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15" windowHeight="4575" activeTab="1"/>
  </bookViews>
  <sheets>
    <sheet name="LG&amp;E Total Cost per Rate" sheetId="6" r:id="rId1"/>
    <sheet name="LGE-GS" sheetId="3" r:id="rId2"/>
    <sheet name="LG&amp;E-PS-S" sheetId="4" r:id="rId3"/>
    <sheet name="LG&amp;E-RS" sheetId="7" r:id="rId4"/>
    <sheet name="LG&amp;E-TODS" sheetId="8" r:id="rId5"/>
  </sheets>
  <calcPr calcId="145621"/>
</workbook>
</file>

<file path=xl/calcChain.xml><?xml version="1.0" encoding="utf-8"?>
<calcChain xmlns="http://schemas.openxmlformats.org/spreadsheetml/2006/main">
  <c r="D1" i="3" l="1"/>
  <c r="E1" i="4"/>
  <c r="D1" i="4"/>
  <c r="D2" i="7"/>
  <c r="C2" i="7"/>
  <c r="E1" i="8"/>
  <c r="D1" i="8"/>
  <c r="E1" i="3"/>
  <c r="D10" i="4"/>
  <c r="D8" i="4" l="1"/>
  <c r="E25" i="3"/>
  <c r="E37" i="3"/>
  <c r="D13" i="3" l="1"/>
  <c r="E13" i="3" s="1"/>
  <c r="C4" i="6"/>
  <c r="D25" i="8"/>
  <c r="E25" i="8" s="1"/>
  <c r="D19" i="8"/>
  <c r="E19" i="8" s="1"/>
  <c r="E8" i="4"/>
  <c r="B4" i="6"/>
  <c r="D27" i="8" l="1"/>
  <c r="B7" i="6" s="1"/>
  <c r="E26" i="8"/>
  <c r="E27" i="8"/>
  <c r="E20" i="8"/>
  <c r="E21" i="8"/>
  <c r="D15" i="8"/>
  <c r="E14" i="8"/>
  <c r="E13" i="8"/>
  <c r="E15" i="8" s="1"/>
  <c r="D9" i="8"/>
  <c r="E8" i="8"/>
  <c r="E7" i="8"/>
  <c r="E9" i="8" s="1"/>
  <c r="C7" i="6" l="1"/>
  <c r="E7" i="3"/>
  <c r="C24" i="7" l="1"/>
  <c r="D23" i="7"/>
  <c r="D22" i="7"/>
  <c r="D24" i="7" s="1"/>
  <c r="D16" i="7"/>
  <c r="D15" i="7"/>
  <c r="D17" i="7" s="1"/>
  <c r="C10" i="7"/>
  <c r="D9" i="7"/>
  <c r="D8" i="7"/>
  <c r="E14" i="3"/>
  <c r="E15" i="3" s="1"/>
  <c r="D15" i="3"/>
  <c r="E19" i="3"/>
  <c r="E20" i="3"/>
  <c r="E21" i="3" s="1"/>
  <c r="E26" i="3"/>
  <c r="D27" i="3"/>
  <c r="E31" i="3"/>
  <c r="E32" i="3"/>
  <c r="E33" i="3" s="1"/>
  <c r="D33" i="3"/>
  <c r="E38" i="3"/>
  <c r="D39" i="3"/>
  <c r="E39" i="3" l="1"/>
  <c r="E27" i="3"/>
  <c r="D10" i="7"/>
  <c r="D9" i="3"/>
  <c r="B5" i="6" s="1"/>
  <c r="E22" i="4"/>
  <c r="E23" i="4" s="1"/>
  <c r="E21" i="4"/>
  <c r="E15" i="4"/>
  <c r="E14" i="4"/>
  <c r="E9" i="4"/>
  <c r="E8" i="3"/>
  <c r="E9" i="3"/>
  <c r="C5" i="6" s="1"/>
  <c r="E10" i="4" l="1"/>
  <c r="E16" i="4"/>
  <c r="C6" i="6" l="1"/>
  <c r="D23" i="4"/>
  <c r="D16" i="4"/>
  <c r="B6" i="6" l="1"/>
</calcChain>
</file>

<file path=xl/sharedStrings.xml><?xml version="1.0" encoding="utf-8"?>
<sst xmlns="http://schemas.openxmlformats.org/spreadsheetml/2006/main" count="143" uniqueCount="57">
  <si>
    <t>GS</t>
  </si>
  <si>
    <t>General Service-Non-Residential</t>
  </si>
  <si>
    <t>0-50kw, 1 and 3 phase service</t>
  </si>
  <si>
    <t>PS-S</t>
  </si>
  <si>
    <t>50-250kw</t>
  </si>
  <si>
    <t>400amp up to 800amp, 3 phase</t>
  </si>
  <si>
    <t>Generally Single Customer</t>
  </si>
  <si>
    <t>Average Cost:</t>
  </si>
  <si>
    <t>Burdened</t>
  </si>
  <si>
    <t>Capitalized Costs by Rate Class</t>
  </si>
  <si>
    <t xml:space="preserve">Labor </t>
  </si>
  <si>
    <t xml:space="preserve">Material </t>
  </si>
  <si>
    <t xml:space="preserve">Total </t>
  </si>
  <si>
    <t xml:space="preserve">200amp, 3 Phase, From Padmount </t>
  </si>
  <si>
    <t>200amp, 1 Phase, From Padmount</t>
  </si>
  <si>
    <t>WR# 4062693</t>
  </si>
  <si>
    <t>WR# 4062694</t>
  </si>
  <si>
    <t>WR# 4062682</t>
  </si>
  <si>
    <t>WR# 4062681</t>
  </si>
  <si>
    <t>200amp, 1 Phase, OH From Pole</t>
  </si>
  <si>
    <t>200amp, 3 phase, OH From Pole</t>
  </si>
  <si>
    <t>3 Phase from Padmount Source</t>
  </si>
  <si>
    <t>3 Phase From Pole to Splice Box</t>
  </si>
  <si>
    <t>WR# 4062734</t>
  </si>
  <si>
    <t>WR# 4062737</t>
  </si>
  <si>
    <t>WR# 4062735</t>
  </si>
  <si>
    <t xml:space="preserve">3 Phase OH from Pole </t>
  </si>
  <si>
    <t>Non-Burdened</t>
  </si>
  <si>
    <t>Total</t>
  </si>
  <si>
    <t>WR# 4062671</t>
  </si>
  <si>
    <t>WR# 4062674</t>
  </si>
  <si>
    <t>RS</t>
  </si>
  <si>
    <t>0-50kw, Single phase service</t>
  </si>
  <si>
    <t xml:space="preserve">Residential Service </t>
  </si>
  <si>
    <t>TODS</t>
  </si>
  <si>
    <t>Time of Day Secondary Service</t>
  </si>
  <si>
    <t>Large 3 phase service</t>
  </si>
  <si>
    <t>WR# 4248682</t>
  </si>
  <si>
    <t>WR# 4248691</t>
  </si>
  <si>
    <t>WR# 4248711</t>
  </si>
  <si>
    <t>WR# 4248712</t>
  </si>
  <si>
    <t>Labor Flate Rate Charge</t>
  </si>
  <si>
    <t>Labor  Flate Rate Charge</t>
  </si>
  <si>
    <t>Labor LG&amp;E Line Tech A</t>
  </si>
  <si>
    <t>Labor</t>
  </si>
  <si>
    <t>LG&amp;E Line Tech Rate</t>
  </si>
  <si>
    <t>3 Phase, OVHD 3-Wire Service 2-795</t>
  </si>
  <si>
    <t>3 Phase, OVHD 4-Wire Service 2-795</t>
  </si>
  <si>
    <t>3 Phase, URD 4-Wire Service 3 to 6 sets of 500 From Trans</t>
  </si>
  <si>
    <t>Service Installation Costs July 2014</t>
  </si>
  <si>
    <t>3 Phase, URD 4-Wire Service 1 to 3 sets of 500 From Trans.</t>
  </si>
  <si>
    <t>Weighted average costs</t>
  </si>
  <si>
    <t>Weighted average cost</t>
  </si>
  <si>
    <t>Assume 3 phase and single phase are evenly split</t>
  </si>
  <si>
    <t>Use mix stated below</t>
  </si>
  <si>
    <t>200amp, 1 phase, From Splice Box</t>
  </si>
  <si>
    <t>200amp, 3 phase, From Splice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</si>
</sst>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Verdana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164" fontId="3" fillId="0" borderId="2" xfId="0" applyNumberFormat="1" applyFont="1" applyBorder="1"/>
    <xf numFmtId="164" fontId="3" fillId="0" borderId="0" xfId="0" applyNumberFormat="1" applyFont="1" applyAlignment="1">
      <alignment wrapText="1"/>
    </xf>
    <xf numFmtId="164" fontId="3" fillId="0" borderId="0" xfId="0" applyNumberFormat="1" applyFont="1" applyBorder="1"/>
    <xf numFmtId="8" fontId="3" fillId="0" borderId="2" xfId="0" applyNumberFormat="1" applyFont="1" applyBorder="1"/>
    <xf numFmtId="164" fontId="3" fillId="0" borderId="0" xfId="0" applyNumberFormat="1" applyFont="1" applyAlignment="1">
      <alignment horizontal="right"/>
    </xf>
    <xf numFmtId="8" fontId="3" fillId="0" borderId="0" xfId="0" applyNumberFormat="1" applyFont="1"/>
    <xf numFmtId="164" fontId="1" fillId="0" borderId="1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0" fontId="4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1" xfId="0" applyFont="1" applyFill="1" applyBorder="1"/>
    <xf numFmtId="8" fontId="3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/>
    <xf numFmtId="0" fontId="3" fillId="0" borderId="0" xfId="0" applyFont="1" applyBorder="1"/>
    <xf numFmtId="164" fontId="3" fillId="0" borderId="0" xfId="0" applyNumberFormat="1" applyFont="1" applyBorder="1" applyAlignment="1">
      <alignment wrapText="1"/>
    </xf>
    <xf numFmtId="0" fontId="3" fillId="0" borderId="0" xfId="0" applyNumberFormat="1" applyFont="1"/>
    <xf numFmtId="0" fontId="5" fillId="0" borderId="0" xfId="0" applyFont="1"/>
    <xf numFmtId="164" fontId="3" fillId="2" borderId="0" xfId="0" applyNumberFormat="1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906781</xdr:colOff>
      <xdr:row>43</xdr:row>
      <xdr:rowOff>129540</xdr:rowOff>
    </xdr:from>
    <xdr:to>
      <xdr:col>3</xdr:col>
      <xdr:colOff>624841</xdr:colOff>
      <xdr:row>49</xdr:row>
      <xdr:rowOff>7620</xdr:rowOff>
    </xdr:to>
    <xdr:sp macro="" textlink="">
      <xdr:nvSpPr>
        <xdr:cNvPr id="2" name="TextBox 1"/>
        <xdr:cNvSpPr txBox="1"/>
      </xdr:nvSpPr>
      <xdr:spPr>
        <a:xfrm>
          <a:off x="906781" y="8793480"/>
          <a:ext cx="3909060" cy="929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aseline="0"/>
            <a:t>URD Service 40% are from padmount and 40% are Splice Box 20% overhead overall.  1-phase and 3-phase split evenly in each category</a:t>
          </a:r>
        </a:p>
        <a:p>
          <a:endParaRPr lang="en-US" sz="1100" baseline="0"/>
        </a:p>
        <a:p>
          <a:r>
            <a:rPr lang="en-US" sz="1100" baseline="0"/>
            <a:t>Total </a:t>
          </a:r>
        </a:p>
        <a:p>
          <a:r>
            <a:rPr lang="en-US" sz="1100" baseline="0"/>
            <a:t> URD are 80% and OVHD are 20%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1691641</xdr:colOff>
      <xdr:row>28</xdr:row>
      <xdr:rowOff>38100</xdr:rowOff>
    </xdr:from>
    <xdr:to>
      <xdr:col>4</xdr:col>
      <xdr:colOff>114301</xdr:colOff>
      <xdr:row>33</xdr:row>
      <xdr:rowOff>160020</xdr:rowOff>
    </xdr:to>
    <xdr:sp macro="" textlink="">
      <xdr:nvSpPr>
        <xdr:cNvPr id="2" name="TextBox 1"/>
        <xdr:cNvSpPr txBox="1"/>
      </xdr:nvSpPr>
      <xdr:spPr>
        <a:xfrm>
          <a:off x="1691641" y="5501640"/>
          <a:ext cx="3261360" cy="998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aseline="0"/>
            <a:t>URD Service 60% are from padmount and 20% are Splice Box, 20% overhead overall.</a:t>
          </a:r>
        </a:p>
        <a:p>
          <a:endParaRPr lang="en-US" sz="1100" baseline="0"/>
        </a:p>
        <a:p>
          <a:r>
            <a:rPr lang="en-US" sz="1100" baseline="0"/>
            <a:t>Total  </a:t>
          </a:r>
        </a:p>
        <a:p>
          <a:r>
            <a:rPr lang="en-US" sz="1100" baseline="0"/>
            <a:t>URD are 80% and OVHD are 20%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981076</xdr:colOff>
      <xdr:row>29</xdr:row>
      <xdr:rowOff>167640</xdr:rowOff>
    </xdr:from>
    <xdr:to>
      <xdr:col>3</xdr:col>
      <xdr:colOff>502920</xdr:colOff>
      <xdr:row>34</xdr:row>
      <xdr:rowOff>171450</xdr:rowOff>
    </xdr:to>
    <xdr:sp macro="" textlink="">
      <xdr:nvSpPr>
        <xdr:cNvPr id="4" name="TextBox 3"/>
        <xdr:cNvSpPr txBox="1"/>
      </xdr:nvSpPr>
      <xdr:spPr>
        <a:xfrm>
          <a:off x="981076" y="5996940"/>
          <a:ext cx="3728084" cy="9182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aseline="0"/>
            <a:t>URD Service 45% are from padmount and 45% are Splice Box,10% overhead</a:t>
          </a:r>
        </a:p>
        <a:p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Total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URD are 90% and OVHD are 10%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UG are 90% and OH are 10%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1775460</xdr:colOff>
      <xdr:row>28</xdr:row>
      <xdr:rowOff>171450</xdr:rowOff>
    </xdr:from>
    <xdr:to>
      <xdr:col>3</xdr:col>
      <xdr:colOff>365760</xdr:colOff>
      <xdr:row>36</xdr:row>
      <xdr:rowOff>30480</xdr:rowOff>
    </xdr:to>
    <xdr:sp macro="" textlink="">
      <xdr:nvSpPr>
        <xdr:cNvPr id="2" name="TextBox 1"/>
        <xdr:cNvSpPr txBox="1"/>
      </xdr:nvSpPr>
      <xdr:spPr>
        <a:xfrm>
          <a:off x="1775460" y="5467350"/>
          <a:ext cx="3057525" cy="13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90% are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Padmount (70% 3 to 6 sets, 30% 1 to 3 sets</a:t>
          </a:r>
          <a:r>
            <a:rPr lang="en-US"/>
            <a:t> ),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10% are OVHD, 50% 3 wire, 50% 4 wire</a:t>
          </a:r>
          <a:r>
            <a:rPr lang="en-US"/>
            <a:t> </a:t>
          </a:r>
        </a:p>
        <a:p>
          <a:endParaRPr lang="en-US"/>
        </a:p>
        <a:p>
          <a:r>
            <a:rPr lang="en-US"/>
            <a:t>Use overall</a:t>
          </a:r>
          <a:r>
            <a:rPr lang="en-US" baseline="0"/>
            <a:t> 65% padmount 3-6 sets, 25% padmount 1-3 sets, 10% overhead split evenly between types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= URD are 90% and OHVD are 10%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A4" sqref="A4:XFD4"/>
    </sheetView>
  </sheetViews>
  <sheetFormatPr defaultRowHeight="17.100000000000001" customHeight="1" x14ac:dyDescent="0.25"/>
  <cols>
    <col min="2" max="2" width="17.85546875" customWidth="1"/>
    <col min="3" max="3" width="17" customWidth="1"/>
  </cols>
  <sheetData>
    <row r="1" spans="1:3" ht="17.100000000000001" customHeight="1" x14ac:dyDescent="0.25">
      <c r="A1" s="1" t="s">
        <v>49</v>
      </c>
    </row>
    <row r="2" spans="1:3" ht="17.100000000000001" customHeight="1" x14ac:dyDescent="0.25">
      <c r="A2" s="1" t="s">
        <v>9</v>
      </c>
    </row>
    <row r="3" spans="1:3" s="2" customFormat="1" ht="17.100000000000001" customHeight="1" x14ac:dyDescent="0.25">
      <c r="A3" s="3"/>
      <c r="B3" s="10" t="s">
        <v>27</v>
      </c>
      <c r="C3" s="10" t="s">
        <v>8</v>
      </c>
    </row>
    <row r="4" spans="1:3" ht="17.100000000000001" customHeight="1" x14ac:dyDescent="0.25">
      <c r="A4" s="23" t="s">
        <v>31</v>
      </c>
      <c r="B4" s="15">
        <f>'LG&amp;E-RS'!C2</f>
        <v>233.59500000000003</v>
      </c>
      <c r="C4" s="15">
        <f>'LG&amp;E-RS'!D2</f>
        <v>337.4781663</v>
      </c>
    </row>
    <row r="5" spans="1:3" ht="17.100000000000001" customHeight="1" x14ac:dyDescent="0.25">
      <c r="A5" s="4" t="s">
        <v>0</v>
      </c>
      <c r="B5" s="15">
        <f>'LGE-GS'!D1</f>
        <v>518.31799999999998</v>
      </c>
      <c r="C5" s="16">
        <f>'LGE-GS'!E1</f>
        <v>673.75402820000011</v>
      </c>
    </row>
    <row r="6" spans="1:3" ht="17.100000000000001" customHeight="1" x14ac:dyDescent="0.25">
      <c r="A6" s="4" t="s">
        <v>3</v>
      </c>
      <c r="B6" s="15">
        <f>'LG&amp;E-PS-S'!D1</f>
        <v>688.44799999999998</v>
      </c>
      <c r="C6" s="16">
        <f>'LG&amp;E-PS-S'!E1</f>
        <v>932.3379758399999</v>
      </c>
    </row>
    <row r="7" spans="1:3" ht="17.100000000000001" customHeight="1" x14ac:dyDescent="0.25">
      <c r="A7" s="23" t="s">
        <v>34</v>
      </c>
      <c r="B7" s="15">
        <f>'LG&amp;E-TODS'!D1</f>
        <v>850.851</v>
      </c>
      <c r="C7" s="15">
        <f>'LG&amp;E-TODS'!E1</f>
        <v>1441.98850017</v>
      </c>
    </row>
    <row r="11" spans="1:3" ht="17.100000000000001" customHeight="1" x14ac:dyDescent="0.25">
      <c r="A11" t="s">
        <v>45</v>
      </c>
      <c r="C11" s="19">
        <v>36.049999999999997</v>
      </c>
    </row>
  </sheetData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7" sqref="A27"/>
    </sheetView>
  </sheetViews>
  <sheetFormatPr defaultColWidth="9.140625" defaultRowHeight="15" x14ac:dyDescent="0.25"/>
  <cols>
    <col min="1" max="1" width="41.28515625" style="8" customWidth="1"/>
    <col min="2" max="2" width="4.85546875" style="8" customWidth="1"/>
    <col min="3" max="3" width="14.85546875" style="8" bestFit="1" customWidth="1"/>
    <col min="4" max="4" width="13.28515625" style="7" bestFit="1" customWidth="1"/>
    <col min="5" max="5" width="9.140625" style="8" bestFit="1" customWidth="1"/>
    <col min="6" max="16384" width="9.140625" style="8"/>
  </cols>
  <sheetData>
    <row r="1" spans="1:11" x14ac:dyDescent="0.25">
      <c r="A1" s="5" t="s">
        <v>0</v>
      </c>
      <c r="B1" s="5"/>
      <c r="C1" s="6" t="s">
        <v>7</v>
      </c>
      <c r="D1" s="6">
        <f>0.4*AVERAGE(D9,D15)+0.4*AVERAGE(D21,D27)+0.2*AVERAGE(D33,D39)</f>
        <v>518.31799999999998</v>
      </c>
      <c r="E1" s="6">
        <f>0.4*AVERAGE(E9,E15)+0.4*AVERAGE(E21,E27)+0.2*AVERAGE(E33,E39)</f>
        <v>673.75402820000011</v>
      </c>
    </row>
    <row r="2" spans="1:11" x14ac:dyDescent="0.25">
      <c r="A2" s="5" t="s">
        <v>1</v>
      </c>
      <c r="B2" s="5"/>
      <c r="C2" s="5"/>
    </row>
    <row r="3" spans="1:11" x14ac:dyDescent="0.25">
      <c r="A3" s="5" t="s">
        <v>2</v>
      </c>
      <c r="B3" s="5"/>
      <c r="C3" s="5"/>
      <c r="D3" s="31" t="s">
        <v>53</v>
      </c>
      <c r="E3" s="32"/>
    </row>
    <row r="4" spans="1:11" x14ac:dyDescent="0.25">
      <c r="D4" s="31" t="s">
        <v>54</v>
      </c>
      <c r="E4" s="32"/>
    </row>
    <row r="5" spans="1:11" x14ac:dyDescent="0.25">
      <c r="A5" s="5" t="s">
        <v>14</v>
      </c>
      <c r="B5" s="5"/>
      <c r="C5" s="5"/>
    </row>
    <row r="6" spans="1:11" ht="30" x14ac:dyDescent="0.25">
      <c r="A6" s="5" t="s">
        <v>15</v>
      </c>
      <c r="B6" s="5"/>
      <c r="C6" s="5"/>
      <c r="D6" s="10" t="s">
        <v>27</v>
      </c>
      <c r="E6" s="10" t="s">
        <v>8</v>
      </c>
    </row>
    <row r="7" spans="1:11" x14ac:dyDescent="0.25">
      <c r="A7" s="8" t="s">
        <v>42</v>
      </c>
      <c r="D7" s="7">
        <v>78.930000000000007</v>
      </c>
      <c r="E7" s="7">
        <f>D7*1.10911</f>
        <v>87.542052300000009</v>
      </c>
      <c r="K7" s="7"/>
    </row>
    <row r="8" spans="1:11" x14ac:dyDescent="0.25">
      <c r="A8" s="8" t="s">
        <v>11</v>
      </c>
      <c r="D8" s="9">
        <v>49.84</v>
      </c>
      <c r="E8" s="9">
        <f>D8*1.28543</f>
        <v>64.065831200000005</v>
      </c>
    </row>
    <row r="9" spans="1:11" x14ac:dyDescent="0.25">
      <c r="A9" s="8" t="s">
        <v>28</v>
      </c>
      <c r="D9" s="13">
        <f>SUM(D7:D8)</f>
        <v>128.77000000000001</v>
      </c>
      <c r="E9" s="7">
        <f>SUM(E7:E8)</f>
        <v>151.60788350000001</v>
      </c>
    </row>
    <row r="11" spans="1:11" x14ac:dyDescent="0.25">
      <c r="A11" s="5" t="s">
        <v>13</v>
      </c>
      <c r="B11" s="5"/>
      <c r="C11" s="5"/>
    </row>
    <row r="12" spans="1:11" ht="30" x14ac:dyDescent="0.25">
      <c r="A12" s="5" t="s">
        <v>16</v>
      </c>
      <c r="B12" s="5"/>
      <c r="C12" s="5"/>
      <c r="D12" s="10" t="s">
        <v>27</v>
      </c>
      <c r="E12" s="10" t="s">
        <v>8</v>
      </c>
    </row>
    <row r="13" spans="1:11" x14ac:dyDescent="0.25">
      <c r="A13" s="8" t="s">
        <v>43</v>
      </c>
      <c r="B13" s="21">
        <v>8</v>
      </c>
      <c r="C13" s="22">
        <v>36.049999999999997</v>
      </c>
      <c r="D13" s="7">
        <f>B13*C13</f>
        <v>288.39999999999998</v>
      </c>
      <c r="E13" s="7">
        <f>D13*1.81646</f>
        <v>523.86706399999991</v>
      </c>
    </row>
    <row r="14" spans="1:11" x14ac:dyDescent="0.25">
      <c r="A14" s="8" t="s">
        <v>11</v>
      </c>
      <c r="B14" s="21"/>
      <c r="C14" s="21"/>
      <c r="D14" s="9">
        <v>198.69</v>
      </c>
      <c r="E14" s="9">
        <f>D14*1.28543</f>
        <v>255.40208670000001</v>
      </c>
    </row>
    <row r="15" spans="1:11" x14ac:dyDescent="0.25">
      <c r="A15" s="8" t="s">
        <v>28</v>
      </c>
      <c r="B15" s="21"/>
      <c r="C15" s="21"/>
      <c r="D15" s="11">
        <f>SUM(D13:D14)</f>
        <v>487.09</v>
      </c>
      <c r="E15" s="7">
        <f>SUM(E13:E14)</f>
        <v>779.26915069999995</v>
      </c>
    </row>
    <row r="16" spans="1:11" x14ac:dyDescent="0.25">
      <c r="B16" s="21"/>
      <c r="C16" s="21"/>
    </row>
    <row r="17" spans="1:5" x14ac:dyDescent="0.25">
      <c r="A17" s="5" t="s">
        <v>55</v>
      </c>
      <c r="B17" s="20"/>
      <c r="C17" s="20"/>
    </row>
    <row r="18" spans="1:5" ht="30" x14ac:dyDescent="0.25">
      <c r="A18" s="5" t="s">
        <v>17</v>
      </c>
      <c r="B18" s="20"/>
      <c r="C18" s="20"/>
      <c r="D18" s="10" t="s">
        <v>27</v>
      </c>
      <c r="E18" s="10" t="s">
        <v>8</v>
      </c>
    </row>
    <row r="19" spans="1:5" x14ac:dyDescent="0.25">
      <c r="A19" s="8" t="s">
        <v>42</v>
      </c>
      <c r="B19" s="21"/>
      <c r="C19" s="21"/>
      <c r="D19" s="7">
        <v>193.8</v>
      </c>
      <c r="E19" s="7">
        <f>D19*1.10911</f>
        <v>214.94551800000002</v>
      </c>
    </row>
    <row r="20" spans="1:5" x14ac:dyDescent="0.25">
      <c r="A20" s="8" t="s">
        <v>11</v>
      </c>
      <c r="B20" s="21"/>
      <c r="C20" s="21"/>
      <c r="D20" s="9">
        <v>253.76</v>
      </c>
      <c r="E20" s="9">
        <f>D20*1.28543</f>
        <v>326.19071680000002</v>
      </c>
    </row>
    <row r="21" spans="1:5" x14ac:dyDescent="0.25">
      <c r="A21" s="8" t="s">
        <v>12</v>
      </c>
      <c r="B21" s="21"/>
      <c r="C21" s="21"/>
      <c r="D21" s="14">
        <v>334.45</v>
      </c>
      <c r="E21" s="7">
        <f>SUM(E19:E20)</f>
        <v>541.13623480000001</v>
      </c>
    </row>
    <row r="22" spans="1:5" x14ac:dyDescent="0.25">
      <c r="B22" s="21"/>
      <c r="C22" s="21"/>
      <c r="D22" s="8"/>
    </row>
    <row r="23" spans="1:5" x14ac:dyDescent="0.25">
      <c r="A23" s="5" t="s">
        <v>56</v>
      </c>
      <c r="B23" s="20"/>
      <c r="C23" s="20"/>
    </row>
    <row r="24" spans="1:5" ht="30" x14ac:dyDescent="0.25">
      <c r="A24" s="5" t="s">
        <v>18</v>
      </c>
      <c r="B24" s="20"/>
      <c r="C24" s="20"/>
      <c r="D24" s="10" t="s">
        <v>27</v>
      </c>
      <c r="E24" s="10" t="s">
        <v>8</v>
      </c>
    </row>
    <row r="25" spans="1:5" x14ac:dyDescent="0.25">
      <c r="A25" s="8" t="s">
        <v>10</v>
      </c>
      <c r="B25" s="21"/>
      <c r="C25" s="22"/>
      <c r="D25" s="7">
        <v>818.76</v>
      </c>
      <c r="E25" s="7">
        <f>D25*1.10911</f>
        <v>908.09490360000007</v>
      </c>
    </row>
    <row r="26" spans="1:5" ht="13.9" x14ac:dyDescent="0.25">
      <c r="A26" s="8" t="s">
        <v>11</v>
      </c>
      <c r="B26" s="21"/>
      <c r="C26" s="21"/>
      <c r="D26" s="12">
        <v>303.08999999999997</v>
      </c>
      <c r="E26" s="9">
        <f>D26*1.28543</f>
        <v>389.60097869999998</v>
      </c>
    </row>
    <row r="27" spans="1:5" ht="13.9" x14ac:dyDescent="0.25">
      <c r="A27" s="8" t="s">
        <v>12</v>
      </c>
      <c r="B27" s="21"/>
      <c r="C27" s="21"/>
      <c r="D27" s="7">
        <f>SUM(D25:D26)</f>
        <v>1121.8499999999999</v>
      </c>
      <c r="E27" s="11">
        <f>SUM(E25:E26)</f>
        <v>1297.6958823</v>
      </c>
    </row>
    <row r="28" spans="1:5" ht="13.9" x14ac:dyDescent="0.25">
      <c r="B28" s="21"/>
      <c r="C28" s="21"/>
      <c r="D28" s="6"/>
    </row>
    <row r="29" spans="1:5" ht="13.9" x14ac:dyDescent="0.25">
      <c r="A29" s="5" t="s">
        <v>19</v>
      </c>
      <c r="B29" s="20"/>
      <c r="C29" s="20"/>
    </row>
    <row r="30" spans="1:5" ht="13.9" x14ac:dyDescent="0.25">
      <c r="A30" s="5" t="s">
        <v>29</v>
      </c>
      <c r="B30" s="20"/>
      <c r="C30" s="20"/>
      <c r="D30" s="10" t="s">
        <v>27</v>
      </c>
      <c r="E30" s="10" t="s">
        <v>8</v>
      </c>
    </row>
    <row r="31" spans="1:5" ht="13.9" x14ac:dyDescent="0.25">
      <c r="A31" s="8" t="s">
        <v>42</v>
      </c>
      <c r="B31" s="21"/>
      <c r="C31" s="21"/>
      <c r="D31" s="7">
        <v>173.4</v>
      </c>
      <c r="E31" s="7">
        <f>D31*1.10911</f>
        <v>192.31967400000002</v>
      </c>
    </row>
    <row r="32" spans="1:5" ht="13.9" x14ac:dyDescent="0.25">
      <c r="A32" s="8" t="s">
        <v>11</v>
      </c>
      <c r="B32" s="21"/>
      <c r="C32" s="21"/>
      <c r="D32" s="12">
        <v>79.42</v>
      </c>
      <c r="E32" s="9">
        <f>D32*1.28543</f>
        <v>102.08885060000001</v>
      </c>
    </row>
    <row r="33" spans="1:5" ht="13.9" x14ac:dyDescent="0.25">
      <c r="A33" s="8" t="s">
        <v>12</v>
      </c>
      <c r="B33" s="21"/>
      <c r="C33" s="21"/>
      <c r="D33" s="7">
        <f>SUM(D31:D32)</f>
        <v>252.82</v>
      </c>
      <c r="E33" s="7">
        <f>SUM(E31:E32)</f>
        <v>294.40852460000002</v>
      </c>
    </row>
    <row r="34" spans="1:5" ht="13.9" x14ac:dyDescent="0.25">
      <c r="B34" s="21"/>
      <c r="C34" s="21"/>
      <c r="D34" s="6"/>
      <c r="E34" s="5"/>
    </row>
    <row r="35" spans="1:5" ht="13.9" x14ac:dyDescent="0.25">
      <c r="A35" s="5" t="s">
        <v>20</v>
      </c>
      <c r="B35" s="20"/>
      <c r="C35" s="20"/>
    </row>
    <row r="36" spans="1:5" ht="13.9" x14ac:dyDescent="0.25">
      <c r="A36" s="5" t="s">
        <v>30</v>
      </c>
      <c r="B36" s="20"/>
      <c r="C36" s="20"/>
      <c r="D36" s="10" t="s">
        <v>27</v>
      </c>
      <c r="E36" s="10" t="s">
        <v>8</v>
      </c>
    </row>
    <row r="37" spans="1:5" ht="13.9" x14ac:dyDescent="0.25">
      <c r="A37" s="8" t="s">
        <v>10</v>
      </c>
      <c r="B37" s="21"/>
      <c r="C37" s="22"/>
      <c r="D37" s="7">
        <v>605.07000000000005</v>
      </c>
      <c r="E37" s="7">
        <f>D37*1.10911</f>
        <v>671.08918770000002</v>
      </c>
    </row>
    <row r="38" spans="1:5" ht="13.9" x14ac:dyDescent="0.25">
      <c r="A38" s="8" t="s">
        <v>11</v>
      </c>
      <c r="D38" s="12">
        <v>180.97</v>
      </c>
      <c r="E38" s="9">
        <f>D38*1.28543</f>
        <v>232.62426710000003</v>
      </c>
    </row>
    <row r="39" spans="1:5" ht="13.9" x14ac:dyDescent="0.25">
      <c r="A39" s="8" t="s">
        <v>12</v>
      </c>
      <c r="D39" s="7">
        <f>SUM(D37:D38)</f>
        <v>786.04000000000008</v>
      </c>
      <c r="E39" s="7">
        <f>SUM(E37:E38)</f>
        <v>903.71345480000002</v>
      </c>
    </row>
    <row r="40" spans="1:5" ht="13.9" x14ac:dyDescent="0.25">
      <c r="D40" s="8"/>
    </row>
    <row r="41" spans="1:5" ht="13.9" x14ac:dyDescent="0.25">
      <c r="A41" s="17"/>
      <c r="B41" s="17"/>
    </row>
  </sheetData>
  <pageMargins left="0.25" right="0.25" top="0.25" bottom="0.2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F3" sqref="F3"/>
    </sheetView>
  </sheetViews>
  <sheetFormatPr defaultColWidth="9.140625" defaultRowHeight="15" x14ac:dyDescent="0.25"/>
  <cols>
    <col min="1" max="1" width="36.28515625" style="8" bestFit="1" customWidth="1"/>
    <col min="2" max="2" width="6" style="8" customWidth="1"/>
    <col min="3" max="3" width="14.85546875" style="8" bestFit="1" customWidth="1"/>
    <col min="4" max="4" width="13.28515625" style="7" bestFit="1" customWidth="1"/>
    <col min="5" max="5" width="10.140625" style="7" bestFit="1" customWidth="1"/>
    <col min="6" max="16384" width="9.140625" style="8"/>
  </cols>
  <sheetData>
    <row r="1" spans="1:5" x14ac:dyDescent="0.25">
      <c r="A1" s="5" t="s">
        <v>3</v>
      </c>
      <c r="B1" s="5"/>
      <c r="C1" s="6" t="s">
        <v>7</v>
      </c>
      <c r="D1" s="6">
        <f>0.6*D10+0.2*D16+0.2*D23</f>
        <v>688.44799999999998</v>
      </c>
      <c r="E1" s="6">
        <f>0.6*E10+0.2*E16+0.2*E23</f>
        <v>932.3379758399999</v>
      </c>
    </row>
    <row r="2" spans="1:5" x14ac:dyDescent="0.25">
      <c r="A2" s="5" t="s">
        <v>4</v>
      </c>
      <c r="B2" s="5"/>
      <c r="D2" s="7" t="s">
        <v>52</v>
      </c>
    </row>
    <row r="3" spans="1:5" x14ac:dyDescent="0.25">
      <c r="A3" s="5" t="s">
        <v>5</v>
      </c>
      <c r="B3" s="5"/>
    </row>
    <row r="4" spans="1:5" x14ac:dyDescent="0.25">
      <c r="A4" s="5" t="s">
        <v>6</v>
      </c>
      <c r="B4" s="5"/>
    </row>
    <row r="5" spans="1:5" x14ac:dyDescent="0.25">
      <c r="A5" s="5"/>
      <c r="B5" s="5"/>
    </row>
    <row r="6" spans="1:5" x14ac:dyDescent="0.25">
      <c r="A6" s="5" t="s">
        <v>21</v>
      </c>
      <c r="B6" s="5"/>
    </row>
    <row r="7" spans="1:5" ht="24.75" customHeight="1" x14ac:dyDescent="0.25">
      <c r="A7" s="5" t="s">
        <v>23</v>
      </c>
      <c r="B7" s="5"/>
      <c r="C7" s="7"/>
      <c r="D7" s="10" t="s">
        <v>27</v>
      </c>
      <c r="E7" s="10" t="s">
        <v>8</v>
      </c>
    </row>
    <row r="8" spans="1:5" x14ac:dyDescent="0.25">
      <c r="A8" s="8" t="s">
        <v>43</v>
      </c>
      <c r="B8" s="21">
        <v>8</v>
      </c>
      <c r="C8" s="22">
        <v>36.049999999999997</v>
      </c>
      <c r="D8" s="29">
        <f>B8*C8</f>
        <v>288.39999999999998</v>
      </c>
      <c r="E8" s="7">
        <f>D8*1.81646</f>
        <v>523.86706399999991</v>
      </c>
    </row>
    <row r="9" spans="1:5" x14ac:dyDescent="0.25">
      <c r="A9" s="8" t="s">
        <v>11</v>
      </c>
      <c r="B9" s="21"/>
      <c r="C9" s="22"/>
      <c r="D9" s="9">
        <v>198.69</v>
      </c>
      <c r="E9" s="9">
        <f>D9*1.28543</f>
        <v>255.40208670000001</v>
      </c>
    </row>
    <row r="10" spans="1:5" x14ac:dyDescent="0.25">
      <c r="A10" s="8" t="s">
        <v>12</v>
      </c>
      <c r="C10" s="6"/>
      <c r="D10" s="7">
        <f>SUM(D8:D9)</f>
        <v>487.09</v>
      </c>
      <c r="E10" s="7">
        <f>SUM(E8:E9)</f>
        <v>779.26915069999995</v>
      </c>
    </row>
    <row r="11" spans="1:5" x14ac:dyDescent="0.25">
      <c r="C11" s="6"/>
    </row>
    <row r="12" spans="1:5" x14ac:dyDescent="0.25">
      <c r="A12" s="5" t="s">
        <v>22</v>
      </c>
      <c r="B12" s="5"/>
    </row>
    <row r="13" spans="1:5" ht="20.25" customHeight="1" x14ac:dyDescent="0.25">
      <c r="A13" s="5" t="s">
        <v>24</v>
      </c>
      <c r="B13" s="5"/>
      <c r="C13" s="7"/>
      <c r="D13" s="10" t="s">
        <v>27</v>
      </c>
      <c r="E13" s="10" t="s">
        <v>8</v>
      </c>
    </row>
    <row r="14" spans="1:5" x14ac:dyDescent="0.25">
      <c r="A14" s="8" t="s">
        <v>10</v>
      </c>
      <c r="D14" s="7">
        <v>610</v>
      </c>
      <c r="E14" s="7">
        <f>D14*1.10911</f>
        <v>676.55709999999999</v>
      </c>
    </row>
    <row r="15" spans="1:5" x14ac:dyDescent="0.25">
      <c r="A15" s="8" t="s">
        <v>11</v>
      </c>
      <c r="D15" s="9">
        <v>499.53</v>
      </c>
      <c r="E15" s="9">
        <f>D15*1.28543</f>
        <v>642.11084789999995</v>
      </c>
    </row>
    <row r="16" spans="1:5" x14ac:dyDescent="0.25">
      <c r="A16" s="8" t="s">
        <v>12</v>
      </c>
      <c r="D16" s="7">
        <f>SUM(D14:D15)</f>
        <v>1109.53</v>
      </c>
      <c r="E16" s="7">
        <f>SUM(E14:E15)</f>
        <v>1318.6679478999999</v>
      </c>
    </row>
    <row r="18" spans="1:5" x14ac:dyDescent="0.25">
      <c r="D18" s="8"/>
    </row>
    <row r="19" spans="1:5" x14ac:dyDescent="0.25">
      <c r="A19" s="5" t="s">
        <v>26</v>
      </c>
      <c r="B19" s="5"/>
      <c r="D19" s="8"/>
    </row>
    <row r="20" spans="1:5" ht="18" customHeight="1" x14ac:dyDescent="0.25">
      <c r="A20" s="5" t="s">
        <v>25</v>
      </c>
      <c r="B20" s="5"/>
      <c r="D20" s="10" t="s">
        <v>27</v>
      </c>
      <c r="E20" s="10" t="s">
        <v>8</v>
      </c>
    </row>
    <row r="21" spans="1:5" x14ac:dyDescent="0.25">
      <c r="A21" s="8" t="s">
        <v>44</v>
      </c>
      <c r="D21" s="7">
        <v>652</v>
      </c>
      <c r="E21" s="7">
        <f>D21*1.10911</f>
        <v>723.13972000000001</v>
      </c>
    </row>
    <row r="22" spans="1:5" x14ac:dyDescent="0.25">
      <c r="A22" s="8" t="s">
        <v>11</v>
      </c>
      <c r="D22" s="9">
        <v>219.44</v>
      </c>
      <c r="E22" s="9">
        <f>D22*1.28543</f>
        <v>282.07475920000002</v>
      </c>
    </row>
    <row r="23" spans="1:5" x14ac:dyDescent="0.25">
      <c r="A23" s="8" t="s">
        <v>12</v>
      </c>
      <c r="D23" s="7">
        <f>SUM(D21:D22)</f>
        <v>871.44</v>
      </c>
      <c r="E23" s="7">
        <f>SUM(E21:E22)</f>
        <v>1005.2144792</v>
      </c>
    </row>
  </sheetData>
  <pageMargins left="0.25" right="0.25" top="0.25" bottom="0.2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workbookViewId="0">
      <selection activeCell="I8" sqref="I8"/>
    </sheetView>
  </sheetViews>
  <sheetFormatPr defaultRowHeight="15" x14ac:dyDescent="0.25"/>
  <cols>
    <col min="1" max="1" width="31.5703125" customWidth="1"/>
    <col min="2" max="2" width="15.140625" customWidth="1"/>
    <col min="3" max="3" width="14.7109375" customWidth="1"/>
    <col min="4" max="4" width="10.5703125" customWidth="1"/>
    <col min="5" max="6" width="8.85546875" hidden="1" customWidth="1"/>
  </cols>
  <sheetData>
    <row r="2" spans="1:13" ht="14.45" x14ac:dyDescent="0.3">
      <c r="A2" s="5" t="s">
        <v>31</v>
      </c>
      <c r="B2" s="6" t="s">
        <v>7</v>
      </c>
      <c r="C2" s="6">
        <f>0.45*C10+0.45*C17+0.1*C24</f>
        <v>233.59500000000003</v>
      </c>
      <c r="D2" s="6">
        <f>0.45*D10+0.45*D17+0.1*D24</f>
        <v>337.4781663</v>
      </c>
      <c r="E2" s="8"/>
    </row>
    <row r="3" spans="1:13" ht="14.45" x14ac:dyDescent="0.3">
      <c r="A3" s="5" t="s">
        <v>33</v>
      </c>
      <c r="B3" s="5"/>
      <c r="C3" s="7" t="s">
        <v>51</v>
      </c>
      <c r="D3" s="8"/>
      <c r="E3" s="8"/>
    </row>
    <row r="4" spans="1:13" ht="14.45" x14ac:dyDescent="0.3">
      <c r="A4" s="5" t="s">
        <v>32</v>
      </c>
      <c r="B4" s="5"/>
      <c r="C4" s="7"/>
      <c r="D4" s="8"/>
      <c r="E4" s="8"/>
    </row>
    <row r="5" spans="1:13" ht="14.45" x14ac:dyDescent="0.3">
      <c r="A5" s="8"/>
      <c r="B5" s="8"/>
      <c r="C5" s="10"/>
      <c r="D5" s="8"/>
      <c r="E5" s="8"/>
      <c r="L5" s="18"/>
      <c r="M5" s="18"/>
    </row>
    <row r="6" spans="1:13" ht="14.45" x14ac:dyDescent="0.3">
      <c r="A6" s="5" t="s">
        <v>14</v>
      </c>
      <c r="B6" s="5"/>
      <c r="C6" s="7"/>
      <c r="D6" s="8"/>
      <c r="E6" s="8"/>
      <c r="L6" s="18"/>
      <c r="M6" s="18"/>
    </row>
    <row r="7" spans="1:13" ht="28.15" x14ac:dyDescent="0.3">
      <c r="A7" s="5" t="s">
        <v>15</v>
      </c>
      <c r="B7" s="5"/>
      <c r="C7" s="10" t="s">
        <v>27</v>
      </c>
      <c r="D7" s="10" t="s">
        <v>8</v>
      </c>
      <c r="E7" s="8"/>
    </row>
    <row r="8" spans="1:13" ht="14.45" x14ac:dyDescent="0.3">
      <c r="A8" s="8" t="s">
        <v>41</v>
      </c>
      <c r="B8" s="8"/>
      <c r="C8" s="7">
        <v>78.930000000000007</v>
      </c>
      <c r="D8" s="7">
        <f>C8*1.10911</f>
        <v>87.542052300000009</v>
      </c>
      <c r="E8" s="8"/>
    </row>
    <row r="9" spans="1:13" ht="14.45" x14ac:dyDescent="0.3">
      <c r="A9" s="8" t="s">
        <v>11</v>
      </c>
      <c r="B9" s="8"/>
      <c r="C9" s="9">
        <v>49.84</v>
      </c>
      <c r="D9" s="9">
        <f>C9*1.28543</f>
        <v>64.065831200000005</v>
      </c>
      <c r="E9" s="8"/>
    </row>
    <row r="10" spans="1:13" ht="14.45" x14ac:dyDescent="0.3">
      <c r="A10" s="8" t="s">
        <v>28</v>
      </c>
      <c r="B10" s="8"/>
      <c r="C10" s="13">
        <f>SUM(C8:C9)</f>
        <v>128.77000000000001</v>
      </c>
      <c r="D10" s="7">
        <f>SUM(D8:D9)</f>
        <v>151.60788350000001</v>
      </c>
      <c r="E10" s="8"/>
    </row>
    <row r="11" spans="1:13" ht="14.45" x14ac:dyDescent="0.3">
      <c r="A11" s="8"/>
      <c r="B11" s="8"/>
      <c r="C11" s="7"/>
      <c r="D11" s="8"/>
      <c r="E11" s="8"/>
    </row>
    <row r="12" spans="1:13" ht="14.45" x14ac:dyDescent="0.3">
      <c r="A12" s="8"/>
      <c r="B12" s="8"/>
      <c r="C12" s="7"/>
      <c r="D12" s="8"/>
      <c r="E12" s="8"/>
    </row>
    <row r="13" spans="1:13" ht="14.45" x14ac:dyDescent="0.3">
      <c r="A13" s="5" t="s">
        <v>55</v>
      </c>
      <c r="B13" s="5"/>
      <c r="C13" s="7"/>
      <c r="D13" s="8"/>
      <c r="E13" s="8"/>
    </row>
    <row r="14" spans="1:13" ht="28.15" x14ac:dyDescent="0.3">
      <c r="A14" s="5" t="s">
        <v>17</v>
      </c>
      <c r="B14" s="5"/>
      <c r="C14" s="10" t="s">
        <v>27</v>
      </c>
      <c r="D14" s="10" t="s">
        <v>8</v>
      </c>
      <c r="E14" s="8"/>
    </row>
    <row r="15" spans="1:13" ht="14.45" x14ac:dyDescent="0.3">
      <c r="A15" s="8" t="s">
        <v>42</v>
      </c>
      <c r="B15" s="8"/>
      <c r="C15" s="7">
        <v>193.8</v>
      </c>
      <c r="D15" s="7">
        <f>C15*1.10911</f>
        <v>214.94551800000002</v>
      </c>
      <c r="E15" s="8"/>
    </row>
    <row r="16" spans="1:13" ht="14.45" x14ac:dyDescent="0.3">
      <c r="A16" s="8" t="s">
        <v>11</v>
      </c>
      <c r="B16" s="8"/>
      <c r="C16" s="9">
        <v>247.67</v>
      </c>
      <c r="D16" s="9">
        <f>C16*1.28543</f>
        <v>318.36244809999999</v>
      </c>
      <c r="E16" s="8"/>
    </row>
    <row r="17" spans="1:5" ht="14.45" x14ac:dyDescent="0.3">
      <c r="A17" s="8" t="s">
        <v>12</v>
      </c>
      <c r="B17" s="8"/>
      <c r="C17" s="14">
        <v>334.45</v>
      </c>
      <c r="D17" s="7">
        <f>SUM(D15:D16)</f>
        <v>533.30796610000004</v>
      </c>
      <c r="E17" s="8"/>
    </row>
    <row r="18" spans="1:5" ht="14.45" x14ac:dyDescent="0.3">
      <c r="A18" s="8"/>
      <c r="B18" s="8"/>
      <c r="C18" s="8"/>
      <c r="D18" s="8"/>
      <c r="E18" s="8"/>
    </row>
    <row r="19" spans="1:5" ht="14.45" x14ac:dyDescent="0.3">
      <c r="A19" s="8"/>
      <c r="B19" s="8"/>
      <c r="C19" s="6"/>
      <c r="D19" s="8"/>
      <c r="E19" s="8"/>
    </row>
    <row r="20" spans="1:5" ht="14.45" x14ac:dyDescent="0.3">
      <c r="A20" s="5" t="s">
        <v>19</v>
      </c>
      <c r="B20" s="5"/>
      <c r="C20" s="7"/>
      <c r="D20" s="8"/>
      <c r="E20" s="8"/>
    </row>
    <row r="21" spans="1:5" ht="28.15" x14ac:dyDescent="0.3">
      <c r="A21" s="5" t="s">
        <v>29</v>
      </c>
      <c r="B21" s="5"/>
      <c r="C21" s="10" t="s">
        <v>27</v>
      </c>
      <c r="D21" s="10" t="s">
        <v>8</v>
      </c>
      <c r="E21" s="8"/>
    </row>
    <row r="22" spans="1:5" ht="14.45" x14ac:dyDescent="0.3">
      <c r="A22" s="8" t="s">
        <v>42</v>
      </c>
      <c r="B22" s="8"/>
      <c r="C22" s="7">
        <v>173.4</v>
      </c>
      <c r="D22" s="7">
        <f>C22*1.10911</f>
        <v>192.31967400000002</v>
      </c>
      <c r="E22" s="8"/>
    </row>
    <row r="23" spans="1:5" ht="14.45" x14ac:dyDescent="0.3">
      <c r="A23" s="8" t="s">
        <v>11</v>
      </c>
      <c r="B23" s="8"/>
      <c r="C23" s="12">
        <v>78.06</v>
      </c>
      <c r="D23" s="9">
        <f>C23*1.28543</f>
        <v>100.34066580000001</v>
      </c>
      <c r="E23" s="8"/>
    </row>
    <row r="24" spans="1:5" ht="14.45" x14ac:dyDescent="0.3">
      <c r="A24" s="8" t="s">
        <v>12</v>
      </c>
      <c r="B24" s="8"/>
      <c r="C24" s="7">
        <f>SUM(C22:C23)</f>
        <v>251.46</v>
      </c>
      <c r="D24" s="7">
        <f>SUM(D22:D23)</f>
        <v>292.66033980000003</v>
      </c>
      <c r="E24" s="8"/>
    </row>
    <row r="25" spans="1:5" ht="14.45" x14ac:dyDescent="0.3">
      <c r="A25" s="8"/>
      <c r="B25" s="8"/>
      <c r="C25" s="6"/>
      <c r="D25" s="5"/>
      <c r="E25" s="8"/>
    </row>
    <row r="26" spans="1:5" ht="14.45" x14ac:dyDescent="0.3">
      <c r="A26" s="8"/>
      <c r="B26" s="8"/>
      <c r="C26" s="8"/>
      <c r="D26" s="8"/>
      <c r="E26" s="8"/>
    </row>
    <row r="27" spans="1:5" ht="14.45" x14ac:dyDescent="0.3">
      <c r="A27" s="17"/>
      <c r="B27" s="8"/>
      <c r="C27" s="7"/>
      <c r="D27" s="8"/>
      <c r="E27" s="8"/>
    </row>
    <row r="28" spans="1:5" ht="14.45" x14ac:dyDescent="0.3">
      <c r="A28" s="8"/>
      <c r="B28" s="8"/>
      <c r="C28" s="7"/>
      <c r="D28" s="8"/>
      <c r="E28" s="8"/>
    </row>
    <row r="29" spans="1:5" ht="14.45" x14ac:dyDescent="0.3">
      <c r="A29" s="8"/>
      <c r="B29" s="8"/>
      <c r="C29" s="7"/>
      <c r="D29" s="8"/>
      <c r="E29" s="8"/>
    </row>
    <row r="30" spans="1:5" ht="14.45" x14ac:dyDescent="0.3">
      <c r="A30" s="8"/>
      <c r="B30" s="8"/>
      <c r="C30" s="7"/>
      <c r="D30" s="8"/>
      <c r="E30" s="8"/>
    </row>
    <row r="31" spans="1:5" ht="14.45" x14ac:dyDescent="0.3">
      <c r="A31" s="8"/>
      <c r="B31" s="8"/>
      <c r="C31" s="7"/>
      <c r="D31" s="8"/>
      <c r="E31" s="8"/>
    </row>
    <row r="32" spans="1:5" ht="14.45" x14ac:dyDescent="0.3">
      <c r="A32" s="8"/>
      <c r="B32" s="8"/>
      <c r="C32" s="7"/>
      <c r="D32" s="8"/>
      <c r="E32" s="8"/>
    </row>
    <row r="33" spans="1:5" ht="14.45" x14ac:dyDescent="0.3">
      <c r="A33" s="8"/>
      <c r="B33" s="8"/>
      <c r="C33" s="7"/>
      <c r="D33" s="8"/>
      <c r="E33" s="8"/>
    </row>
    <row r="34" spans="1:5" ht="14.45" x14ac:dyDescent="0.3">
      <c r="A34" s="8"/>
      <c r="B34" s="8"/>
      <c r="C34" s="7"/>
      <c r="D34" s="8"/>
      <c r="E34" s="8"/>
    </row>
    <row r="35" spans="1:5" ht="14.45" x14ac:dyDescent="0.3">
      <c r="A35" s="8"/>
      <c r="B35" s="8"/>
      <c r="C35" s="7"/>
      <c r="D35" s="8"/>
      <c r="E35" s="8"/>
    </row>
    <row r="36" spans="1:5" ht="14.45" x14ac:dyDescent="0.3">
      <c r="A36" s="8"/>
      <c r="B36" s="8"/>
      <c r="C36" s="7"/>
      <c r="D36" s="8"/>
      <c r="E36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G4" sqref="G4:G5"/>
    </sheetView>
  </sheetViews>
  <sheetFormatPr defaultRowHeight="15" x14ac:dyDescent="0.25"/>
  <cols>
    <col min="1" max="1" width="51.7109375" customWidth="1"/>
    <col min="2" max="2" width="7.42578125" customWidth="1"/>
    <col min="3" max="3" width="7.85546875" customWidth="1"/>
    <col min="4" max="4" width="13" customWidth="1"/>
    <col min="5" max="5" width="11.140625" customWidth="1"/>
  </cols>
  <sheetData>
    <row r="1" spans="1:5" ht="13.9" customHeight="1" x14ac:dyDescent="0.25">
      <c r="A1" s="5" t="s">
        <v>34</v>
      </c>
      <c r="B1" s="5"/>
      <c r="C1" s="6" t="s">
        <v>7</v>
      </c>
      <c r="D1" s="6">
        <f>0.65*D27+0.25*D21+0.1*AVERAGE(D9,D15)</f>
        <v>850.851</v>
      </c>
      <c r="E1" s="6">
        <f>0.65*E27+0.25*E21+0.1*AVERAGE(E9,E15)</f>
        <v>1441.98850017</v>
      </c>
    </row>
    <row r="2" spans="1:5" x14ac:dyDescent="0.25">
      <c r="A2" s="5" t="s">
        <v>35</v>
      </c>
      <c r="B2" s="5"/>
      <c r="C2" s="5"/>
      <c r="D2" s="7" t="s">
        <v>51</v>
      </c>
      <c r="E2" s="8"/>
    </row>
    <row r="3" spans="1:5" x14ac:dyDescent="0.25">
      <c r="A3" s="5" t="s">
        <v>36</v>
      </c>
      <c r="B3" s="5"/>
      <c r="C3" s="5"/>
      <c r="D3" s="7"/>
      <c r="E3" s="8"/>
    </row>
    <row r="4" spans="1:5" ht="14.45" x14ac:dyDescent="0.3">
      <c r="A4" s="8"/>
      <c r="C4" s="8"/>
      <c r="D4" s="10"/>
      <c r="E4" s="8"/>
    </row>
    <row r="5" spans="1:5" x14ac:dyDescent="0.25">
      <c r="A5" s="5" t="s">
        <v>46</v>
      </c>
      <c r="B5" s="5"/>
      <c r="C5" s="5"/>
      <c r="D5" s="7"/>
      <c r="E5" s="8"/>
    </row>
    <row r="6" spans="1:5" x14ac:dyDescent="0.25">
      <c r="A6" s="5" t="s">
        <v>37</v>
      </c>
      <c r="B6" s="5"/>
      <c r="C6" s="5"/>
      <c r="D6" s="10" t="s">
        <v>27</v>
      </c>
      <c r="E6" s="10" t="s">
        <v>8</v>
      </c>
    </row>
    <row r="7" spans="1:5" x14ac:dyDescent="0.25">
      <c r="A7" s="8" t="s">
        <v>10</v>
      </c>
      <c r="B7" s="8"/>
      <c r="C7" s="8"/>
      <c r="D7" s="7">
        <v>761.44</v>
      </c>
      <c r="E7" s="7">
        <f>D7*1.10911</f>
        <v>844.52071840000008</v>
      </c>
    </row>
    <row r="8" spans="1:5" x14ac:dyDescent="0.25">
      <c r="A8" s="8" t="s">
        <v>11</v>
      </c>
      <c r="B8" s="8"/>
      <c r="C8" s="8"/>
      <c r="D8" s="9">
        <v>916.56</v>
      </c>
      <c r="E8" s="9">
        <f>D8*1.28543</f>
        <v>1178.1737208</v>
      </c>
    </row>
    <row r="9" spans="1:5" x14ac:dyDescent="0.25">
      <c r="A9" s="8" t="s">
        <v>28</v>
      </c>
      <c r="B9" s="8"/>
      <c r="C9" s="8"/>
      <c r="D9" s="13">
        <f>SUM(D7:D8)</f>
        <v>1678</v>
      </c>
      <c r="E9" s="7">
        <f>SUM(E7:E8)</f>
        <v>2022.6944392</v>
      </c>
    </row>
    <row r="10" spans="1:5" x14ac:dyDescent="0.25">
      <c r="A10" s="8"/>
      <c r="B10" s="8"/>
      <c r="C10" s="8"/>
      <c r="D10" s="7"/>
      <c r="E10" s="8"/>
    </row>
    <row r="11" spans="1:5" x14ac:dyDescent="0.25">
      <c r="A11" s="5" t="s">
        <v>47</v>
      </c>
      <c r="B11" s="5"/>
      <c r="C11" s="5"/>
      <c r="D11" s="7"/>
      <c r="E11" s="8"/>
    </row>
    <row r="12" spans="1:5" x14ac:dyDescent="0.25">
      <c r="A12" s="5" t="s">
        <v>38</v>
      </c>
      <c r="B12" s="5"/>
      <c r="C12" s="5"/>
      <c r="D12" s="10" t="s">
        <v>27</v>
      </c>
      <c r="E12" s="10" t="s">
        <v>8</v>
      </c>
    </row>
    <row r="13" spans="1:5" x14ac:dyDescent="0.25">
      <c r="A13" s="8" t="s">
        <v>10</v>
      </c>
      <c r="B13" s="8"/>
      <c r="C13" s="8"/>
      <c r="D13" s="7">
        <v>961.92</v>
      </c>
      <c r="E13" s="7">
        <f>D13*1.10911</f>
        <v>1066.8750912</v>
      </c>
    </row>
    <row r="14" spans="1:5" x14ac:dyDescent="0.25">
      <c r="A14" s="8" t="s">
        <v>11</v>
      </c>
      <c r="B14" s="8"/>
      <c r="C14" s="8"/>
      <c r="D14" s="9">
        <v>1222.08</v>
      </c>
      <c r="E14" s="9">
        <f>D14*1.28543</f>
        <v>1570.8982943999999</v>
      </c>
    </row>
    <row r="15" spans="1:5" x14ac:dyDescent="0.25">
      <c r="A15" s="8" t="s">
        <v>28</v>
      </c>
      <c r="B15" s="8"/>
      <c r="C15" s="8"/>
      <c r="D15" s="11">
        <f>SUM(D13:D14)</f>
        <v>2184</v>
      </c>
      <c r="E15" s="7">
        <f>SUM(E13:E14)</f>
        <v>2637.7733856</v>
      </c>
    </row>
    <row r="16" spans="1:5" ht="14.45" x14ac:dyDescent="0.3">
      <c r="A16" s="8"/>
      <c r="B16" s="8"/>
      <c r="C16" s="8"/>
      <c r="D16" s="7"/>
      <c r="E16" s="8"/>
    </row>
    <row r="17" spans="1:5" x14ac:dyDescent="0.25">
      <c r="A17" s="5" t="s">
        <v>50</v>
      </c>
      <c r="B17" s="5"/>
      <c r="C17" s="5"/>
      <c r="D17" s="7"/>
      <c r="E17" s="8"/>
    </row>
    <row r="18" spans="1:5" x14ac:dyDescent="0.25">
      <c r="A18" s="5" t="s">
        <v>39</v>
      </c>
      <c r="B18" s="20"/>
      <c r="C18" s="20"/>
      <c r="D18" s="10" t="s">
        <v>27</v>
      </c>
      <c r="E18" s="10" t="s">
        <v>8</v>
      </c>
    </row>
    <row r="19" spans="1:5" x14ac:dyDescent="0.25">
      <c r="A19" s="8" t="s">
        <v>43</v>
      </c>
      <c r="B19" s="21">
        <v>10</v>
      </c>
      <c r="C19" s="22">
        <v>36.049999999999997</v>
      </c>
      <c r="D19" s="7">
        <f>B19*C19</f>
        <v>360.5</v>
      </c>
      <c r="E19" s="7">
        <f>D19*1.81646</f>
        <v>654.83383000000003</v>
      </c>
    </row>
    <row r="20" spans="1:5" x14ac:dyDescent="0.25">
      <c r="A20" s="8" t="s">
        <v>11</v>
      </c>
      <c r="B20" s="21"/>
      <c r="C20" s="21"/>
      <c r="D20" s="9">
        <v>181.65</v>
      </c>
      <c r="E20" s="9">
        <f>D20*1.28543</f>
        <v>233.49835950000002</v>
      </c>
    </row>
    <row r="21" spans="1:5" x14ac:dyDescent="0.25">
      <c r="A21" s="8" t="s">
        <v>12</v>
      </c>
      <c r="B21" s="21"/>
      <c r="C21" s="21"/>
      <c r="D21" s="14">
        <v>334.45</v>
      </c>
      <c r="E21" s="7">
        <f>SUM(E19:E20)</f>
        <v>888.33218950000003</v>
      </c>
    </row>
    <row r="22" spans="1:5" x14ac:dyDescent="0.25">
      <c r="A22" s="8"/>
      <c r="B22" s="21"/>
      <c r="C22" s="21"/>
      <c r="D22" s="8"/>
      <c r="E22" s="8"/>
    </row>
    <row r="23" spans="1:5" x14ac:dyDescent="0.25">
      <c r="A23" s="5" t="s">
        <v>48</v>
      </c>
      <c r="B23" s="20"/>
      <c r="C23" s="20"/>
      <c r="D23" s="7"/>
      <c r="E23" s="8"/>
    </row>
    <row r="24" spans="1:5" x14ac:dyDescent="0.25">
      <c r="A24" s="5" t="s">
        <v>40</v>
      </c>
      <c r="B24" s="20"/>
      <c r="C24" s="20"/>
      <c r="D24" s="10" t="s">
        <v>27</v>
      </c>
      <c r="E24" s="10" t="s">
        <v>8</v>
      </c>
    </row>
    <row r="25" spans="1:5" x14ac:dyDescent="0.25">
      <c r="A25" s="8" t="s">
        <v>43</v>
      </c>
      <c r="B25" s="21">
        <v>20</v>
      </c>
      <c r="C25" s="22">
        <v>36.049999999999997</v>
      </c>
      <c r="D25" s="7">
        <f>B25*C25</f>
        <v>721</v>
      </c>
      <c r="E25" s="7">
        <f>D25*1.81646</f>
        <v>1309.6676600000001</v>
      </c>
    </row>
    <row r="26" spans="1:5" x14ac:dyDescent="0.25">
      <c r="A26" s="8" t="s">
        <v>11</v>
      </c>
      <c r="B26" s="21"/>
      <c r="C26" s="21"/>
      <c r="D26" s="12">
        <v>162.29</v>
      </c>
      <c r="E26" s="9">
        <f>D26*1.28543</f>
        <v>208.61243469999999</v>
      </c>
    </row>
    <row r="27" spans="1:5" x14ac:dyDescent="0.25">
      <c r="A27" s="8" t="s">
        <v>12</v>
      </c>
      <c r="B27" s="8"/>
      <c r="C27" s="8"/>
      <c r="D27" s="7">
        <f>SUM(D25:D26)</f>
        <v>883.29</v>
      </c>
      <c r="E27" s="11">
        <f>SUM(E25:E26)</f>
        <v>1518.2800947000001</v>
      </c>
    </row>
    <row r="28" spans="1:5" x14ac:dyDescent="0.25">
      <c r="A28" s="8"/>
      <c r="B28" s="8"/>
      <c r="C28" s="8"/>
      <c r="D28" s="6"/>
      <c r="E28" s="8"/>
    </row>
    <row r="29" spans="1:5" x14ac:dyDescent="0.25">
      <c r="A29" s="5"/>
      <c r="B29" s="5"/>
      <c r="C29" s="5"/>
      <c r="D29" s="7"/>
      <c r="E29" s="8"/>
    </row>
    <row r="30" spans="1:5" x14ac:dyDescent="0.25">
      <c r="A30" s="5"/>
      <c r="B30" s="5"/>
      <c r="C30" s="5"/>
      <c r="D30" s="10"/>
      <c r="E30" s="10"/>
    </row>
    <row r="31" spans="1:5" x14ac:dyDescent="0.25">
      <c r="A31" s="8"/>
      <c r="B31" s="8"/>
      <c r="C31" s="8"/>
      <c r="D31" s="7"/>
      <c r="E31" s="7"/>
    </row>
    <row r="32" spans="1:5" x14ac:dyDescent="0.25">
      <c r="A32" s="8"/>
      <c r="B32" s="8"/>
      <c r="C32" s="8"/>
      <c r="D32" s="24"/>
      <c r="E32" s="11"/>
    </row>
    <row r="33" spans="1:5" ht="14.45" x14ac:dyDescent="0.3">
      <c r="A33" s="8"/>
      <c r="B33" s="8"/>
      <c r="C33" s="8"/>
      <c r="D33" s="11"/>
      <c r="E33" s="11"/>
    </row>
    <row r="34" spans="1:5" ht="14.45" x14ac:dyDescent="0.3">
      <c r="A34" s="8"/>
      <c r="B34" s="8"/>
      <c r="C34" s="8"/>
      <c r="D34" s="25"/>
      <c r="E34" s="26"/>
    </row>
    <row r="35" spans="1:5" ht="14.45" x14ac:dyDescent="0.3">
      <c r="A35" s="5"/>
      <c r="B35" s="5"/>
      <c r="C35" s="5"/>
      <c r="D35" s="11"/>
      <c r="E35" s="27"/>
    </row>
    <row r="36" spans="1:5" ht="14.45" x14ac:dyDescent="0.3">
      <c r="A36" s="30"/>
      <c r="B36" s="5"/>
      <c r="C36" s="5"/>
      <c r="D36" s="28"/>
      <c r="E36" s="28"/>
    </row>
    <row r="37" spans="1:5" ht="14.45" x14ac:dyDescent="0.3">
      <c r="A37" s="30"/>
      <c r="B37" s="8"/>
      <c r="C37" s="8"/>
      <c r="D37" s="11"/>
      <c r="E37" s="11"/>
    </row>
    <row r="38" spans="1:5" ht="14.45" x14ac:dyDescent="0.3">
      <c r="A38" s="30"/>
      <c r="B38" s="8"/>
      <c r="C38" s="8"/>
      <c r="D38" s="24"/>
      <c r="E38" s="11"/>
    </row>
    <row r="39" spans="1:5" ht="14.45" x14ac:dyDescent="0.3">
      <c r="A39" s="8"/>
      <c r="B39" s="8"/>
      <c r="C39" s="8"/>
      <c r="D39" s="11"/>
      <c r="E39" s="1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LG&amp;E Total Cost per Rate</vt:lpstr>
      <vt:lpstr>LGE-GS</vt:lpstr>
      <vt:lpstr>LG&amp;E-PS-S</vt:lpstr>
      <vt:lpstr>LG&amp;E-RS</vt:lpstr>
      <vt:lpstr>LG&amp;E-TODS</vt:lpstr>
    </vt:vector>
  </TitlesOfParts>
  <Company>E.ON U.S.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Evans</dc:creator>
  <cp:lastModifiedBy>Leake, Mike</cp:lastModifiedBy>
  <cp:lastPrinted>2014-08-06T14:44:41Z</cp:lastPrinted>
  <dcterms:created xsi:type="dcterms:W3CDTF">2012-04-20T18:23:20Z</dcterms:created>
  <dcterms:modified xsi:type="dcterms:W3CDTF">2014-08-07T12:03:19Z</dcterms:modified>
</cp:coreProperties>
</file>