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4585" yWindow="345" windowWidth="17490" windowHeight="11010" tabRatio="822" firstSheet="1" activeTab="1"/>
  </bookViews>
  <sheets>
    <sheet name="Functional Assignment" sheetId="1" r:id="rId1"/>
    <sheet name="Allocation" sheetId="4" r:id="rId2"/>
    <sheet name="Summary of Returns" sheetId="28" r:id="rId3"/>
    <sheet name="RGS Unit Cost" sheetId="27" r:id="rId4"/>
    <sheet name="CGS Unit Cost" sheetId="29" r:id="rId5"/>
    <sheet name="IGS Unit Cost" sheetId="30" r:id="rId6"/>
    <sheet name="AAGS Unit Cost" sheetId="31" r:id="rId7"/>
    <sheet name="Daily Utilization Charge" sheetId="2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" localSheetId="3">[1]EGSplit!#REF!</definedName>
    <definedName name="\">[1]EGSplit!#REF!</definedName>
    <definedName name="\\" hidden="1">#REF!</definedName>
    <definedName name="\\\" hidden="1">#REF!</definedName>
    <definedName name="\\\\" localSheetId="3" hidden="1">#REF!</definedName>
    <definedName name="\\\\" hidden="1">#REF!</definedName>
    <definedName name="\0">#REF!</definedName>
    <definedName name="\A">#REF!</definedName>
    <definedName name="\C">#REF!</definedName>
    <definedName name="\D">#REF!</definedName>
    <definedName name="\E">#REF!</definedName>
    <definedName name="\M">#REF!</definedName>
    <definedName name="\P" localSheetId="3">[2]dbase!#REF!</definedName>
    <definedName name="\P">[2]dbase!#REF!</definedName>
    <definedName name="\R" localSheetId="3">#REF!</definedName>
    <definedName name="\R">#REF!</definedName>
    <definedName name="\S" localSheetId="3">[2]dbase!#REF!</definedName>
    <definedName name="\S">[2]dbase!#REF!</definedName>
    <definedName name="\T">#REF!</definedName>
    <definedName name="__123Graph_A" hidden="1">#REF!</definedName>
    <definedName name="__123Graph_B" hidden="1">#REF!</definedName>
    <definedName name="__123Graph_C" localSheetId="3" hidden="1">#REF!</definedName>
    <definedName name="__123Graph_C" hidden="1">#REF!</definedName>
    <definedName name="__123Graph_D" hidden="1">#REF!</definedName>
    <definedName name="__123Graph_E" localSheetId="3" hidden="1">#REF!</definedName>
    <definedName name="__123Graph_E" hidden="1">#REF!</definedName>
    <definedName name="__123Graph_F" hidden="1">#REF!</definedName>
    <definedName name="__123Graph_X" hidden="1">#REF!</definedName>
    <definedName name="_1GAS_FINANCING">#REF!</definedName>
    <definedName name="_2NON_UTILITY" localSheetId="3">#REF!</definedName>
    <definedName name="_3NON_UTILITY">#REF!</definedName>
    <definedName name="_xlnm._FilterDatabase" localSheetId="1" hidden="1">Allocation!$D$2:$E$754</definedName>
    <definedName name="_xlnm._FilterDatabase" localSheetId="0" hidden="1">'Functional Assignment'!$C$1:$D$644</definedName>
    <definedName name="_Order1" hidden="1">0</definedName>
    <definedName name="_Order2" hidden="1">0</definedName>
    <definedName name="_P" localSheetId="3">#REF!</definedName>
    <definedName name="_P">#REF!</definedName>
    <definedName name="_PG1">#REF!</definedName>
    <definedName name="_PG2">#REF!</definedName>
    <definedName name="A">#REF!</definedName>
    <definedName name="ACTUAL">"'Vol_Revs'!R5C3:R5C14"</definedName>
    <definedName name="ADJSUTW3">#REF!</definedName>
    <definedName name="ADJUSRN">#REF!</definedName>
    <definedName name="Adjust2" localSheetId="3">#REF!</definedName>
    <definedName name="Adjust2">#REF!</definedName>
    <definedName name="ADJUSTA">#REF!</definedName>
    <definedName name="ADJUSTAA">#REF!</definedName>
    <definedName name="ADJUSTB" localSheetId="3">#REF!</definedName>
    <definedName name="ADJUSTB">#REF!</definedName>
    <definedName name="ADJUSTC">#REF!</definedName>
    <definedName name="ADJUSTD1">#REF!</definedName>
    <definedName name="ADJUSTD2">#REF!</definedName>
    <definedName name="ADJUSTD3">#REF!</definedName>
    <definedName name="ADJUSTD4">#REF!</definedName>
    <definedName name="ADJUSTG1">#REF!</definedName>
    <definedName name="ADJUSTG2">#REF!</definedName>
    <definedName name="ADJUSTG3">#REF!</definedName>
    <definedName name="ADJUSTG4">#REF!</definedName>
    <definedName name="ADJUSTH">#REF!</definedName>
    <definedName name="ADJUSTI">#REF!</definedName>
    <definedName name="ADJUSTK">#REF!</definedName>
    <definedName name="ADJUSTM">#REF!</definedName>
    <definedName name="ADJUSTN">#REF!</definedName>
    <definedName name="ADJUSTO">#REF!</definedName>
    <definedName name="ADJUSTP">#REF!</definedName>
    <definedName name="ADJUSTQ">#REF!</definedName>
    <definedName name="ADJUSTR">#REF!</definedName>
    <definedName name="ADJUSTS" localSheetId="3">#REF!</definedName>
    <definedName name="ADJUSTS">#REF!</definedName>
    <definedName name="ADJUSTT">#REF!</definedName>
    <definedName name="ADJUSTW1">#REF!</definedName>
    <definedName name="ADJUSTW2">#REF!</definedName>
    <definedName name="ADJUSTX">#REF!</definedName>
    <definedName name="ADJUSTY">#REF!</definedName>
    <definedName name="ALERT2">#REF!</definedName>
    <definedName name="Annual_Sales_KU" localSheetId="3">'[3]LGE Sales'!#REF!</definedName>
    <definedName name="Annual_Sales_KU">'[3]LGE Sales'!#REF!</definedName>
    <definedName name="assets">#REF!</definedName>
    <definedName name="Billed_Revenues_Dollars">#REF!</definedName>
    <definedName name="Billed_Sales__KWh">#REF!</definedName>
    <definedName name="BudCol01">[4]BudgetDatabase!$J$5:$J$443</definedName>
    <definedName name="BudCol02">[4]BudgetDatabase!$K$5:$K$443</definedName>
    <definedName name="BudCol03">[4]BudgetDatabase!$L$5:$L$443</definedName>
    <definedName name="BudCol04">[4]BudgetDatabase!$M$5:$M$443</definedName>
    <definedName name="BudCol05">[4]BudgetDatabase!$N$5:$N$443</definedName>
    <definedName name="BudCol06">[4]BudgetDatabase!$O$5:$O$443</definedName>
    <definedName name="BudCol07">[4]BudgetDatabase!$P$5:$P$443</definedName>
    <definedName name="BudCol08">[4]BudgetDatabase!$Q$5:$Q$443</definedName>
    <definedName name="BudCol09">[4]BudgetDatabase!$R$5:$R$443</definedName>
    <definedName name="BudCol10">[4]BudgetDatabase!$S$5:$S$443</definedName>
    <definedName name="BudCol11">[4]BudgetDatabase!$T$5:$T$443</definedName>
    <definedName name="BudCol12">[4]BudgetDatabase!$U$5:$U$443</definedName>
    <definedName name="BudCol13">[4]BudgetDatabase!$V$5:$V$443</definedName>
    <definedName name="BudCol14">[4]BudgetDatabase!$W$5:$W$443</definedName>
    <definedName name="BudCol15">[4]BudgetDatabase!$X$5:$X$443</definedName>
    <definedName name="BudCol16">[4]BudgetDatabase!$Y$5:$Y$443</definedName>
    <definedName name="BudCol17">[4]BudgetDatabase!$Z$5:$Z$443</definedName>
    <definedName name="BudCol18">[4]BudgetDatabase!$AA$5:$AA$443</definedName>
    <definedName name="BudCol19">[4]BudgetDatabase!$AB$5:$AB$443</definedName>
    <definedName name="BudCol20">[4]BudgetDatabase!$AC$5:$AC$443</definedName>
    <definedName name="BudCol21">[4]BudgetDatabase!$AD$5:$AD$443</definedName>
    <definedName name="BudCol22">[4]BudgetDatabase!$AE$5:$AE$443</definedName>
    <definedName name="BudCol23">[4]BudgetDatabase!$AF$5:$AF$443</definedName>
    <definedName name="BudCol24">[4]BudgetDatabase!$AG$5:$AG$443</definedName>
    <definedName name="BudCol25">[4]BudgetDatabase!$AH$5:$AH$443</definedName>
    <definedName name="BudColTmp">[4]BudgetDatabase!$AJ$5:$AJ$443</definedName>
    <definedName name="Choices_Wrapper" localSheetId="3">'RGS Unit Cost'!Choices_Wrapper</definedName>
    <definedName name="Choices_Wrapper">'RGS Unit Cost'!Choices_Wrapper</definedName>
    <definedName name="CM">#REF!</definedName>
    <definedName name="Coal_Annual_KU" localSheetId="3">'[3]LGE Coal'!#REF!</definedName>
    <definedName name="Coal_Annual_KU">'[3]LGE Coal'!#REF!</definedName>
    <definedName name="coal_hide_ku_01" localSheetId="3">'[3]LGE Coal'!#REF!</definedName>
    <definedName name="coal_hide_ku_01">'[3]LGE Coal'!#REF!</definedName>
    <definedName name="coal_hide_lge_01" localSheetId="3">'[3]LGE Coal'!#REF!</definedName>
    <definedName name="coal_hide_lge_01">'[3]LGE Coal'!#REF!</definedName>
    <definedName name="coal_ku_01" localSheetId="3">'[3]LGE Coal'!#REF!</definedName>
    <definedName name="coal_ku_01">'[3]LGE Coal'!#REF!</definedName>
    <definedName name="Comp" localSheetId="3">'RGS Unit Cost'!Comp</definedName>
    <definedName name="Comp">'RGS Unit Cost'!Comp</definedName>
    <definedName name="ConsEarnings">#REF!</definedName>
    <definedName name="CONSOLIDATED">#REF!</definedName>
    <definedName name="CORPORATE">#REF!</definedName>
    <definedName name="counter">#REF!</definedName>
    <definedName name="CREDIT">#REF!</definedName>
    <definedName name="CurReptgMo">[4]Input!$K$19</definedName>
    <definedName name="CurReptgYr">[4]Input!$K$21</definedName>
    <definedName name="data">#REF!</definedName>
    <definedName name="DateTimeNow">[4]Input!$AE$12</definedName>
    <definedName name="DEBIT">#REF!</definedName>
    <definedName name="Detail">#REF!</definedName>
    <definedName name="ELEC_NET_OP_INC" localSheetId="3">#REF!</definedName>
    <definedName name="ELEC_NET_OP_INC">#REF!</definedName>
    <definedName name="ELIMS">#REF!</definedName>
    <definedName name="EXHIB1A" localSheetId="3">'[5]#REF'!#REF!</definedName>
    <definedName name="EXHIB1A">'[5]#REF'!#REF!</definedName>
    <definedName name="EXHIB1B">#REF!</definedName>
    <definedName name="EXHIB1C" localSheetId="3">#REF!</definedName>
    <definedName name="EXHIB1C">#REF!</definedName>
    <definedName name="EXHIB2B" localSheetId="3">'[6]Ex 2'!#REF!</definedName>
    <definedName name="EXHIB2B">'[6]Ex 2'!#REF!</definedName>
    <definedName name="EXHIB3">#REF!</definedName>
    <definedName name="EXHIB6" localSheetId="3">'[6]not used Ex 4'!#REF!</definedName>
    <definedName name="EXHIB6">'[6]not used Ex 4'!#REF!</definedName>
    <definedName name="Fac_2000" localSheetId="3">'[3]LGE Base Fuel &amp; FAC'!#REF!</definedName>
    <definedName name="Fac_2000">'[3]LGE Base Fuel &amp; FAC'!#REF!</definedName>
    <definedName name="fac_annual_ku" localSheetId="3">'[3]LGE Base Fuel &amp; FAC'!#REF!</definedName>
    <definedName name="fac_annual_ku">'[3]LGE Base Fuel &amp; FAC'!#REF!</definedName>
    <definedName name="fac_hide_ku_01" localSheetId="3">'[3]LGE Base Fuel &amp; FAC'!#REF!</definedName>
    <definedName name="fac_hide_ku_01">'[3]LGE Base Fuel &amp; FAC'!#REF!</definedName>
    <definedName name="fac_hide_lge_01" localSheetId="3">'[3]LGE Base Fuel &amp; FAC'!#REF!</definedName>
    <definedName name="fac_hide_lge_01">'[3]LGE Base Fuel &amp; FAC'!#REF!</definedName>
    <definedName name="fac_ku_01" localSheetId="3">'[3]LGE Base Fuel &amp; FAC'!#REF!</definedName>
    <definedName name="fac_ku_01">'[3]LGE Base Fuel &amp; FAC'!#REF!</definedName>
    <definedName name="FOOTER" localSheetId="3">#REF!</definedName>
    <definedName name="FOOTER">#REF!</definedName>
    <definedName name="FORECAST">"'IFPSReport'!R5C3:R5C14"</definedName>
    <definedName name="fuelcost">#REF!</definedName>
    <definedName name="Gas_Annual_NetRev">#REF!</definedName>
    <definedName name="Gas_Annual_Revenue">#REF!</definedName>
    <definedName name="gas_data" localSheetId="3">#REF!</definedName>
    <definedName name="gas_data">#REF!</definedName>
    <definedName name="Gas_Monthly_NetRevenue">#REF!</definedName>
    <definedName name="GAS_NET_OP_INC" localSheetId="3">#REF!</definedName>
    <definedName name="GAS_NET_OP_INC">#REF!</definedName>
    <definedName name="Gas_Sales_Revenues">#REF!</definedName>
    <definedName name="Gccccc" hidden="1">#REF!</definedName>
    <definedName name="GenEx_Annual_KU" localSheetId="3">'[3]LGE Cost of Sales'!#REF!</definedName>
    <definedName name="GenEx_Annual_KU">'[3]LGE Cost of Sales'!#REF!</definedName>
    <definedName name="genex_hide_ku_01" localSheetId="3">'[3]LGE Cost of Sales'!#REF!</definedName>
    <definedName name="genex_hide_ku_01">'[3]LGE Cost of Sales'!#REF!</definedName>
    <definedName name="genex_hide_lge_01" localSheetId="3">'[3]LGE Cost of Sales'!#REF!</definedName>
    <definedName name="genex_hide_lge_01">'[3]LGE Cost of Sales'!#REF!</definedName>
    <definedName name="genex_ku_01" localSheetId="3">'[3]LGE Cost of Sales'!#REF!</definedName>
    <definedName name="genex_ku_01">'[3]LGE Cost of Sales'!#REF!</definedName>
    <definedName name="GGFFS" hidden="1">#REF!</definedName>
    <definedName name="Home_KU">#REF!</definedName>
    <definedName name="IGS" hidden="1">#REF!</definedName>
    <definedName name="INPUT1">#REF!</definedName>
    <definedName name="INPUT2">#REF!</definedName>
    <definedName name="INPUTCOL">#REF!</definedName>
    <definedName name="INPUTROW">#REF!</definedName>
    <definedName name="InputSec01">[4]Input!$M$30</definedName>
    <definedName name="InputSec02">[4]Input!$M$40:$M$75</definedName>
    <definedName name="InputSec03">[4]Input!$K$87:$Q$89</definedName>
    <definedName name="InputSec04">[4]Input!$O$100:$Q$100</definedName>
    <definedName name="InputSec05A">[4]Input!$O$110:$Q$110</definedName>
    <definedName name="InputSec05B">[4]Input!$O$116:$Q$122</definedName>
    <definedName name="InputSec06">[4]Input!$M$133:$O$142</definedName>
    <definedName name="InputSec07">[4]Input!$O$151:$O$181</definedName>
    <definedName name="InputSec08A">[4]Input!$O$259:$O$283</definedName>
    <definedName name="InputSec08B">[4]Input!$G$296:$Q$296</definedName>
    <definedName name="InputSec08C">[4]Input!$I$306:$K$306</definedName>
    <definedName name="InputSec09A">[4]Input!$K$316:$Q$318</definedName>
    <definedName name="InputSec09B">[4]Input!$K$328:$M$330</definedName>
    <definedName name="InputSec10A">[4]Input!$K$345:$O$349</definedName>
    <definedName name="InputSec10B">[4]Input!$K$355:$O$355</definedName>
    <definedName name="InputSec10C">[4]Input!$K$362:$O$364</definedName>
    <definedName name="InputSec10D">[4]Input!$K$370:$O$370</definedName>
    <definedName name="InputSec11">[4]Input!$M$383:$O$391</definedName>
    <definedName name="InputSec12A">[4]Input!$M$406:$M$418</definedName>
    <definedName name="InputSec12B">[4]Input!$M$424</definedName>
    <definedName name="InputSec13">[4]Input!$M$433:$O$433</definedName>
    <definedName name="KUELIMBAL" localSheetId="3">#REF!</definedName>
    <definedName name="KUELIMBAL">#REF!</definedName>
    <definedName name="KUELIMCASH" localSheetId="3">#REF!</definedName>
    <definedName name="KUELIMCASH">#REF!</definedName>
    <definedName name="KUPWRGENIS">#REF!</definedName>
    <definedName name="KWHCol01">[4]KWHDistDatabase!$I$5:$I$425</definedName>
    <definedName name="KWHCol02">[4]KWHDistDatabase!$J$5:$J$425</definedName>
    <definedName name="KWHCol03">[4]KWHDistDatabase!$K$5:$K$425</definedName>
    <definedName name="KWHCol04">[4]KWHDistDatabase!$L$5:$L$425</definedName>
    <definedName name="KWHCol05">[4]KWHDistDatabase!$M$5:$M$425</definedName>
    <definedName name="KWHCol06">[4]KWHDistDatabase!$N$5:$N$425</definedName>
    <definedName name="KWHCol07">[4]KWHDistDatabase!$O$5:$O$425</definedName>
    <definedName name="KWHCol08">[4]KWHDistDatabase!$P$5:$P$425</definedName>
    <definedName name="KWHCol09">[4]KWHDistDatabase!$Q$5:$Q$425</definedName>
    <definedName name="KWHCol10">[4]KWHDistDatabase!$R$5:$R$425</definedName>
    <definedName name="KWHCol11">[4]KWHDistDatabase!$S$5:$S$425</definedName>
    <definedName name="KWHCol12">[4]KWHDistDatabase!$T$5:$T$425</definedName>
    <definedName name="KWHCol13">[4]KWHDistDatabase!$U$5:$U$425</definedName>
    <definedName name="KWHCol14">[4]KWHDistDatabase!$V$5:$V$425</definedName>
    <definedName name="KWHCol15">[4]KWHDistDatabase!$W$5:$W$425</definedName>
    <definedName name="KWHCol16">[4]KWHDistDatabase!$X$5:$X$425</definedName>
    <definedName name="KWHCol17">[4]KWHDistDatabase!$Y$5:$Y$425</definedName>
    <definedName name="KWHCol18">[4]KWHDistDatabase!$Z$5:$Z$425</definedName>
    <definedName name="KWHCol19">[4]KWHDistDatabase!$AA$5:$AA$425</definedName>
    <definedName name="KWHCol20">[4]KWHDistDatabase!$AB$5:$AB$425</definedName>
    <definedName name="KWHCol21">[4]KWHDistDatabase!$AC$5:$AC$425</definedName>
    <definedName name="KWHCol22">[4]KWHDistDatabase!$AD$5:$AD$425</definedName>
    <definedName name="KWHCol23">[4]KWHDistDatabase!$AE$5:$AE$425</definedName>
    <definedName name="KWHCol24">[4]KWHDistDatabase!$AF$5:$AF$425</definedName>
    <definedName name="KWHCol25">[4]KWHDistDatabase!$AG$5:$AG$425</definedName>
    <definedName name="KWHColTmp">[4]KWHDistDatabase!$AI$5:$AI$425</definedName>
    <definedName name="LEC">#REF!</definedName>
    <definedName name="LECBAL">#REF!</definedName>
    <definedName name="LECCASH">#REF!</definedName>
    <definedName name="LES">#REF!</definedName>
    <definedName name="LGE">#REF!</definedName>
    <definedName name="LNGCL" localSheetId="3">#REF!</definedName>
    <definedName name="LNGCL">#REF!</definedName>
    <definedName name="Losses_by_State">#REF!</definedName>
    <definedName name="LOUPHONECOBAL">#REF!</definedName>
    <definedName name="LOUPHONECOCASH">#REF!</definedName>
    <definedName name="LOUPHONECOIS">#REF!</definedName>
    <definedName name="LPI">#REF!</definedName>
    <definedName name="MAIN">#REF!</definedName>
    <definedName name="MESG1">#REF!</definedName>
    <definedName name="MESG2">#REF!</definedName>
    <definedName name="MONTH_NAME">#REF!</definedName>
    <definedName name="MONTHCOUNT">#REF!</definedName>
    <definedName name="NATURAL">#REF!</definedName>
    <definedName name="NET_OP_INC" localSheetId="3">#REF!</definedName>
    <definedName name="NET_OP_INC">#REF!</definedName>
    <definedName name="Net_Revenues">#REF!</definedName>
    <definedName name="Net_Unbilled_KWh">#REF!</definedName>
    <definedName name="Net_Unbilled_Revenue_Dollars">#REF!</definedName>
    <definedName name="netrev_hide_ku_01" localSheetId="3">'[3]LGE Gross Margin-Inc.Stmt'!#REF!</definedName>
    <definedName name="netrev_hide_ku_01">'[3]LGE Gross Margin-Inc.Stmt'!#REF!</definedName>
    <definedName name="netrev_hide_lge_01" localSheetId="3">'[3]LGE Gross Margin-Inc.Stmt'!#REF!</definedName>
    <definedName name="netrev_hide_lge_01">'[3]LGE Gross Margin-Inc.Stmt'!#REF!</definedName>
    <definedName name="netrev_ku_01" localSheetId="3">'[3]LGE Gross Margin-Inc.Stmt'!#REF!</definedName>
    <definedName name="netrev_ku_01">'[3]LGE Gross Margin-Inc.Stmt'!#REF!</definedName>
    <definedName name="NetRevenue_Annual_KU" localSheetId="3">'[3]LGE Gross Margin-Inc.Stmt'!#REF!</definedName>
    <definedName name="NetRevenue_Annual_KU">'[3]LGE Gross Margin-Inc.Stmt'!#REF!</definedName>
    <definedName name="NetRevenues">#REF!</definedName>
    <definedName name="NextReptgMo">[4]Input!$AE$19</definedName>
    <definedName name="NextReptgYr">[4]Input!$AE$21</definedName>
    <definedName name="Operating_Revenue_Dollars">#REF!</definedName>
    <definedName name="Operating_Sales__KWh">#REF!</definedName>
    <definedName name="PAGE">#REF!</definedName>
    <definedName name="PAGE10">#REF!</definedName>
    <definedName name="PAGE7">#REF!</definedName>
    <definedName name="page8">#REF!</definedName>
    <definedName name="PAGE9">#REF!</definedName>
    <definedName name="PgFERC_449">#REF!</definedName>
    <definedName name="Plan">#REF!</definedName>
    <definedName name="_xlnm.Print_Area" localSheetId="1">Allocation!$A$1:$M$632</definedName>
    <definedName name="_xlnm.Print_Area" localSheetId="0">'Functional Assignment'!$A$1:$V$644</definedName>
    <definedName name="_xlnm.Print_Area" localSheetId="3">'RGS Unit Cost'!$B$1:$N$44</definedName>
    <definedName name="_xlnm.Print_Titles" localSheetId="1">Allocation!$A:$E,Allocation!$2:$4</definedName>
    <definedName name="_xlnm.Print_Titles" localSheetId="0">'Functional Assignment'!$A:$D,'Functional Assignment'!$1:$3</definedName>
    <definedName name="PRINT1">#REF!</definedName>
    <definedName name="PWRGENBAL">#REF!</definedName>
    <definedName name="PWRGENCASH">#REF!</definedName>
    <definedName name="QtrbyMonth">#REF!</definedName>
    <definedName name="RangeRptgMo">[7]Main!$K$11</definedName>
    <definedName name="RangeRptgYr">[8]Main!$G$5</definedName>
    <definedName name="REPORT">#REF!</definedName>
    <definedName name="require_hide_ku_01" localSheetId="3">'[3]LGE Require &amp; Source'!#REF!</definedName>
    <definedName name="require_hide_ku_01">'[3]LGE Require &amp; Source'!#REF!</definedName>
    <definedName name="require_hide_lge_01" localSheetId="3">'[3]LGE Require &amp; Source'!#REF!</definedName>
    <definedName name="require_hide_lge_01">'[3]LGE Require &amp; Source'!#REF!</definedName>
    <definedName name="require_ku_01" localSheetId="3">'[3]LGE Require &amp; Source'!#REF!</definedName>
    <definedName name="require_ku_01">'[3]LGE Require &amp; Source'!#REF!</definedName>
    <definedName name="Requirements_Annual_KU" localSheetId="3">'[3]LGE Require &amp; Source'!#REF!</definedName>
    <definedName name="Requirements_Annual_KU">'[3]LGE Require &amp; Source'!#REF!</definedName>
    <definedName name="Requirements_Data" localSheetId="3">'[3]LGE Require &amp; Source'!#REF!</definedName>
    <definedName name="Requirements_Data">'[3]LGE Require &amp; Source'!#REF!</definedName>
    <definedName name="Requirements_KU" localSheetId="3">'[3]LGE Require &amp; Source'!#REF!</definedName>
    <definedName name="Requirements_KU">'[3]LGE Require &amp; Source'!#REF!</definedName>
    <definedName name="RevCol01">#REF!</definedName>
    <definedName name="RevCol01A">#REF!</definedName>
    <definedName name="RevCol01B" localSheetId="3">[9]RevDatabase!#REF!</definedName>
    <definedName name="RevCol01B">[9]RevDatabase!#REF!</definedName>
    <definedName name="RevCol02">#REF!</definedName>
    <definedName name="RevCol02A">#REF!</definedName>
    <definedName name="RevCol02B" localSheetId="3">[9]RevDatabase!#REF!</definedName>
    <definedName name="RevCol02B">[9]RevDatabase!#REF!</definedName>
    <definedName name="RevCol03">#REF!</definedName>
    <definedName name="RevCol04">#REF!</definedName>
    <definedName name="RevCol05">#REF!</definedName>
    <definedName name="RevCol06">#REF!</definedName>
    <definedName name="RevCol07">#REF!</definedName>
    <definedName name="RevCol08">#REF!</definedName>
    <definedName name="RevCol09">#REF!</definedName>
    <definedName name="RevCol10">#REF!</definedName>
    <definedName name="RevCol11">#REF!</definedName>
    <definedName name="RevCol12">#REF!</definedName>
    <definedName name="RevCol13">#REF!</definedName>
    <definedName name="RevCol14">#REF!</definedName>
    <definedName name="RevCol15">#REF!</definedName>
    <definedName name="RevCol16">#REF!</definedName>
    <definedName name="RevCol17">#REF!</definedName>
    <definedName name="RevCol18">#REF!</definedName>
    <definedName name="RevCol19">#REF!</definedName>
    <definedName name="RevCol20">#REF!</definedName>
    <definedName name="RevCol21">#REF!</definedName>
    <definedName name="RevCol22">#REF!</definedName>
    <definedName name="RevCol23">#REF!</definedName>
    <definedName name="RevCol24">#REF!</definedName>
    <definedName name="RevCol25">#REF!</definedName>
    <definedName name="RevCol26">#REF!</definedName>
    <definedName name="RevCol27">#REF!</definedName>
    <definedName name="RevCol28">#REF!</definedName>
    <definedName name="RevCol29">#REF!</definedName>
    <definedName name="RevCol30">#REF!</definedName>
    <definedName name="RevCol31">#REF!</definedName>
    <definedName name="RevCol32">#REF!</definedName>
    <definedName name="RevCol33">#REF!</definedName>
    <definedName name="RevCol34">#REF!</definedName>
    <definedName name="RevCol35">#REF!</definedName>
    <definedName name="RevCol36">#REF!</definedName>
    <definedName name="RevCol37">#REF!</definedName>
    <definedName name="RevColTmp" localSheetId="3">[9]RevDatabase!#REF!</definedName>
    <definedName name="RevColTmp">[9]RevDatabase!#REF!</definedName>
    <definedName name="RevColTmpA" localSheetId="3">[9]RevDatabase!#REF!</definedName>
    <definedName name="RevColTmpA">[9]RevDatabase!#REF!</definedName>
    <definedName name="RevColTmpB" localSheetId="3">[9]RevDatabase!#REF!</definedName>
    <definedName name="RevColTmpB">[9]RevDatabase!#REF!</definedName>
    <definedName name="revenues_hide_ku_01" localSheetId="3">'[3]KU Other Electric Revenues'!#REF!</definedName>
    <definedName name="revenues_hide_ku_01">'[3]KU Other Electric Revenues'!#REF!</definedName>
    <definedName name="revenues_ku_01" localSheetId="3">'[3]KU Other Electric Revenues'!#REF!</definedName>
    <definedName name="revenues_ku_01">'[3]KU Other Electric Revenues'!#REF!</definedName>
    <definedName name="RPTCOL">#REF!</definedName>
    <definedName name="RPTROW">#REF!</definedName>
    <definedName name="Sales" localSheetId="3">'[3]LGE Sales'!#REF!</definedName>
    <definedName name="Sales">'[3]LGE Sales'!#REF!</definedName>
    <definedName name="sales_hide_ku_01" localSheetId="3">'[3]LGE Sales'!#REF!</definedName>
    <definedName name="sales_hide_ku_01">'[3]LGE Sales'!#REF!</definedName>
    <definedName name="sales_ku_01" localSheetId="3">'[3]LGE Sales'!#REF!</definedName>
    <definedName name="sales_ku_01">'[3]LGE Sales'!#REF!</definedName>
    <definedName name="sales_title_ku" localSheetId="3">'[3]LGE Sales'!#REF!</definedName>
    <definedName name="sales_title_ku">'[3]LGE Sales'!#REF!</definedName>
    <definedName name="SCHEDZ">#REF!</definedName>
    <definedName name="shoot" localSheetId="3">#REF!</definedName>
    <definedName name="shoot">#REF!</definedName>
    <definedName name="START">#REF!</definedName>
    <definedName name="START2">#REF!</definedName>
    <definedName name="START3">#REF!</definedName>
    <definedName name="Support">#REF!</definedName>
    <definedName name="SUPPORT5">#REF!</definedName>
    <definedName name="SUPPORT6" localSheetId="3">#REF!</definedName>
    <definedName name="SUPPORT6">#REF!</definedName>
    <definedName name="TAX_RATE" localSheetId="3">'[5]#REF'!#REF!</definedName>
    <definedName name="TAX_RATE">'[5]#REF'!#REF!</definedName>
    <definedName name="TempReptgMo">[4]Input!$AG$19</definedName>
    <definedName name="TempReptgYr">[4]Input!$AG$21</definedName>
    <definedName name="TenyrNIAC">#REF!</definedName>
    <definedName name="TenyrRev">#REF!</definedName>
    <definedName name="test" localSheetId="3">'RGS Unit Cost'!test</definedName>
    <definedName name="test">'RGS Unit Cost'!test</definedName>
    <definedName name="Title">#REF!</definedName>
    <definedName name="Title_Choice">#REF!</definedName>
    <definedName name="Titles">#REF!</definedName>
    <definedName name="Titles_KU">#REF!</definedName>
    <definedName name="ttt" localSheetId="3">#REF!</definedName>
    <definedName name="ttt">#REF!</definedName>
    <definedName name="UpdateDate">[4]Input!$M$12</definedName>
    <definedName name="UpdateTime">[4]Input!$O$12</definedName>
    <definedName name="Variance">#REF!</definedName>
    <definedName name="VIEW1">#REF!</definedName>
    <definedName name="vol_rev_annual_ku" localSheetId="3">'[3]LGE Retail Margin'!#REF!</definedName>
    <definedName name="vol_rev_annual_ku">'[3]LGE Retail Margin'!#REF!</definedName>
    <definedName name="vol_rev_hide_ku_monthly" localSheetId="3">'[3]LGE Retail Margin'!#REF!</definedName>
    <definedName name="vol_rev_hide_ku_monthly">'[3]LGE Retail Margin'!#REF!</definedName>
    <definedName name="vol_rev_hide_lge_01" localSheetId="3">'[3]LGE Retail Margin'!#REF!</definedName>
    <definedName name="vol_rev_hide_lge_01">'[3]LGE Retail Margin'!#REF!</definedName>
    <definedName name="vol_rev_ku_monthly" localSheetId="3">'[3]LGE Retail Margin'!#REF!</definedName>
    <definedName name="vol_rev_ku_monthly">'[3]LGE Retail Margin'!#REF!</definedName>
    <definedName name="volrev_data" localSheetId="3">'[3]LGE Retail Margin'!#REF!</definedName>
    <definedName name="volrev_data">'[3]LGE Retail Margin'!#REF!</definedName>
    <definedName name="YTD">#REF!</definedName>
  </definedNames>
  <calcPr calcId="145621" calcMode="manual"/>
</workbook>
</file>

<file path=xl/calcChain.xml><?xml version="1.0" encoding="utf-8"?>
<calcChain xmlns="http://schemas.openxmlformats.org/spreadsheetml/2006/main">
  <c r="E20" i="26" l="1"/>
  <c r="K41" i="31" l="1"/>
  <c r="J41" i="31"/>
  <c r="M41" i="30"/>
  <c r="K41" i="30"/>
  <c r="J41" i="30"/>
  <c r="I41" i="30"/>
  <c r="M41" i="29"/>
  <c r="K41" i="29"/>
  <c r="J41" i="29"/>
  <c r="I41" i="29"/>
  <c r="K476" i="4"/>
  <c r="N476" i="4"/>
  <c r="F105" i="1" l="1"/>
  <c r="T566" i="4" l="1"/>
  <c r="S566" i="4"/>
  <c r="R566" i="4"/>
  <c r="N566" i="4"/>
  <c r="K566" i="4"/>
  <c r="F517" i="1"/>
  <c r="F518" i="1"/>
  <c r="F547" i="1"/>
  <c r="F514" i="1"/>
  <c r="K596" i="4"/>
  <c r="K597" i="4" s="1"/>
  <c r="J596" i="4"/>
  <c r="I596" i="4"/>
  <c r="H596" i="4"/>
  <c r="G596" i="4"/>
  <c r="E41" i="27" s="1"/>
  <c r="F41" i="27" s="1"/>
  <c r="F36" i="1"/>
  <c r="G41" i="27"/>
  <c r="H41" i="27" s="1"/>
  <c r="I583" i="4"/>
  <c r="L41" i="30" s="1"/>
  <c r="U561" i="4"/>
  <c r="F515" i="4"/>
  <c r="M602" i="4"/>
  <c r="M601" i="4" s="1"/>
  <c r="L602" i="4"/>
  <c r="L601" i="4" s="1"/>
  <c r="J602" i="4"/>
  <c r="J601" i="4" s="1"/>
  <c r="H602" i="4"/>
  <c r="H601" i="4" s="1"/>
  <c r="I602" i="4"/>
  <c r="I601" i="4" s="1"/>
  <c r="U628" i="4"/>
  <c r="K602" i="4"/>
  <c r="K601" i="4" s="1"/>
  <c r="G602" i="4"/>
  <c r="F594" i="4"/>
  <c r="F588" i="4"/>
  <c r="F589" i="4"/>
  <c r="V189" i="1"/>
  <c r="Q189" i="1"/>
  <c r="K189" i="1"/>
  <c r="F462" i="1"/>
  <c r="F215" i="1"/>
  <c r="U189" i="1"/>
  <c r="T189" i="1"/>
  <c r="F61" i="1"/>
  <c r="I8" i="1"/>
  <c r="G7" i="1"/>
  <c r="G591" i="4"/>
  <c r="H591" i="4"/>
  <c r="I591" i="4"/>
  <c r="J591" i="4"/>
  <c r="K591" i="4"/>
  <c r="L591" i="4"/>
  <c r="M591" i="4"/>
  <c r="G592" i="4"/>
  <c r="G593" i="4" s="1"/>
  <c r="H592" i="4"/>
  <c r="H593" i="4" s="1"/>
  <c r="I592" i="4"/>
  <c r="I593" i="4" s="1"/>
  <c r="J592" i="4"/>
  <c r="J593" i="4" s="1"/>
  <c r="K592" i="4"/>
  <c r="K593" i="4" s="1"/>
  <c r="L592" i="4"/>
  <c r="L593" i="4" s="1"/>
  <c r="M592" i="4"/>
  <c r="M593" i="4" s="1"/>
  <c r="G597" i="4"/>
  <c r="K584" i="4"/>
  <c r="K585" i="4" s="1"/>
  <c r="M584" i="4"/>
  <c r="M585" i="4"/>
  <c r="I41" i="27"/>
  <c r="U629" i="4"/>
  <c r="N625" i="4"/>
  <c r="O625" i="4"/>
  <c r="P625" i="4"/>
  <c r="Q625" i="4"/>
  <c r="R625" i="4"/>
  <c r="S625" i="4"/>
  <c r="T625" i="4"/>
  <c r="F544" i="1"/>
  <c r="E2" i="4"/>
  <c r="F2" i="4" s="1"/>
  <c r="G2" i="4" s="1"/>
  <c r="G476" i="4" s="1"/>
  <c r="I13" i="1"/>
  <c r="I626" i="1" s="1"/>
  <c r="I16" i="1"/>
  <c r="I17" i="1"/>
  <c r="I18" i="1"/>
  <c r="I19" i="1"/>
  <c r="W19" i="1" s="1"/>
  <c r="X19" i="1" s="1"/>
  <c r="I20" i="1"/>
  <c r="I21" i="1"/>
  <c r="I22" i="1"/>
  <c r="I23" i="1"/>
  <c r="I24" i="1"/>
  <c r="I25" i="1"/>
  <c r="I26" i="1"/>
  <c r="I27" i="1"/>
  <c r="D28" i="1"/>
  <c r="H28" i="1" s="1"/>
  <c r="D29" i="1"/>
  <c r="I29" i="1" s="1"/>
  <c r="I36" i="1"/>
  <c r="I55" i="1"/>
  <c r="I56" i="1"/>
  <c r="I57" i="1"/>
  <c r="I103" i="1"/>
  <c r="F638" i="1"/>
  <c r="I123" i="1"/>
  <c r="I316" i="1"/>
  <c r="I149" i="1"/>
  <c r="I150" i="1"/>
  <c r="I151" i="1"/>
  <c r="I152" i="1"/>
  <c r="I153" i="1"/>
  <c r="I154" i="1"/>
  <c r="I155" i="1"/>
  <c r="I156" i="1"/>
  <c r="I157" i="1"/>
  <c r="I158" i="1"/>
  <c r="I159" i="1"/>
  <c r="F636" i="1"/>
  <c r="I321" i="1"/>
  <c r="I322" i="1"/>
  <c r="I323" i="1"/>
  <c r="I324" i="1"/>
  <c r="I325" i="1"/>
  <c r="I326" i="1"/>
  <c r="W326" i="1" s="1"/>
  <c r="X326" i="1" s="1"/>
  <c r="I327" i="1"/>
  <c r="I328" i="1"/>
  <c r="I329" i="1"/>
  <c r="I330" i="1"/>
  <c r="W330" i="1" s="1"/>
  <c r="X330" i="1" s="1"/>
  <c r="I331" i="1"/>
  <c r="I168" i="1"/>
  <c r="I169" i="1"/>
  <c r="I170" i="1"/>
  <c r="I637" i="1" s="1"/>
  <c r="I167" i="1" s="1"/>
  <c r="I176" i="1" s="1"/>
  <c r="I171" i="1"/>
  <c r="I172" i="1"/>
  <c r="I173" i="1"/>
  <c r="I174" i="1"/>
  <c r="W174" i="1" s="1"/>
  <c r="X174" i="1" s="1"/>
  <c r="F637" i="1"/>
  <c r="I340" i="1"/>
  <c r="I341" i="1"/>
  <c r="I342" i="1"/>
  <c r="I343" i="1"/>
  <c r="I344" i="1"/>
  <c r="I345" i="1"/>
  <c r="I346" i="1"/>
  <c r="I361" i="1"/>
  <c r="I194" i="1"/>
  <c r="I195" i="1"/>
  <c r="I196" i="1"/>
  <c r="I198" i="1"/>
  <c r="I199" i="1"/>
  <c r="I201" i="1"/>
  <c r="I202" i="1"/>
  <c r="I203" i="1"/>
  <c r="I204" i="1"/>
  <c r="I205" i="1"/>
  <c r="I206" i="1"/>
  <c r="W206" i="1" s="1"/>
  <c r="X206" i="1" s="1"/>
  <c r="I207" i="1"/>
  <c r="I208" i="1"/>
  <c r="I209" i="1"/>
  <c r="I210" i="1"/>
  <c r="I211" i="1"/>
  <c r="F640" i="1"/>
  <c r="I366" i="1"/>
  <c r="I367" i="1"/>
  <c r="I368" i="1"/>
  <c r="I370" i="1"/>
  <c r="I371" i="1"/>
  <c r="I373" i="1"/>
  <c r="I374" i="1"/>
  <c r="I375" i="1"/>
  <c r="I376" i="1"/>
  <c r="I377" i="1"/>
  <c r="I378" i="1"/>
  <c r="I379" i="1"/>
  <c r="I380" i="1"/>
  <c r="I381" i="1"/>
  <c r="I382" i="1"/>
  <c r="I383" i="1"/>
  <c r="I234" i="1"/>
  <c r="I235" i="1"/>
  <c r="I236" i="1"/>
  <c r="I237" i="1"/>
  <c r="I238" i="1"/>
  <c r="I239" i="1"/>
  <c r="I240" i="1"/>
  <c r="I241" i="1"/>
  <c r="F641" i="1"/>
  <c r="I406" i="1"/>
  <c r="I407" i="1"/>
  <c r="I408" i="1"/>
  <c r="I409" i="1"/>
  <c r="I410" i="1"/>
  <c r="I411" i="1"/>
  <c r="I412" i="1"/>
  <c r="I413" i="1"/>
  <c r="I422" i="1"/>
  <c r="I423" i="1"/>
  <c r="I424" i="1"/>
  <c r="I425" i="1"/>
  <c r="I426" i="1"/>
  <c r="I431" i="1"/>
  <c r="I434" i="1"/>
  <c r="I144" i="1"/>
  <c r="I250" i="1"/>
  <c r="I251" i="1"/>
  <c r="I252" i="1"/>
  <c r="I253" i="1"/>
  <c r="I254" i="1"/>
  <c r="W254" i="1" s="1"/>
  <c r="X254" i="1" s="1"/>
  <c r="I259" i="1"/>
  <c r="I262" i="1"/>
  <c r="F161" i="1"/>
  <c r="F176" i="1"/>
  <c r="F244" i="1"/>
  <c r="F256" i="1"/>
  <c r="F333" i="1"/>
  <c r="F348" i="1"/>
  <c r="F387" i="1"/>
  <c r="F416" i="1"/>
  <c r="F428" i="1"/>
  <c r="Q8" i="1"/>
  <c r="Q13" i="1"/>
  <c r="Q626" i="1" s="1"/>
  <c r="Q16" i="1"/>
  <c r="Q17" i="1"/>
  <c r="Q18" i="1"/>
  <c r="Q31" i="1" s="1"/>
  <c r="Q19" i="1"/>
  <c r="Q20" i="1"/>
  <c r="Q21" i="1"/>
  <c r="Q22" i="1"/>
  <c r="Q23" i="1"/>
  <c r="Q24" i="1"/>
  <c r="Q25" i="1"/>
  <c r="Q26" i="1"/>
  <c r="Q27" i="1"/>
  <c r="Q28" i="1"/>
  <c r="Q29" i="1"/>
  <c r="Q36" i="1"/>
  <c r="Q55" i="1"/>
  <c r="Q56" i="1"/>
  <c r="Q57" i="1"/>
  <c r="Q103" i="1"/>
  <c r="Q123" i="1"/>
  <c r="Q316" i="1"/>
  <c r="Q149" i="1"/>
  <c r="Q150" i="1"/>
  <c r="Q151" i="1"/>
  <c r="Q152" i="1"/>
  <c r="Q153" i="1"/>
  <c r="Q154" i="1"/>
  <c r="Q155" i="1"/>
  <c r="Q156" i="1"/>
  <c r="Q157" i="1"/>
  <c r="Q158" i="1"/>
  <c r="Q159" i="1"/>
  <c r="Q321" i="1"/>
  <c r="Q322" i="1"/>
  <c r="Q323" i="1"/>
  <c r="Q324" i="1"/>
  <c r="Q325" i="1"/>
  <c r="Q326" i="1"/>
  <c r="Q327" i="1"/>
  <c r="Q328" i="1"/>
  <c r="Q329" i="1"/>
  <c r="Q330" i="1"/>
  <c r="Q331" i="1"/>
  <c r="Q168" i="1"/>
  <c r="Q169" i="1"/>
  <c r="Q170" i="1"/>
  <c r="Q171" i="1"/>
  <c r="Q637" i="1" s="1"/>
  <c r="Q339" i="1" s="1"/>
  <c r="Q348" i="1" s="1"/>
  <c r="Q172" i="1"/>
  <c r="Q173" i="1"/>
  <c r="Q174" i="1"/>
  <c r="Q340" i="1"/>
  <c r="Q341" i="1"/>
  <c r="Q342" i="1"/>
  <c r="Q343" i="1"/>
  <c r="Q344" i="1"/>
  <c r="Q345" i="1"/>
  <c r="Q346" i="1"/>
  <c r="Q361" i="1"/>
  <c r="Q194" i="1"/>
  <c r="Q195" i="1"/>
  <c r="Q196" i="1"/>
  <c r="Q198" i="1"/>
  <c r="Q199" i="1"/>
  <c r="Q201" i="1"/>
  <c r="Q202" i="1"/>
  <c r="Q203" i="1"/>
  <c r="Q204" i="1"/>
  <c r="Q205" i="1"/>
  <c r="Q206" i="1"/>
  <c r="Q207" i="1"/>
  <c r="Q208" i="1"/>
  <c r="Q209" i="1"/>
  <c r="Q210" i="1"/>
  <c r="Q211" i="1"/>
  <c r="Q366" i="1"/>
  <c r="Q367" i="1"/>
  <c r="Q368" i="1"/>
  <c r="Q370" i="1"/>
  <c r="Q371" i="1"/>
  <c r="Q373" i="1"/>
  <c r="Q374" i="1"/>
  <c r="Q375" i="1"/>
  <c r="Q376" i="1"/>
  <c r="Q377" i="1"/>
  <c r="Q378" i="1"/>
  <c r="Q379" i="1"/>
  <c r="Q380" i="1"/>
  <c r="Q381" i="1"/>
  <c r="Q382" i="1"/>
  <c r="Q383" i="1"/>
  <c r="Q234" i="1"/>
  <c r="Q235" i="1"/>
  <c r="Q236" i="1"/>
  <c r="Q237" i="1"/>
  <c r="Q238" i="1"/>
  <c r="Q239" i="1"/>
  <c r="Q240" i="1"/>
  <c r="Q241" i="1"/>
  <c r="Q406" i="1"/>
  <c r="Q407" i="1"/>
  <c r="Q408" i="1"/>
  <c r="Q409" i="1"/>
  <c r="Q410" i="1"/>
  <c r="Q411" i="1"/>
  <c r="Q412" i="1"/>
  <c r="Q413" i="1"/>
  <c r="Q422" i="1"/>
  <c r="Q423" i="1"/>
  <c r="Q424" i="1"/>
  <c r="Q425" i="1"/>
  <c r="Q426" i="1"/>
  <c r="Q431" i="1"/>
  <c r="Q434" i="1"/>
  <c r="Q144" i="1"/>
  <c r="Q250" i="1"/>
  <c r="Q256" i="1" s="1"/>
  <c r="Q251" i="1"/>
  <c r="Q252" i="1"/>
  <c r="Q253" i="1"/>
  <c r="Q254" i="1"/>
  <c r="Q259" i="1"/>
  <c r="Q262" i="1"/>
  <c r="R8" i="1"/>
  <c r="R13" i="1"/>
  <c r="R626" i="1" s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6" i="1"/>
  <c r="R55" i="1"/>
  <c r="R56" i="1"/>
  <c r="R57" i="1"/>
  <c r="R103" i="1"/>
  <c r="R123" i="1"/>
  <c r="R316" i="1"/>
  <c r="R149" i="1"/>
  <c r="R150" i="1"/>
  <c r="R151" i="1"/>
  <c r="R152" i="1"/>
  <c r="R153" i="1"/>
  <c r="R154" i="1"/>
  <c r="R155" i="1"/>
  <c r="R156" i="1"/>
  <c r="R157" i="1"/>
  <c r="R158" i="1"/>
  <c r="R159" i="1"/>
  <c r="R321" i="1"/>
  <c r="R322" i="1"/>
  <c r="R323" i="1"/>
  <c r="R324" i="1"/>
  <c r="R325" i="1"/>
  <c r="R326" i="1"/>
  <c r="R327" i="1"/>
  <c r="R328" i="1"/>
  <c r="R329" i="1"/>
  <c r="R330" i="1"/>
  <c r="R331" i="1"/>
  <c r="R168" i="1"/>
  <c r="R637" i="1" s="1"/>
  <c r="R169" i="1"/>
  <c r="R170" i="1"/>
  <c r="R171" i="1"/>
  <c r="R172" i="1"/>
  <c r="R173" i="1"/>
  <c r="R174" i="1"/>
  <c r="R340" i="1"/>
  <c r="R341" i="1"/>
  <c r="R342" i="1"/>
  <c r="R343" i="1"/>
  <c r="R344" i="1"/>
  <c r="R345" i="1"/>
  <c r="R346" i="1"/>
  <c r="R361" i="1"/>
  <c r="R194" i="1"/>
  <c r="R195" i="1"/>
  <c r="R196" i="1"/>
  <c r="R198" i="1"/>
  <c r="R199" i="1"/>
  <c r="R201" i="1"/>
  <c r="R202" i="1"/>
  <c r="R203" i="1"/>
  <c r="R204" i="1"/>
  <c r="R205" i="1"/>
  <c r="R206" i="1"/>
  <c r="R207" i="1"/>
  <c r="R208" i="1"/>
  <c r="R209" i="1"/>
  <c r="R210" i="1"/>
  <c r="R211" i="1"/>
  <c r="R366" i="1"/>
  <c r="R367" i="1"/>
  <c r="R368" i="1"/>
  <c r="R370" i="1"/>
  <c r="R371" i="1"/>
  <c r="R373" i="1"/>
  <c r="R374" i="1"/>
  <c r="R375" i="1"/>
  <c r="R376" i="1"/>
  <c r="R377" i="1"/>
  <c r="R378" i="1"/>
  <c r="R379" i="1"/>
  <c r="R380" i="1"/>
  <c r="R381" i="1"/>
  <c r="R382" i="1"/>
  <c r="R383" i="1"/>
  <c r="R234" i="1"/>
  <c r="R235" i="1"/>
  <c r="R236" i="1"/>
  <c r="R237" i="1"/>
  <c r="R238" i="1"/>
  <c r="R239" i="1"/>
  <c r="R240" i="1"/>
  <c r="R241" i="1"/>
  <c r="R406" i="1"/>
  <c r="R407" i="1"/>
  <c r="R408" i="1"/>
  <c r="R409" i="1"/>
  <c r="R410" i="1"/>
  <c r="R411" i="1"/>
  <c r="R412" i="1"/>
  <c r="R413" i="1"/>
  <c r="R422" i="1"/>
  <c r="R423" i="1"/>
  <c r="R424" i="1"/>
  <c r="R425" i="1"/>
  <c r="R426" i="1"/>
  <c r="R431" i="1"/>
  <c r="R434" i="1"/>
  <c r="R144" i="1"/>
  <c r="R250" i="1"/>
  <c r="R251" i="1"/>
  <c r="R252" i="1"/>
  <c r="R253" i="1"/>
  <c r="R254" i="1"/>
  <c r="R259" i="1"/>
  <c r="R262" i="1"/>
  <c r="G149" i="1"/>
  <c r="G150" i="1"/>
  <c r="G151" i="1"/>
  <c r="G152" i="1"/>
  <c r="G153" i="1"/>
  <c r="G154" i="1"/>
  <c r="G155" i="1"/>
  <c r="G156" i="1"/>
  <c r="G157" i="1"/>
  <c r="G158" i="1"/>
  <c r="G159" i="1"/>
  <c r="W159" i="1" s="1"/>
  <c r="X159" i="1" s="1"/>
  <c r="G321" i="1"/>
  <c r="G322" i="1"/>
  <c r="G323" i="1"/>
  <c r="G324" i="1"/>
  <c r="W324" i="1" s="1"/>
  <c r="X324" i="1" s="1"/>
  <c r="G325" i="1"/>
  <c r="G326" i="1"/>
  <c r="G327" i="1"/>
  <c r="G328" i="1"/>
  <c r="G329" i="1"/>
  <c r="G330" i="1"/>
  <c r="G331" i="1"/>
  <c r="G168" i="1"/>
  <c r="G169" i="1"/>
  <c r="G170" i="1"/>
  <c r="G171" i="1"/>
  <c r="G172" i="1"/>
  <c r="G173" i="1"/>
  <c r="G174" i="1"/>
  <c r="G340" i="1"/>
  <c r="G341" i="1"/>
  <c r="G342" i="1"/>
  <c r="G343" i="1"/>
  <c r="G344" i="1"/>
  <c r="G345" i="1"/>
  <c r="G346" i="1"/>
  <c r="G361" i="1"/>
  <c r="G194" i="1"/>
  <c r="G195" i="1"/>
  <c r="W195" i="1" s="1"/>
  <c r="X195" i="1" s="1"/>
  <c r="G196" i="1"/>
  <c r="G18" i="1"/>
  <c r="G21" i="1"/>
  <c r="G198" i="1"/>
  <c r="G199" i="1"/>
  <c r="G201" i="1"/>
  <c r="G202" i="1"/>
  <c r="G203" i="1"/>
  <c r="W203" i="1" s="1"/>
  <c r="X203" i="1" s="1"/>
  <c r="G204" i="1"/>
  <c r="G205" i="1"/>
  <c r="G206" i="1"/>
  <c r="G207" i="1"/>
  <c r="G208" i="1"/>
  <c r="G209" i="1"/>
  <c r="G210" i="1"/>
  <c r="G211" i="1"/>
  <c r="G16" i="1"/>
  <c r="G17" i="1"/>
  <c r="G19" i="1"/>
  <c r="G20" i="1"/>
  <c r="W20" i="1" s="1"/>
  <c r="X20" i="1" s="1"/>
  <c r="G22" i="1"/>
  <c r="G23" i="1"/>
  <c r="G24" i="1"/>
  <c r="G25" i="1"/>
  <c r="G26" i="1"/>
  <c r="G27" i="1"/>
  <c r="G29" i="1"/>
  <c r="G366" i="1"/>
  <c r="G367" i="1"/>
  <c r="G368" i="1"/>
  <c r="G370" i="1"/>
  <c r="G371" i="1"/>
  <c r="G373" i="1"/>
  <c r="G374" i="1"/>
  <c r="G375" i="1"/>
  <c r="G376" i="1"/>
  <c r="W376" i="1" s="1"/>
  <c r="X376" i="1" s="1"/>
  <c r="G377" i="1"/>
  <c r="G378" i="1"/>
  <c r="G379" i="1"/>
  <c r="G380" i="1"/>
  <c r="G381" i="1"/>
  <c r="G382" i="1"/>
  <c r="G383" i="1"/>
  <c r="G234" i="1"/>
  <c r="W234" i="1" s="1"/>
  <c r="X234" i="1" s="1"/>
  <c r="G235" i="1"/>
  <c r="G236" i="1"/>
  <c r="G237" i="1"/>
  <c r="G238" i="1"/>
  <c r="G239" i="1"/>
  <c r="G240" i="1"/>
  <c r="G241" i="1"/>
  <c r="G406" i="1"/>
  <c r="G407" i="1"/>
  <c r="G408" i="1"/>
  <c r="G409" i="1"/>
  <c r="G410" i="1"/>
  <c r="G411" i="1"/>
  <c r="G412" i="1"/>
  <c r="G413" i="1"/>
  <c r="G422" i="1"/>
  <c r="W422" i="1" s="1"/>
  <c r="X422" i="1" s="1"/>
  <c r="G423" i="1"/>
  <c r="G424" i="1"/>
  <c r="G425" i="1"/>
  <c r="G426" i="1"/>
  <c r="G431" i="1"/>
  <c r="G434" i="1"/>
  <c r="G250" i="1"/>
  <c r="G251" i="1"/>
  <c r="G252" i="1"/>
  <c r="G253" i="1"/>
  <c r="G254" i="1"/>
  <c r="G259" i="1"/>
  <c r="G262" i="1"/>
  <c r="G8" i="1"/>
  <c r="G13" i="1"/>
  <c r="G36" i="1"/>
  <c r="G55" i="1"/>
  <c r="G56" i="1"/>
  <c r="G57" i="1"/>
  <c r="J584" i="4"/>
  <c r="J585" i="4" s="1"/>
  <c r="H149" i="1"/>
  <c r="H150" i="1"/>
  <c r="H151" i="1"/>
  <c r="H152" i="1"/>
  <c r="H636" i="1" s="1"/>
  <c r="H148" i="1" s="1"/>
  <c r="H161" i="1" s="1"/>
  <c r="H153" i="1"/>
  <c r="H154" i="1"/>
  <c r="H155" i="1"/>
  <c r="H156" i="1"/>
  <c r="H157" i="1"/>
  <c r="H158" i="1"/>
  <c r="H159" i="1"/>
  <c r="H321" i="1"/>
  <c r="H322" i="1"/>
  <c r="H323" i="1"/>
  <c r="H324" i="1"/>
  <c r="H325" i="1"/>
  <c r="W325" i="1" s="1"/>
  <c r="X325" i="1" s="1"/>
  <c r="H326" i="1"/>
  <c r="H327" i="1"/>
  <c r="H328" i="1"/>
  <c r="H329" i="1"/>
  <c r="W329" i="1" s="1"/>
  <c r="X329" i="1" s="1"/>
  <c r="H330" i="1"/>
  <c r="H331" i="1"/>
  <c r="H168" i="1"/>
  <c r="H169" i="1"/>
  <c r="H170" i="1"/>
  <c r="H171" i="1"/>
  <c r="H172" i="1"/>
  <c r="H173" i="1"/>
  <c r="W173" i="1" s="1"/>
  <c r="X173" i="1" s="1"/>
  <c r="H174" i="1"/>
  <c r="H340" i="1"/>
  <c r="H341" i="1"/>
  <c r="H342" i="1"/>
  <c r="W342" i="1" s="1"/>
  <c r="X342" i="1" s="1"/>
  <c r="H343" i="1"/>
  <c r="H344" i="1"/>
  <c r="H345" i="1"/>
  <c r="H346" i="1"/>
  <c r="H361" i="1"/>
  <c r="H194" i="1"/>
  <c r="H195" i="1"/>
  <c r="H196" i="1"/>
  <c r="H18" i="1"/>
  <c r="H21" i="1"/>
  <c r="H198" i="1"/>
  <c r="H199" i="1"/>
  <c r="H201" i="1"/>
  <c r="H202" i="1"/>
  <c r="H203" i="1"/>
  <c r="H204" i="1"/>
  <c r="H205" i="1"/>
  <c r="H206" i="1"/>
  <c r="H207" i="1"/>
  <c r="H208" i="1"/>
  <c r="H209" i="1"/>
  <c r="H210" i="1"/>
  <c r="H211" i="1"/>
  <c r="H16" i="1"/>
  <c r="W16" i="1" s="1"/>
  <c r="X16" i="1" s="1"/>
  <c r="H17" i="1"/>
  <c r="H19" i="1"/>
  <c r="H20" i="1"/>
  <c r="H22" i="1"/>
  <c r="H23" i="1"/>
  <c r="H24" i="1"/>
  <c r="H25" i="1"/>
  <c r="H26" i="1"/>
  <c r="W26" i="1" s="1"/>
  <c r="X26" i="1" s="1"/>
  <c r="H27" i="1"/>
  <c r="H29" i="1"/>
  <c r="H366" i="1"/>
  <c r="H367" i="1"/>
  <c r="H368" i="1"/>
  <c r="H370" i="1"/>
  <c r="H371" i="1"/>
  <c r="H373" i="1"/>
  <c r="H374" i="1"/>
  <c r="H375" i="1"/>
  <c r="H376" i="1"/>
  <c r="H377" i="1"/>
  <c r="H378" i="1"/>
  <c r="H379" i="1"/>
  <c r="H380" i="1"/>
  <c r="H381" i="1"/>
  <c r="H382" i="1"/>
  <c r="H383" i="1"/>
  <c r="H234" i="1"/>
  <c r="H235" i="1"/>
  <c r="H236" i="1"/>
  <c r="H237" i="1"/>
  <c r="H238" i="1"/>
  <c r="H239" i="1"/>
  <c r="H240" i="1"/>
  <c r="H241" i="1"/>
  <c r="H406" i="1"/>
  <c r="H407" i="1"/>
  <c r="H408" i="1"/>
  <c r="H409" i="1"/>
  <c r="H410" i="1"/>
  <c r="H411" i="1"/>
  <c r="W411" i="1" s="1"/>
  <c r="X411" i="1" s="1"/>
  <c r="H412" i="1"/>
  <c r="H413" i="1"/>
  <c r="H422" i="1"/>
  <c r="H423" i="1"/>
  <c r="H428" i="1" s="1"/>
  <c r="H424" i="1"/>
  <c r="H425" i="1"/>
  <c r="H426" i="1"/>
  <c r="H431" i="1"/>
  <c r="W431" i="1" s="1"/>
  <c r="X431" i="1" s="1"/>
  <c r="H434" i="1"/>
  <c r="H250" i="1"/>
  <c r="H251" i="1"/>
  <c r="H252" i="1"/>
  <c r="H253" i="1"/>
  <c r="H254" i="1"/>
  <c r="H259" i="1"/>
  <c r="H262" i="1"/>
  <c r="H7" i="1"/>
  <c r="H8" i="1"/>
  <c r="H13" i="1"/>
  <c r="H626" i="1" s="1"/>
  <c r="H36" i="1"/>
  <c r="H55" i="1"/>
  <c r="H56" i="1"/>
  <c r="H57" i="1"/>
  <c r="J316" i="1"/>
  <c r="J149" i="1"/>
  <c r="J150" i="1"/>
  <c r="J151" i="1"/>
  <c r="J152" i="1"/>
  <c r="J153" i="1"/>
  <c r="J154" i="1"/>
  <c r="J155" i="1"/>
  <c r="J156" i="1"/>
  <c r="J157" i="1"/>
  <c r="J158" i="1"/>
  <c r="J159" i="1"/>
  <c r="J321" i="1"/>
  <c r="J322" i="1"/>
  <c r="J323" i="1"/>
  <c r="J324" i="1"/>
  <c r="J325" i="1"/>
  <c r="J326" i="1"/>
  <c r="J327" i="1"/>
  <c r="J328" i="1"/>
  <c r="J329" i="1"/>
  <c r="J330" i="1"/>
  <c r="J331" i="1"/>
  <c r="J168" i="1"/>
  <c r="J169" i="1"/>
  <c r="J170" i="1"/>
  <c r="J171" i="1"/>
  <c r="J172" i="1"/>
  <c r="J173" i="1"/>
  <c r="J174" i="1"/>
  <c r="J340" i="1"/>
  <c r="J341" i="1"/>
  <c r="J342" i="1"/>
  <c r="J343" i="1"/>
  <c r="J344" i="1"/>
  <c r="J345" i="1"/>
  <c r="J346" i="1"/>
  <c r="J361" i="1"/>
  <c r="J194" i="1"/>
  <c r="J195" i="1"/>
  <c r="J196" i="1"/>
  <c r="J18" i="1"/>
  <c r="J21" i="1"/>
  <c r="J198" i="1"/>
  <c r="J199" i="1"/>
  <c r="J201" i="1"/>
  <c r="J202" i="1"/>
  <c r="J203" i="1"/>
  <c r="J204" i="1"/>
  <c r="J205" i="1"/>
  <c r="J206" i="1"/>
  <c r="J207" i="1"/>
  <c r="J208" i="1"/>
  <c r="J209" i="1"/>
  <c r="J210" i="1"/>
  <c r="J211" i="1"/>
  <c r="J16" i="1"/>
  <c r="J17" i="1"/>
  <c r="J19" i="1"/>
  <c r="J20" i="1"/>
  <c r="J22" i="1"/>
  <c r="J23" i="1"/>
  <c r="J24" i="1"/>
  <c r="J25" i="1"/>
  <c r="J26" i="1"/>
  <c r="J27" i="1"/>
  <c r="J29" i="1"/>
  <c r="J366" i="1"/>
  <c r="J367" i="1"/>
  <c r="J368" i="1"/>
  <c r="J370" i="1"/>
  <c r="J371" i="1"/>
  <c r="J373" i="1"/>
  <c r="J374" i="1"/>
  <c r="J375" i="1"/>
  <c r="J376" i="1"/>
  <c r="J377" i="1"/>
  <c r="J378" i="1"/>
  <c r="J379" i="1"/>
  <c r="J380" i="1"/>
  <c r="J381" i="1"/>
  <c r="J382" i="1"/>
  <c r="J383" i="1"/>
  <c r="J234" i="1"/>
  <c r="J235" i="1"/>
  <c r="J236" i="1"/>
  <c r="J237" i="1"/>
  <c r="J238" i="1"/>
  <c r="J239" i="1"/>
  <c r="J240" i="1"/>
  <c r="J241" i="1"/>
  <c r="J406" i="1"/>
  <c r="J407" i="1"/>
  <c r="J408" i="1"/>
  <c r="J409" i="1"/>
  <c r="J410" i="1"/>
  <c r="J411" i="1"/>
  <c r="J412" i="1"/>
  <c r="J413" i="1"/>
  <c r="J422" i="1"/>
  <c r="J423" i="1"/>
  <c r="J424" i="1"/>
  <c r="J425" i="1"/>
  <c r="J426" i="1"/>
  <c r="J431" i="1"/>
  <c r="J434" i="1"/>
  <c r="J144" i="1"/>
  <c r="J250" i="1"/>
  <c r="J251" i="1"/>
  <c r="J256" i="1" s="1"/>
  <c r="J252" i="1"/>
  <c r="J253" i="1"/>
  <c r="J254" i="1"/>
  <c r="J259" i="1"/>
  <c r="J262" i="1"/>
  <c r="J7" i="1"/>
  <c r="J8" i="1"/>
  <c r="J13" i="1"/>
  <c r="J626" i="1" s="1"/>
  <c r="J36" i="1"/>
  <c r="J55" i="1"/>
  <c r="J56" i="1"/>
  <c r="J57" i="1"/>
  <c r="K316" i="1"/>
  <c r="K149" i="1"/>
  <c r="K150" i="1"/>
  <c r="K151" i="1"/>
  <c r="K152" i="1"/>
  <c r="K153" i="1"/>
  <c r="K154" i="1"/>
  <c r="K155" i="1"/>
  <c r="K156" i="1"/>
  <c r="K157" i="1"/>
  <c r="K158" i="1"/>
  <c r="K159" i="1"/>
  <c r="K321" i="1"/>
  <c r="K322" i="1"/>
  <c r="K323" i="1"/>
  <c r="K324" i="1"/>
  <c r="K325" i="1"/>
  <c r="K326" i="1"/>
  <c r="K327" i="1"/>
  <c r="K328" i="1"/>
  <c r="K329" i="1"/>
  <c r="K330" i="1"/>
  <c r="K331" i="1"/>
  <c r="K168" i="1"/>
  <c r="K169" i="1"/>
  <c r="K170" i="1"/>
  <c r="K171" i="1"/>
  <c r="K172" i="1"/>
  <c r="K173" i="1"/>
  <c r="K174" i="1"/>
  <c r="K340" i="1"/>
  <c r="K341" i="1"/>
  <c r="K342" i="1"/>
  <c r="K343" i="1"/>
  <c r="K344" i="1"/>
  <c r="K345" i="1"/>
  <c r="K346" i="1"/>
  <c r="K361" i="1"/>
  <c r="K194" i="1"/>
  <c r="K195" i="1"/>
  <c r="K196" i="1"/>
  <c r="K18" i="1"/>
  <c r="K21" i="1"/>
  <c r="K198" i="1"/>
  <c r="K199" i="1"/>
  <c r="K201" i="1"/>
  <c r="K202" i="1"/>
  <c r="K203" i="1"/>
  <c r="K204" i="1"/>
  <c r="K205" i="1"/>
  <c r="K206" i="1"/>
  <c r="K207" i="1"/>
  <c r="K208" i="1"/>
  <c r="K209" i="1"/>
  <c r="K210" i="1"/>
  <c r="K211" i="1"/>
  <c r="K16" i="1"/>
  <c r="K17" i="1"/>
  <c r="K19" i="1"/>
  <c r="K20" i="1"/>
  <c r="K22" i="1"/>
  <c r="K23" i="1"/>
  <c r="K24" i="1"/>
  <c r="K25" i="1"/>
  <c r="K26" i="1"/>
  <c r="K27" i="1"/>
  <c r="K29" i="1"/>
  <c r="K366" i="1"/>
  <c r="K367" i="1"/>
  <c r="K368" i="1"/>
  <c r="K370" i="1"/>
  <c r="K371" i="1"/>
  <c r="K373" i="1"/>
  <c r="K374" i="1"/>
  <c r="K375" i="1"/>
  <c r="K376" i="1"/>
  <c r="K377" i="1"/>
  <c r="K378" i="1"/>
  <c r="K379" i="1"/>
  <c r="K380" i="1"/>
  <c r="K381" i="1"/>
  <c r="K382" i="1"/>
  <c r="K383" i="1"/>
  <c r="K234" i="1"/>
  <c r="K235" i="1"/>
  <c r="K236" i="1"/>
  <c r="K237" i="1"/>
  <c r="K238" i="1"/>
  <c r="K239" i="1"/>
  <c r="K240" i="1"/>
  <c r="K241" i="1"/>
  <c r="K406" i="1"/>
  <c r="K407" i="1"/>
  <c r="K408" i="1"/>
  <c r="K409" i="1"/>
  <c r="K410" i="1"/>
  <c r="K411" i="1"/>
  <c r="K412" i="1"/>
  <c r="K413" i="1"/>
  <c r="K422" i="1"/>
  <c r="K423" i="1"/>
  <c r="K424" i="1"/>
  <c r="K425" i="1"/>
  <c r="K426" i="1"/>
  <c r="K431" i="1"/>
  <c r="K434" i="1"/>
  <c r="K144" i="1"/>
  <c r="K250" i="1"/>
  <c r="K251" i="1"/>
  <c r="K252" i="1"/>
  <c r="K253" i="1"/>
  <c r="K254" i="1"/>
  <c r="K259" i="1"/>
  <c r="K262" i="1"/>
  <c r="K7" i="1"/>
  <c r="K8" i="1"/>
  <c r="K10" i="1" s="1"/>
  <c r="K13" i="1"/>
  <c r="K626" i="1" s="1"/>
  <c r="K36" i="1"/>
  <c r="K55" i="1"/>
  <c r="K56" i="1"/>
  <c r="K57" i="1"/>
  <c r="L316" i="1"/>
  <c r="L149" i="1"/>
  <c r="L150" i="1"/>
  <c r="L151" i="1"/>
  <c r="L152" i="1"/>
  <c r="L153" i="1"/>
  <c r="L154" i="1"/>
  <c r="L155" i="1"/>
  <c r="L156" i="1"/>
  <c r="L157" i="1"/>
  <c r="L158" i="1"/>
  <c r="L159" i="1"/>
  <c r="L321" i="1"/>
  <c r="L322" i="1"/>
  <c r="L323" i="1"/>
  <c r="L324" i="1"/>
  <c r="L325" i="1"/>
  <c r="L326" i="1"/>
  <c r="L327" i="1"/>
  <c r="L328" i="1"/>
  <c r="L329" i="1"/>
  <c r="L330" i="1"/>
  <c r="L331" i="1"/>
  <c r="W331" i="1" s="1"/>
  <c r="X331" i="1" s="1"/>
  <c r="L168" i="1"/>
  <c r="L169" i="1"/>
  <c r="L170" i="1"/>
  <c r="L171" i="1"/>
  <c r="L172" i="1"/>
  <c r="L173" i="1"/>
  <c r="L174" i="1"/>
  <c r="L340" i="1"/>
  <c r="L341" i="1"/>
  <c r="L342" i="1"/>
  <c r="L343" i="1"/>
  <c r="L344" i="1"/>
  <c r="L345" i="1"/>
  <c r="L346" i="1"/>
  <c r="L361" i="1"/>
  <c r="L194" i="1"/>
  <c r="L195" i="1"/>
  <c r="L196" i="1"/>
  <c r="L18" i="1"/>
  <c r="L21" i="1"/>
  <c r="W21" i="1" s="1"/>
  <c r="X21" i="1" s="1"/>
  <c r="L198" i="1"/>
  <c r="L199" i="1"/>
  <c r="L201" i="1"/>
  <c r="L202" i="1"/>
  <c r="L203" i="1"/>
  <c r="L204" i="1"/>
  <c r="L205" i="1"/>
  <c r="L206" i="1"/>
  <c r="L207" i="1"/>
  <c r="L208" i="1"/>
  <c r="L209" i="1"/>
  <c r="L210" i="1"/>
  <c r="L211" i="1"/>
  <c r="L16" i="1"/>
  <c r="L17" i="1"/>
  <c r="L19" i="1"/>
  <c r="L20" i="1"/>
  <c r="L22" i="1"/>
  <c r="L23" i="1"/>
  <c r="L24" i="1"/>
  <c r="L25" i="1"/>
  <c r="L26" i="1"/>
  <c r="L27" i="1"/>
  <c r="L28" i="1"/>
  <c r="L29" i="1"/>
  <c r="L366" i="1"/>
  <c r="L367" i="1"/>
  <c r="L368" i="1"/>
  <c r="L370" i="1"/>
  <c r="L371" i="1"/>
  <c r="L373" i="1"/>
  <c r="L374" i="1"/>
  <c r="L375" i="1"/>
  <c r="L376" i="1"/>
  <c r="L377" i="1"/>
  <c r="L378" i="1"/>
  <c r="L379" i="1"/>
  <c r="L380" i="1"/>
  <c r="L381" i="1"/>
  <c r="L382" i="1"/>
  <c r="W382" i="1" s="1"/>
  <c r="X382" i="1" s="1"/>
  <c r="L383" i="1"/>
  <c r="L234" i="1"/>
  <c r="L235" i="1"/>
  <c r="L236" i="1"/>
  <c r="L237" i="1"/>
  <c r="L238" i="1"/>
  <c r="L239" i="1"/>
  <c r="L240" i="1"/>
  <c r="L241" i="1"/>
  <c r="L406" i="1"/>
  <c r="L407" i="1"/>
  <c r="L408" i="1"/>
  <c r="L409" i="1"/>
  <c r="L410" i="1"/>
  <c r="L411" i="1"/>
  <c r="L412" i="1"/>
  <c r="L413" i="1"/>
  <c r="L422" i="1"/>
  <c r="L423" i="1"/>
  <c r="L424" i="1"/>
  <c r="W424" i="1" s="1"/>
  <c r="X424" i="1" s="1"/>
  <c r="L425" i="1"/>
  <c r="L426" i="1"/>
  <c r="L431" i="1"/>
  <c r="L434" i="1"/>
  <c r="W434" i="1" s="1"/>
  <c r="X434" i="1" s="1"/>
  <c r="L144" i="1"/>
  <c r="L250" i="1"/>
  <c r="L251" i="1"/>
  <c r="L252" i="1"/>
  <c r="L253" i="1"/>
  <c r="L254" i="1"/>
  <c r="L259" i="1"/>
  <c r="L262" i="1"/>
  <c r="L8" i="1"/>
  <c r="L13" i="1"/>
  <c r="L626" i="1" s="1"/>
  <c r="L36" i="1"/>
  <c r="L55" i="1"/>
  <c r="L56" i="1"/>
  <c r="L57" i="1"/>
  <c r="M316" i="1"/>
  <c r="M149" i="1"/>
  <c r="W149" i="1" s="1"/>
  <c r="X149" i="1" s="1"/>
  <c r="M150" i="1"/>
  <c r="M151" i="1"/>
  <c r="M152" i="1"/>
  <c r="M153" i="1"/>
  <c r="M154" i="1"/>
  <c r="M155" i="1"/>
  <c r="M156" i="1"/>
  <c r="M157" i="1"/>
  <c r="M158" i="1"/>
  <c r="M159" i="1"/>
  <c r="M321" i="1"/>
  <c r="M322" i="1"/>
  <c r="M323" i="1"/>
  <c r="M324" i="1"/>
  <c r="M325" i="1"/>
  <c r="M326" i="1"/>
  <c r="M327" i="1"/>
  <c r="M328" i="1"/>
  <c r="M329" i="1"/>
  <c r="M330" i="1"/>
  <c r="M331" i="1"/>
  <c r="M168" i="1"/>
  <c r="M169" i="1"/>
  <c r="M170" i="1"/>
  <c r="M171" i="1"/>
  <c r="M172" i="1"/>
  <c r="M173" i="1"/>
  <c r="M174" i="1"/>
  <c r="M340" i="1"/>
  <c r="M341" i="1"/>
  <c r="M342" i="1"/>
  <c r="M343" i="1"/>
  <c r="M344" i="1"/>
  <c r="M345" i="1"/>
  <c r="M346" i="1"/>
  <c r="M361" i="1"/>
  <c r="M194" i="1"/>
  <c r="M195" i="1"/>
  <c r="M196" i="1"/>
  <c r="M18" i="1"/>
  <c r="M21" i="1"/>
  <c r="M198" i="1"/>
  <c r="M199" i="1"/>
  <c r="M201" i="1"/>
  <c r="M202" i="1"/>
  <c r="M203" i="1"/>
  <c r="M204" i="1"/>
  <c r="M205" i="1"/>
  <c r="M206" i="1"/>
  <c r="M207" i="1"/>
  <c r="M208" i="1"/>
  <c r="M209" i="1"/>
  <c r="M210" i="1"/>
  <c r="M211" i="1"/>
  <c r="M16" i="1"/>
  <c r="M17" i="1"/>
  <c r="M19" i="1"/>
  <c r="M20" i="1"/>
  <c r="M22" i="1"/>
  <c r="M23" i="1"/>
  <c r="M24" i="1"/>
  <c r="M25" i="1"/>
  <c r="M26" i="1"/>
  <c r="M27" i="1"/>
  <c r="M29" i="1"/>
  <c r="M366" i="1"/>
  <c r="M367" i="1"/>
  <c r="M368" i="1"/>
  <c r="M370" i="1"/>
  <c r="M371" i="1"/>
  <c r="M373" i="1"/>
  <c r="M374" i="1"/>
  <c r="M375" i="1"/>
  <c r="M376" i="1"/>
  <c r="M377" i="1"/>
  <c r="M378" i="1"/>
  <c r="M379" i="1"/>
  <c r="M380" i="1"/>
  <c r="M381" i="1"/>
  <c r="M382" i="1"/>
  <c r="M383" i="1"/>
  <c r="M234" i="1"/>
  <c r="M235" i="1"/>
  <c r="M236" i="1"/>
  <c r="M237" i="1"/>
  <c r="M238" i="1"/>
  <c r="M239" i="1"/>
  <c r="M240" i="1"/>
  <c r="M241" i="1"/>
  <c r="M406" i="1"/>
  <c r="M407" i="1"/>
  <c r="M408" i="1"/>
  <c r="M409" i="1"/>
  <c r="M410" i="1"/>
  <c r="M411" i="1"/>
  <c r="M412" i="1"/>
  <c r="M413" i="1"/>
  <c r="M422" i="1"/>
  <c r="M423" i="1"/>
  <c r="M424" i="1"/>
  <c r="M425" i="1"/>
  <c r="M426" i="1"/>
  <c r="M431" i="1"/>
  <c r="M434" i="1"/>
  <c r="M144" i="1"/>
  <c r="M250" i="1"/>
  <c r="M251" i="1"/>
  <c r="M252" i="1"/>
  <c r="M253" i="1"/>
  <c r="M254" i="1"/>
  <c r="M259" i="1"/>
  <c r="M262" i="1"/>
  <c r="W262" i="1" s="1"/>
  <c r="X262" i="1" s="1"/>
  <c r="M8" i="1"/>
  <c r="M13" i="1"/>
  <c r="M626" i="1" s="1"/>
  <c r="M36" i="1"/>
  <c r="M55" i="1"/>
  <c r="W55" i="1" s="1"/>
  <c r="X55" i="1" s="1"/>
  <c r="M56" i="1"/>
  <c r="M57" i="1"/>
  <c r="N316" i="1"/>
  <c r="N149" i="1"/>
  <c r="N636" i="1" s="1"/>
  <c r="N148" i="1" s="1"/>
  <c r="N161" i="1" s="1"/>
  <c r="N150" i="1"/>
  <c r="N151" i="1"/>
  <c r="N152" i="1"/>
  <c r="N153" i="1"/>
  <c r="N154" i="1"/>
  <c r="N155" i="1"/>
  <c r="N156" i="1"/>
  <c r="N157" i="1"/>
  <c r="N158" i="1"/>
  <c r="N159" i="1"/>
  <c r="N321" i="1"/>
  <c r="N322" i="1"/>
  <c r="N323" i="1"/>
  <c r="N324" i="1"/>
  <c r="N325" i="1"/>
  <c r="N326" i="1"/>
  <c r="N327" i="1"/>
  <c r="N328" i="1"/>
  <c r="N329" i="1"/>
  <c r="N330" i="1"/>
  <c r="N331" i="1"/>
  <c r="N168" i="1"/>
  <c r="N169" i="1"/>
  <c r="N170" i="1"/>
  <c r="N637" i="1" s="1"/>
  <c r="N339" i="1" s="1"/>
  <c r="N348" i="1" s="1"/>
  <c r="N171" i="1"/>
  <c r="N172" i="1"/>
  <c r="N173" i="1"/>
  <c r="N174" i="1"/>
  <c r="N340" i="1"/>
  <c r="N341" i="1"/>
  <c r="N342" i="1"/>
  <c r="N343" i="1"/>
  <c r="N344" i="1"/>
  <c r="N345" i="1"/>
  <c r="N346" i="1"/>
  <c r="N361" i="1"/>
  <c r="W361" i="1" s="1"/>
  <c r="X361" i="1" s="1"/>
  <c r="N194" i="1"/>
  <c r="N195" i="1"/>
  <c r="N196" i="1"/>
  <c r="N18" i="1"/>
  <c r="N594" i="1" s="1"/>
  <c r="N21" i="1"/>
  <c r="N198" i="1"/>
  <c r="N199" i="1"/>
  <c r="N201" i="1"/>
  <c r="W201" i="1" s="1"/>
  <c r="X201" i="1" s="1"/>
  <c r="N202" i="1"/>
  <c r="N203" i="1"/>
  <c r="N204" i="1"/>
  <c r="N205" i="1"/>
  <c r="W205" i="1" s="1"/>
  <c r="X205" i="1" s="1"/>
  <c r="N206" i="1"/>
  <c r="N207" i="1"/>
  <c r="N208" i="1"/>
  <c r="N209" i="1"/>
  <c r="W209" i="1" s="1"/>
  <c r="X209" i="1" s="1"/>
  <c r="N210" i="1"/>
  <c r="N211" i="1"/>
  <c r="N16" i="1"/>
  <c r="N17" i="1"/>
  <c r="W17" i="1" s="1"/>
  <c r="X17" i="1" s="1"/>
  <c r="N19" i="1"/>
  <c r="N20" i="1"/>
  <c r="N22" i="1"/>
  <c r="N23" i="1"/>
  <c r="W23" i="1" s="1"/>
  <c r="X23" i="1" s="1"/>
  <c r="N24" i="1"/>
  <c r="N25" i="1"/>
  <c r="N26" i="1"/>
  <c r="N27" i="1"/>
  <c r="N29" i="1"/>
  <c r="N366" i="1"/>
  <c r="N367" i="1"/>
  <c r="N368" i="1"/>
  <c r="W368" i="1" s="1"/>
  <c r="X368" i="1" s="1"/>
  <c r="N370" i="1"/>
  <c r="N371" i="1"/>
  <c r="N373" i="1"/>
  <c r="N374" i="1"/>
  <c r="W374" i="1" s="1"/>
  <c r="X374" i="1" s="1"/>
  <c r="N375" i="1"/>
  <c r="N376" i="1"/>
  <c r="N377" i="1"/>
  <c r="N378" i="1"/>
  <c r="N379" i="1"/>
  <c r="N380" i="1"/>
  <c r="N381" i="1"/>
  <c r="N382" i="1"/>
  <c r="N383" i="1"/>
  <c r="N234" i="1"/>
  <c r="N235" i="1"/>
  <c r="N236" i="1"/>
  <c r="W236" i="1" s="1"/>
  <c r="X236" i="1" s="1"/>
  <c r="N237" i="1"/>
  <c r="N238" i="1"/>
  <c r="N239" i="1"/>
  <c r="N240" i="1"/>
  <c r="W240" i="1" s="1"/>
  <c r="X240" i="1" s="1"/>
  <c r="N241" i="1"/>
  <c r="N406" i="1"/>
  <c r="N407" i="1"/>
  <c r="N408" i="1"/>
  <c r="W408" i="1" s="1"/>
  <c r="X408" i="1" s="1"/>
  <c r="N409" i="1"/>
  <c r="N410" i="1"/>
  <c r="N411" i="1"/>
  <c r="N412" i="1"/>
  <c r="N413" i="1"/>
  <c r="N422" i="1"/>
  <c r="N423" i="1"/>
  <c r="N424" i="1"/>
  <c r="N425" i="1"/>
  <c r="N426" i="1"/>
  <c r="N431" i="1"/>
  <c r="N434" i="1"/>
  <c r="N144" i="1"/>
  <c r="N250" i="1"/>
  <c r="N251" i="1"/>
  <c r="N252" i="1"/>
  <c r="W252" i="1" s="1"/>
  <c r="X252" i="1" s="1"/>
  <c r="N253" i="1"/>
  <c r="N254" i="1"/>
  <c r="N259" i="1"/>
  <c r="N262" i="1"/>
  <c r="N7" i="1"/>
  <c r="N8" i="1"/>
  <c r="N13" i="1"/>
  <c r="N36" i="1"/>
  <c r="W36" i="1" s="1"/>
  <c r="X36" i="1" s="1"/>
  <c r="N55" i="1"/>
  <c r="N56" i="1"/>
  <c r="N57" i="1"/>
  <c r="O316" i="1"/>
  <c r="O149" i="1"/>
  <c r="O150" i="1"/>
  <c r="O151" i="1"/>
  <c r="O152" i="1"/>
  <c r="O636" i="1" s="1"/>
  <c r="O148" i="1" s="1"/>
  <c r="O161" i="1" s="1"/>
  <c r="O153" i="1"/>
  <c r="O154" i="1"/>
  <c r="O155" i="1"/>
  <c r="O156" i="1"/>
  <c r="O157" i="1"/>
  <c r="O158" i="1"/>
  <c r="O159" i="1"/>
  <c r="O321" i="1"/>
  <c r="W321" i="1" s="1"/>
  <c r="X321" i="1" s="1"/>
  <c r="O322" i="1"/>
  <c r="O323" i="1"/>
  <c r="O324" i="1"/>
  <c r="O325" i="1"/>
  <c r="O326" i="1"/>
  <c r="O327" i="1"/>
  <c r="O328" i="1"/>
  <c r="O329" i="1"/>
  <c r="O330" i="1"/>
  <c r="O331" i="1"/>
  <c r="O168" i="1"/>
  <c r="O169" i="1"/>
  <c r="O637" i="1" s="1"/>
  <c r="O339" i="1" s="1"/>
  <c r="O348" i="1" s="1"/>
  <c r="O170" i="1"/>
  <c r="O171" i="1"/>
  <c r="O172" i="1"/>
  <c r="O173" i="1"/>
  <c r="O174" i="1"/>
  <c r="O340" i="1"/>
  <c r="O341" i="1"/>
  <c r="O342" i="1"/>
  <c r="O343" i="1"/>
  <c r="O344" i="1"/>
  <c r="O345" i="1"/>
  <c r="O346" i="1"/>
  <c r="W346" i="1" s="1"/>
  <c r="X346" i="1" s="1"/>
  <c r="O361" i="1"/>
  <c r="O194" i="1"/>
  <c r="O195" i="1"/>
  <c r="O196" i="1"/>
  <c r="W196" i="1" s="1"/>
  <c r="X196" i="1" s="1"/>
  <c r="O18" i="1"/>
  <c r="O21" i="1"/>
  <c r="O198" i="1"/>
  <c r="O199" i="1"/>
  <c r="W199" i="1" s="1"/>
  <c r="X199" i="1" s="1"/>
  <c r="O201" i="1"/>
  <c r="O202" i="1"/>
  <c r="O203" i="1"/>
  <c r="O204" i="1"/>
  <c r="O205" i="1"/>
  <c r="O206" i="1"/>
  <c r="O207" i="1"/>
  <c r="O208" i="1"/>
  <c r="W208" i="1" s="1"/>
  <c r="X208" i="1" s="1"/>
  <c r="O209" i="1"/>
  <c r="O210" i="1"/>
  <c r="O211" i="1"/>
  <c r="O16" i="1"/>
  <c r="O17" i="1"/>
  <c r="O19" i="1"/>
  <c r="O20" i="1"/>
  <c r="O22" i="1"/>
  <c r="W22" i="1" s="1"/>
  <c r="X22" i="1" s="1"/>
  <c r="O23" i="1"/>
  <c r="O24" i="1"/>
  <c r="O25" i="1"/>
  <c r="O26" i="1"/>
  <c r="O27" i="1"/>
  <c r="O29" i="1"/>
  <c r="O366" i="1"/>
  <c r="O367" i="1"/>
  <c r="W367" i="1" s="1"/>
  <c r="X367" i="1" s="1"/>
  <c r="O368" i="1"/>
  <c r="O370" i="1"/>
  <c r="O371" i="1"/>
  <c r="O373" i="1"/>
  <c r="W373" i="1" s="1"/>
  <c r="X373" i="1" s="1"/>
  <c r="O374" i="1"/>
  <c r="O375" i="1"/>
  <c r="O376" i="1"/>
  <c r="O377" i="1"/>
  <c r="W377" i="1" s="1"/>
  <c r="X377" i="1" s="1"/>
  <c r="O378" i="1"/>
  <c r="O379" i="1"/>
  <c r="O380" i="1"/>
  <c r="O381" i="1"/>
  <c r="W381" i="1" s="1"/>
  <c r="X381" i="1" s="1"/>
  <c r="O382" i="1"/>
  <c r="O383" i="1"/>
  <c r="O234" i="1"/>
  <c r="O235" i="1"/>
  <c r="O236" i="1"/>
  <c r="O237" i="1"/>
  <c r="O238" i="1"/>
  <c r="O239" i="1"/>
  <c r="O240" i="1"/>
  <c r="O241" i="1"/>
  <c r="O406" i="1"/>
  <c r="O407" i="1"/>
  <c r="O408" i="1"/>
  <c r="O409" i="1"/>
  <c r="O410" i="1"/>
  <c r="O411" i="1"/>
  <c r="O412" i="1"/>
  <c r="O413" i="1"/>
  <c r="O422" i="1"/>
  <c r="O423" i="1"/>
  <c r="W423" i="1" s="1"/>
  <c r="X423" i="1" s="1"/>
  <c r="O424" i="1"/>
  <c r="O425" i="1"/>
  <c r="O426" i="1"/>
  <c r="O431" i="1"/>
  <c r="O434" i="1"/>
  <c r="O144" i="1"/>
  <c r="O250" i="1"/>
  <c r="O251" i="1"/>
  <c r="W251" i="1" s="1"/>
  <c r="X251" i="1" s="1"/>
  <c r="O252" i="1"/>
  <c r="O253" i="1"/>
  <c r="O254" i="1"/>
  <c r="O259" i="1"/>
  <c r="W259" i="1" s="1"/>
  <c r="X259" i="1" s="1"/>
  <c r="O262" i="1"/>
  <c r="O7" i="1"/>
  <c r="O8" i="1"/>
  <c r="O13" i="1"/>
  <c r="O626" i="1" s="1"/>
  <c r="O36" i="1"/>
  <c r="O55" i="1"/>
  <c r="O56" i="1"/>
  <c r="O57" i="1"/>
  <c r="P316" i="1"/>
  <c r="P149" i="1"/>
  <c r="P150" i="1"/>
  <c r="P151" i="1"/>
  <c r="W151" i="1" s="1"/>
  <c r="X151" i="1" s="1"/>
  <c r="P152" i="1"/>
  <c r="P153" i="1"/>
  <c r="P154" i="1"/>
  <c r="P155" i="1"/>
  <c r="P156" i="1"/>
  <c r="P157" i="1"/>
  <c r="P158" i="1"/>
  <c r="P159" i="1"/>
  <c r="P321" i="1"/>
  <c r="P322" i="1"/>
  <c r="P323" i="1"/>
  <c r="P324" i="1"/>
  <c r="P325" i="1"/>
  <c r="P326" i="1"/>
  <c r="P327" i="1"/>
  <c r="P328" i="1"/>
  <c r="W328" i="1" s="1"/>
  <c r="X328" i="1" s="1"/>
  <c r="P329" i="1"/>
  <c r="P330" i="1"/>
  <c r="P331" i="1"/>
  <c r="P168" i="1"/>
  <c r="W168" i="1" s="1"/>
  <c r="X168" i="1" s="1"/>
  <c r="P169" i="1"/>
  <c r="P170" i="1"/>
  <c r="P171" i="1"/>
  <c r="P172" i="1"/>
  <c r="W172" i="1" s="1"/>
  <c r="X172" i="1" s="1"/>
  <c r="P173" i="1"/>
  <c r="P174" i="1"/>
  <c r="P340" i="1"/>
  <c r="P341" i="1"/>
  <c r="W341" i="1" s="1"/>
  <c r="X341" i="1" s="1"/>
  <c r="P342" i="1"/>
  <c r="P343" i="1"/>
  <c r="P344" i="1"/>
  <c r="P345" i="1"/>
  <c r="P346" i="1"/>
  <c r="P361" i="1"/>
  <c r="P194" i="1"/>
  <c r="P195" i="1"/>
  <c r="P196" i="1"/>
  <c r="P18" i="1"/>
  <c r="P21" i="1"/>
  <c r="P198" i="1"/>
  <c r="P199" i="1"/>
  <c r="P201" i="1"/>
  <c r="P202" i="1"/>
  <c r="P203" i="1"/>
  <c r="P204" i="1"/>
  <c r="P205" i="1"/>
  <c r="P206" i="1"/>
  <c r="P207" i="1"/>
  <c r="P208" i="1"/>
  <c r="P209" i="1"/>
  <c r="P210" i="1"/>
  <c r="P211" i="1"/>
  <c r="W211" i="1" s="1"/>
  <c r="X211" i="1" s="1"/>
  <c r="P16" i="1"/>
  <c r="P17" i="1"/>
  <c r="P19" i="1"/>
  <c r="P20" i="1"/>
  <c r="P22" i="1"/>
  <c r="P23" i="1"/>
  <c r="P24" i="1"/>
  <c r="P25" i="1"/>
  <c r="W25" i="1" s="1"/>
  <c r="X25" i="1" s="1"/>
  <c r="P26" i="1"/>
  <c r="P27" i="1"/>
  <c r="P28" i="1"/>
  <c r="P29" i="1"/>
  <c r="P366" i="1"/>
  <c r="P367" i="1"/>
  <c r="P368" i="1"/>
  <c r="P370" i="1"/>
  <c r="W370" i="1" s="1"/>
  <c r="X370" i="1" s="1"/>
  <c r="P371" i="1"/>
  <c r="P373" i="1"/>
  <c r="P374" i="1"/>
  <c r="P375" i="1"/>
  <c r="W375" i="1" s="1"/>
  <c r="X375" i="1" s="1"/>
  <c r="P376" i="1"/>
  <c r="P377" i="1"/>
  <c r="P378" i="1"/>
  <c r="P379" i="1"/>
  <c r="P380" i="1"/>
  <c r="P381" i="1"/>
  <c r="P382" i="1"/>
  <c r="P383" i="1"/>
  <c r="W383" i="1" s="1"/>
  <c r="X383" i="1" s="1"/>
  <c r="P234" i="1"/>
  <c r="P235" i="1"/>
  <c r="P236" i="1"/>
  <c r="P237" i="1"/>
  <c r="P238" i="1"/>
  <c r="P239" i="1"/>
  <c r="P240" i="1"/>
  <c r="P241" i="1"/>
  <c r="W241" i="1" s="1"/>
  <c r="X241" i="1" s="1"/>
  <c r="P406" i="1"/>
  <c r="P407" i="1"/>
  <c r="P408" i="1"/>
  <c r="P409" i="1"/>
  <c r="W409" i="1" s="1"/>
  <c r="X409" i="1" s="1"/>
  <c r="P410" i="1"/>
  <c r="P411" i="1"/>
  <c r="P412" i="1"/>
  <c r="P413" i="1"/>
  <c r="W413" i="1" s="1"/>
  <c r="X413" i="1" s="1"/>
  <c r="P422" i="1"/>
  <c r="P423" i="1"/>
  <c r="P424" i="1"/>
  <c r="P425" i="1"/>
  <c r="P428" i="1" s="1"/>
  <c r="P426" i="1"/>
  <c r="P431" i="1"/>
  <c r="P434" i="1"/>
  <c r="P144" i="1"/>
  <c r="P250" i="1"/>
  <c r="P251" i="1"/>
  <c r="P252" i="1"/>
  <c r="P253" i="1"/>
  <c r="W253" i="1" s="1"/>
  <c r="X253" i="1" s="1"/>
  <c r="P254" i="1"/>
  <c r="P259" i="1"/>
  <c r="P262" i="1"/>
  <c r="P7" i="1"/>
  <c r="P10" i="1" s="1"/>
  <c r="P8" i="1"/>
  <c r="P13" i="1"/>
  <c r="P626" i="1" s="1"/>
  <c r="P36" i="1"/>
  <c r="P55" i="1"/>
  <c r="P56" i="1"/>
  <c r="P57" i="1"/>
  <c r="S7" i="1"/>
  <c r="S8" i="1"/>
  <c r="W8" i="1" s="1"/>
  <c r="X8" i="1" s="1"/>
  <c r="S13" i="1"/>
  <c r="S626" i="1" s="1"/>
  <c r="S16" i="1"/>
  <c r="S17" i="1"/>
  <c r="S18" i="1"/>
  <c r="S594" i="1" s="1"/>
  <c r="S635" i="1" s="1"/>
  <c r="S19" i="1"/>
  <c r="S20" i="1"/>
  <c r="S21" i="1"/>
  <c r="S22" i="1"/>
  <c r="S23" i="1"/>
  <c r="S24" i="1"/>
  <c r="S25" i="1"/>
  <c r="S26" i="1"/>
  <c r="S27" i="1"/>
  <c r="S28" i="1"/>
  <c r="S29" i="1"/>
  <c r="S36" i="1"/>
  <c r="S316" i="1"/>
  <c r="S149" i="1"/>
  <c r="S150" i="1"/>
  <c r="S151" i="1"/>
  <c r="S636" i="1" s="1"/>
  <c r="S148" i="1" s="1"/>
  <c r="S161" i="1" s="1"/>
  <c r="S152" i="1"/>
  <c r="S153" i="1"/>
  <c r="S154" i="1"/>
  <c r="S155" i="1"/>
  <c r="S156" i="1"/>
  <c r="S157" i="1"/>
  <c r="S158" i="1"/>
  <c r="S159" i="1"/>
  <c r="S321" i="1"/>
  <c r="S322" i="1"/>
  <c r="S323" i="1"/>
  <c r="S324" i="1"/>
  <c r="S325" i="1"/>
  <c r="S326" i="1"/>
  <c r="S327" i="1"/>
  <c r="S328" i="1"/>
  <c r="S329" i="1"/>
  <c r="S330" i="1"/>
  <c r="S331" i="1"/>
  <c r="S168" i="1"/>
  <c r="S169" i="1"/>
  <c r="S170" i="1"/>
  <c r="S171" i="1"/>
  <c r="S172" i="1"/>
  <c r="S173" i="1"/>
  <c r="S174" i="1"/>
  <c r="S340" i="1"/>
  <c r="S341" i="1"/>
  <c r="S342" i="1"/>
  <c r="S343" i="1"/>
  <c r="S344" i="1"/>
  <c r="S345" i="1"/>
  <c r="S346" i="1"/>
  <c r="S361" i="1"/>
  <c r="S194" i="1"/>
  <c r="S195" i="1"/>
  <c r="S196" i="1"/>
  <c r="S198" i="1"/>
  <c r="S199" i="1"/>
  <c r="S201" i="1"/>
  <c r="S202" i="1"/>
  <c r="S203" i="1"/>
  <c r="S204" i="1"/>
  <c r="S205" i="1"/>
  <c r="S206" i="1"/>
  <c r="S207" i="1"/>
  <c r="S208" i="1"/>
  <c r="S209" i="1"/>
  <c r="S210" i="1"/>
  <c r="S211" i="1"/>
  <c r="S366" i="1"/>
  <c r="S367" i="1"/>
  <c r="S368" i="1"/>
  <c r="S370" i="1"/>
  <c r="S371" i="1"/>
  <c r="S373" i="1"/>
  <c r="S374" i="1"/>
  <c r="S375" i="1"/>
  <c r="S376" i="1"/>
  <c r="S377" i="1"/>
  <c r="S378" i="1"/>
  <c r="S379" i="1"/>
  <c r="S380" i="1"/>
  <c r="S381" i="1"/>
  <c r="S382" i="1"/>
  <c r="S383" i="1"/>
  <c r="S234" i="1"/>
  <c r="S235" i="1"/>
  <c r="S236" i="1"/>
  <c r="S237" i="1"/>
  <c r="S238" i="1"/>
  <c r="S239" i="1"/>
  <c r="S240" i="1"/>
  <c r="S241" i="1"/>
  <c r="S406" i="1"/>
  <c r="S407" i="1"/>
  <c r="S408" i="1"/>
  <c r="S409" i="1"/>
  <c r="S410" i="1"/>
  <c r="S411" i="1"/>
  <c r="S412" i="1"/>
  <c r="S413" i="1"/>
  <c r="S422" i="1"/>
  <c r="S423" i="1"/>
  <c r="S428" i="1" s="1"/>
  <c r="S424" i="1"/>
  <c r="S425" i="1"/>
  <c r="S426" i="1"/>
  <c r="S431" i="1"/>
  <c r="S434" i="1"/>
  <c r="S144" i="1"/>
  <c r="S250" i="1"/>
  <c r="S251" i="1"/>
  <c r="S252" i="1"/>
  <c r="S253" i="1"/>
  <c r="S254" i="1"/>
  <c r="S259" i="1"/>
  <c r="S262" i="1"/>
  <c r="S55" i="1"/>
  <c r="S56" i="1"/>
  <c r="S57" i="1"/>
  <c r="T7" i="1"/>
  <c r="T8" i="1"/>
  <c r="T13" i="1"/>
  <c r="T16" i="1"/>
  <c r="T31" i="1" s="1"/>
  <c r="T414" i="1" s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6" i="1"/>
  <c r="T316" i="1"/>
  <c r="T149" i="1"/>
  <c r="T636" i="1" s="1"/>
  <c r="T150" i="1"/>
  <c r="T151" i="1"/>
  <c r="T152" i="1"/>
  <c r="T153" i="1"/>
  <c r="T154" i="1"/>
  <c r="T155" i="1"/>
  <c r="T156" i="1"/>
  <c r="T157" i="1"/>
  <c r="W157" i="1" s="1"/>
  <c r="X157" i="1" s="1"/>
  <c r="T158" i="1"/>
  <c r="T159" i="1"/>
  <c r="T321" i="1"/>
  <c r="T322" i="1"/>
  <c r="T323" i="1"/>
  <c r="T324" i="1"/>
  <c r="T325" i="1"/>
  <c r="T326" i="1"/>
  <c r="T327" i="1"/>
  <c r="T328" i="1"/>
  <c r="T329" i="1"/>
  <c r="T330" i="1"/>
  <c r="T331" i="1"/>
  <c r="T168" i="1"/>
  <c r="T169" i="1"/>
  <c r="T170" i="1"/>
  <c r="T637" i="1" s="1"/>
  <c r="T171" i="1"/>
  <c r="T172" i="1"/>
  <c r="T173" i="1"/>
  <c r="T174" i="1"/>
  <c r="T340" i="1"/>
  <c r="T341" i="1"/>
  <c r="T342" i="1"/>
  <c r="T343" i="1"/>
  <c r="T344" i="1"/>
  <c r="T345" i="1"/>
  <c r="T346" i="1"/>
  <c r="T361" i="1"/>
  <c r="T194" i="1"/>
  <c r="T195" i="1"/>
  <c r="T196" i="1"/>
  <c r="T198" i="1"/>
  <c r="T199" i="1"/>
  <c r="T201" i="1"/>
  <c r="T202" i="1"/>
  <c r="T203" i="1"/>
  <c r="T204" i="1"/>
  <c r="T205" i="1"/>
  <c r="T206" i="1"/>
  <c r="T207" i="1"/>
  <c r="T208" i="1"/>
  <c r="T209" i="1"/>
  <c r="T210" i="1"/>
  <c r="T211" i="1"/>
  <c r="T366" i="1"/>
  <c r="T367" i="1"/>
  <c r="T368" i="1"/>
  <c r="T370" i="1"/>
  <c r="T371" i="1"/>
  <c r="T373" i="1"/>
  <c r="T374" i="1"/>
  <c r="T375" i="1"/>
  <c r="T376" i="1"/>
  <c r="T377" i="1"/>
  <c r="T378" i="1"/>
  <c r="T379" i="1"/>
  <c r="T380" i="1"/>
  <c r="T381" i="1"/>
  <c r="T382" i="1"/>
  <c r="T383" i="1"/>
  <c r="T234" i="1"/>
  <c r="T235" i="1"/>
  <c r="T236" i="1"/>
  <c r="T237" i="1"/>
  <c r="T238" i="1"/>
  <c r="T239" i="1"/>
  <c r="T240" i="1"/>
  <c r="T241" i="1"/>
  <c r="T406" i="1"/>
  <c r="T407" i="1"/>
  <c r="T408" i="1"/>
  <c r="T409" i="1"/>
  <c r="T410" i="1"/>
  <c r="T411" i="1"/>
  <c r="T412" i="1"/>
  <c r="T413" i="1"/>
  <c r="T422" i="1"/>
  <c r="T423" i="1"/>
  <c r="T424" i="1"/>
  <c r="T425" i="1"/>
  <c r="T428" i="1" s="1"/>
  <c r="T426" i="1"/>
  <c r="T431" i="1"/>
  <c r="T434" i="1"/>
  <c r="T144" i="1"/>
  <c r="T250" i="1"/>
  <c r="T251" i="1"/>
  <c r="T252" i="1"/>
  <c r="T253" i="1"/>
  <c r="T256" i="1" s="1"/>
  <c r="T254" i="1"/>
  <c r="T259" i="1"/>
  <c r="T262" i="1"/>
  <c r="T55" i="1"/>
  <c r="T56" i="1"/>
  <c r="T57" i="1"/>
  <c r="U316" i="1"/>
  <c r="U149" i="1"/>
  <c r="U150" i="1"/>
  <c r="U151" i="1"/>
  <c r="U152" i="1"/>
  <c r="U153" i="1"/>
  <c r="U154" i="1"/>
  <c r="U155" i="1"/>
  <c r="U156" i="1"/>
  <c r="U157" i="1"/>
  <c r="U158" i="1"/>
  <c r="U159" i="1"/>
  <c r="U321" i="1"/>
  <c r="U322" i="1"/>
  <c r="U323" i="1"/>
  <c r="U324" i="1"/>
  <c r="U325" i="1"/>
  <c r="U326" i="1"/>
  <c r="U327" i="1"/>
  <c r="U328" i="1"/>
  <c r="U329" i="1"/>
  <c r="U330" i="1"/>
  <c r="U331" i="1"/>
  <c r="U168" i="1"/>
  <c r="U169" i="1"/>
  <c r="U170" i="1"/>
  <c r="U171" i="1"/>
  <c r="U172" i="1"/>
  <c r="U173" i="1"/>
  <c r="U174" i="1"/>
  <c r="U340" i="1"/>
  <c r="U341" i="1"/>
  <c r="U342" i="1"/>
  <c r="U343" i="1"/>
  <c r="U344" i="1"/>
  <c r="U345" i="1"/>
  <c r="U346" i="1"/>
  <c r="U361" i="1"/>
  <c r="U194" i="1"/>
  <c r="U195" i="1"/>
  <c r="U196" i="1"/>
  <c r="U18" i="1"/>
  <c r="U594" i="1" s="1"/>
  <c r="U635" i="1" s="1"/>
  <c r="U21" i="1"/>
  <c r="U198" i="1"/>
  <c r="U199" i="1"/>
  <c r="U201" i="1"/>
  <c r="U202" i="1"/>
  <c r="U203" i="1"/>
  <c r="U204" i="1"/>
  <c r="U205" i="1"/>
  <c r="U206" i="1"/>
  <c r="U207" i="1"/>
  <c r="U208" i="1"/>
  <c r="U209" i="1"/>
  <c r="U210" i="1"/>
  <c r="U211" i="1"/>
  <c r="U16" i="1"/>
  <c r="U17" i="1"/>
  <c r="U19" i="1"/>
  <c r="U20" i="1"/>
  <c r="U22" i="1"/>
  <c r="U23" i="1"/>
  <c r="U24" i="1"/>
  <c r="U25" i="1"/>
  <c r="U26" i="1"/>
  <c r="U27" i="1"/>
  <c r="U29" i="1"/>
  <c r="U366" i="1"/>
  <c r="U367" i="1"/>
  <c r="U368" i="1"/>
  <c r="U370" i="1"/>
  <c r="U371" i="1"/>
  <c r="U373" i="1"/>
  <c r="U374" i="1"/>
  <c r="U375" i="1"/>
  <c r="U376" i="1"/>
  <c r="U377" i="1"/>
  <c r="U378" i="1"/>
  <c r="U379" i="1"/>
  <c r="U380" i="1"/>
  <c r="U381" i="1"/>
  <c r="U382" i="1"/>
  <c r="U383" i="1"/>
  <c r="U234" i="1"/>
  <c r="U235" i="1"/>
  <c r="U236" i="1"/>
  <c r="U237" i="1"/>
  <c r="U238" i="1"/>
  <c r="U239" i="1"/>
  <c r="U240" i="1"/>
  <c r="U241" i="1"/>
  <c r="U406" i="1"/>
  <c r="U407" i="1"/>
  <c r="U408" i="1"/>
  <c r="U409" i="1"/>
  <c r="U410" i="1"/>
  <c r="U411" i="1"/>
  <c r="U412" i="1"/>
  <c r="U413" i="1"/>
  <c r="U422" i="1"/>
  <c r="U423" i="1"/>
  <c r="U424" i="1"/>
  <c r="U425" i="1"/>
  <c r="U426" i="1"/>
  <c r="U431" i="1"/>
  <c r="U434" i="1"/>
  <c r="U144" i="1"/>
  <c r="U250" i="1"/>
  <c r="U256" i="1" s="1"/>
  <c r="U251" i="1"/>
  <c r="U252" i="1"/>
  <c r="U253" i="1"/>
  <c r="U254" i="1"/>
  <c r="U259" i="1"/>
  <c r="U262" i="1"/>
  <c r="U7" i="1"/>
  <c r="U8" i="1"/>
  <c r="U13" i="1"/>
  <c r="U36" i="1"/>
  <c r="U55" i="1"/>
  <c r="U56" i="1"/>
  <c r="U57" i="1"/>
  <c r="V316" i="1"/>
  <c r="V149" i="1"/>
  <c r="V150" i="1"/>
  <c r="V151" i="1"/>
  <c r="V152" i="1"/>
  <c r="V636" i="1" s="1"/>
  <c r="V148" i="1" s="1"/>
  <c r="V161" i="1" s="1"/>
  <c r="V153" i="1"/>
  <c r="V154" i="1"/>
  <c r="V155" i="1"/>
  <c r="V156" i="1"/>
  <c r="V157" i="1"/>
  <c r="V158" i="1"/>
  <c r="V159" i="1"/>
  <c r="V321" i="1"/>
  <c r="V322" i="1"/>
  <c r="V323" i="1"/>
  <c r="V324" i="1"/>
  <c r="V325" i="1"/>
  <c r="V326" i="1"/>
  <c r="V327" i="1"/>
  <c r="V328" i="1"/>
  <c r="V329" i="1"/>
  <c r="V330" i="1"/>
  <c r="V331" i="1"/>
  <c r="V168" i="1"/>
  <c r="V169" i="1"/>
  <c r="V637" i="1" s="1"/>
  <c r="V167" i="1" s="1"/>
  <c r="V176" i="1" s="1"/>
  <c r="V170" i="1"/>
  <c r="V171" i="1"/>
  <c r="V172" i="1"/>
  <c r="V173" i="1"/>
  <c r="V174" i="1"/>
  <c r="V340" i="1"/>
  <c r="V341" i="1"/>
  <c r="V342" i="1"/>
  <c r="V343" i="1"/>
  <c r="V344" i="1"/>
  <c r="V345" i="1"/>
  <c r="V346" i="1"/>
  <c r="V361" i="1"/>
  <c r="V194" i="1"/>
  <c r="V195" i="1"/>
  <c r="V196" i="1"/>
  <c r="V18" i="1"/>
  <c r="V21" i="1"/>
  <c r="V198" i="1"/>
  <c r="V199" i="1"/>
  <c r="V201" i="1"/>
  <c r="V202" i="1"/>
  <c r="V203" i="1"/>
  <c r="V204" i="1"/>
  <c r="V205" i="1"/>
  <c r="V206" i="1"/>
  <c r="V207" i="1"/>
  <c r="V208" i="1"/>
  <c r="V209" i="1"/>
  <c r="V210" i="1"/>
  <c r="V211" i="1"/>
  <c r="V16" i="1"/>
  <c r="V31" i="1" s="1"/>
  <c r="V628" i="1" s="1"/>
  <c r="V17" i="1"/>
  <c r="V19" i="1"/>
  <c r="V20" i="1"/>
  <c r="V22" i="1"/>
  <c r="V23" i="1"/>
  <c r="V24" i="1"/>
  <c r="V25" i="1"/>
  <c r="V26" i="1"/>
  <c r="V27" i="1"/>
  <c r="V28" i="1"/>
  <c r="V29" i="1"/>
  <c r="V366" i="1"/>
  <c r="W366" i="1" s="1"/>
  <c r="X366" i="1" s="1"/>
  <c r="V367" i="1"/>
  <c r="V368" i="1"/>
  <c r="V370" i="1"/>
  <c r="V371" i="1"/>
  <c r="V373" i="1"/>
  <c r="V374" i="1"/>
  <c r="V375" i="1"/>
  <c r="V376" i="1"/>
  <c r="V377" i="1"/>
  <c r="V378" i="1"/>
  <c r="V379" i="1"/>
  <c r="V380" i="1"/>
  <c r="V381" i="1"/>
  <c r="V382" i="1"/>
  <c r="V383" i="1"/>
  <c r="V234" i="1"/>
  <c r="V235" i="1"/>
  <c r="V236" i="1"/>
  <c r="V237" i="1"/>
  <c r="V238" i="1"/>
  <c r="W238" i="1" s="1"/>
  <c r="X238" i="1" s="1"/>
  <c r="V239" i="1"/>
  <c r="V240" i="1"/>
  <c r="V241" i="1"/>
  <c r="V406" i="1"/>
  <c r="W406" i="1" s="1"/>
  <c r="X406" i="1" s="1"/>
  <c r="V407" i="1"/>
  <c r="V408" i="1"/>
  <c r="V409" i="1"/>
  <c r="V410" i="1"/>
  <c r="W410" i="1" s="1"/>
  <c r="X410" i="1" s="1"/>
  <c r="V411" i="1"/>
  <c r="V412" i="1"/>
  <c r="V413" i="1"/>
  <c r="V422" i="1"/>
  <c r="V428" i="1" s="1"/>
  <c r="V423" i="1"/>
  <c r="V424" i="1"/>
  <c r="V425" i="1"/>
  <c r="V426" i="1"/>
  <c r="W426" i="1" s="1"/>
  <c r="X426" i="1" s="1"/>
  <c r="V431" i="1"/>
  <c r="V434" i="1"/>
  <c r="V144" i="1"/>
  <c r="V250" i="1"/>
  <c r="V256" i="1" s="1"/>
  <c r="V251" i="1"/>
  <c r="V252" i="1"/>
  <c r="V253" i="1"/>
  <c r="V254" i="1"/>
  <c r="V259" i="1"/>
  <c r="V262" i="1"/>
  <c r="V7" i="1"/>
  <c r="V8" i="1"/>
  <c r="V10" i="1" s="1"/>
  <c r="V102" i="1" s="1"/>
  <c r="V13" i="1"/>
  <c r="V626" i="1" s="1"/>
  <c r="V36" i="1"/>
  <c r="V55" i="1"/>
  <c r="V56" i="1"/>
  <c r="W56" i="1" s="1"/>
  <c r="X56" i="1" s="1"/>
  <c r="V57" i="1"/>
  <c r="G490" i="1"/>
  <c r="G491" i="1"/>
  <c r="G496" i="1"/>
  <c r="W496" i="1" s="1"/>
  <c r="X496" i="1" s="1"/>
  <c r="G499" i="1"/>
  <c r="G500" i="1"/>
  <c r="G501" i="1"/>
  <c r="G502" i="1"/>
  <c r="G503" i="1"/>
  <c r="W503" i="1" s="1"/>
  <c r="X503" i="1" s="1"/>
  <c r="G504" i="1"/>
  <c r="G505" i="1"/>
  <c r="G506" i="1"/>
  <c r="G507" i="1"/>
  <c r="G508" i="1"/>
  <c r="G509" i="1"/>
  <c r="G510" i="1"/>
  <c r="G511" i="1"/>
  <c r="G512" i="1"/>
  <c r="G516" i="1"/>
  <c r="H490" i="1"/>
  <c r="W490" i="1" s="1"/>
  <c r="X490" i="1" s="1"/>
  <c r="H491" i="1"/>
  <c r="H496" i="1"/>
  <c r="H499" i="1"/>
  <c r="H501" i="1"/>
  <c r="H502" i="1"/>
  <c r="H503" i="1"/>
  <c r="H504" i="1"/>
  <c r="H505" i="1"/>
  <c r="H506" i="1"/>
  <c r="H507" i="1"/>
  <c r="H508" i="1"/>
  <c r="H509" i="1"/>
  <c r="H510" i="1"/>
  <c r="H511" i="1"/>
  <c r="H516" i="1"/>
  <c r="I490" i="1"/>
  <c r="I491" i="1"/>
  <c r="I496" i="1"/>
  <c r="I499" i="1"/>
  <c r="I502" i="1"/>
  <c r="I503" i="1"/>
  <c r="I504" i="1"/>
  <c r="I505" i="1"/>
  <c r="I506" i="1"/>
  <c r="I507" i="1"/>
  <c r="I508" i="1"/>
  <c r="I509" i="1"/>
  <c r="I510" i="1"/>
  <c r="I511" i="1"/>
  <c r="I512" i="1"/>
  <c r="I516" i="1"/>
  <c r="J490" i="1"/>
  <c r="J493" i="1" s="1"/>
  <c r="J491" i="1"/>
  <c r="J496" i="1"/>
  <c r="J499" i="1"/>
  <c r="J502" i="1"/>
  <c r="J503" i="1"/>
  <c r="J504" i="1"/>
  <c r="J505" i="1"/>
  <c r="J506" i="1"/>
  <c r="J507" i="1"/>
  <c r="J508" i="1"/>
  <c r="J509" i="1"/>
  <c r="J510" i="1"/>
  <c r="J511" i="1"/>
  <c r="J512" i="1"/>
  <c r="J516" i="1"/>
  <c r="K490" i="1"/>
  <c r="K493" i="1" s="1"/>
  <c r="K491" i="1"/>
  <c r="K496" i="1"/>
  <c r="K499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6" i="1"/>
  <c r="W516" i="1" s="1"/>
  <c r="X516" i="1" s="1"/>
  <c r="L490" i="1"/>
  <c r="L493" i="1" s="1"/>
  <c r="L491" i="1"/>
  <c r="L496" i="1"/>
  <c r="L499" i="1"/>
  <c r="L501" i="1"/>
  <c r="L502" i="1"/>
  <c r="L503" i="1"/>
  <c r="L504" i="1"/>
  <c r="W504" i="1" s="1"/>
  <c r="X504" i="1" s="1"/>
  <c r="L505" i="1"/>
  <c r="L506" i="1"/>
  <c r="L507" i="1"/>
  <c r="L508" i="1"/>
  <c r="W508" i="1" s="1"/>
  <c r="X508" i="1" s="1"/>
  <c r="L509" i="1"/>
  <c r="L510" i="1"/>
  <c r="L511" i="1"/>
  <c r="L512" i="1"/>
  <c r="L516" i="1"/>
  <c r="M490" i="1"/>
  <c r="M491" i="1"/>
  <c r="M496" i="1"/>
  <c r="M499" i="1"/>
  <c r="M502" i="1"/>
  <c r="M503" i="1"/>
  <c r="M504" i="1"/>
  <c r="M505" i="1"/>
  <c r="M506" i="1"/>
  <c r="M507" i="1"/>
  <c r="M508" i="1"/>
  <c r="M509" i="1"/>
  <c r="M510" i="1"/>
  <c r="M511" i="1"/>
  <c r="M512" i="1"/>
  <c r="M516" i="1"/>
  <c r="N490" i="1"/>
  <c r="N491" i="1"/>
  <c r="N496" i="1"/>
  <c r="N499" i="1"/>
  <c r="N514" i="1" s="1"/>
  <c r="N502" i="1"/>
  <c r="N503" i="1"/>
  <c r="N504" i="1"/>
  <c r="N505" i="1"/>
  <c r="N506" i="1"/>
  <c r="N507" i="1"/>
  <c r="N508" i="1"/>
  <c r="N509" i="1"/>
  <c r="N510" i="1"/>
  <c r="N511" i="1"/>
  <c r="N512" i="1"/>
  <c r="N516" i="1"/>
  <c r="O490" i="1"/>
  <c r="O491" i="1"/>
  <c r="O496" i="1"/>
  <c r="O499" i="1"/>
  <c r="O514" i="1" s="1"/>
  <c r="O502" i="1"/>
  <c r="O503" i="1"/>
  <c r="O504" i="1"/>
  <c r="O505" i="1"/>
  <c r="O506" i="1"/>
  <c r="O507" i="1"/>
  <c r="O508" i="1"/>
  <c r="O509" i="1"/>
  <c r="O510" i="1"/>
  <c r="O511" i="1"/>
  <c r="O512" i="1"/>
  <c r="O516" i="1"/>
  <c r="P490" i="1"/>
  <c r="P491" i="1"/>
  <c r="P496" i="1"/>
  <c r="P499" i="1"/>
  <c r="P502" i="1"/>
  <c r="P503" i="1"/>
  <c r="P504" i="1"/>
  <c r="P505" i="1"/>
  <c r="P506" i="1"/>
  <c r="P507" i="1"/>
  <c r="P508" i="1"/>
  <c r="P509" i="1"/>
  <c r="P510" i="1"/>
  <c r="P511" i="1"/>
  <c r="P512" i="1"/>
  <c r="P516" i="1"/>
  <c r="Q490" i="1"/>
  <c r="Q493" i="1" s="1"/>
  <c r="Q491" i="1"/>
  <c r="Q496" i="1"/>
  <c r="Q499" i="1"/>
  <c r="Q502" i="1"/>
  <c r="Q503" i="1"/>
  <c r="Q504" i="1"/>
  <c r="Q505" i="1"/>
  <c r="Q506" i="1"/>
  <c r="Q507" i="1"/>
  <c r="Q508" i="1"/>
  <c r="Q509" i="1"/>
  <c r="Q510" i="1"/>
  <c r="Q511" i="1"/>
  <c r="Q512" i="1"/>
  <c r="Q516" i="1"/>
  <c r="R490" i="1"/>
  <c r="R491" i="1"/>
  <c r="R496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6" i="1"/>
  <c r="S490" i="1"/>
  <c r="S493" i="1" s="1"/>
  <c r="S491" i="1"/>
  <c r="S496" i="1"/>
  <c r="S499" i="1"/>
  <c r="S500" i="1"/>
  <c r="S514" i="1" s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6" i="1"/>
  <c r="T490" i="1"/>
  <c r="T491" i="1"/>
  <c r="T496" i="1"/>
  <c r="T499" i="1"/>
  <c r="T500" i="1"/>
  <c r="T501" i="1"/>
  <c r="T502" i="1"/>
  <c r="T514" i="1" s="1"/>
  <c r="T503" i="1"/>
  <c r="T504" i="1"/>
  <c r="T505" i="1"/>
  <c r="T506" i="1"/>
  <c r="T507" i="1"/>
  <c r="T508" i="1"/>
  <c r="T509" i="1"/>
  <c r="T510" i="1"/>
  <c r="T511" i="1"/>
  <c r="T512" i="1"/>
  <c r="T516" i="1"/>
  <c r="U490" i="1"/>
  <c r="U493" i="1" s="1"/>
  <c r="U491" i="1"/>
  <c r="U496" i="1"/>
  <c r="U499" i="1"/>
  <c r="U500" i="1"/>
  <c r="U514" i="1" s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6" i="1"/>
  <c r="V490" i="1"/>
  <c r="V491" i="1"/>
  <c r="V496" i="1"/>
  <c r="V499" i="1"/>
  <c r="V500" i="1"/>
  <c r="V501" i="1"/>
  <c r="V502" i="1"/>
  <c r="W502" i="1" s="1"/>
  <c r="X502" i="1" s="1"/>
  <c r="V503" i="1"/>
  <c r="V504" i="1"/>
  <c r="V505" i="1"/>
  <c r="V506" i="1"/>
  <c r="W506" i="1" s="1"/>
  <c r="X506" i="1" s="1"/>
  <c r="V507" i="1"/>
  <c r="V508" i="1"/>
  <c r="V509" i="1"/>
  <c r="V510" i="1"/>
  <c r="W510" i="1" s="1"/>
  <c r="X510" i="1" s="1"/>
  <c r="V511" i="1"/>
  <c r="V512" i="1"/>
  <c r="V516" i="1"/>
  <c r="F290" i="1"/>
  <c r="G103" i="1"/>
  <c r="G104" i="1"/>
  <c r="G123" i="1"/>
  <c r="H103" i="1"/>
  <c r="H123" i="1"/>
  <c r="J103" i="1"/>
  <c r="J104" i="1"/>
  <c r="J123" i="1"/>
  <c r="W123" i="1" s="1"/>
  <c r="X123" i="1" s="1"/>
  <c r="K103" i="1"/>
  <c r="K123" i="1"/>
  <c r="L103" i="1"/>
  <c r="L104" i="1"/>
  <c r="L123" i="1"/>
  <c r="M103" i="1"/>
  <c r="M123" i="1"/>
  <c r="N103" i="1"/>
  <c r="N123" i="1"/>
  <c r="O103" i="1"/>
  <c r="O123" i="1"/>
  <c r="P103" i="1"/>
  <c r="P123" i="1"/>
  <c r="S103" i="1"/>
  <c r="S123" i="1"/>
  <c r="T103" i="1"/>
  <c r="T123" i="1"/>
  <c r="U103" i="1"/>
  <c r="U123" i="1"/>
  <c r="V103" i="1"/>
  <c r="V123" i="1"/>
  <c r="K583" i="4"/>
  <c r="O584" i="4"/>
  <c r="O583" i="4"/>
  <c r="O591" i="4"/>
  <c r="O592" i="4"/>
  <c r="O593" i="4" s="1"/>
  <c r="O622" i="4"/>
  <c r="O602" i="4"/>
  <c r="O601" i="4" s="1"/>
  <c r="P584" i="4"/>
  <c r="P583" i="4"/>
  <c r="P591" i="4"/>
  <c r="P592" i="4"/>
  <c r="P593" i="4" s="1"/>
  <c r="P622" i="4"/>
  <c r="P602" i="4"/>
  <c r="P601" i="4" s="1"/>
  <c r="Q584" i="4"/>
  <c r="Q583" i="4"/>
  <c r="Q591" i="4"/>
  <c r="Q592" i="4"/>
  <c r="Q622" i="4"/>
  <c r="Q602" i="4"/>
  <c r="Q601" i="4" s="1"/>
  <c r="N477" i="4"/>
  <c r="N589" i="4"/>
  <c r="N591" i="4" s="1"/>
  <c r="N583" i="4"/>
  <c r="N584" i="4"/>
  <c r="N495" i="4"/>
  <c r="R619" i="4"/>
  <c r="R621" i="4" s="1"/>
  <c r="R598" i="4" s="1"/>
  <c r="S619" i="4"/>
  <c r="S621" i="4" s="1"/>
  <c r="S598" i="4" s="1"/>
  <c r="T619" i="4"/>
  <c r="T621" i="4" s="1"/>
  <c r="T598" i="4" s="1"/>
  <c r="K468" i="4"/>
  <c r="K477" i="4"/>
  <c r="K495" i="4"/>
  <c r="R485" i="4"/>
  <c r="R495" i="4"/>
  <c r="R478" i="4"/>
  <c r="S485" i="4"/>
  <c r="S495" i="4"/>
  <c r="S478" i="4"/>
  <c r="T485" i="4"/>
  <c r="T495" i="4"/>
  <c r="T478" i="4"/>
  <c r="F594" i="1"/>
  <c r="U25" i="4"/>
  <c r="U26" i="4"/>
  <c r="U474" i="4"/>
  <c r="Y474" i="4" s="1"/>
  <c r="U588" i="4"/>
  <c r="V588" i="4" s="1"/>
  <c r="U589" i="4"/>
  <c r="V589" i="4" s="1"/>
  <c r="U594" i="4"/>
  <c r="U596" i="4"/>
  <c r="U600" i="4"/>
  <c r="V600" i="4" s="1"/>
  <c r="G619" i="4"/>
  <c r="H619" i="4"/>
  <c r="I619" i="4"/>
  <c r="J619" i="4"/>
  <c r="K619" i="4"/>
  <c r="L619" i="4"/>
  <c r="M619" i="4"/>
  <c r="N619" i="4"/>
  <c r="O619" i="4"/>
  <c r="P619" i="4"/>
  <c r="Q619" i="4"/>
  <c r="U622" i="4"/>
  <c r="U626" i="4"/>
  <c r="V626" i="4" s="1"/>
  <c r="U627" i="4"/>
  <c r="F493" i="1"/>
  <c r="F522" i="1" s="1"/>
  <c r="W580" i="1"/>
  <c r="X580" i="1"/>
  <c r="W581" i="1"/>
  <c r="X581" i="1" s="1"/>
  <c r="W582" i="1"/>
  <c r="X582" i="1" s="1"/>
  <c r="W583" i="1"/>
  <c r="X583" i="1" s="1"/>
  <c r="W584" i="1"/>
  <c r="X584" i="1" s="1"/>
  <c r="W585" i="1"/>
  <c r="X585" i="1" s="1"/>
  <c r="W586" i="1"/>
  <c r="X586" i="1" s="1"/>
  <c r="W587" i="1"/>
  <c r="X587" i="1" s="1"/>
  <c r="W588" i="1"/>
  <c r="X588" i="1" s="1"/>
  <c r="W589" i="1"/>
  <c r="X589" i="1" s="1"/>
  <c r="W590" i="1"/>
  <c r="X590" i="1" s="1"/>
  <c r="W591" i="1"/>
  <c r="X591" i="1" s="1"/>
  <c r="W592" i="1"/>
  <c r="X592" i="1" s="1"/>
  <c r="U604" i="4"/>
  <c r="V604" i="4" s="1"/>
  <c r="H512" i="1"/>
  <c r="F31" i="1"/>
  <c r="U624" i="4"/>
  <c r="Q501" i="1"/>
  <c r="Q500" i="1"/>
  <c r="P501" i="1"/>
  <c r="P500" i="1"/>
  <c r="O501" i="1"/>
  <c r="O500" i="1"/>
  <c r="N501" i="1"/>
  <c r="N500" i="1"/>
  <c r="M501" i="1"/>
  <c r="M500" i="1"/>
  <c r="L500" i="1"/>
  <c r="K500" i="1"/>
  <c r="J501" i="1"/>
  <c r="J500" i="1"/>
  <c r="J514" i="1" s="1"/>
  <c r="I501" i="1"/>
  <c r="I500" i="1"/>
  <c r="H500" i="1"/>
  <c r="J583" i="4"/>
  <c r="L583" i="4"/>
  <c r="M583" i="4"/>
  <c r="U599" i="4"/>
  <c r="V599" i="4" s="1"/>
  <c r="F418" i="1"/>
  <c r="F389" i="1"/>
  <c r="U28" i="1"/>
  <c r="O28" i="1"/>
  <c r="M7" i="1"/>
  <c r="M10" i="1" s="1"/>
  <c r="M102" i="1" s="1"/>
  <c r="K28" i="1"/>
  <c r="K31" i="1" s="1"/>
  <c r="K213" i="1" s="1"/>
  <c r="J28" i="1"/>
  <c r="J31" i="1" s="1"/>
  <c r="J58" i="1" s="1"/>
  <c r="G28" i="1"/>
  <c r="R7" i="1"/>
  <c r="R10" i="1" s="1"/>
  <c r="Q7" i="1"/>
  <c r="Q10" i="1" s="1"/>
  <c r="F10" i="1"/>
  <c r="I28" i="1"/>
  <c r="I7" i="1"/>
  <c r="I10" i="1" s="1"/>
  <c r="I102" i="1" s="1"/>
  <c r="F108" i="1"/>
  <c r="N28" i="1"/>
  <c r="L7" i="1"/>
  <c r="L10" i="1" s="1"/>
  <c r="F179" i="1"/>
  <c r="M28" i="1"/>
  <c r="I531" i="4"/>
  <c r="F246" i="1"/>
  <c r="F592" i="4"/>
  <c r="F593" i="4" s="1"/>
  <c r="G584" i="4"/>
  <c r="G585" i="4" s="1"/>
  <c r="J41" i="27"/>
  <c r="G531" i="4"/>
  <c r="G626" i="1"/>
  <c r="R638" i="1"/>
  <c r="R200" i="1" s="1"/>
  <c r="I594" i="1"/>
  <c r="F471" i="4"/>
  <c r="F480" i="4" s="1"/>
  <c r="U591" i="4"/>
  <c r="U592" i="4"/>
  <c r="F591" i="4"/>
  <c r="I590" i="4"/>
  <c r="H590" i="4"/>
  <c r="G590" i="4"/>
  <c r="H584" i="4"/>
  <c r="H585" i="4" s="1"/>
  <c r="H531" i="4"/>
  <c r="K467" i="4"/>
  <c r="K504" i="4"/>
  <c r="N504" i="4"/>
  <c r="T504" i="4"/>
  <c r="J531" i="4"/>
  <c r="I584" i="4"/>
  <c r="I585" i="4" s="1"/>
  <c r="M531" i="4"/>
  <c r="Q594" i="1"/>
  <c r="Q635" i="1" s="1"/>
  <c r="G10" i="1"/>
  <c r="G625" i="1" s="1"/>
  <c r="M428" i="1"/>
  <c r="T638" i="1"/>
  <c r="T369" i="1" s="1"/>
  <c r="J638" i="1"/>
  <c r="J200" i="1" s="1"/>
  <c r="G594" i="1"/>
  <c r="O594" i="1"/>
  <c r="U10" i="1"/>
  <c r="J10" i="1"/>
  <c r="H638" i="1"/>
  <c r="H372" i="1" s="1"/>
  <c r="M594" i="1"/>
  <c r="M635" i="1" s="1"/>
  <c r="L31" i="1"/>
  <c r="L414" i="1" s="1"/>
  <c r="Q428" i="1"/>
  <c r="K256" i="1"/>
  <c r="M636" i="1"/>
  <c r="M320" i="1" s="1"/>
  <c r="M333" i="1" s="1"/>
  <c r="K428" i="1"/>
  <c r="K637" i="1"/>
  <c r="Q636" i="1"/>
  <c r="Q148" i="1" s="1"/>
  <c r="Q161" i="1" s="1"/>
  <c r="I256" i="1"/>
  <c r="M638" i="1"/>
  <c r="M369" i="1" s="1"/>
  <c r="V638" i="1"/>
  <c r="V200" i="1" s="1"/>
  <c r="P638" i="1"/>
  <c r="P369" i="1" s="1"/>
  <c r="L594" i="1"/>
  <c r="L637" i="1"/>
  <c r="L339" i="1" s="1"/>
  <c r="L348" i="1" s="1"/>
  <c r="L636" i="1"/>
  <c r="L320" i="1" s="1"/>
  <c r="L333" i="1" s="1"/>
  <c r="H594" i="1"/>
  <c r="N626" i="1"/>
  <c r="L638" i="1"/>
  <c r="L110" i="1" s="1"/>
  <c r="G638" i="1"/>
  <c r="G372" i="1" s="1"/>
  <c r="P594" i="1"/>
  <c r="J594" i="1"/>
  <c r="J636" i="1"/>
  <c r="J320" i="1" s="1"/>
  <c r="J333" i="1" s="1"/>
  <c r="W327" i="1"/>
  <c r="X327" i="1" s="1"/>
  <c r="R256" i="1"/>
  <c r="R428" i="1"/>
  <c r="I428" i="1"/>
  <c r="H256" i="1"/>
  <c r="W171" i="1"/>
  <c r="X171" i="1" s="1"/>
  <c r="H637" i="1"/>
  <c r="H339" i="1" s="1"/>
  <c r="H348" i="1" s="1"/>
  <c r="G256" i="1"/>
  <c r="G428" i="1"/>
  <c r="G637" i="1"/>
  <c r="I636" i="1"/>
  <c r="I320" i="1" s="1"/>
  <c r="I333" i="1" s="1"/>
  <c r="I104" i="1"/>
  <c r="J428" i="1"/>
  <c r="J637" i="1"/>
  <c r="J167" i="1" s="1"/>
  <c r="J176" i="1" s="1"/>
  <c r="W210" i="1"/>
  <c r="X210" i="1" s="1"/>
  <c r="W202" i="1"/>
  <c r="X202" i="1" s="1"/>
  <c r="G636" i="1"/>
  <c r="R636" i="1"/>
  <c r="R148" i="1" s="1"/>
  <c r="R161" i="1" s="1"/>
  <c r="H10" i="1"/>
  <c r="H102" i="1" s="1"/>
  <c r="M637" i="1"/>
  <c r="M339" i="1" s="1"/>
  <c r="M348" i="1" s="1"/>
  <c r="R31" i="1"/>
  <c r="R58" i="1" s="1"/>
  <c r="L256" i="1"/>
  <c r="K594" i="1"/>
  <c r="W343" i="1"/>
  <c r="X343" i="1" s="1"/>
  <c r="K636" i="1"/>
  <c r="K148" i="1" s="1"/>
  <c r="K161" i="1" s="1"/>
  <c r="N475" i="4"/>
  <c r="N478" i="4" s="1"/>
  <c r="K41" i="27"/>
  <c r="M41" i="27"/>
  <c r="G189" i="1"/>
  <c r="L189" i="1"/>
  <c r="P189" i="1"/>
  <c r="R594" i="1"/>
  <c r="G493" i="1"/>
  <c r="U636" i="1"/>
  <c r="U320" i="1" s="1"/>
  <c r="U333" i="1" s="1"/>
  <c r="T626" i="1"/>
  <c r="T594" i="1"/>
  <c r="S256" i="1"/>
  <c r="W380" i="1"/>
  <c r="X380" i="1" s="1"/>
  <c r="W169" i="1"/>
  <c r="X169" i="1" s="1"/>
  <c r="W491" i="1"/>
  <c r="X491" i="1" s="1"/>
  <c r="U626" i="1"/>
  <c r="G514" i="1"/>
  <c r="U428" i="1"/>
  <c r="O256" i="1"/>
  <c r="W237" i="1"/>
  <c r="X237" i="1" s="1"/>
  <c r="P636" i="1"/>
  <c r="P320" i="1" s="1"/>
  <c r="P333" i="1" s="1"/>
  <c r="W379" i="1"/>
  <c r="X379" i="1" s="1"/>
  <c r="W194" i="1"/>
  <c r="X194" i="1" s="1"/>
  <c r="W344" i="1"/>
  <c r="X344" i="1" s="1"/>
  <c r="W340" i="1"/>
  <c r="X340" i="1" s="1"/>
  <c r="W323" i="1"/>
  <c r="X323" i="1" s="1"/>
  <c r="W154" i="1"/>
  <c r="X154" i="1" s="1"/>
  <c r="W150" i="1"/>
  <c r="X150" i="1" s="1"/>
  <c r="W250" i="1"/>
  <c r="X250" i="1" s="1"/>
  <c r="W371" i="1"/>
  <c r="X371" i="1" s="1"/>
  <c r="W345" i="1"/>
  <c r="X345" i="1" s="1"/>
  <c r="W407" i="1"/>
  <c r="X407" i="1" s="1"/>
  <c r="U637" i="1"/>
  <c r="U167" i="1" s="1"/>
  <c r="U176" i="1" s="1"/>
  <c r="N428" i="1"/>
  <c r="W207" i="1"/>
  <c r="X207" i="1" s="1"/>
  <c r="W57" i="1"/>
  <c r="X57" i="1" s="1"/>
  <c r="W239" i="1"/>
  <c r="X239" i="1" s="1"/>
  <c r="W204" i="1"/>
  <c r="X204" i="1" s="1"/>
  <c r="W156" i="1"/>
  <c r="X156" i="1" s="1"/>
  <c r="G583" i="4"/>
  <c r="L41" i="27" s="1"/>
  <c r="F478" i="4"/>
  <c r="F630" i="4" s="1"/>
  <c r="R509" i="4" s="1"/>
  <c r="U625" i="4"/>
  <c r="V625" i="4" s="1"/>
  <c r="V624" i="4"/>
  <c r="K466" i="4"/>
  <c r="H316" i="1"/>
  <c r="M104" i="1"/>
  <c r="H104" i="1"/>
  <c r="K104" i="1"/>
  <c r="T493" i="1"/>
  <c r="L531" i="4"/>
  <c r="H189" i="1"/>
  <c r="M189" i="1"/>
  <c r="R189" i="1"/>
  <c r="I189" i="1"/>
  <c r="N189" i="1"/>
  <c r="S189" i="1"/>
  <c r="F217" i="1"/>
  <c r="J189" i="1"/>
  <c r="O189" i="1"/>
  <c r="F529" i="4"/>
  <c r="I581" i="4"/>
  <c r="G581" i="4"/>
  <c r="H581" i="4"/>
  <c r="F584" i="4"/>
  <c r="F585" i="4" s="1"/>
  <c r="F531" i="4"/>
  <c r="T469" i="4"/>
  <c r="T471" i="4" s="1"/>
  <c r="T480" i="4" s="1"/>
  <c r="K469" i="4"/>
  <c r="S469" i="4"/>
  <c r="S471" i="4" s="1"/>
  <c r="R469" i="4"/>
  <c r="R471" i="4" s="1"/>
  <c r="N469" i="4"/>
  <c r="N471" i="4" s="1"/>
  <c r="V627" i="4"/>
  <c r="W499" i="1"/>
  <c r="X499" i="1" s="1"/>
  <c r="R493" i="1"/>
  <c r="R514" i="1"/>
  <c r="U602" i="4"/>
  <c r="F602" i="4" s="1"/>
  <c r="G601" i="4"/>
  <c r="U580" i="4"/>
  <c r="V580" i="4" s="1"/>
  <c r="L584" i="4"/>
  <c r="L585" i="4" s="1"/>
  <c r="M493" i="1"/>
  <c r="F564" i="4"/>
  <c r="V561" i="4"/>
  <c r="U582" i="4"/>
  <c r="F582" i="4"/>
  <c r="H583" i="4"/>
  <c r="F351" i="1"/>
  <c r="S10" i="1"/>
  <c r="I638" i="1"/>
  <c r="I110" i="1" s="1"/>
  <c r="O493" i="1"/>
  <c r="N493" i="1"/>
  <c r="T10" i="1"/>
  <c r="S638" i="1"/>
  <c r="S369" i="1" s="1"/>
  <c r="O638" i="1"/>
  <c r="O372" i="1" s="1"/>
  <c r="N10" i="1"/>
  <c r="O10" i="1"/>
  <c r="Q638" i="1"/>
  <c r="Q372" i="1" s="1"/>
  <c r="V493" i="1"/>
  <c r="I493" i="1"/>
  <c r="P493" i="1"/>
  <c r="W198" i="1"/>
  <c r="X198" i="1" s="1"/>
  <c r="W322" i="1"/>
  <c r="X322" i="1" s="1"/>
  <c r="W155" i="1"/>
  <c r="X155" i="1" s="1"/>
  <c r="P31" i="1"/>
  <c r="P384" i="1" s="1"/>
  <c r="L428" i="1"/>
  <c r="K638" i="1"/>
  <c r="K372" i="1" s="1"/>
  <c r="W27" i="1"/>
  <c r="X27" i="1" s="1"/>
  <c r="W412" i="1"/>
  <c r="X412" i="1" s="1"/>
  <c r="W378" i="1"/>
  <c r="X378" i="1" s="1"/>
  <c r="S637" i="1"/>
  <c r="S167" i="1" s="1"/>
  <c r="S176" i="1" s="1"/>
  <c r="M256" i="1"/>
  <c r="V594" i="1"/>
  <c r="W153" i="1"/>
  <c r="X153" i="1" s="1"/>
  <c r="S104" i="1"/>
  <c r="R104" i="1"/>
  <c r="N104" i="1"/>
  <c r="T104" i="1"/>
  <c r="P104" i="1"/>
  <c r="O104" i="1"/>
  <c r="V104" i="1"/>
  <c r="Q104" i="1"/>
  <c r="U104" i="1"/>
  <c r="G316" i="1"/>
  <c r="W639" i="1"/>
  <c r="X639" i="1" s="1"/>
  <c r="G144" i="1"/>
  <c r="W644" i="1"/>
  <c r="X644" i="1" s="1"/>
  <c r="K475" i="4"/>
  <c r="S504" i="4"/>
  <c r="R504" i="4"/>
  <c r="L212" i="1"/>
  <c r="P514" i="1"/>
  <c r="R212" i="1"/>
  <c r="G102" i="1"/>
  <c r="G369" i="1"/>
  <c r="G110" i="1"/>
  <c r="L384" i="1"/>
  <c r="J197" i="1"/>
  <c r="L58" i="1"/>
  <c r="I625" i="1"/>
  <c r="Q625" i="1"/>
  <c r="L148" i="1"/>
  <c r="L161" i="1" s="1"/>
  <c r="L213" i="1"/>
  <c r="T197" i="1"/>
  <c r="J369" i="1"/>
  <c r="H144" i="1"/>
  <c r="R339" i="1" l="1"/>
  <c r="R348" i="1" s="1"/>
  <c r="R167" i="1"/>
  <c r="R176" i="1" s="1"/>
  <c r="R179" i="1" s="1"/>
  <c r="T339" i="1"/>
  <c r="T348" i="1" s="1"/>
  <c r="T167" i="1"/>
  <c r="T176" i="1" s="1"/>
  <c r="Q213" i="1"/>
  <c r="Q384" i="1"/>
  <c r="Q33" i="1"/>
  <c r="J372" i="1"/>
  <c r="K212" i="1"/>
  <c r="M148" i="1"/>
  <c r="M161" i="1" s="1"/>
  <c r="M179" i="1" s="1"/>
  <c r="L242" i="1"/>
  <c r="L641" i="1" s="1"/>
  <c r="M372" i="1"/>
  <c r="L200" i="1"/>
  <c r="O102" i="1"/>
  <c r="T625" i="1"/>
  <c r="W13" i="1"/>
  <c r="X13" i="1" s="1"/>
  <c r="R480" i="4"/>
  <c r="R562" i="4" s="1"/>
  <c r="R564" i="4" s="1"/>
  <c r="O428" i="1"/>
  <c r="W428" i="1" s="1"/>
  <c r="X428" i="1" s="1"/>
  <c r="S31" i="1"/>
  <c r="K635" i="1"/>
  <c r="P635" i="1"/>
  <c r="H635" i="1"/>
  <c r="N256" i="1"/>
  <c r="G635" i="1"/>
  <c r="N638" i="1"/>
  <c r="N110" i="1" s="1"/>
  <c r="G31" i="1"/>
  <c r="G213" i="1" s="1"/>
  <c r="O31" i="1"/>
  <c r="V594" i="4"/>
  <c r="Q320" i="1"/>
  <c r="Q333" i="1" s="1"/>
  <c r="V110" i="1"/>
  <c r="W170" i="1"/>
  <c r="X170" i="1" s="1"/>
  <c r="F643" i="1"/>
  <c r="W18" i="1"/>
  <c r="X18" i="1" s="1"/>
  <c r="P637" i="1"/>
  <c r="P339" i="1" s="1"/>
  <c r="P348" i="1" s="1"/>
  <c r="P351" i="1" s="1"/>
  <c r="W425" i="1"/>
  <c r="X425" i="1" s="1"/>
  <c r="P256" i="1"/>
  <c r="N31" i="1"/>
  <c r="U31" i="1"/>
  <c r="K514" i="1"/>
  <c r="W103" i="1"/>
  <c r="X103" i="1" s="1"/>
  <c r="M167" i="1"/>
  <c r="M176" i="1" s="1"/>
  <c r="U638" i="1"/>
  <c r="U200" i="1" s="1"/>
  <c r="H493" i="1"/>
  <c r="V474" i="4"/>
  <c r="M31" i="1"/>
  <c r="M414" i="1" s="1"/>
  <c r="Q102" i="1"/>
  <c r="L514" i="1"/>
  <c r="F596" i="4"/>
  <c r="H197" i="1"/>
  <c r="M33" i="1"/>
  <c r="W501" i="1"/>
  <c r="X501" i="1" s="1"/>
  <c r="J628" i="1"/>
  <c r="W507" i="1"/>
  <c r="X507" i="1" s="1"/>
  <c r="M625" i="1"/>
  <c r="W500" i="1"/>
  <c r="X500" i="1" s="1"/>
  <c r="U148" i="1"/>
  <c r="U161" i="1" s="1"/>
  <c r="H625" i="1"/>
  <c r="H200" i="1"/>
  <c r="M41" i="31"/>
  <c r="I41" i="31"/>
  <c r="L41" i="31"/>
  <c r="S197" i="1"/>
  <c r="U584" i="4"/>
  <c r="V596" i="4"/>
  <c r="F619" i="4"/>
  <c r="R369" i="1"/>
  <c r="V623" i="1"/>
  <c r="I514" i="1"/>
  <c r="S414" i="1"/>
  <c r="O213" i="1"/>
  <c r="O384" i="1"/>
  <c r="M623" i="1"/>
  <c r="H320" i="1"/>
  <c r="H333" i="1" s="1"/>
  <c r="W7" i="1"/>
  <c r="X7" i="1" s="1"/>
  <c r="S509" i="4"/>
  <c r="Q628" i="1"/>
  <c r="V635" i="1"/>
  <c r="P414" i="1"/>
  <c r="N200" i="1"/>
  <c r="S480" i="4"/>
  <c r="T635" i="1"/>
  <c r="R635" i="1"/>
  <c r="J635" i="1"/>
  <c r="L635" i="1"/>
  <c r="N635" i="1"/>
  <c r="O635" i="1"/>
  <c r="V591" i="4"/>
  <c r="I635" i="1"/>
  <c r="F642" i="1"/>
  <c r="J384" i="1"/>
  <c r="W512" i="1"/>
  <c r="X512" i="1" s="1"/>
  <c r="I597" i="4"/>
  <c r="F597" i="4" s="1"/>
  <c r="E41" i="30"/>
  <c r="H31" i="1"/>
  <c r="H384" i="1" s="1"/>
  <c r="U583" i="4"/>
  <c r="L41" i="29"/>
  <c r="H597" i="4"/>
  <c r="E41" i="29"/>
  <c r="J597" i="4"/>
  <c r="E41" i="31"/>
  <c r="V213" i="1"/>
  <c r="V384" i="1"/>
  <c r="S213" i="1"/>
  <c r="H351" i="1"/>
  <c r="O320" i="1"/>
  <c r="O333" i="1" s="1"/>
  <c r="J148" i="1"/>
  <c r="J161" i="1" s="1"/>
  <c r="T212" i="1"/>
  <c r="S384" i="1"/>
  <c r="H167" i="1"/>
  <c r="H176" i="1" s="1"/>
  <c r="F292" i="1"/>
  <c r="P102" i="1"/>
  <c r="N102" i="1"/>
  <c r="V625" i="1"/>
  <c r="S102" i="1"/>
  <c r="F464" i="1"/>
  <c r="V582" i="4"/>
  <c r="V592" i="4"/>
  <c r="K102" i="1"/>
  <c r="U619" i="4"/>
  <c r="V619" i="4" s="1"/>
  <c r="W29" i="1"/>
  <c r="X29" i="1" s="1"/>
  <c r="U601" i="4"/>
  <c r="F583" i="4"/>
  <c r="V583" i="4" s="1"/>
  <c r="H623" i="1"/>
  <c r="G566" i="4"/>
  <c r="G504" i="4"/>
  <c r="G475" i="4"/>
  <c r="G478" i="4" s="1"/>
  <c r="G466" i="4"/>
  <c r="G529" i="4" s="1"/>
  <c r="G467" i="4"/>
  <c r="G471" i="4" s="1"/>
  <c r="H2" i="4"/>
  <c r="H476" i="4" s="1"/>
  <c r="G477" i="4"/>
  <c r="G468" i="4"/>
  <c r="G495" i="4"/>
  <c r="G469" i="4"/>
  <c r="U593" i="4"/>
  <c r="V593" i="4" s="1"/>
  <c r="F601" i="4"/>
  <c r="K565" i="4" s="1"/>
  <c r="V602" i="4"/>
  <c r="U585" i="4"/>
  <c r="V585" i="4" s="1"/>
  <c r="T509" i="4"/>
  <c r="V584" i="4"/>
  <c r="S562" i="4"/>
  <c r="S564" i="4" s="1"/>
  <c r="T562" i="4"/>
  <c r="T564" i="4" s="1"/>
  <c r="J102" i="1"/>
  <c r="U625" i="1"/>
  <c r="M58" i="1"/>
  <c r="I31" i="1"/>
  <c r="K384" i="1"/>
  <c r="O58" i="1"/>
  <c r="K478" i="4"/>
  <c r="T33" i="1"/>
  <c r="N320" i="1"/>
  <c r="N333" i="1" s="1"/>
  <c r="R414" i="1"/>
  <c r="O625" i="1"/>
  <c r="R213" i="1"/>
  <c r="J414" i="1"/>
  <c r="V369" i="1"/>
  <c r="J110" i="1"/>
  <c r="Q369" i="1"/>
  <c r="P628" i="1"/>
  <c r="P625" i="1"/>
  <c r="P58" i="1"/>
  <c r="O628" i="1"/>
  <c r="L369" i="1"/>
  <c r="I148" i="1"/>
  <c r="I161" i="1" s="1"/>
  <c r="I179" i="1" s="1"/>
  <c r="U339" i="1"/>
  <c r="U348" i="1" s="1"/>
  <c r="U351" i="1" s="1"/>
  <c r="S339" i="1"/>
  <c r="S348" i="1" s="1"/>
  <c r="W144" i="1"/>
  <c r="X144" i="1" s="1"/>
  <c r="O33" i="1"/>
  <c r="O197" i="1"/>
  <c r="W316" i="1"/>
  <c r="X316" i="1" s="1"/>
  <c r="S212" i="1"/>
  <c r="P372" i="1"/>
  <c r="L167" i="1"/>
  <c r="L176" i="1" s="1"/>
  <c r="L179" i="1" s="1"/>
  <c r="M514" i="1"/>
  <c r="Q200" i="1"/>
  <c r="S625" i="1"/>
  <c r="S200" i="1"/>
  <c r="P33" i="1"/>
  <c r="S372" i="1"/>
  <c r="J242" i="1"/>
  <c r="J641" i="1" s="1"/>
  <c r="H110" i="1"/>
  <c r="W24" i="1"/>
  <c r="X24" i="1" s="1"/>
  <c r="W158" i="1"/>
  <c r="X158" i="1" s="1"/>
  <c r="W152" i="1"/>
  <c r="X152" i="1" s="1"/>
  <c r="I369" i="1"/>
  <c r="S33" i="1"/>
  <c r="S39" i="1" s="1"/>
  <c r="S106" i="1" s="1"/>
  <c r="K320" i="1"/>
  <c r="K333" i="1" s="1"/>
  <c r="S110" i="1"/>
  <c r="J339" i="1"/>
  <c r="J348" i="1" s="1"/>
  <c r="P242" i="1"/>
  <c r="P641" i="1" s="1"/>
  <c r="P233" i="1" s="1"/>
  <c r="P244" i="1" s="1"/>
  <c r="P213" i="1"/>
  <c r="T385" i="1"/>
  <c r="R385" i="1"/>
  <c r="P385" i="1"/>
  <c r="P212" i="1"/>
  <c r="R320" i="1"/>
  <c r="R333" i="1" s="1"/>
  <c r="R351" i="1" s="1"/>
  <c r="J623" i="1"/>
  <c r="J385" i="1"/>
  <c r="J213" i="1"/>
  <c r="V197" i="1"/>
  <c r="H369" i="1"/>
  <c r="V372" i="1"/>
  <c r="W256" i="1"/>
  <c r="X256" i="1" s="1"/>
  <c r="O351" i="1"/>
  <c r="K471" i="4"/>
  <c r="K480" i="4" s="1"/>
  <c r="Q110" i="1"/>
  <c r="W594" i="1"/>
  <c r="X594" i="1" s="1"/>
  <c r="K110" i="1"/>
  <c r="T213" i="1"/>
  <c r="T58" i="1"/>
  <c r="P148" i="1"/>
  <c r="P161" i="1" s="1"/>
  <c r="O110" i="1"/>
  <c r="K414" i="1"/>
  <c r="R625" i="1"/>
  <c r="W235" i="1"/>
  <c r="X235" i="1" s="1"/>
  <c r="W493" i="1"/>
  <c r="X493" i="1" s="1"/>
  <c r="W189" i="1"/>
  <c r="X189" i="1" s="1"/>
  <c r="W104" i="1"/>
  <c r="X104" i="1" s="1"/>
  <c r="V514" i="1"/>
  <c r="T102" i="1"/>
  <c r="Q197" i="1"/>
  <c r="O200" i="1"/>
  <c r="K200" i="1"/>
  <c r="K197" i="1"/>
  <c r="W636" i="1"/>
  <c r="X636" i="1" s="1"/>
  <c r="T623" i="1"/>
  <c r="O369" i="1"/>
  <c r="R384" i="1"/>
  <c r="R628" i="1"/>
  <c r="T628" i="1"/>
  <c r="V320" i="1"/>
  <c r="V333" i="1" s="1"/>
  <c r="T384" i="1"/>
  <c r="O167" i="1"/>
  <c r="O176" i="1" s="1"/>
  <c r="R242" i="1"/>
  <c r="R641" i="1" s="1"/>
  <c r="R405" i="1" s="1"/>
  <c r="R416" i="1" s="1"/>
  <c r="K628" i="1"/>
  <c r="M213" i="1"/>
  <c r="R623" i="1"/>
  <c r="N480" i="4"/>
  <c r="N562" i="4" s="1"/>
  <c r="N564" i="4" s="1"/>
  <c r="G58" i="1"/>
  <c r="P405" i="1"/>
  <c r="P416" i="1" s="1"/>
  <c r="K369" i="1"/>
  <c r="I200" i="1"/>
  <c r="I197" i="1"/>
  <c r="N625" i="1"/>
  <c r="I372" i="1"/>
  <c r="V339" i="1"/>
  <c r="V348" i="1" s="1"/>
  <c r="J33" i="1"/>
  <c r="S385" i="1"/>
  <c r="N372" i="1"/>
  <c r="P197" i="1"/>
  <c r="W28" i="1"/>
  <c r="X28" i="1" s="1"/>
  <c r="S242" i="1"/>
  <c r="S641" i="1" s="1"/>
  <c r="S405" i="1" s="1"/>
  <c r="S416" i="1" s="1"/>
  <c r="V33" i="1"/>
  <c r="U102" i="1"/>
  <c r="P110" i="1"/>
  <c r="P200" i="1"/>
  <c r="N197" i="1"/>
  <c r="I339" i="1"/>
  <c r="I348" i="1" s="1"/>
  <c r="I351" i="1" s="1"/>
  <c r="S58" i="1"/>
  <c r="N369" i="1"/>
  <c r="V179" i="1"/>
  <c r="H514" i="1"/>
  <c r="Q514" i="1"/>
  <c r="J179" i="1"/>
  <c r="Y594" i="1"/>
  <c r="U179" i="1"/>
  <c r="N351" i="1"/>
  <c r="S320" i="1"/>
  <c r="S333" i="1" s="1"/>
  <c r="S351" i="1" s="1"/>
  <c r="P623" i="1"/>
  <c r="T242" i="1"/>
  <c r="T641" i="1" s="1"/>
  <c r="T233" i="1" s="1"/>
  <c r="T244" i="1" s="1"/>
  <c r="N167" i="1"/>
  <c r="N176" i="1" s="1"/>
  <c r="N179" i="1" s="1"/>
  <c r="Q167" i="1"/>
  <c r="Q176" i="1" s="1"/>
  <c r="Q179" i="1" s="1"/>
  <c r="M351" i="1"/>
  <c r="O385" i="1"/>
  <c r="H179" i="1"/>
  <c r="S179" i="1"/>
  <c r="J351" i="1"/>
  <c r="W635" i="1"/>
  <c r="X635" i="1" s="1"/>
  <c r="S233" i="1"/>
  <c r="S244" i="1" s="1"/>
  <c r="L33" i="1"/>
  <c r="L625" i="1"/>
  <c r="L102" i="1"/>
  <c r="W10" i="1"/>
  <c r="L405" i="1"/>
  <c r="L416" i="1" s="1"/>
  <c r="L233" i="1"/>
  <c r="L244" i="1" s="1"/>
  <c r="N213" i="1"/>
  <c r="N385" i="1"/>
  <c r="N623" i="1"/>
  <c r="N414" i="1"/>
  <c r="N58" i="1"/>
  <c r="N242" i="1"/>
  <c r="N641" i="1" s="1"/>
  <c r="N212" i="1"/>
  <c r="W626" i="1"/>
  <c r="X626" i="1" s="1"/>
  <c r="Q351" i="1"/>
  <c r="O179" i="1"/>
  <c r="W509" i="1"/>
  <c r="X509" i="1" s="1"/>
  <c r="W505" i="1"/>
  <c r="W511" i="1"/>
  <c r="X511" i="1" s="1"/>
  <c r="R233" i="1"/>
  <c r="R244" i="1" s="1"/>
  <c r="J405" i="1"/>
  <c r="J416" i="1" s="1"/>
  <c r="J233" i="1"/>
  <c r="J244" i="1" s="1"/>
  <c r="S640" i="1"/>
  <c r="S365" i="1" s="1"/>
  <c r="T148" i="1"/>
  <c r="T161" i="1" s="1"/>
  <c r="T179" i="1" s="1"/>
  <c r="T320" i="1"/>
  <c r="T333" i="1" s="1"/>
  <c r="T351" i="1" s="1"/>
  <c r="Q58" i="1"/>
  <c r="Q242" i="1"/>
  <c r="Q641" i="1" s="1"/>
  <c r="Q414" i="1"/>
  <c r="Q212" i="1"/>
  <c r="Q385" i="1"/>
  <c r="Q623" i="1"/>
  <c r="G200" i="1"/>
  <c r="G197" i="1"/>
  <c r="M197" i="1"/>
  <c r="M110" i="1"/>
  <c r="M200" i="1"/>
  <c r="R110" i="1"/>
  <c r="R372" i="1"/>
  <c r="R197" i="1"/>
  <c r="R640" i="1" s="1"/>
  <c r="R365" i="1" s="1"/>
  <c r="F33" i="1"/>
  <c r="J625" i="1"/>
  <c r="K625" i="1"/>
  <c r="R102" i="1"/>
  <c r="R33" i="1"/>
  <c r="G414" i="1"/>
  <c r="K33" i="1"/>
  <c r="K58" i="1"/>
  <c r="K242" i="1"/>
  <c r="K641" i="1" s="1"/>
  <c r="K385" i="1"/>
  <c r="K623" i="1"/>
  <c r="L351" i="1"/>
  <c r="J212" i="1"/>
  <c r="V242" i="1"/>
  <c r="V641" i="1" s="1"/>
  <c r="V414" i="1"/>
  <c r="V212" i="1"/>
  <c r="V640" i="1" s="1"/>
  <c r="V365" i="1" s="1"/>
  <c r="V385" i="1"/>
  <c r="V58" i="1"/>
  <c r="G148" i="1"/>
  <c r="G320" i="1"/>
  <c r="G339" i="1"/>
  <c r="G167" i="1"/>
  <c r="H242" i="1"/>
  <c r="H641" i="1" s="1"/>
  <c r="H628" i="1"/>
  <c r="L197" i="1"/>
  <c r="L640" i="1" s="1"/>
  <c r="L365" i="1" s="1"/>
  <c r="L372" i="1"/>
  <c r="K167" i="1"/>
  <c r="K176" i="1" s="1"/>
  <c r="K179" i="1" s="1"/>
  <c r="K339" i="1"/>
  <c r="K348" i="1" s="1"/>
  <c r="K351" i="1" s="1"/>
  <c r="L385" i="1"/>
  <c r="L623" i="1"/>
  <c r="L628" i="1"/>
  <c r="T110" i="1"/>
  <c r="T200" i="1"/>
  <c r="T640" i="1" s="1"/>
  <c r="T365" i="1" s="1"/>
  <c r="T372" i="1"/>
  <c r="M385" i="1"/>
  <c r="M242" i="1"/>
  <c r="M641" i="1" s="1"/>
  <c r="M384" i="1"/>
  <c r="N33" i="1"/>
  <c r="N384" i="1"/>
  <c r="N628" i="1"/>
  <c r="O640" i="1" l="1"/>
  <c r="O365" i="1" s="1"/>
  <c r="O387" i="1" s="1"/>
  <c r="G480" i="4"/>
  <c r="U385" i="1"/>
  <c r="U628" i="1"/>
  <c r="U33" i="1"/>
  <c r="U37" i="1" s="1"/>
  <c r="U242" i="1"/>
  <c r="U641" i="1" s="1"/>
  <c r="U623" i="1"/>
  <c r="U58" i="1"/>
  <c r="U212" i="1"/>
  <c r="U384" i="1"/>
  <c r="G242" i="1"/>
  <c r="P167" i="1"/>
  <c r="P176" i="1" s="1"/>
  <c r="P179" i="1" s="1"/>
  <c r="U414" i="1"/>
  <c r="G384" i="1"/>
  <c r="Q640" i="1"/>
  <c r="Q365" i="1" s="1"/>
  <c r="W31" i="1"/>
  <c r="X31" i="1" s="1"/>
  <c r="U369" i="1"/>
  <c r="W369" i="1" s="1"/>
  <c r="X369" i="1" s="1"/>
  <c r="G623" i="1"/>
  <c r="G385" i="1"/>
  <c r="U110" i="1"/>
  <c r="W638" i="1"/>
  <c r="S520" i="1"/>
  <c r="G628" i="1"/>
  <c r="G33" i="1"/>
  <c r="W637" i="1"/>
  <c r="X637" i="1" s="1"/>
  <c r="U213" i="1"/>
  <c r="H385" i="1"/>
  <c r="O414" i="1"/>
  <c r="O242" i="1"/>
  <c r="O641" i="1" s="1"/>
  <c r="O623" i="1"/>
  <c r="O212" i="1"/>
  <c r="S623" i="1"/>
  <c r="S628" i="1"/>
  <c r="W628" i="1" s="1"/>
  <c r="X628" i="1" s="1"/>
  <c r="U372" i="1"/>
  <c r="G212" i="1"/>
  <c r="U197" i="1"/>
  <c r="M212" i="1"/>
  <c r="W212" i="1" s="1"/>
  <c r="X212" i="1" s="1"/>
  <c r="M628" i="1"/>
  <c r="N640" i="1"/>
  <c r="N365" i="1" s="1"/>
  <c r="N387" i="1" s="1"/>
  <c r="T405" i="1"/>
  <c r="T416" i="1" s="1"/>
  <c r="H58" i="1"/>
  <c r="W58" i="1" s="1"/>
  <c r="X58" i="1" s="1"/>
  <c r="P640" i="1"/>
  <c r="P365" i="1" s="1"/>
  <c r="P387" i="1" s="1"/>
  <c r="H414" i="1"/>
  <c r="U597" i="4"/>
  <c r="G518" i="1"/>
  <c r="S129" i="1"/>
  <c r="S38" i="1"/>
  <c r="S130" i="1"/>
  <c r="S387" i="1"/>
  <c r="S389" i="1" s="1"/>
  <c r="H213" i="1"/>
  <c r="H212" i="1"/>
  <c r="H33" i="1"/>
  <c r="G41" i="31"/>
  <c r="H41" i="31" s="1"/>
  <c r="F41" i="31"/>
  <c r="F41" i="29"/>
  <c r="G41" i="29"/>
  <c r="H41" i="29" s="1"/>
  <c r="V597" i="4"/>
  <c r="G41" i="30"/>
  <c r="H41" i="30" s="1"/>
  <c r="F41" i="30"/>
  <c r="I384" i="1"/>
  <c r="I242" i="1"/>
  <c r="I641" i="1" s="1"/>
  <c r="I212" i="1"/>
  <c r="I213" i="1"/>
  <c r="I33" i="1"/>
  <c r="I414" i="1"/>
  <c r="W414" i="1" s="1"/>
  <c r="X414" i="1" s="1"/>
  <c r="I385" i="1"/>
  <c r="I628" i="1"/>
  <c r="I58" i="1"/>
  <c r="I623" i="1"/>
  <c r="S565" i="4"/>
  <c r="V601" i="4"/>
  <c r="T565" i="4"/>
  <c r="R565" i="4"/>
  <c r="N565" i="4"/>
  <c r="V351" i="1"/>
  <c r="G565" i="4"/>
  <c r="U586" i="4"/>
  <c r="H495" i="4"/>
  <c r="H504" i="4"/>
  <c r="I2" i="4"/>
  <c r="I476" i="4" s="1"/>
  <c r="H469" i="4"/>
  <c r="H467" i="4"/>
  <c r="H566" i="4"/>
  <c r="H565" i="4"/>
  <c r="H466" i="4"/>
  <c r="H477" i="4"/>
  <c r="H468" i="4"/>
  <c r="H475" i="4"/>
  <c r="W213" i="1"/>
  <c r="X213" i="1" s="1"/>
  <c r="K640" i="1"/>
  <c r="K365" i="1" s="1"/>
  <c r="K387" i="1" s="1"/>
  <c r="K389" i="1" s="1"/>
  <c r="G562" i="4"/>
  <c r="N37" i="27" s="1"/>
  <c r="C9" i="28"/>
  <c r="P418" i="1"/>
  <c r="P389" i="1"/>
  <c r="P643" i="1"/>
  <c r="X505" i="1"/>
  <c r="W514" i="1"/>
  <c r="X514" i="1" s="1"/>
  <c r="C13" i="28"/>
  <c r="K562" i="4"/>
  <c r="K564" i="4" s="1"/>
  <c r="N405" i="1"/>
  <c r="N416" i="1" s="1"/>
  <c r="N233" i="1"/>
  <c r="N244" i="1" s="1"/>
  <c r="W33" i="1"/>
  <c r="X10" i="1"/>
  <c r="W372" i="1"/>
  <c r="X372" i="1" s="1"/>
  <c r="V387" i="1"/>
  <c r="V389" i="1" s="1"/>
  <c r="L117" i="1"/>
  <c r="H37" i="1"/>
  <c r="H111" i="1"/>
  <c r="S112" i="1"/>
  <c r="H517" i="1"/>
  <c r="H519" i="1"/>
  <c r="H522" i="1" s="1"/>
  <c r="F198" i="4" s="1"/>
  <c r="S518" i="1"/>
  <c r="N130" i="1"/>
  <c r="N529" i="1"/>
  <c r="F304" i="4" s="1"/>
  <c r="N519" i="1"/>
  <c r="N527" i="1"/>
  <c r="F260" i="4" s="1"/>
  <c r="N632" i="1"/>
  <c r="N624" i="1"/>
  <c r="N60" i="1"/>
  <c r="N131" i="1"/>
  <c r="N518" i="1"/>
  <c r="N38" i="1"/>
  <c r="N121" i="1"/>
  <c r="N59" i="1"/>
  <c r="N39" i="1"/>
  <c r="N106" i="1" s="1"/>
  <c r="N128" i="1"/>
  <c r="N122" i="1"/>
  <c r="N520" i="1"/>
  <c r="N117" i="1"/>
  <c r="N129" i="1"/>
  <c r="N37" i="1"/>
  <c r="N531" i="1"/>
  <c r="F348" i="4" s="1"/>
  <c r="N112" i="1"/>
  <c r="N517" i="1"/>
  <c r="N111" i="1"/>
  <c r="M233" i="1"/>
  <c r="M244" i="1" s="1"/>
  <c r="M405" i="1"/>
  <c r="M416" i="1" s="1"/>
  <c r="H233" i="1"/>
  <c r="H244" i="1" s="1"/>
  <c r="H405" i="1"/>
  <c r="H416" i="1" s="1"/>
  <c r="G348" i="1"/>
  <c r="W348" i="1" s="1"/>
  <c r="X348" i="1" s="1"/>
  <c r="W339" i="1"/>
  <c r="X339" i="1" s="1"/>
  <c r="G161" i="1"/>
  <c r="W148" i="1"/>
  <c r="X148" i="1" s="1"/>
  <c r="J640" i="1"/>
  <c r="J365" i="1" s="1"/>
  <c r="J387" i="1" s="1"/>
  <c r="S288" i="1"/>
  <c r="S105" i="1"/>
  <c r="S108" i="1" s="1"/>
  <c r="S627" i="1"/>
  <c r="S460" i="1"/>
  <c r="G641" i="1"/>
  <c r="W102" i="1"/>
  <c r="X102" i="1" s="1"/>
  <c r="G640" i="1"/>
  <c r="W197" i="1"/>
  <c r="X197" i="1" s="1"/>
  <c r="Q405" i="1"/>
  <c r="Q416" i="1" s="1"/>
  <c r="Q233" i="1"/>
  <c r="Q244" i="1" s="1"/>
  <c r="T387" i="1"/>
  <c r="L387" i="1"/>
  <c r="S111" i="1"/>
  <c r="W625" i="1"/>
  <c r="X625" i="1" s="1"/>
  <c r="R387" i="1"/>
  <c r="W110" i="1"/>
  <c r="X110" i="1" s="1"/>
  <c r="Q387" i="1"/>
  <c r="J624" i="1"/>
  <c r="V129" i="1"/>
  <c r="V59" i="1"/>
  <c r="V38" i="1"/>
  <c r="V632" i="1"/>
  <c r="V128" i="1"/>
  <c r="V37" i="1"/>
  <c r="V131" i="1"/>
  <c r="V531" i="1"/>
  <c r="F367" i="4" s="1"/>
  <c r="V122" i="1"/>
  <c r="V39" i="1"/>
  <c r="V106" i="1" s="1"/>
  <c r="G176" i="1"/>
  <c r="W176" i="1" s="1"/>
  <c r="X176" i="1" s="1"/>
  <c r="W167" i="1"/>
  <c r="X167" i="1" s="1"/>
  <c r="G333" i="1"/>
  <c r="W320" i="1"/>
  <c r="X320" i="1" s="1"/>
  <c r="V405" i="1"/>
  <c r="V416" i="1" s="1"/>
  <c r="V418" i="1" s="1"/>
  <c r="V233" i="1"/>
  <c r="V244" i="1" s="1"/>
  <c r="K405" i="1"/>
  <c r="K416" i="1" s="1"/>
  <c r="K233" i="1"/>
  <c r="K244" i="1" s="1"/>
  <c r="K130" i="1"/>
  <c r="K527" i="1"/>
  <c r="F252" i="4" s="1"/>
  <c r="K112" i="1"/>
  <c r="K624" i="1"/>
  <c r="K111" i="1"/>
  <c r="K121" i="1"/>
  <c r="K117" i="1"/>
  <c r="K129" i="1"/>
  <c r="K531" i="1"/>
  <c r="F340" i="4" s="1"/>
  <c r="K38" i="1"/>
  <c r="K518" i="1"/>
  <c r="K39" i="1"/>
  <c r="K106" i="1" s="1"/>
  <c r="K131" i="1"/>
  <c r="K37" i="1"/>
  <c r="K41" i="1" s="1"/>
  <c r="K520" i="1"/>
  <c r="K529" i="1"/>
  <c r="F296" i="4" s="1"/>
  <c r="K128" i="1"/>
  <c r="K122" i="1"/>
  <c r="K60" i="1"/>
  <c r="K59" i="1"/>
  <c r="K517" i="1"/>
  <c r="K519" i="1"/>
  <c r="K632" i="1"/>
  <c r="R131" i="1"/>
  <c r="R60" i="1"/>
  <c r="R529" i="1"/>
  <c r="F310" i="4" s="1"/>
  <c r="R112" i="1"/>
  <c r="R39" i="1"/>
  <c r="R106" i="1" s="1"/>
  <c r="R111" i="1"/>
  <c r="R531" i="1"/>
  <c r="F354" i="4" s="1"/>
  <c r="R37" i="1"/>
  <c r="R59" i="1"/>
  <c r="R129" i="1"/>
  <c r="R624" i="1"/>
  <c r="R632" i="1"/>
  <c r="R520" i="1"/>
  <c r="R117" i="1"/>
  <c r="R518" i="1"/>
  <c r="R38" i="1"/>
  <c r="R128" i="1"/>
  <c r="R517" i="1"/>
  <c r="R527" i="1"/>
  <c r="F266" i="4" s="1"/>
  <c r="R519" i="1"/>
  <c r="R122" i="1"/>
  <c r="R130" i="1"/>
  <c r="R121" i="1"/>
  <c r="F41" i="1"/>
  <c r="J38" i="1"/>
  <c r="G38" i="1"/>
  <c r="G37" i="1"/>
  <c r="G527" i="1"/>
  <c r="J129" i="1"/>
  <c r="L129" i="1"/>
  <c r="G529" i="1"/>
  <c r="J39" i="1"/>
  <c r="J106" i="1" s="1"/>
  <c r="J111" i="1"/>
  <c r="J520" i="1"/>
  <c r="L121" i="1"/>
  <c r="L122" i="1"/>
  <c r="G112" i="1"/>
  <c r="G131" i="1"/>
  <c r="J112" i="1"/>
  <c r="J527" i="1"/>
  <c r="F248" i="4" s="1"/>
  <c r="J529" i="1"/>
  <c r="F292" i="4" s="1"/>
  <c r="J37" i="1"/>
  <c r="G60" i="1"/>
  <c r="L518" i="1"/>
  <c r="L529" i="1"/>
  <c r="F297" i="4" s="1"/>
  <c r="L111" i="1"/>
  <c r="L128" i="1"/>
  <c r="L38" i="1"/>
  <c r="L520" i="1"/>
  <c r="L59" i="1"/>
  <c r="L39" i="1"/>
  <c r="L106" i="1" s="1"/>
  <c r="G632" i="1"/>
  <c r="G624" i="1"/>
  <c r="J517" i="1"/>
  <c r="J122" i="1"/>
  <c r="J117" i="1"/>
  <c r="L37" i="1"/>
  <c r="G130" i="1"/>
  <c r="J130" i="1"/>
  <c r="J531" i="1"/>
  <c r="F336" i="4" s="1"/>
  <c r="L531" i="1"/>
  <c r="F341" i="4" s="1"/>
  <c r="L632" i="1"/>
  <c r="G129" i="1"/>
  <c r="G517" i="1"/>
  <c r="J518" i="1"/>
  <c r="J128" i="1"/>
  <c r="J519" i="1"/>
  <c r="J131" i="1"/>
  <c r="J59" i="1"/>
  <c r="G122" i="1"/>
  <c r="L131" i="1"/>
  <c r="L527" i="1"/>
  <c r="F253" i="4" s="1"/>
  <c r="L519" i="1"/>
  <c r="L130" i="1"/>
  <c r="L60" i="1"/>
  <c r="L517" i="1"/>
  <c r="L112" i="1"/>
  <c r="L624" i="1"/>
  <c r="G117" i="1"/>
  <c r="G39" i="1"/>
  <c r="G128" i="1"/>
  <c r="P531" i="1"/>
  <c r="F352" i="4" s="1"/>
  <c r="P519" i="1"/>
  <c r="P527" i="1"/>
  <c r="F264" i="4" s="1"/>
  <c r="P131" i="1"/>
  <c r="G520" i="1"/>
  <c r="P624" i="1"/>
  <c r="G519" i="1"/>
  <c r="G111" i="1"/>
  <c r="P129" i="1"/>
  <c r="U527" i="1"/>
  <c r="F276" i="4" s="1"/>
  <c r="P39" i="1"/>
  <c r="P106" i="1" s="1"/>
  <c r="P112" i="1"/>
  <c r="P128" i="1"/>
  <c r="U531" i="1"/>
  <c r="F364" i="4" s="1"/>
  <c r="J632" i="1"/>
  <c r="P518" i="1"/>
  <c r="P60" i="1"/>
  <c r="P37" i="1"/>
  <c r="P117" i="1"/>
  <c r="H122" i="1"/>
  <c r="H529" i="1"/>
  <c r="F287" i="4" s="1"/>
  <c r="H117" i="1"/>
  <c r="H527" i="1"/>
  <c r="F243" i="4" s="1"/>
  <c r="H520" i="1"/>
  <c r="S117" i="1"/>
  <c r="S527" i="1"/>
  <c r="F270" i="4" s="1"/>
  <c r="S59" i="1"/>
  <c r="S531" i="1"/>
  <c r="F358" i="4" s="1"/>
  <c r="P111" i="1"/>
  <c r="P121" i="1"/>
  <c r="H60" i="1"/>
  <c r="H128" i="1"/>
  <c r="G531" i="1"/>
  <c r="H624" i="1"/>
  <c r="S519" i="1"/>
  <c r="P130" i="1"/>
  <c r="H59" i="1"/>
  <c r="H632" i="1"/>
  <c r="P59" i="1"/>
  <c r="P38" i="1"/>
  <c r="S517" i="1"/>
  <c r="S632" i="1"/>
  <c r="V518" i="1"/>
  <c r="V111" i="1"/>
  <c r="P517" i="1"/>
  <c r="P122" i="1"/>
  <c r="H131" i="1"/>
  <c r="H518" i="1"/>
  <c r="S131" i="1"/>
  <c r="S121" i="1"/>
  <c r="U38" i="1"/>
  <c r="U39" i="1"/>
  <c r="U106" i="1" s="1"/>
  <c r="U60" i="1"/>
  <c r="O38" i="1"/>
  <c r="O518" i="1"/>
  <c r="O529" i="1"/>
  <c r="F307" i="4" s="1"/>
  <c r="O131" i="1"/>
  <c r="O59" i="1"/>
  <c r="O130" i="1"/>
  <c r="O60" i="1"/>
  <c r="O117" i="1"/>
  <c r="O519" i="1"/>
  <c r="O531" i="1"/>
  <c r="F351" i="4" s="1"/>
  <c r="O122" i="1"/>
  <c r="O37" i="1"/>
  <c r="M117" i="1"/>
  <c r="M37" i="1"/>
  <c r="M632" i="1"/>
  <c r="M122" i="1"/>
  <c r="M39" i="1"/>
  <c r="M106" i="1" s="1"/>
  <c r="M128" i="1"/>
  <c r="M519" i="1"/>
  <c r="M130" i="1"/>
  <c r="M38" i="1"/>
  <c r="M111" i="1"/>
  <c r="I117" i="1"/>
  <c r="I60" i="1"/>
  <c r="I38" i="1"/>
  <c r="G121" i="1"/>
  <c r="S60" i="1"/>
  <c r="S529" i="1"/>
  <c r="F314" i="4" s="1"/>
  <c r="G59" i="1"/>
  <c r="S37" i="1"/>
  <c r="S41" i="1" s="1"/>
  <c r="H130" i="1"/>
  <c r="S122" i="1"/>
  <c r="H531" i="1"/>
  <c r="F331" i="4" s="1"/>
  <c r="H112" i="1"/>
  <c r="S624" i="1"/>
  <c r="V121" i="1"/>
  <c r="V60" i="1"/>
  <c r="V61" i="1" s="1"/>
  <c r="V629" i="1" s="1"/>
  <c r="J121" i="1"/>
  <c r="P529" i="1"/>
  <c r="F308" i="4" s="1"/>
  <c r="P520" i="1"/>
  <c r="P632" i="1"/>
  <c r="H129" i="1"/>
  <c r="S128" i="1"/>
  <c r="U624" i="1"/>
  <c r="U59" i="1"/>
  <c r="U61" i="1" s="1"/>
  <c r="U629" i="1" s="1"/>
  <c r="O121" i="1"/>
  <c r="O624" i="1"/>
  <c r="O517" i="1"/>
  <c r="O39" i="1"/>
  <c r="O106" i="1" s="1"/>
  <c r="O520" i="1"/>
  <c r="O112" i="1"/>
  <c r="M121" i="1"/>
  <c r="M59" i="1"/>
  <c r="M517" i="1"/>
  <c r="M112" i="1"/>
  <c r="M518" i="1"/>
  <c r="M131" i="1"/>
  <c r="M527" i="1"/>
  <c r="F257" i="4" s="1"/>
  <c r="M520" i="1"/>
  <c r="X33" i="1"/>
  <c r="I519" i="1"/>
  <c r="I131" i="1"/>
  <c r="I39" i="1"/>
  <c r="I106" i="1" s="1"/>
  <c r="I129" i="1"/>
  <c r="I122" i="1"/>
  <c r="I111" i="1"/>
  <c r="I520" i="1"/>
  <c r="I130" i="1"/>
  <c r="I632" i="1"/>
  <c r="T520" i="1"/>
  <c r="T59" i="1"/>
  <c r="T531" i="1"/>
  <c r="F361" i="4" s="1"/>
  <c r="T111" i="1"/>
  <c r="T131" i="1"/>
  <c r="T37" i="1"/>
  <c r="T517" i="1"/>
  <c r="T624" i="1"/>
  <c r="T519" i="1"/>
  <c r="T39" i="1"/>
  <c r="T106" i="1" s="1"/>
  <c r="T130" i="1"/>
  <c r="Q518" i="1"/>
  <c r="Q130" i="1"/>
  <c r="Q122" i="1"/>
  <c r="Q529" i="1"/>
  <c r="F309" i="4" s="1"/>
  <c r="Q111" i="1"/>
  <c r="Q519" i="1"/>
  <c r="Q129" i="1"/>
  <c r="Q128" i="1"/>
  <c r="Q37" i="1"/>
  <c r="Q117" i="1"/>
  <c r="Q517" i="1"/>
  <c r="U117" i="1"/>
  <c r="O129" i="1"/>
  <c r="O527" i="1"/>
  <c r="F263" i="4" s="1"/>
  <c r="O128" i="1"/>
  <c r="O111" i="1"/>
  <c r="O632" i="1"/>
  <c r="M60" i="1"/>
  <c r="M529" i="1"/>
  <c r="F301" i="4" s="1"/>
  <c r="M129" i="1"/>
  <c r="M531" i="1"/>
  <c r="F345" i="4" s="1"/>
  <c r="M624" i="1"/>
  <c r="I529" i="1"/>
  <c r="F291" i="4" s="1"/>
  <c r="I624" i="1"/>
  <c r="I121" i="1"/>
  <c r="I112" i="1"/>
  <c r="I527" i="1"/>
  <c r="F247" i="4" s="1"/>
  <c r="I37" i="1"/>
  <c r="I59" i="1"/>
  <c r="I531" i="1"/>
  <c r="F335" i="4" s="1"/>
  <c r="I128" i="1"/>
  <c r="I518" i="1"/>
  <c r="I517" i="1"/>
  <c r="T112" i="1"/>
  <c r="T38" i="1"/>
  <c r="T128" i="1"/>
  <c r="T518" i="1"/>
  <c r="T527" i="1"/>
  <c r="F273" i="4" s="1"/>
  <c r="T122" i="1"/>
  <c r="T117" i="1"/>
  <c r="T60" i="1"/>
  <c r="T121" i="1"/>
  <c r="T529" i="1"/>
  <c r="F317" i="4" s="1"/>
  <c r="T129" i="1"/>
  <c r="T632" i="1"/>
  <c r="Q39" i="1"/>
  <c r="Q106" i="1" s="1"/>
  <c r="Q624" i="1"/>
  <c r="Q112" i="1"/>
  <c r="Q531" i="1"/>
  <c r="F353" i="4" s="1"/>
  <c r="Q632" i="1"/>
  <c r="Q60" i="1"/>
  <c r="Q131" i="1"/>
  <c r="Q121" i="1"/>
  <c r="Q38" i="1"/>
  <c r="Q59" i="1"/>
  <c r="Q61" i="1" s="1"/>
  <c r="Q629" i="1" s="1"/>
  <c r="Q527" i="1"/>
  <c r="F265" i="4" s="1"/>
  <c r="Q520" i="1"/>
  <c r="S418" i="1"/>
  <c r="W623" i="1"/>
  <c r="X623" i="1" s="1"/>
  <c r="W384" i="1"/>
  <c r="X384" i="1" s="1"/>
  <c r="W200" i="1"/>
  <c r="X200" i="1" s="1"/>
  <c r="J60" i="1"/>
  <c r="W385" i="1"/>
  <c r="X385" i="1" s="1"/>
  <c r="V624" i="1"/>
  <c r="V519" i="1"/>
  <c r="V117" i="1"/>
  <c r="V517" i="1"/>
  <c r="V520" i="1"/>
  <c r="V529" i="1"/>
  <c r="F323" i="4" s="1"/>
  <c r="V112" i="1"/>
  <c r="V527" i="1"/>
  <c r="F279" i="4" s="1"/>
  <c r="V130" i="1"/>
  <c r="H39" i="1"/>
  <c r="H106" i="1" s="1"/>
  <c r="O233" i="1" l="1"/>
  <c r="O244" i="1" s="1"/>
  <c r="O405" i="1"/>
  <c r="O416" i="1" s="1"/>
  <c r="O418" i="1" s="1"/>
  <c r="O643" i="1" s="1"/>
  <c r="Y638" i="1"/>
  <c r="X638" i="1"/>
  <c r="M640" i="1"/>
  <c r="M365" i="1" s="1"/>
  <c r="M387" i="1" s="1"/>
  <c r="U130" i="1"/>
  <c r="W130" i="1" s="1"/>
  <c r="X130" i="1" s="1"/>
  <c r="U632" i="1"/>
  <c r="U520" i="1"/>
  <c r="U112" i="1"/>
  <c r="U121" i="1"/>
  <c r="U129" i="1"/>
  <c r="U128" i="1"/>
  <c r="U111" i="1"/>
  <c r="U529" i="1"/>
  <c r="F320" i="4" s="1"/>
  <c r="H320" i="4" s="1"/>
  <c r="P61" i="1"/>
  <c r="P629" i="1" s="1"/>
  <c r="W242" i="1"/>
  <c r="X242" i="1" s="1"/>
  <c r="U405" i="1"/>
  <c r="U416" i="1" s="1"/>
  <c r="U418" i="1" s="1"/>
  <c r="U643" i="1" s="1"/>
  <c r="U233" i="1"/>
  <c r="U244" i="1" s="1"/>
  <c r="U122" i="1"/>
  <c r="U519" i="1"/>
  <c r="U518" i="1"/>
  <c r="W518" i="1" s="1"/>
  <c r="X518" i="1" s="1"/>
  <c r="U517" i="1"/>
  <c r="U522" i="1" s="1"/>
  <c r="F231" i="4" s="1"/>
  <c r="U131" i="1"/>
  <c r="U640" i="1"/>
  <c r="U365" i="1" s="1"/>
  <c r="U387" i="1" s="1"/>
  <c r="U389" i="1" s="1"/>
  <c r="N389" i="1"/>
  <c r="N418" i="1"/>
  <c r="H61" i="1"/>
  <c r="H629" i="1" s="1"/>
  <c r="I640" i="1"/>
  <c r="I365" i="1" s="1"/>
  <c r="I387" i="1" s="1"/>
  <c r="I389" i="1" s="1"/>
  <c r="H121" i="1"/>
  <c r="W121" i="1" s="1"/>
  <c r="X121" i="1" s="1"/>
  <c r="H38" i="1"/>
  <c r="H640" i="1"/>
  <c r="H365" i="1" s="1"/>
  <c r="H387" i="1" s="1"/>
  <c r="H389" i="1" s="1"/>
  <c r="I41" i="1"/>
  <c r="I61" i="1"/>
  <c r="I629" i="1" s="1"/>
  <c r="H478" i="4"/>
  <c r="I566" i="4"/>
  <c r="I565" i="4"/>
  <c r="I466" i="4"/>
  <c r="I504" i="4"/>
  <c r="I495" i="4"/>
  <c r="I475" i="4"/>
  <c r="I469" i="4"/>
  <c r="I477" i="4"/>
  <c r="I468" i="4"/>
  <c r="I467" i="4"/>
  <c r="J2" i="4"/>
  <c r="J476" i="4" s="1"/>
  <c r="I405" i="1"/>
  <c r="I416" i="1" s="1"/>
  <c r="I233" i="1"/>
  <c r="I244" i="1" s="1"/>
  <c r="C25" i="28"/>
  <c r="H529" i="4"/>
  <c r="H471" i="4"/>
  <c r="N41" i="1"/>
  <c r="V522" i="1"/>
  <c r="F234" i="4" s="1"/>
  <c r="K418" i="1"/>
  <c r="K643" i="1" s="1"/>
  <c r="N522" i="1"/>
  <c r="F215" i="4" s="1"/>
  <c r="N61" i="1"/>
  <c r="N629" i="1" s="1"/>
  <c r="I522" i="1"/>
  <c r="F202" i="4" s="1"/>
  <c r="H202" i="4" s="1"/>
  <c r="K61" i="1"/>
  <c r="K629" i="1" s="1"/>
  <c r="O389" i="1"/>
  <c r="J41" i="1"/>
  <c r="G564" i="4"/>
  <c r="S522" i="1"/>
  <c r="F225" i="4" s="1"/>
  <c r="L41" i="1"/>
  <c r="R41" i="1"/>
  <c r="K522" i="1"/>
  <c r="F207" i="4" s="1"/>
  <c r="N207" i="4" s="1"/>
  <c r="C29" i="28"/>
  <c r="K279" i="4"/>
  <c r="G279" i="4"/>
  <c r="R279" i="4"/>
  <c r="S279" i="4"/>
  <c r="H279" i="4"/>
  <c r="I279" i="4"/>
  <c r="N279" i="4"/>
  <c r="T279" i="4"/>
  <c r="M389" i="1"/>
  <c r="M418" i="1"/>
  <c r="R317" i="4"/>
  <c r="N317" i="4"/>
  <c r="K317" i="4"/>
  <c r="H317" i="4"/>
  <c r="I317" i="4"/>
  <c r="T317" i="4"/>
  <c r="S317" i="4"/>
  <c r="G317" i="4"/>
  <c r="T105" i="1"/>
  <c r="T108" i="1" s="1"/>
  <c r="T288" i="1"/>
  <c r="T627" i="1"/>
  <c r="T460" i="1"/>
  <c r="S202" i="4"/>
  <c r="I202" i="4"/>
  <c r="I30" i="30" s="1"/>
  <c r="N202" i="4"/>
  <c r="K202" i="4"/>
  <c r="R202" i="4"/>
  <c r="G202" i="4"/>
  <c r="R247" i="4"/>
  <c r="S247" i="4"/>
  <c r="N247" i="4"/>
  <c r="T247" i="4"/>
  <c r="K247" i="4"/>
  <c r="G247" i="4"/>
  <c r="I247" i="4"/>
  <c r="J247" i="4"/>
  <c r="F249" i="4"/>
  <c r="H247" i="4"/>
  <c r="T291" i="4"/>
  <c r="F293" i="4"/>
  <c r="I291" i="4"/>
  <c r="K291" i="4"/>
  <c r="S291" i="4"/>
  <c r="N291" i="4"/>
  <c r="H291" i="4"/>
  <c r="R291" i="4"/>
  <c r="G291" i="4"/>
  <c r="I345" i="4"/>
  <c r="T345" i="4"/>
  <c r="N345" i="4"/>
  <c r="K345" i="4"/>
  <c r="R345" i="4"/>
  <c r="S345" i="4"/>
  <c r="G345" i="4"/>
  <c r="H345" i="4"/>
  <c r="K301" i="4"/>
  <c r="G301" i="4"/>
  <c r="N301" i="4"/>
  <c r="I301" i="4"/>
  <c r="H301" i="4"/>
  <c r="R301" i="4"/>
  <c r="J301" i="4"/>
  <c r="S301" i="4"/>
  <c r="T301" i="4"/>
  <c r="I309" i="4"/>
  <c r="J309" i="4"/>
  <c r="G309" i="4"/>
  <c r="K309" i="4"/>
  <c r="N309" i="4"/>
  <c r="H309" i="4"/>
  <c r="K361" i="4"/>
  <c r="R361" i="4"/>
  <c r="S361" i="4"/>
  <c r="I361" i="4"/>
  <c r="G361" i="4"/>
  <c r="N361" i="4"/>
  <c r="T361" i="4"/>
  <c r="H361" i="4"/>
  <c r="K257" i="4"/>
  <c r="I257" i="4"/>
  <c r="H257" i="4"/>
  <c r="N257" i="4"/>
  <c r="T257" i="4"/>
  <c r="G257" i="4"/>
  <c r="R257" i="4"/>
  <c r="S257" i="4"/>
  <c r="T308" i="4"/>
  <c r="G308" i="4"/>
  <c r="S308" i="4"/>
  <c r="H308" i="4"/>
  <c r="I308" i="4"/>
  <c r="R308" i="4"/>
  <c r="K308" i="4"/>
  <c r="N308" i="4"/>
  <c r="T331" i="4"/>
  <c r="S331" i="4"/>
  <c r="R331" i="4"/>
  <c r="G331" i="4"/>
  <c r="K331" i="4"/>
  <c r="H331" i="4"/>
  <c r="N331" i="4"/>
  <c r="I331" i="4"/>
  <c r="G61" i="1"/>
  <c r="W59" i="1"/>
  <c r="X59" i="1" s="1"/>
  <c r="I627" i="1"/>
  <c r="I460" i="1"/>
  <c r="I105" i="1"/>
  <c r="I108" i="1" s="1"/>
  <c r="I288" i="1"/>
  <c r="M460" i="1"/>
  <c r="M288" i="1"/>
  <c r="M105" i="1"/>
  <c r="M108" i="1" s="1"/>
  <c r="M627" i="1"/>
  <c r="H307" i="4"/>
  <c r="R307" i="4"/>
  <c r="T307" i="4"/>
  <c r="G307" i="4"/>
  <c r="N307" i="4"/>
  <c r="I307" i="4"/>
  <c r="K307" i="4"/>
  <c r="S307" i="4"/>
  <c r="F311" i="4"/>
  <c r="O288" i="1"/>
  <c r="O627" i="1"/>
  <c r="O105" i="1"/>
  <c r="O108" i="1" s="1"/>
  <c r="O460" i="1"/>
  <c r="R320" i="4"/>
  <c r="S320" i="4"/>
  <c r="F330" i="4"/>
  <c r="W531" i="1"/>
  <c r="X531" i="1" s="1"/>
  <c r="J243" i="4"/>
  <c r="N243" i="4"/>
  <c r="T243" i="4"/>
  <c r="R243" i="4"/>
  <c r="G243" i="4"/>
  <c r="S243" i="4"/>
  <c r="K243" i="4"/>
  <c r="H243" i="4"/>
  <c r="I243" i="4"/>
  <c r="N287" i="4"/>
  <c r="G287" i="4"/>
  <c r="I287" i="4"/>
  <c r="J287" i="4"/>
  <c r="K287" i="4"/>
  <c r="R287" i="4"/>
  <c r="T287" i="4"/>
  <c r="S287" i="4"/>
  <c r="H287" i="4"/>
  <c r="S264" i="4"/>
  <c r="K264" i="4"/>
  <c r="H264" i="4"/>
  <c r="R264" i="4"/>
  <c r="G264" i="4"/>
  <c r="N264" i="4"/>
  <c r="I264" i="4"/>
  <c r="T264" i="4"/>
  <c r="K352" i="4"/>
  <c r="N352" i="4"/>
  <c r="I352" i="4"/>
  <c r="R352" i="4"/>
  <c r="S352" i="4"/>
  <c r="T352" i="4"/>
  <c r="H352" i="4"/>
  <c r="G352" i="4"/>
  <c r="G106" i="1"/>
  <c r="W106" i="1" s="1"/>
  <c r="X106" i="1" s="1"/>
  <c r="W39" i="1"/>
  <c r="X39" i="1" s="1"/>
  <c r="K253" i="4"/>
  <c r="S253" i="4"/>
  <c r="H253" i="4"/>
  <c r="T253" i="4"/>
  <c r="G253" i="4"/>
  <c r="R253" i="4"/>
  <c r="I253" i="4"/>
  <c r="N253" i="4"/>
  <c r="G522" i="1"/>
  <c r="W517" i="1"/>
  <c r="X517" i="1" s="1"/>
  <c r="K336" i="4"/>
  <c r="I336" i="4"/>
  <c r="R336" i="4"/>
  <c r="H336" i="4"/>
  <c r="G336" i="4"/>
  <c r="S336" i="4"/>
  <c r="T336" i="4"/>
  <c r="N336" i="4"/>
  <c r="L105" i="1"/>
  <c r="L108" i="1" s="1"/>
  <c r="L460" i="1"/>
  <c r="L288" i="1"/>
  <c r="L627" i="1"/>
  <c r="F15" i="4"/>
  <c r="R248" i="4"/>
  <c r="K248" i="4"/>
  <c r="T248" i="4"/>
  <c r="H248" i="4"/>
  <c r="I248" i="4"/>
  <c r="S248" i="4"/>
  <c r="G248" i="4"/>
  <c r="N248" i="4"/>
  <c r="F242" i="4"/>
  <c r="W527" i="1"/>
  <c r="X527" i="1" s="1"/>
  <c r="G627" i="1"/>
  <c r="G460" i="1"/>
  <c r="G288" i="1"/>
  <c r="G105" i="1"/>
  <c r="W38" i="1"/>
  <c r="X38" i="1" s="1"/>
  <c r="F63" i="1"/>
  <c r="F97" i="1" s="1"/>
  <c r="F133" i="1" s="1"/>
  <c r="K266" i="4"/>
  <c r="G266" i="4"/>
  <c r="H266" i="4"/>
  <c r="N266" i="4"/>
  <c r="I266" i="4"/>
  <c r="N354" i="4"/>
  <c r="K354" i="4"/>
  <c r="I354" i="4"/>
  <c r="G354" i="4"/>
  <c r="H354" i="4"/>
  <c r="G310" i="4"/>
  <c r="K310" i="4"/>
  <c r="H310" i="4"/>
  <c r="I310" i="4"/>
  <c r="N310" i="4"/>
  <c r="I296" i="4"/>
  <c r="H296" i="4"/>
  <c r="R296" i="4"/>
  <c r="S296" i="4"/>
  <c r="N296" i="4"/>
  <c r="G296" i="4"/>
  <c r="T296" i="4"/>
  <c r="K296" i="4"/>
  <c r="F298" i="4"/>
  <c r="I340" i="4"/>
  <c r="K340" i="4"/>
  <c r="S340" i="4"/>
  <c r="G340" i="4"/>
  <c r="H340" i="4"/>
  <c r="T340" i="4"/>
  <c r="F342" i="4"/>
  <c r="R340" i="4"/>
  <c r="N340" i="4"/>
  <c r="G351" i="1"/>
  <c r="W333" i="1"/>
  <c r="V105" i="1"/>
  <c r="V108" i="1" s="1"/>
  <c r="V627" i="1"/>
  <c r="V460" i="1"/>
  <c r="V288" i="1"/>
  <c r="Q389" i="1"/>
  <c r="Q418" i="1"/>
  <c r="R389" i="1"/>
  <c r="R418" i="1"/>
  <c r="T418" i="1"/>
  <c r="T389" i="1"/>
  <c r="N193" i="1"/>
  <c r="N215" i="1" s="1"/>
  <c r="H193" i="1"/>
  <c r="H215" i="1" s="1"/>
  <c r="Q193" i="1"/>
  <c r="Q215" i="1" s="1"/>
  <c r="K193" i="1"/>
  <c r="K215" i="1" s="1"/>
  <c r="G365" i="1"/>
  <c r="L193" i="1"/>
  <c r="L215" i="1" s="1"/>
  <c r="U193" i="1"/>
  <c r="U215" i="1" s="1"/>
  <c r="T193" i="1"/>
  <c r="T215" i="1" s="1"/>
  <c r="W640" i="1"/>
  <c r="X640" i="1" s="1"/>
  <c r="V193" i="1"/>
  <c r="V215" i="1" s="1"/>
  <c r="P193" i="1"/>
  <c r="P215" i="1" s="1"/>
  <c r="R193" i="1"/>
  <c r="R215" i="1" s="1"/>
  <c r="J193" i="1"/>
  <c r="J215" i="1" s="1"/>
  <c r="M193" i="1"/>
  <c r="M215" i="1" s="1"/>
  <c r="O193" i="1"/>
  <c r="O215" i="1" s="1"/>
  <c r="I193" i="1"/>
  <c r="I215" i="1" s="1"/>
  <c r="G193" i="1"/>
  <c r="S193" i="1"/>
  <c r="S215" i="1" s="1"/>
  <c r="G405" i="1"/>
  <c r="G233" i="1"/>
  <c r="W641" i="1"/>
  <c r="X641" i="1" s="1"/>
  <c r="J389" i="1"/>
  <c r="J418" i="1"/>
  <c r="G179" i="1"/>
  <c r="W161" i="1"/>
  <c r="T522" i="1"/>
  <c r="F228" i="4" s="1"/>
  <c r="M522" i="1"/>
  <c r="F212" i="4" s="1"/>
  <c r="O522" i="1"/>
  <c r="F218" i="4" s="1"/>
  <c r="O61" i="1"/>
  <c r="O629" i="1" s="1"/>
  <c r="U41" i="1"/>
  <c r="S61" i="1"/>
  <c r="S629" i="1" s="1"/>
  <c r="W519" i="1"/>
  <c r="X519" i="1" s="1"/>
  <c r="W520" i="1"/>
  <c r="X520" i="1" s="1"/>
  <c r="L522" i="1"/>
  <c r="F208" i="4" s="1"/>
  <c r="F209" i="4" s="1"/>
  <c r="W122" i="1"/>
  <c r="X122" i="1" s="1"/>
  <c r="J522" i="1"/>
  <c r="F203" i="4" s="1"/>
  <c r="W632" i="1"/>
  <c r="X632" i="1" s="1"/>
  <c r="L61" i="1"/>
  <c r="L629" i="1" s="1"/>
  <c r="W131" i="1"/>
  <c r="X131" i="1" s="1"/>
  <c r="R61" i="1"/>
  <c r="R629" i="1" s="1"/>
  <c r="J323" i="4"/>
  <c r="H323" i="4"/>
  <c r="G323" i="4"/>
  <c r="I323" i="4"/>
  <c r="S323" i="4"/>
  <c r="T323" i="4"/>
  <c r="N323" i="4"/>
  <c r="R323" i="4"/>
  <c r="K323" i="4"/>
  <c r="R234" i="4"/>
  <c r="K234" i="4"/>
  <c r="T234" i="4"/>
  <c r="I234" i="4"/>
  <c r="H234" i="4"/>
  <c r="S234" i="4"/>
  <c r="N234" i="4"/>
  <c r="G234" i="4"/>
  <c r="K353" i="4"/>
  <c r="G353" i="4"/>
  <c r="N353" i="4"/>
  <c r="I353" i="4"/>
  <c r="H353" i="4"/>
  <c r="I198" i="4"/>
  <c r="N198" i="4"/>
  <c r="S198" i="4"/>
  <c r="T198" i="4"/>
  <c r="G198" i="4"/>
  <c r="K198" i="4"/>
  <c r="R198" i="4"/>
  <c r="H198" i="4"/>
  <c r="S643" i="1"/>
  <c r="N265" i="4"/>
  <c r="K265" i="4"/>
  <c r="G265" i="4"/>
  <c r="I265" i="4"/>
  <c r="H265" i="4"/>
  <c r="Q105" i="1"/>
  <c r="Q108" i="1" s="1"/>
  <c r="Q460" i="1"/>
  <c r="Q288" i="1"/>
  <c r="Q627" i="1"/>
  <c r="N273" i="4"/>
  <c r="S273" i="4"/>
  <c r="G273" i="4"/>
  <c r="T273" i="4"/>
  <c r="H273" i="4"/>
  <c r="R273" i="4"/>
  <c r="K273" i="4"/>
  <c r="I273" i="4"/>
  <c r="S335" i="4"/>
  <c r="K335" i="4"/>
  <c r="K337" i="4" s="1"/>
  <c r="F337" i="4"/>
  <c r="N335" i="4"/>
  <c r="N337" i="4" s="1"/>
  <c r="T335" i="4"/>
  <c r="T337" i="4" s="1"/>
  <c r="H335" i="4"/>
  <c r="I335" i="4"/>
  <c r="J335" i="4"/>
  <c r="R335" i="4"/>
  <c r="R337" i="4" s="1"/>
  <c r="G335" i="4"/>
  <c r="F14" i="4"/>
  <c r="H263" i="4"/>
  <c r="S263" i="4"/>
  <c r="S267" i="4" s="1"/>
  <c r="K263" i="4"/>
  <c r="J263" i="4"/>
  <c r="T263" i="4"/>
  <c r="T267" i="4" s="1"/>
  <c r="R263" i="4"/>
  <c r="R267" i="4" s="1"/>
  <c r="G263" i="4"/>
  <c r="N263" i="4"/>
  <c r="N267" i="4" s="1"/>
  <c r="I263" i="4"/>
  <c r="F267" i="4"/>
  <c r="F38" i="4"/>
  <c r="S63" i="1"/>
  <c r="I351" i="4"/>
  <c r="I355" i="4" s="1"/>
  <c r="S351" i="4"/>
  <c r="S355" i="4" s="1"/>
  <c r="G351" i="4"/>
  <c r="H351" i="4"/>
  <c r="H355" i="4" s="1"/>
  <c r="K351" i="4"/>
  <c r="R351" i="4"/>
  <c r="T351" i="4"/>
  <c r="T355" i="4" s="1"/>
  <c r="N351" i="4"/>
  <c r="F355" i="4"/>
  <c r="U627" i="1"/>
  <c r="U105" i="1"/>
  <c r="U108" i="1" s="1"/>
  <c r="U288" i="1"/>
  <c r="U460" i="1"/>
  <c r="P288" i="1"/>
  <c r="P105" i="1"/>
  <c r="P108" i="1" s="1"/>
  <c r="P627" i="1"/>
  <c r="P460" i="1"/>
  <c r="S364" i="4"/>
  <c r="R364" i="4"/>
  <c r="K364" i="4"/>
  <c r="H364" i="4"/>
  <c r="T364" i="4"/>
  <c r="G364" i="4"/>
  <c r="N364" i="4"/>
  <c r="I364" i="4"/>
  <c r="R276" i="4"/>
  <c r="T276" i="4"/>
  <c r="N276" i="4"/>
  <c r="I276" i="4"/>
  <c r="G276" i="4"/>
  <c r="H276" i="4"/>
  <c r="S276" i="4"/>
  <c r="K276" i="4"/>
  <c r="J276" i="4"/>
  <c r="I341" i="4"/>
  <c r="N341" i="4"/>
  <c r="G341" i="4"/>
  <c r="T341" i="4"/>
  <c r="K341" i="4"/>
  <c r="H341" i="4"/>
  <c r="S341" i="4"/>
  <c r="R341" i="4"/>
  <c r="F20" i="4"/>
  <c r="L63" i="1"/>
  <c r="K297" i="4"/>
  <c r="G297" i="4"/>
  <c r="N297" i="4"/>
  <c r="S297" i="4"/>
  <c r="H297" i="4"/>
  <c r="I297" i="4"/>
  <c r="R297" i="4"/>
  <c r="T297" i="4"/>
  <c r="R292" i="4"/>
  <c r="S292" i="4"/>
  <c r="I292" i="4"/>
  <c r="J292" i="4"/>
  <c r="N292" i="4"/>
  <c r="H292" i="4"/>
  <c r="K292" i="4"/>
  <c r="T292" i="4"/>
  <c r="G292" i="4"/>
  <c r="F286" i="4"/>
  <c r="G41" i="1"/>
  <c r="W37" i="1"/>
  <c r="X37" i="1" s="1"/>
  <c r="J460" i="1"/>
  <c r="J105" i="1"/>
  <c r="J108" i="1" s="1"/>
  <c r="J627" i="1"/>
  <c r="J288" i="1"/>
  <c r="F34" i="4"/>
  <c r="R63" i="1"/>
  <c r="R105" i="1"/>
  <c r="R108" i="1" s="1"/>
  <c r="R460" i="1"/>
  <c r="R288" i="1"/>
  <c r="R627" i="1"/>
  <c r="J207" i="4"/>
  <c r="K207" i="4"/>
  <c r="S207" i="4"/>
  <c r="F19" i="4"/>
  <c r="K460" i="1"/>
  <c r="K288" i="1"/>
  <c r="K105" i="1"/>
  <c r="K108" i="1" s="1"/>
  <c r="K627" i="1"/>
  <c r="T252" i="4"/>
  <c r="T254" i="4" s="1"/>
  <c r="K252" i="4"/>
  <c r="H252" i="4"/>
  <c r="G252" i="4"/>
  <c r="R252" i="4"/>
  <c r="N252" i="4"/>
  <c r="S252" i="4"/>
  <c r="S254" i="4" s="1"/>
  <c r="F254" i="4"/>
  <c r="I252" i="4"/>
  <c r="I254" i="4" s="1"/>
  <c r="V643" i="1"/>
  <c r="G367" i="4"/>
  <c r="R367" i="4"/>
  <c r="N367" i="4"/>
  <c r="T367" i="4"/>
  <c r="H367" i="4"/>
  <c r="I367" i="4"/>
  <c r="K367" i="4"/>
  <c r="S367" i="4"/>
  <c r="L389" i="1"/>
  <c r="L418" i="1"/>
  <c r="S116" i="1"/>
  <c r="S115" i="1"/>
  <c r="S113" i="1"/>
  <c r="S631" i="1"/>
  <c r="S114" i="1"/>
  <c r="N63" i="1"/>
  <c r="F27" i="4"/>
  <c r="N215" i="4"/>
  <c r="K215" i="4"/>
  <c r="I215" i="4"/>
  <c r="R215" i="4"/>
  <c r="H215" i="4"/>
  <c r="T215" i="4"/>
  <c r="S215" i="4"/>
  <c r="G215" i="4"/>
  <c r="J215" i="4"/>
  <c r="T348" i="4"/>
  <c r="G348" i="4"/>
  <c r="K348" i="4"/>
  <c r="J348" i="4"/>
  <c r="N348" i="4"/>
  <c r="R348" i="4"/>
  <c r="I348" i="4"/>
  <c r="H348" i="4"/>
  <c r="S348" i="4"/>
  <c r="N460" i="1"/>
  <c r="N627" i="1"/>
  <c r="N105" i="1"/>
  <c r="N108" i="1" s="1"/>
  <c r="N288" i="1"/>
  <c r="T260" i="4"/>
  <c r="R260" i="4"/>
  <c r="H260" i="4"/>
  <c r="N260" i="4"/>
  <c r="I260" i="4"/>
  <c r="G260" i="4"/>
  <c r="K260" i="4"/>
  <c r="S260" i="4"/>
  <c r="K304" i="4"/>
  <c r="H304" i="4"/>
  <c r="T304" i="4"/>
  <c r="I304" i="4"/>
  <c r="N304" i="4"/>
  <c r="G304" i="4"/>
  <c r="R304" i="4"/>
  <c r="S304" i="4"/>
  <c r="N643" i="1"/>
  <c r="H41" i="1"/>
  <c r="Q522" i="1"/>
  <c r="F220" i="4" s="1"/>
  <c r="Q41" i="1"/>
  <c r="T41" i="1"/>
  <c r="T61" i="1"/>
  <c r="T629" i="1" s="1"/>
  <c r="M61" i="1"/>
  <c r="M629" i="1" s="1"/>
  <c r="M41" i="1"/>
  <c r="O41" i="1"/>
  <c r="P522" i="1"/>
  <c r="F219" i="4" s="1"/>
  <c r="P41" i="1"/>
  <c r="W111" i="1"/>
  <c r="X111" i="1" s="1"/>
  <c r="W128" i="1"/>
  <c r="X128" i="1" s="1"/>
  <c r="W117" i="1"/>
  <c r="X117" i="1" s="1"/>
  <c r="J61" i="1"/>
  <c r="J629" i="1" s="1"/>
  <c r="W129" i="1"/>
  <c r="X129" i="1" s="1"/>
  <c r="W624" i="1"/>
  <c r="X624" i="1" s="1"/>
  <c r="W60" i="1"/>
  <c r="X60" i="1" s="1"/>
  <c r="W112" i="1"/>
  <c r="X112" i="1" s="1"/>
  <c r="R522" i="1"/>
  <c r="F221" i="4" s="1"/>
  <c r="V41" i="1"/>
  <c r="R254" i="4" l="1"/>
  <c r="W529" i="1"/>
  <c r="X529" i="1" s="1"/>
  <c r="J260" i="4"/>
  <c r="J252" i="4"/>
  <c r="J341" i="4"/>
  <c r="J351" i="4"/>
  <c r="H337" i="4"/>
  <c r="J265" i="4"/>
  <c r="J353" i="4"/>
  <c r="J354" i="4"/>
  <c r="J248" i="4"/>
  <c r="J264" i="4"/>
  <c r="J267" i="4" s="1"/>
  <c r="I320" i="4"/>
  <c r="T320" i="4"/>
  <c r="J257" i="4"/>
  <c r="J345" i="4"/>
  <c r="J291" i="4"/>
  <c r="J202" i="4"/>
  <c r="I30" i="31" s="1"/>
  <c r="J304" i="4"/>
  <c r="J367" i="4"/>
  <c r="J297" i="4"/>
  <c r="J298" i="4" s="1"/>
  <c r="K63" i="1"/>
  <c r="H207" i="4"/>
  <c r="G207" i="4"/>
  <c r="H254" i="4"/>
  <c r="R207" i="4"/>
  <c r="I207" i="4"/>
  <c r="J198" i="4"/>
  <c r="J234" i="4"/>
  <c r="J340" i="4"/>
  <c r="J296" i="4"/>
  <c r="J310" i="4"/>
  <c r="J266" i="4"/>
  <c r="F32" i="31" s="1"/>
  <c r="J336" i="4"/>
  <c r="J253" i="4"/>
  <c r="K320" i="4"/>
  <c r="J320" i="4"/>
  <c r="N320" i="4"/>
  <c r="T202" i="4"/>
  <c r="J337" i="4"/>
  <c r="T207" i="4"/>
  <c r="J364" i="4"/>
  <c r="I63" i="1"/>
  <c r="J273" i="4"/>
  <c r="J352" i="4"/>
  <c r="G320" i="4"/>
  <c r="J307" i="4"/>
  <c r="J331" i="4"/>
  <c r="J308" i="4"/>
  <c r="J311" i="4" s="1"/>
  <c r="J361" i="4"/>
  <c r="J317" i="4"/>
  <c r="J279" i="4"/>
  <c r="I418" i="1"/>
  <c r="I643" i="1" s="1"/>
  <c r="H418" i="1"/>
  <c r="H643" i="1" s="1"/>
  <c r="H460" i="1"/>
  <c r="H105" i="1"/>
  <c r="H108" i="1" s="1"/>
  <c r="H627" i="1"/>
  <c r="W627" i="1" s="1"/>
  <c r="X627" i="1" s="1"/>
  <c r="H288" i="1"/>
  <c r="N254" i="4"/>
  <c r="K254" i="4"/>
  <c r="N355" i="4"/>
  <c r="R355" i="4"/>
  <c r="K355" i="4"/>
  <c r="I267" i="4"/>
  <c r="K267" i="4"/>
  <c r="H267" i="4"/>
  <c r="I337" i="4"/>
  <c r="S337" i="4"/>
  <c r="R311" i="4"/>
  <c r="J32" i="30"/>
  <c r="L32" i="30"/>
  <c r="L32" i="31"/>
  <c r="I32" i="30"/>
  <c r="F32" i="30"/>
  <c r="J32" i="31"/>
  <c r="E32" i="30"/>
  <c r="I32" i="31"/>
  <c r="S311" i="4"/>
  <c r="H480" i="4"/>
  <c r="J467" i="4"/>
  <c r="J495" i="4"/>
  <c r="J468" i="4"/>
  <c r="J477" i="4"/>
  <c r="J566" i="4"/>
  <c r="J565" i="4"/>
  <c r="J469" i="4"/>
  <c r="J475" i="4"/>
  <c r="J478" i="4" s="1"/>
  <c r="K2" i="4"/>
  <c r="L2" i="4" s="1"/>
  <c r="L476" i="4" s="1"/>
  <c r="J466" i="4"/>
  <c r="J504" i="4"/>
  <c r="I529" i="4"/>
  <c r="I471" i="4"/>
  <c r="I478" i="4"/>
  <c r="T311" i="4"/>
  <c r="N631" i="1"/>
  <c r="N115" i="1"/>
  <c r="N114" i="1"/>
  <c r="N116" i="1"/>
  <c r="N113" i="1"/>
  <c r="N459" i="1"/>
  <c r="N454" i="1"/>
  <c r="N97" i="1"/>
  <c r="N283" i="1"/>
  <c r="N457" i="1"/>
  <c r="N537" i="1"/>
  <c r="N285" i="1"/>
  <c r="N279" i="1"/>
  <c r="N451" i="1"/>
  <c r="N282" i="1"/>
  <c r="N542" i="1"/>
  <c r="N541" i="1"/>
  <c r="N287" i="1"/>
  <c r="N547" i="1"/>
  <c r="F439" i="4" s="1"/>
  <c r="N538" i="1"/>
  <c r="N455" i="1"/>
  <c r="L643" i="1"/>
  <c r="K113" i="1"/>
  <c r="K631" i="1"/>
  <c r="K116" i="1"/>
  <c r="K115" i="1"/>
  <c r="K114" i="1"/>
  <c r="S19" i="4"/>
  <c r="H19" i="4"/>
  <c r="N19" i="4"/>
  <c r="G19" i="4"/>
  <c r="K19" i="4"/>
  <c r="T19" i="4"/>
  <c r="R19" i="4"/>
  <c r="I19" i="4"/>
  <c r="L19" i="4"/>
  <c r="J19" i="4"/>
  <c r="F21" i="4"/>
  <c r="C12" i="26"/>
  <c r="R116" i="1"/>
  <c r="R631" i="1"/>
  <c r="R113" i="1"/>
  <c r="R115" i="1"/>
  <c r="R114" i="1"/>
  <c r="H34" i="4"/>
  <c r="L34" i="4"/>
  <c r="I34" i="4"/>
  <c r="G34" i="4"/>
  <c r="N34" i="4"/>
  <c r="J34" i="4"/>
  <c r="K34" i="4"/>
  <c r="G63" i="1"/>
  <c r="F9" i="4"/>
  <c r="W41" i="1"/>
  <c r="X41" i="1" s="1"/>
  <c r="I286" i="4"/>
  <c r="I288" i="4" s="1"/>
  <c r="G286" i="4"/>
  <c r="S286" i="4"/>
  <c r="S288" i="4" s="1"/>
  <c r="K286" i="4"/>
  <c r="K288" i="4" s="1"/>
  <c r="R286" i="4"/>
  <c r="R288" i="4" s="1"/>
  <c r="T286" i="4"/>
  <c r="T288" i="4" s="1"/>
  <c r="H286" i="4"/>
  <c r="H288" i="4" s="1"/>
  <c r="L286" i="4"/>
  <c r="J286" i="4"/>
  <c r="J288" i="4" s="1"/>
  <c r="N286" i="4"/>
  <c r="N288" i="4" s="1"/>
  <c r="F288" i="4"/>
  <c r="J20" i="4"/>
  <c r="S20" i="4"/>
  <c r="H20" i="4"/>
  <c r="N20" i="4"/>
  <c r="I20" i="4"/>
  <c r="L20" i="4"/>
  <c r="K20" i="4"/>
  <c r="R20" i="4"/>
  <c r="G20" i="4"/>
  <c r="T20" i="4"/>
  <c r="P116" i="1"/>
  <c r="P115" i="1"/>
  <c r="P631" i="1"/>
  <c r="P113" i="1"/>
  <c r="P114" i="1"/>
  <c r="G355" i="4"/>
  <c r="S454" i="1"/>
  <c r="U537" i="1"/>
  <c r="S542" i="1"/>
  <c r="S455" i="1"/>
  <c r="S97" i="1"/>
  <c r="S285" i="1"/>
  <c r="S279" i="1"/>
  <c r="S541" i="1"/>
  <c r="S459" i="1"/>
  <c r="S287" i="1"/>
  <c r="S282" i="1"/>
  <c r="S451" i="1"/>
  <c r="S538" i="1"/>
  <c r="S547" i="1"/>
  <c r="F449" i="4" s="1"/>
  <c r="S283" i="1"/>
  <c r="S457" i="1"/>
  <c r="K14" i="4"/>
  <c r="T14" i="4"/>
  <c r="S14" i="4"/>
  <c r="R14" i="4"/>
  <c r="F16" i="4"/>
  <c r="H14" i="4"/>
  <c r="N14" i="4"/>
  <c r="G14" i="4"/>
  <c r="I14" i="4"/>
  <c r="L14" i="4"/>
  <c r="J14" i="4"/>
  <c r="G337" i="4"/>
  <c r="Q114" i="1"/>
  <c r="Q631" i="1"/>
  <c r="Q115" i="1"/>
  <c r="Q113" i="1"/>
  <c r="Q116" i="1"/>
  <c r="H203" i="4"/>
  <c r="J30" i="29" s="1"/>
  <c r="L203" i="4"/>
  <c r="I203" i="4"/>
  <c r="J30" i="30" s="1"/>
  <c r="T203" i="4"/>
  <c r="R203" i="4"/>
  <c r="G203" i="4"/>
  <c r="J203" i="4"/>
  <c r="J30" i="31" s="1"/>
  <c r="N203" i="4"/>
  <c r="S203" i="4"/>
  <c r="K203" i="4"/>
  <c r="J231" i="4"/>
  <c r="I231" i="4"/>
  <c r="S231" i="4"/>
  <c r="G231" i="4"/>
  <c r="K231" i="4"/>
  <c r="L231" i="4"/>
  <c r="T231" i="4"/>
  <c r="H231" i="4"/>
  <c r="N231" i="4"/>
  <c r="R231" i="4"/>
  <c r="I218" i="4"/>
  <c r="L30" i="30" s="1"/>
  <c r="T218" i="4"/>
  <c r="R218" i="4"/>
  <c r="H218" i="4"/>
  <c r="J218" i="4"/>
  <c r="L30" i="31" s="1"/>
  <c r="S218" i="4"/>
  <c r="N218" i="4"/>
  <c r="L218" i="4"/>
  <c r="K218" i="4"/>
  <c r="G218" i="4"/>
  <c r="F222" i="4"/>
  <c r="T228" i="4"/>
  <c r="N228" i="4"/>
  <c r="K228" i="4"/>
  <c r="I228" i="4"/>
  <c r="J228" i="4"/>
  <c r="S228" i="4"/>
  <c r="H228" i="4"/>
  <c r="G228" i="4"/>
  <c r="R228" i="4"/>
  <c r="L228" i="4"/>
  <c r="G244" i="1"/>
  <c r="W233" i="1"/>
  <c r="S246" i="1"/>
  <c r="S217" i="1"/>
  <c r="I217" i="1"/>
  <c r="I246" i="1"/>
  <c r="M246" i="1"/>
  <c r="M217" i="1"/>
  <c r="R217" i="1"/>
  <c r="R246" i="1"/>
  <c r="V217" i="1"/>
  <c r="V246" i="1"/>
  <c r="T217" i="1"/>
  <c r="T246" i="1"/>
  <c r="L246" i="1"/>
  <c r="L217" i="1"/>
  <c r="K217" i="1"/>
  <c r="K246" i="1"/>
  <c r="H246" i="1"/>
  <c r="H217" i="1"/>
  <c r="R643" i="1"/>
  <c r="Q643" i="1"/>
  <c r="W351" i="1"/>
  <c r="X351" i="1" s="1"/>
  <c r="X333" i="1"/>
  <c r="G108" i="1"/>
  <c r="W105" i="1"/>
  <c r="X105" i="1" s="1"/>
  <c r="J32" i="27"/>
  <c r="N15" i="4"/>
  <c r="G15" i="4"/>
  <c r="K15" i="4"/>
  <c r="R15" i="4"/>
  <c r="S15" i="4"/>
  <c r="J15" i="4"/>
  <c r="T15" i="4"/>
  <c r="H15" i="4"/>
  <c r="I15" i="4"/>
  <c r="L15" i="4"/>
  <c r="L116" i="1"/>
  <c r="L113" i="1"/>
  <c r="L631" i="1"/>
  <c r="L114" i="1"/>
  <c r="L115" i="1"/>
  <c r="S330" i="4"/>
  <c r="S332" i="4" s="1"/>
  <c r="T330" i="4"/>
  <c r="T332" i="4" s="1"/>
  <c r="G330" i="4"/>
  <c r="K330" i="4"/>
  <c r="K332" i="4" s="1"/>
  <c r="H330" i="4"/>
  <c r="H332" i="4" s="1"/>
  <c r="L330" i="4"/>
  <c r="I330" i="4"/>
  <c r="I332" i="4" s="1"/>
  <c r="N330" i="4"/>
  <c r="N332" i="4" s="1"/>
  <c r="R330" i="4"/>
  <c r="R332" i="4" s="1"/>
  <c r="F332" i="4"/>
  <c r="J330" i="4"/>
  <c r="J332" i="4" s="1"/>
  <c r="G311" i="4"/>
  <c r="L32" i="27"/>
  <c r="G293" i="4"/>
  <c r="D14" i="26"/>
  <c r="I32" i="29"/>
  <c r="H249" i="4"/>
  <c r="T115" i="1"/>
  <c r="T113" i="1"/>
  <c r="T116" i="1"/>
  <c r="T114" i="1"/>
  <c r="T631" i="1"/>
  <c r="M643" i="1"/>
  <c r="R342" i="4"/>
  <c r="T342" i="4"/>
  <c r="H342" i="4"/>
  <c r="S342" i="4"/>
  <c r="J342" i="4"/>
  <c r="T298" i="4"/>
  <c r="N298" i="4"/>
  <c r="R298" i="4"/>
  <c r="F32" i="29"/>
  <c r="W460" i="1"/>
  <c r="X460" i="1" s="1"/>
  <c r="E32" i="29"/>
  <c r="H293" i="4"/>
  <c r="S293" i="4"/>
  <c r="I293" i="4"/>
  <c r="T293" i="4"/>
  <c r="J249" i="4"/>
  <c r="I249" i="4"/>
  <c r="K249" i="4"/>
  <c r="N249" i="4"/>
  <c r="R249" i="4"/>
  <c r="R204" i="4"/>
  <c r="F204" i="4"/>
  <c r="S204" i="4"/>
  <c r="V63" i="1"/>
  <c r="F47" i="4"/>
  <c r="F32" i="4"/>
  <c r="P63" i="1"/>
  <c r="F31" i="4"/>
  <c r="O63" i="1"/>
  <c r="F33" i="4"/>
  <c r="Q63" i="1"/>
  <c r="H63" i="1"/>
  <c r="F10" i="4"/>
  <c r="H114" i="1"/>
  <c r="H113" i="1"/>
  <c r="H115" i="1"/>
  <c r="H116" i="1"/>
  <c r="H631" i="1"/>
  <c r="H221" i="4"/>
  <c r="F30" i="29" s="1"/>
  <c r="I221" i="4"/>
  <c r="F30" i="30" s="1"/>
  <c r="J221" i="4"/>
  <c r="F30" i="31" s="1"/>
  <c r="N221" i="4"/>
  <c r="G221" i="4"/>
  <c r="F30" i="27" s="1"/>
  <c r="L221" i="4"/>
  <c r="K221" i="4"/>
  <c r="L219" i="4"/>
  <c r="R219" i="4"/>
  <c r="G219" i="4"/>
  <c r="H219" i="4"/>
  <c r="E30" i="29" s="1"/>
  <c r="T219" i="4"/>
  <c r="J219" i="4"/>
  <c r="E30" i="31" s="1"/>
  <c r="S219" i="4"/>
  <c r="N219" i="4"/>
  <c r="K219" i="4"/>
  <c r="I219" i="4"/>
  <c r="E30" i="30" s="1"/>
  <c r="F24" i="4"/>
  <c r="M63" i="1"/>
  <c r="F41" i="4"/>
  <c r="T63" i="1"/>
  <c r="G220" i="4"/>
  <c r="N220" i="4"/>
  <c r="K220" i="4"/>
  <c r="H220" i="4"/>
  <c r="J220" i="4"/>
  <c r="I220" i="4"/>
  <c r="L220" i="4"/>
  <c r="I27" i="4"/>
  <c r="G27" i="4"/>
  <c r="H27" i="4"/>
  <c r="N27" i="4"/>
  <c r="T27" i="4"/>
  <c r="R27" i="4"/>
  <c r="S27" i="4"/>
  <c r="J27" i="4"/>
  <c r="K27" i="4"/>
  <c r="L27" i="4"/>
  <c r="C15" i="26"/>
  <c r="G254" i="4"/>
  <c r="K97" i="1"/>
  <c r="K459" i="1"/>
  <c r="K457" i="1"/>
  <c r="K283" i="1"/>
  <c r="K547" i="1"/>
  <c r="F431" i="4" s="1"/>
  <c r="K537" i="1"/>
  <c r="K282" i="1"/>
  <c r="K542" i="1"/>
  <c r="K541" i="1"/>
  <c r="K538" i="1"/>
  <c r="K451" i="1"/>
  <c r="K285" i="1"/>
  <c r="K454" i="1"/>
  <c r="K287" i="1"/>
  <c r="K279" i="1"/>
  <c r="K455" i="1"/>
  <c r="R287" i="1"/>
  <c r="R285" i="1"/>
  <c r="R541" i="1"/>
  <c r="R455" i="1"/>
  <c r="R279" i="1"/>
  <c r="R454" i="1"/>
  <c r="R457" i="1"/>
  <c r="R538" i="1"/>
  <c r="R459" i="1"/>
  <c r="R547" i="1"/>
  <c r="F445" i="4" s="1"/>
  <c r="R542" i="1"/>
  <c r="R451" i="1"/>
  <c r="R97" i="1"/>
  <c r="T537" i="1"/>
  <c r="R282" i="1"/>
  <c r="R283" i="1"/>
  <c r="J114" i="1"/>
  <c r="J115" i="1"/>
  <c r="J113" i="1"/>
  <c r="J631" i="1"/>
  <c r="J116" i="1"/>
  <c r="L457" i="1"/>
  <c r="L283" i="1"/>
  <c r="L287" i="1"/>
  <c r="L451" i="1"/>
  <c r="L541" i="1"/>
  <c r="L537" i="1"/>
  <c r="L285" i="1"/>
  <c r="L538" i="1"/>
  <c r="L547" i="1"/>
  <c r="F432" i="4" s="1"/>
  <c r="L459" i="1"/>
  <c r="L282" i="1"/>
  <c r="L455" i="1"/>
  <c r="L454" i="1"/>
  <c r="L97" i="1"/>
  <c r="L279" i="1"/>
  <c r="L542" i="1"/>
  <c r="U113" i="1"/>
  <c r="U116" i="1"/>
  <c r="U631" i="1"/>
  <c r="U115" i="1"/>
  <c r="U114" i="1"/>
  <c r="F621" i="4"/>
  <c r="G267" i="4"/>
  <c r="I542" i="1"/>
  <c r="I282" i="1"/>
  <c r="I97" i="1"/>
  <c r="I547" i="1"/>
  <c r="F426" i="4" s="1"/>
  <c r="I455" i="1"/>
  <c r="I279" i="1"/>
  <c r="I454" i="1"/>
  <c r="I541" i="1"/>
  <c r="I451" i="1"/>
  <c r="I285" i="1"/>
  <c r="I283" i="1"/>
  <c r="I459" i="1"/>
  <c r="I457" i="1"/>
  <c r="I287" i="1"/>
  <c r="I537" i="1"/>
  <c r="I538" i="1"/>
  <c r="N208" i="4"/>
  <c r="N209" i="4" s="1"/>
  <c r="K208" i="4"/>
  <c r="K209" i="4" s="1"/>
  <c r="L208" i="4"/>
  <c r="T208" i="4"/>
  <c r="R208" i="4"/>
  <c r="R209" i="4" s="1"/>
  <c r="H208" i="4"/>
  <c r="H209" i="4" s="1"/>
  <c r="S208" i="4"/>
  <c r="S209" i="4" s="1"/>
  <c r="I208" i="4"/>
  <c r="I209" i="4" s="1"/>
  <c r="G208" i="4"/>
  <c r="J208" i="4"/>
  <c r="J209" i="4" s="1"/>
  <c r="F44" i="4"/>
  <c r="U63" i="1"/>
  <c r="L212" i="4"/>
  <c r="R212" i="4"/>
  <c r="G212" i="4"/>
  <c r="T212" i="4"/>
  <c r="I212" i="4"/>
  <c r="K212" i="4"/>
  <c r="H212" i="4"/>
  <c r="S212" i="4"/>
  <c r="N212" i="4"/>
  <c r="J212" i="4"/>
  <c r="X161" i="1"/>
  <c r="W179" i="1"/>
  <c r="X179" i="1" s="1"/>
  <c r="J643" i="1"/>
  <c r="G416" i="1"/>
  <c r="W405" i="1"/>
  <c r="W193" i="1"/>
  <c r="X193" i="1" s="1"/>
  <c r="G215" i="1"/>
  <c r="O246" i="1"/>
  <c r="O217" i="1"/>
  <c r="J217" i="1"/>
  <c r="J246" i="1"/>
  <c r="P246" i="1"/>
  <c r="P217" i="1"/>
  <c r="U246" i="1"/>
  <c r="U217" i="1"/>
  <c r="G387" i="1"/>
  <c r="W365" i="1"/>
  <c r="Q217" i="1"/>
  <c r="Q246" i="1"/>
  <c r="N217" i="1"/>
  <c r="N246" i="1"/>
  <c r="T643" i="1"/>
  <c r="V116" i="1"/>
  <c r="V631" i="1"/>
  <c r="V113" i="1"/>
  <c r="V114" i="1"/>
  <c r="V115" i="1"/>
  <c r="G342" i="4"/>
  <c r="G298" i="4"/>
  <c r="C14" i="26"/>
  <c r="E14" i="26" s="1"/>
  <c r="I242" i="4"/>
  <c r="G242" i="4"/>
  <c r="S242" i="4"/>
  <c r="S244" i="4" s="1"/>
  <c r="N242" i="4"/>
  <c r="N244" i="4" s="1"/>
  <c r="J242" i="4"/>
  <c r="T242" i="4"/>
  <c r="T244" i="4" s="1"/>
  <c r="K242" i="4"/>
  <c r="K244" i="4" s="1"/>
  <c r="L242" i="4"/>
  <c r="R242" i="4"/>
  <c r="R244" i="4" s="1"/>
  <c r="H242" i="4"/>
  <c r="F244" i="4"/>
  <c r="F197" i="4"/>
  <c r="W522" i="1"/>
  <c r="X522" i="1" s="1"/>
  <c r="E32" i="27"/>
  <c r="O116" i="1"/>
  <c r="O631" i="1"/>
  <c r="O113" i="1"/>
  <c r="O114" i="1"/>
  <c r="O115" i="1"/>
  <c r="L32" i="29"/>
  <c r="H311" i="4"/>
  <c r="M113" i="1"/>
  <c r="M116" i="1"/>
  <c r="M115" i="1"/>
  <c r="M631" i="1"/>
  <c r="M114" i="1"/>
  <c r="I631" i="1"/>
  <c r="I116" i="1"/>
  <c r="I113" i="1"/>
  <c r="I114" i="1"/>
  <c r="I115" i="1"/>
  <c r="G629" i="1"/>
  <c r="W629" i="1" s="1"/>
  <c r="X629" i="1" s="1"/>
  <c r="W61" i="1"/>
  <c r="X61" i="1" s="1"/>
  <c r="I32" i="27"/>
  <c r="D15" i="26"/>
  <c r="G249" i="4"/>
  <c r="G204" i="4"/>
  <c r="D12" i="26"/>
  <c r="I30" i="27"/>
  <c r="I30" i="29"/>
  <c r="H204" i="4"/>
  <c r="N342" i="4"/>
  <c r="K342" i="4"/>
  <c r="I342" i="4"/>
  <c r="K298" i="4"/>
  <c r="S298" i="4"/>
  <c r="H298" i="4"/>
  <c r="I298" i="4"/>
  <c r="F32" i="27"/>
  <c r="W288" i="1"/>
  <c r="X288" i="1" s="1"/>
  <c r="J32" i="29"/>
  <c r="J63" i="1"/>
  <c r="K311" i="4"/>
  <c r="I311" i="4"/>
  <c r="N311" i="4"/>
  <c r="R293" i="4"/>
  <c r="J293" i="4"/>
  <c r="N293" i="4"/>
  <c r="K293" i="4"/>
  <c r="T249" i="4"/>
  <c r="S249" i="4"/>
  <c r="K204" i="4"/>
  <c r="T204" i="4"/>
  <c r="N204" i="4"/>
  <c r="E32" i="31" l="1"/>
  <c r="J355" i="4"/>
  <c r="T209" i="4"/>
  <c r="I204" i="4"/>
  <c r="J254" i="4"/>
  <c r="J204" i="4"/>
  <c r="J244" i="4"/>
  <c r="M32" i="31"/>
  <c r="I244" i="4"/>
  <c r="M32" i="30"/>
  <c r="K30" i="31"/>
  <c r="K30" i="30"/>
  <c r="I480" i="4"/>
  <c r="C11" i="28" s="1"/>
  <c r="K30" i="29"/>
  <c r="I562" i="4"/>
  <c r="L468" i="4"/>
  <c r="L475" i="4"/>
  <c r="L495" i="4"/>
  <c r="M2" i="4"/>
  <c r="M476" i="4" s="1"/>
  <c r="U476" i="4" s="1"/>
  <c r="V476" i="4" s="1"/>
  <c r="L566" i="4"/>
  <c r="L565" i="4"/>
  <c r="L504" i="4"/>
  <c r="L467" i="4"/>
  <c r="L469" i="4"/>
  <c r="L477" i="4"/>
  <c r="L466" i="4"/>
  <c r="L202" i="4"/>
  <c r="L345" i="4"/>
  <c r="L301" i="4"/>
  <c r="L309" i="4"/>
  <c r="L308" i="4"/>
  <c r="L331" i="4"/>
  <c r="L332" i="4" s="1"/>
  <c r="L243" i="4"/>
  <c r="L244" i="4" s="1"/>
  <c r="L287" i="4"/>
  <c r="L288" i="4" s="1"/>
  <c r="L253" i="4"/>
  <c r="L336" i="4"/>
  <c r="L248" i="4"/>
  <c r="L354" i="4"/>
  <c r="L234" i="4"/>
  <c r="L198" i="4"/>
  <c r="L265" i="4"/>
  <c r="L263" i="4"/>
  <c r="L276" i="4"/>
  <c r="L297" i="4"/>
  <c r="L292" i="4"/>
  <c r="L215" i="4"/>
  <c r="L279" i="4"/>
  <c r="L317" i="4"/>
  <c r="L247" i="4"/>
  <c r="L291" i="4"/>
  <c r="L361" i="4"/>
  <c r="L257" i="4"/>
  <c r="L307" i="4"/>
  <c r="L320" i="4"/>
  <c r="L264" i="4"/>
  <c r="L352" i="4"/>
  <c r="L266" i="4"/>
  <c r="L310" i="4"/>
  <c r="L296" i="4"/>
  <c r="L340" i="4"/>
  <c r="L323" i="4"/>
  <c r="L353" i="4"/>
  <c r="L273" i="4"/>
  <c r="L335" i="4"/>
  <c r="L351" i="4"/>
  <c r="L364" i="4"/>
  <c r="L341" i="4"/>
  <c r="L207" i="4"/>
  <c r="L252" i="4"/>
  <c r="L367" i="4"/>
  <c r="L348" i="4"/>
  <c r="L260" i="4"/>
  <c r="L304" i="4"/>
  <c r="C10" i="28"/>
  <c r="H562" i="4"/>
  <c r="N37" i="29" s="1"/>
  <c r="J529" i="4"/>
  <c r="J471" i="4"/>
  <c r="J480" i="4" s="1"/>
  <c r="N642" i="1"/>
  <c r="N634" i="1"/>
  <c r="Q642" i="1"/>
  <c r="Q634" i="1"/>
  <c r="X365" i="1"/>
  <c r="W387" i="1"/>
  <c r="J634" i="1"/>
  <c r="J642" i="1"/>
  <c r="W215" i="1"/>
  <c r="X215" i="1" s="1"/>
  <c r="G246" i="1"/>
  <c r="G217" i="1"/>
  <c r="W217" i="1" s="1"/>
  <c r="X217" i="1" s="1"/>
  <c r="X405" i="1"/>
  <c r="W416" i="1"/>
  <c r="K44" i="4"/>
  <c r="S44" i="4"/>
  <c r="T44" i="4"/>
  <c r="H44" i="4"/>
  <c r="I44" i="4"/>
  <c r="M44" i="4"/>
  <c r="N44" i="4"/>
  <c r="G44" i="4"/>
  <c r="R44" i="4"/>
  <c r="J44" i="4"/>
  <c r="L44" i="4"/>
  <c r="S426" i="4"/>
  <c r="R426" i="4"/>
  <c r="T426" i="4"/>
  <c r="H426" i="4"/>
  <c r="L426" i="4"/>
  <c r="G426" i="4"/>
  <c r="N426" i="4"/>
  <c r="K426" i="4"/>
  <c r="I426" i="4"/>
  <c r="I23" i="30" s="1"/>
  <c r="J426" i="4"/>
  <c r="I23" i="31" s="1"/>
  <c r="M426" i="4"/>
  <c r="S432" i="4"/>
  <c r="T432" i="4"/>
  <c r="N432" i="4"/>
  <c r="I432" i="4"/>
  <c r="J432" i="4"/>
  <c r="G432" i="4"/>
  <c r="M432" i="4"/>
  <c r="L432" i="4"/>
  <c r="R432" i="4"/>
  <c r="H432" i="4"/>
  <c r="K432" i="4"/>
  <c r="J445" i="4"/>
  <c r="F23" i="31" s="1"/>
  <c r="K445" i="4"/>
  <c r="L445" i="4"/>
  <c r="I445" i="4"/>
  <c r="F23" i="30" s="1"/>
  <c r="H445" i="4"/>
  <c r="F23" i="29" s="1"/>
  <c r="M445" i="4"/>
  <c r="N445" i="4"/>
  <c r="G445" i="4"/>
  <c r="T41" i="4"/>
  <c r="K41" i="4"/>
  <c r="J41" i="4"/>
  <c r="R41" i="4"/>
  <c r="M41" i="4"/>
  <c r="I41" i="4"/>
  <c r="S41" i="4"/>
  <c r="H41" i="4"/>
  <c r="N41" i="4"/>
  <c r="G41" i="4"/>
  <c r="L41" i="4"/>
  <c r="J24" i="4"/>
  <c r="G24" i="4"/>
  <c r="H24" i="4"/>
  <c r="M24" i="4"/>
  <c r="S24" i="4"/>
  <c r="T24" i="4"/>
  <c r="N24" i="4"/>
  <c r="K24" i="4"/>
  <c r="L24" i="4"/>
  <c r="R24" i="4"/>
  <c r="I24" i="4"/>
  <c r="T10" i="4"/>
  <c r="R10" i="4"/>
  <c r="M10" i="4"/>
  <c r="G10" i="4"/>
  <c r="K10" i="4"/>
  <c r="J10" i="4"/>
  <c r="H10" i="4"/>
  <c r="N10" i="4"/>
  <c r="L10" i="4"/>
  <c r="S10" i="4"/>
  <c r="I10" i="4"/>
  <c r="Q542" i="1"/>
  <c r="Q547" i="1"/>
  <c r="F444" i="4" s="1"/>
  <c r="Q283" i="1"/>
  <c r="Q538" i="1"/>
  <c r="Q282" i="1"/>
  <c r="Q455" i="1"/>
  <c r="S537" i="1"/>
  <c r="Q285" i="1"/>
  <c r="Q97" i="1"/>
  <c r="Q451" i="1"/>
  <c r="Q287" i="1"/>
  <c r="Q457" i="1"/>
  <c r="Q279" i="1"/>
  <c r="Q541" i="1"/>
  <c r="Q454" i="1"/>
  <c r="Q459" i="1"/>
  <c r="O285" i="1"/>
  <c r="O537" i="1"/>
  <c r="O538" i="1"/>
  <c r="O455" i="1"/>
  <c r="O454" i="1"/>
  <c r="O541" i="1"/>
  <c r="O283" i="1"/>
  <c r="O97" i="1"/>
  <c r="O459" i="1"/>
  <c r="O451" i="1"/>
  <c r="O547" i="1"/>
  <c r="F442" i="4" s="1"/>
  <c r="O457" i="1"/>
  <c r="O282" i="1"/>
  <c r="O279" i="1"/>
  <c r="O542" i="1"/>
  <c r="O287" i="1"/>
  <c r="P282" i="1"/>
  <c r="P283" i="1"/>
  <c r="P97" i="1"/>
  <c r="P541" i="1"/>
  <c r="P547" i="1"/>
  <c r="F443" i="4" s="1"/>
  <c r="P457" i="1"/>
  <c r="P285" i="1"/>
  <c r="P455" i="1"/>
  <c r="P459" i="1"/>
  <c r="P538" i="1"/>
  <c r="P454" i="1"/>
  <c r="P542" i="1"/>
  <c r="P451" i="1"/>
  <c r="P279" i="1"/>
  <c r="P537" i="1"/>
  <c r="P287" i="1"/>
  <c r="G47" i="4"/>
  <c r="H47" i="4"/>
  <c r="S47" i="4"/>
  <c r="I47" i="4"/>
  <c r="L47" i="4"/>
  <c r="R47" i="4"/>
  <c r="K47" i="4"/>
  <c r="N47" i="4"/>
  <c r="T47" i="4"/>
  <c r="J47" i="4"/>
  <c r="M47" i="4"/>
  <c r="G332" i="4"/>
  <c r="G631" i="1"/>
  <c r="W631" i="1" s="1"/>
  <c r="X631" i="1" s="1"/>
  <c r="G116" i="1"/>
  <c r="W116" i="1" s="1"/>
  <c r="X116" i="1" s="1"/>
  <c r="G115" i="1"/>
  <c r="W115" i="1" s="1"/>
  <c r="X115" i="1" s="1"/>
  <c r="G113" i="1"/>
  <c r="W113" i="1" s="1"/>
  <c r="X113" i="1" s="1"/>
  <c r="G114" i="1"/>
  <c r="W114" i="1" s="1"/>
  <c r="X114" i="1" s="1"/>
  <c r="W108" i="1"/>
  <c r="H642" i="1"/>
  <c r="H634" i="1"/>
  <c r="L634" i="1"/>
  <c r="L642" i="1"/>
  <c r="M634" i="1"/>
  <c r="M642" i="1"/>
  <c r="S634" i="1"/>
  <c r="S642" i="1"/>
  <c r="G222" i="4"/>
  <c r="L30" i="27"/>
  <c r="L30" i="29"/>
  <c r="H222" i="4"/>
  <c r="J30" i="27"/>
  <c r="G288" i="4"/>
  <c r="I9" i="4"/>
  <c r="S9" i="4"/>
  <c r="H9" i="4"/>
  <c r="K9" i="4"/>
  <c r="K11" i="4" s="1"/>
  <c r="N9" i="4"/>
  <c r="N11" i="4" s="1"/>
  <c r="T9" i="4"/>
  <c r="T11" i="4" s="1"/>
  <c r="G9" i="4"/>
  <c r="R9" i="4"/>
  <c r="F11" i="4"/>
  <c r="J9" i="4"/>
  <c r="L9" i="4"/>
  <c r="M9" i="4"/>
  <c r="M11" i="4" s="1"/>
  <c r="K439" i="4"/>
  <c r="J439" i="4"/>
  <c r="S439" i="4"/>
  <c r="H439" i="4"/>
  <c r="L439" i="4"/>
  <c r="R439" i="4"/>
  <c r="T439" i="4"/>
  <c r="G439" i="4"/>
  <c r="N439" i="4"/>
  <c r="I439" i="4"/>
  <c r="M439" i="4"/>
  <c r="K30" i="27"/>
  <c r="E15" i="26"/>
  <c r="K222" i="4"/>
  <c r="L222" i="4"/>
  <c r="S222" i="4"/>
  <c r="T222" i="4"/>
  <c r="I16" i="4"/>
  <c r="N16" i="4"/>
  <c r="S16" i="4"/>
  <c r="K16" i="4"/>
  <c r="G209" i="4"/>
  <c r="E12" i="26"/>
  <c r="J21" i="4"/>
  <c r="I21" i="4"/>
  <c r="R21" i="4"/>
  <c r="K21" i="4"/>
  <c r="N21" i="4"/>
  <c r="S21" i="4"/>
  <c r="J454" i="1"/>
  <c r="J459" i="1"/>
  <c r="J547" i="1"/>
  <c r="F427" i="4" s="1"/>
  <c r="J538" i="1"/>
  <c r="J97" i="1"/>
  <c r="J283" i="1"/>
  <c r="J282" i="1"/>
  <c r="J451" i="1"/>
  <c r="J537" i="1"/>
  <c r="J541" i="1"/>
  <c r="J457" i="1"/>
  <c r="J455" i="1"/>
  <c r="J287" i="1"/>
  <c r="J542" i="1"/>
  <c r="J279" i="1"/>
  <c r="J285" i="1"/>
  <c r="J197" i="4"/>
  <c r="L197" i="4"/>
  <c r="L199" i="4" s="1"/>
  <c r="M197" i="4"/>
  <c r="I197" i="4"/>
  <c r="G197" i="4"/>
  <c r="T197" i="4"/>
  <c r="T199" i="4" s="1"/>
  <c r="R197" i="4"/>
  <c r="R199" i="4" s="1"/>
  <c r="S197" i="4"/>
  <c r="S199" i="4" s="1"/>
  <c r="H197" i="4"/>
  <c r="N197" i="4"/>
  <c r="N199" i="4" s="1"/>
  <c r="K197" i="4"/>
  <c r="K199" i="4" s="1"/>
  <c r="F199" i="4"/>
  <c r="F281" i="4"/>
  <c r="H244" i="4"/>
  <c r="M32" i="29"/>
  <c r="G244" i="4"/>
  <c r="M32" i="27"/>
  <c r="G418" i="1"/>
  <c r="G389" i="1"/>
  <c r="W389" i="1" s="1"/>
  <c r="X389" i="1" s="1"/>
  <c r="U642" i="1"/>
  <c r="U634" i="1"/>
  <c r="P642" i="1"/>
  <c r="P634" i="1"/>
  <c r="O642" i="1"/>
  <c r="O634" i="1"/>
  <c r="U97" i="1"/>
  <c r="U547" i="1"/>
  <c r="F455" i="4" s="1"/>
  <c r="U541" i="1"/>
  <c r="U459" i="1"/>
  <c r="U457" i="1"/>
  <c r="U455" i="1"/>
  <c r="U451" i="1"/>
  <c r="U287" i="1"/>
  <c r="U454" i="1"/>
  <c r="U279" i="1"/>
  <c r="U542" i="1"/>
  <c r="U538" i="1"/>
  <c r="U282" i="1"/>
  <c r="U283" i="1"/>
  <c r="U285" i="1"/>
  <c r="H621" i="4"/>
  <c r="H598" i="4" s="1"/>
  <c r="G621" i="4"/>
  <c r="O621" i="4"/>
  <c r="O598" i="4" s="1"/>
  <c r="J621" i="4"/>
  <c r="J598" i="4" s="1"/>
  <c r="M621" i="4"/>
  <c r="M598" i="4" s="1"/>
  <c r="M449" i="4" s="1"/>
  <c r="P621" i="4"/>
  <c r="P598" i="4" s="1"/>
  <c r="F598" i="4"/>
  <c r="H449" i="4" s="1"/>
  <c r="L621" i="4"/>
  <c r="L598" i="4" s="1"/>
  <c r="K621" i="4"/>
  <c r="K598" i="4" s="1"/>
  <c r="Q621" i="4"/>
  <c r="Q598" i="4" s="1"/>
  <c r="N621" i="4"/>
  <c r="I621" i="4"/>
  <c r="I598" i="4" s="1"/>
  <c r="L431" i="4"/>
  <c r="F433" i="4"/>
  <c r="G431" i="4"/>
  <c r="T431" i="4"/>
  <c r="T433" i="4" s="1"/>
  <c r="R431" i="4"/>
  <c r="H431" i="4"/>
  <c r="H433" i="4" s="1"/>
  <c r="M431" i="4"/>
  <c r="S431" i="4"/>
  <c r="S433" i="4" s="1"/>
  <c r="J431" i="4"/>
  <c r="N431" i="4"/>
  <c r="N433" i="4" s="1"/>
  <c r="I431" i="4"/>
  <c r="I433" i="4" s="1"/>
  <c r="K431" i="4"/>
  <c r="K433" i="4" s="1"/>
  <c r="T457" i="1"/>
  <c r="T279" i="1"/>
  <c r="T542" i="1"/>
  <c r="T459" i="1"/>
  <c r="T97" i="1"/>
  <c r="T547" i="1"/>
  <c r="F452" i="4" s="1"/>
  <c r="T282" i="1"/>
  <c r="T454" i="1"/>
  <c r="V537" i="1"/>
  <c r="T283" i="1"/>
  <c r="T285" i="1"/>
  <c r="T538" i="1"/>
  <c r="T65" i="1"/>
  <c r="T287" i="1"/>
  <c r="T451" i="1"/>
  <c r="T455" i="1"/>
  <c r="T541" i="1"/>
  <c r="M542" i="1"/>
  <c r="M455" i="1"/>
  <c r="M457" i="1"/>
  <c r="M454" i="1"/>
  <c r="M541" i="1"/>
  <c r="M282" i="1"/>
  <c r="M285" i="1"/>
  <c r="M279" i="1"/>
  <c r="M97" i="1"/>
  <c r="M547" i="1"/>
  <c r="F436" i="4" s="1"/>
  <c r="M537" i="1"/>
  <c r="M451" i="1"/>
  <c r="M459" i="1"/>
  <c r="M287" i="1"/>
  <c r="M538" i="1"/>
  <c r="M283" i="1"/>
  <c r="E30" i="27"/>
  <c r="H287" i="1"/>
  <c r="H538" i="1"/>
  <c r="H459" i="1"/>
  <c r="H282" i="1"/>
  <c r="H455" i="1"/>
  <c r="H457" i="1"/>
  <c r="H279" i="1"/>
  <c r="H283" i="1"/>
  <c r="H451" i="1"/>
  <c r="H454" i="1"/>
  <c r="H541" i="1"/>
  <c r="H542" i="1"/>
  <c r="H285" i="1"/>
  <c r="H547" i="1"/>
  <c r="F422" i="4" s="1"/>
  <c r="H97" i="1"/>
  <c r="H537" i="1"/>
  <c r="G33" i="4"/>
  <c r="H33" i="4"/>
  <c r="L33" i="4"/>
  <c r="N33" i="4"/>
  <c r="K33" i="4"/>
  <c r="I33" i="4"/>
  <c r="J33" i="4"/>
  <c r="M33" i="4"/>
  <c r="F35" i="4"/>
  <c r="T31" i="4"/>
  <c r="S31" i="4"/>
  <c r="H31" i="4"/>
  <c r="R31" i="4"/>
  <c r="L31" i="4"/>
  <c r="N31" i="4"/>
  <c r="J31" i="4"/>
  <c r="I31" i="4"/>
  <c r="K31" i="4"/>
  <c r="G31" i="4"/>
  <c r="M31" i="4"/>
  <c r="K32" i="4"/>
  <c r="R32" i="4"/>
  <c r="G32" i="4"/>
  <c r="S32" i="4"/>
  <c r="M32" i="4"/>
  <c r="J32" i="4"/>
  <c r="H32" i="4"/>
  <c r="I32" i="4"/>
  <c r="T32" i="4"/>
  <c r="N32" i="4"/>
  <c r="L32" i="4"/>
  <c r="V541" i="1"/>
  <c r="V538" i="1"/>
  <c r="V459" i="1"/>
  <c r="V542" i="1"/>
  <c r="V282" i="1"/>
  <c r="V451" i="1"/>
  <c r="V457" i="1"/>
  <c r="V287" i="1"/>
  <c r="V455" i="1"/>
  <c r="V285" i="1"/>
  <c r="V454" i="1"/>
  <c r="V97" i="1"/>
  <c r="V547" i="1"/>
  <c r="F458" i="4" s="1"/>
  <c r="V279" i="1"/>
  <c r="V283" i="1"/>
  <c r="F369" i="4"/>
  <c r="K634" i="1"/>
  <c r="K642" i="1"/>
  <c r="T634" i="1"/>
  <c r="T642" i="1"/>
  <c r="V634" i="1"/>
  <c r="V642" i="1"/>
  <c r="R642" i="1"/>
  <c r="R634" i="1"/>
  <c r="I634" i="1"/>
  <c r="I642" i="1"/>
  <c r="W244" i="1"/>
  <c r="X244" i="1" s="1"/>
  <c r="X233" i="1"/>
  <c r="G16" i="4"/>
  <c r="R449" i="4"/>
  <c r="I449" i="4"/>
  <c r="S449" i="4"/>
  <c r="F325" i="4"/>
  <c r="G459" i="1"/>
  <c r="G451" i="1"/>
  <c r="W451" i="1" s="1"/>
  <c r="X451" i="1" s="1"/>
  <c r="G538" i="1"/>
  <c r="G285" i="1"/>
  <c r="G537" i="1"/>
  <c r="G283" i="1"/>
  <c r="G454" i="1"/>
  <c r="G97" i="1"/>
  <c r="G455" i="1"/>
  <c r="G542" i="1"/>
  <c r="W542" i="1" s="1"/>
  <c r="X542" i="1" s="1"/>
  <c r="G547" i="1"/>
  <c r="G279" i="1"/>
  <c r="G541" i="1"/>
  <c r="G282" i="1"/>
  <c r="G457" i="1"/>
  <c r="G287" i="1"/>
  <c r="W63" i="1"/>
  <c r="X63" i="1" s="1"/>
  <c r="G21" i="4"/>
  <c r="N222" i="4"/>
  <c r="J222" i="4"/>
  <c r="R222" i="4"/>
  <c r="I222" i="4"/>
  <c r="J16" i="4"/>
  <c r="L16" i="4"/>
  <c r="H16" i="4"/>
  <c r="R16" i="4"/>
  <c r="T16" i="4"/>
  <c r="L21" i="4"/>
  <c r="T21" i="4"/>
  <c r="H21" i="4"/>
  <c r="N449" i="4" l="1"/>
  <c r="K449" i="4"/>
  <c r="L433" i="4"/>
  <c r="W541" i="1"/>
  <c r="X541" i="1" s="1"/>
  <c r="W455" i="1"/>
  <c r="X455" i="1" s="1"/>
  <c r="W459" i="1"/>
  <c r="X459" i="1" s="1"/>
  <c r="W287" i="1"/>
  <c r="X287" i="1" s="1"/>
  <c r="W279" i="1"/>
  <c r="X279" i="1" s="1"/>
  <c r="W285" i="1"/>
  <c r="X285" i="1" s="1"/>
  <c r="L449" i="4"/>
  <c r="W457" i="1"/>
  <c r="X457" i="1" s="1"/>
  <c r="W454" i="1"/>
  <c r="X454" i="1" s="1"/>
  <c r="J449" i="4"/>
  <c r="T449" i="4"/>
  <c r="J433" i="4"/>
  <c r="M433" i="4"/>
  <c r="R433" i="4"/>
  <c r="J11" i="4"/>
  <c r="R11" i="4"/>
  <c r="L11" i="4"/>
  <c r="W538" i="1"/>
  <c r="X538" i="1" s="1"/>
  <c r="S11" i="4"/>
  <c r="I564" i="4"/>
  <c r="N37" i="30"/>
  <c r="H11" i="4"/>
  <c r="J199" i="4"/>
  <c r="M30" i="31"/>
  <c r="I199" i="4"/>
  <c r="M30" i="30"/>
  <c r="I11" i="4"/>
  <c r="J562" i="4"/>
  <c r="C12" i="28"/>
  <c r="H564" i="4"/>
  <c r="L254" i="4"/>
  <c r="L355" i="4"/>
  <c r="L298" i="4"/>
  <c r="L311" i="4"/>
  <c r="L249" i="4"/>
  <c r="L204" i="4"/>
  <c r="L529" i="4"/>
  <c r="L471" i="4"/>
  <c r="C27" i="28"/>
  <c r="C26" i="28"/>
  <c r="L209" i="4"/>
  <c r="L236" i="4" s="1"/>
  <c r="L337" i="4"/>
  <c r="L342" i="4"/>
  <c r="L293" i="4"/>
  <c r="L267" i="4"/>
  <c r="M566" i="4"/>
  <c r="U566" i="4" s="1"/>
  <c r="V566" i="4" s="1"/>
  <c r="M565" i="4"/>
  <c r="U565" i="4" s="1"/>
  <c r="V565" i="4" s="1"/>
  <c r="M495" i="4"/>
  <c r="U495" i="4" s="1"/>
  <c r="V495" i="4" s="1"/>
  <c r="M467" i="4"/>
  <c r="U467" i="4" s="1"/>
  <c r="V467" i="4" s="1"/>
  <c r="N2" i="4"/>
  <c r="O2" i="4" s="1"/>
  <c r="O476" i="4" s="1"/>
  <c r="M475" i="4"/>
  <c r="M504" i="4"/>
  <c r="U504" i="4" s="1"/>
  <c r="V504" i="4" s="1"/>
  <c r="M466" i="4"/>
  <c r="M477" i="4"/>
  <c r="U477" i="4" s="1"/>
  <c r="V477" i="4" s="1"/>
  <c r="M279" i="4"/>
  <c r="U279" i="4" s="1"/>
  <c r="V279" i="4" s="1"/>
  <c r="M247" i="4"/>
  <c r="M291" i="4"/>
  <c r="M301" i="4"/>
  <c r="U301" i="4" s="1"/>
  <c r="V301" i="4" s="1"/>
  <c r="M361" i="4"/>
  <c r="U361" i="4" s="1"/>
  <c r="V361" i="4" s="1"/>
  <c r="M257" i="4"/>
  <c r="U257" i="4" s="1"/>
  <c r="V257" i="4" s="1"/>
  <c r="M308" i="4"/>
  <c r="U308" i="4" s="1"/>
  <c r="V308" i="4" s="1"/>
  <c r="M331" i="4"/>
  <c r="M307" i="4"/>
  <c r="M287" i="4"/>
  <c r="U287" i="4" s="1"/>
  <c r="V287" i="4" s="1"/>
  <c r="M352" i="4"/>
  <c r="U352" i="4" s="1"/>
  <c r="V352" i="4" s="1"/>
  <c r="M253" i="4"/>
  <c r="U253" i="4" s="1"/>
  <c r="V253" i="4" s="1"/>
  <c r="M336" i="4"/>
  <c r="M266" i="4"/>
  <c r="M296" i="4"/>
  <c r="M340" i="4"/>
  <c r="M234" i="4"/>
  <c r="U234" i="4" s="1"/>
  <c r="V234" i="4" s="1"/>
  <c r="M353" i="4"/>
  <c r="M198" i="4"/>
  <c r="M199" i="4" s="1"/>
  <c r="M273" i="4"/>
  <c r="U273" i="4" s="1"/>
  <c r="V273" i="4" s="1"/>
  <c r="M263" i="4"/>
  <c r="U263" i="4" s="1"/>
  <c r="V263" i="4" s="1"/>
  <c r="M351" i="4"/>
  <c r="M297" i="4"/>
  <c r="U297" i="4" s="1"/>
  <c r="V297" i="4" s="1"/>
  <c r="M207" i="4"/>
  <c r="U207" i="4" s="1"/>
  <c r="V207" i="4" s="1"/>
  <c r="M367" i="4"/>
  <c r="M215" i="4"/>
  <c r="U215" i="4" s="1"/>
  <c r="V215" i="4" s="1"/>
  <c r="M260" i="4"/>
  <c r="U260" i="4" s="1"/>
  <c r="V260" i="4" s="1"/>
  <c r="M317" i="4"/>
  <c r="M202" i="4"/>
  <c r="M345" i="4"/>
  <c r="U345" i="4" s="1"/>
  <c r="V345" i="4" s="1"/>
  <c r="M309" i="4"/>
  <c r="M320" i="4"/>
  <c r="M243" i="4"/>
  <c r="U243" i="4" s="1"/>
  <c r="V243" i="4" s="1"/>
  <c r="M264" i="4"/>
  <c r="U264" i="4" s="1"/>
  <c r="V264" i="4" s="1"/>
  <c r="M248" i="4"/>
  <c r="U248" i="4" s="1"/>
  <c r="V248" i="4" s="1"/>
  <c r="M354" i="4"/>
  <c r="M310" i="4"/>
  <c r="M323" i="4"/>
  <c r="U323" i="4" s="1"/>
  <c r="V323" i="4" s="1"/>
  <c r="M265" i="4"/>
  <c r="M335" i="4"/>
  <c r="M337" i="4" s="1"/>
  <c r="M364" i="4"/>
  <c r="U364" i="4" s="1"/>
  <c r="V364" i="4" s="1"/>
  <c r="M276" i="4"/>
  <c r="U276" i="4" s="1"/>
  <c r="V276" i="4" s="1"/>
  <c r="M341" i="4"/>
  <c r="U341" i="4" s="1"/>
  <c r="V341" i="4" s="1"/>
  <c r="M292" i="4"/>
  <c r="U292" i="4" s="1"/>
  <c r="V292" i="4" s="1"/>
  <c r="M252" i="4"/>
  <c r="M348" i="4"/>
  <c r="U348" i="4" s="1"/>
  <c r="V348" i="4" s="1"/>
  <c r="M304" i="4"/>
  <c r="U304" i="4" s="1"/>
  <c r="V304" i="4" s="1"/>
  <c r="M34" i="4"/>
  <c r="M203" i="4"/>
  <c r="U203" i="4" s="1"/>
  <c r="V203" i="4" s="1"/>
  <c r="M231" i="4"/>
  <c r="U231" i="4" s="1"/>
  <c r="V231" i="4" s="1"/>
  <c r="M15" i="4"/>
  <c r="U15" i="4" s="1"/>
  <c r="V15" i="4" s="1"/>
  <c r="M221" i="4"/>
  <c r="M219" i="4"/>
  <c r="U219" i="4" s="1"/>
  <c r="V219" i="4" s="1"/>
  <c r="M220" i="4"/>
  <c r="M208" i="4"/>
  <c r="M212" i="4"/>
  <c r="U212" i="4" s="1"/>
  <c r="V212" i="4" s="1"/>
  <c r="M242" i="4"/>
  <c r="M19" i="4"/>
  <c r="M286" i="4"/>
  <c r="M20" i="4"/>
  <c r="U20" i="4" s="1"/>
  <c r="V20" i="4" s="1"/>
  <c r="M14" i="4"/>
  <c r="M218" i="4"/>
  <c r="M228" i="4"/>
  <c r="U228" i="4" s="1"/>
  <c r="V228" i="4" s="1"/>
  <c r="M330" i="4"/>
  <c r="M27" i="4"/>
  <c r="U27" i="4" s="1"/>
  <c r="V27" i="4" s="1"/>
  <c r="L478" i="4"/>
  <c r="U475" i="4"/>
  <c r="V475" i="4" s="1"/>
  <c r="U367" i="4"/>
  <c r="V367" i="4" s="1"/>
  <c r="U320" i="4"/>
  <c r="V320" i="4" s="1"/>
  <c r="U317" i="4"/>
  <c r="V317" i="4" s="1"/>
  <c r="U336" i="4"/>
  <c r="V336" i="4" s="1"/>
  <c r="U331" i="4"/>
  <c r="V331" i="4" s="1"/>
  <c r="W282" i="1"/>
  <c r="X282" i="1" s="1"/>
  <c r="W283" i="1"/>
  <c r="X283" i="1" s="1"/>
  <c r="I286" i="1"/>
  <c r="I448" i="1"/>
  <c r="I277" i="1"/>
  <c r="I449" i="1"/>
  <c r="I284" i="1"/>
  <c r="I453" i="1"/>
  <c r="I275" i="1"/>
  <c r="I456" i="1"/>
  <c r="I450" i="1"/>
  <c r="I281" i="1"/>
  <c r="I278" i="1"/>
  <c r="I280" i="1"/>
  <c r="I452" i="1"/>
  <c r="I447" i="1"/>
  <c r="I276" i="1"/>
  <c r="I458" i="1"/>
  <c r="T450" i="1"/>
  <c r="T278" i="1"/>
  <c r="T276" i="1"/>
  <c r="T452" i="1"/>
  <c r="T448" i="1"/>
  <c r="T458" i="1"/>
  <c r="T281" i="1"/>
  <c r="T456" i="1"/>
  <c r="T286" i="1"/>
  <c r="T277" i="1"/>
  <c r="T453" i="1"/>
  <c r="T447" i="1"/>
  <c r="T449" i="1"/>
  <c r="T275" i="1"/>
  <c r="T280" i="1"/>
  <c r="T284" i="1"/>
  <c r="K276" i="1"/>
  <c r="K450" i="1"/>
  <c r="K281" i="1"/>
  <c r="K456" i="1"/>
  <c r="K452" i="1"/>
  <c r="K447" i="1"/>
  <c r="K277" i="1"/>
  <c r="K284" i="1"/>
  <c r="K286" i="1"/>
  <c r="K448" i="1"/>
  <c r="K280" i="1"/>
  <c r="K453" i="1"/>
  <c r="K458" i="1"/>
  <c r="K275" i="1"/>
  <c r="K278" i="1"/>
  <c r="K449" i="1"/>
  <c r="G35" i="4"/>
  <c r="U31" i="4"/>
  <c r="V31" i="4" s="1"/>
  <c r="N422" i="4"/>
  <c r="H422" i="4"/>
  <c r="J422" i="4"/>
  <c r="K422" i="4"/>
  <c r="R422" i="4"/>
  <c r="L422" i="4"/>
  <c r="O422" i="4"/>
  <c r="T422" i="4"/>
  <c r="I422" i="4"/>
  <c r="G422" i="4"/>
  <c r="S422" i="4"/>
  <c r="M422" i="4"/>
  <c r="S436" i="4"/>
  <c r="K436" i="4"/>
  <c r="I436" i="4"/>
  <c r="H436" i="4"/>
  <c r="M436" i="4"/>
  <c r="N436" i="4"/>
  <c r="R436" i="4"/>
  <c r="L436" i="4"/>
  <c r="T436" i="4"/>
  <c r="G436" i="4"/>
  <c r="J436" i="4"/>
  <c r="O436" i="4"/>
  <c r="U431" i="4"/>
  <c r="V431" i="4" s="1"/>
  <c r="G433" i="4"/>
  <c r="K314" i="4"/>
  <c r="K325" i="4" s="1"/>
  <c r="K225" i="4"/>
  <c r="K358" i="4"/>
  <c r="K369" i="4" s="1"/>
  <c r="K270" i="4"/>
  <c r="K281" i="4" s="1"/>
  <c r="K38" i="4"/>
  <c r="J225" i="4"/>
  <c r="G30" i="31" s="1"/>
  <c r="J270" i="4"/>
  <c r="J314" i="4"/>
  <c r="J325" i="4" s="1"/>
  <c r="J358" i="4"/>
  <c r="J369" i="4" s="1"/>
  <c r="J38" i="4"/>
  <c r="U621" i="4"/>
  <c r="V621" i="4" s="1"/>
  <c r="G598" i="4"/>
  <c r="P458" i="1"/>
  <c r="P281" i="1"/>
  <c r="P452" i="1"/>
  <c r="P278" i="1"/>
  <c r="P453" i="1"/>
  <c r="P456" i="1"/>
  <c r="P450" i="1"/>
  <c r="P280" i="1"/>
  <c r="P286" i="1"/>
  <c r="P277" i="1"/>
  <c r="P447" i="1"/>
  <c r="P275" i="1"/>
  <c r="P284" i="1"/>
  <c r="P276" i="1"/>
  <c r="P449" i="1"/>
  <c r="P448" i="1"/>
  <c r="F485" i="4"/>
  <c r="F236" i="4"/>
  <c r="S427" i="4"/>
  <c r="N427" i="4"/>
  <c r="K427" i="4"/>
  <c r="G427" i="4"/>
  <c r="M427" i="4"/>
  <c r="O427" i="4"/>
  <c r="I427" i="4"/>
  <c r="J23" i="30" s="1"/>
  <c r="R427" i="4"/>
  <c r="R428" i="4" s="1"/>
  <c r="H427" i="4"/>
  <c r="J23" i="29" s="1"/>
  <c r="J427" i="4"/>
  <c r="J23" i="31" s="1"/>
  <c r="T427" i="4"/>
  <c r="T428" i="4" s="1"/>
  <c r="L427" i="4"/>
  <c r="G11" i="4"/>
  <c r="U9" i="4"/>
  <c r="V9" i="4" s="1"/>
  <c r="S284" i="1"/>
  <c r="S450" i="1"/>
  <c r="S453" i="1"/>
  <c r="S280" i="1"/>
  <c r="S277" i="1"/>
  <c r="S286" i="1"/>
  <c r="S456" i="1"/>
  <c r="S458" i="1"/>
  <c r="S448" i="1"/>
  <c r="S449" i="1"/>
  <c r="S276" i="1"/>
  <c r="S275" i="1"/>
  <c r="S447" i="1"/>
  <c r="S278" i="1"/>
  <c r="S281" i="1"/>
  <c r="S452" i="1"/>
  <c r="L284" i="1"/>
  <c r="L453" i="1"/>
  <c r="L281" i="1"/>
  <c r="L280" i="1"/>
  <c r="L277" i="1"/>
  <c r="L448" i="1"/>
  <c r="L447" i="1"/>
  <c r="L275" i="1"/>
  <c r="L286" i="1"/>
  <c r="L449" i="1"/>
  <c r="L276" i="1"/>
  <c r="L450" i="1"/>
  <c r="L278" i="1"/>
  <c r="L456" i="1"/>
  <c r="L452" i="1"/>
  <c r="L458" i="1"/>
  <c r="H448" i="1"/>
  <c r="H453" i="1"/>
  <c r="H447" i="1"/>
  <c r="H277" i="1"/>
  <c r="H286" i="1"/>
  <c r="H458" i="1"/>
  <c r="H280" i="1"/>
  <c r="H450" i="1"/>
  <c r="H456" i="1"/>
  <c r="H276" i="1"/>
  <c r="H449" i="1"/>
  <c r="H452" i="1"/>
  <c r="H278" i="1"/>
  <c r="H284" i="1"/>
  <c r="H275" i="1"/>
  <c r="H281" i="1"/>
  <c r="J444" i="4"/>
  <c r="K444" i="4"/>
  <c r="G444" i="4"/>
  <c r="N444" i="4"/>
  <c r="M444" i="4"/>
  <c r="O444" i="4"/>
  <c r="H444" i="4"/>
  <c r="I444" i="4"/>
  <c r="L444" i="4"/>
  <c r="F23" i="27"/>
  <c r="U445" i="4"/>
  <c r="V445" i="4" s="1"/>
  <c r="G428" i="4"/>
  <c r="I23" i="27"/>
  <c r="U426" i="4"/>
  <c r="V426" i="4" s="1"/>
  <c r="I23" i="29"/>
  <c r="W246" i="1"/>
  <c r="X246" i="1" s="1"/>
  <c r="G634" i="1"/>
  <c r="W634" i="1" s="1"/>
  <c r="X634" i="1" s="1"/>
  <c r="G642" i="1"/>
  <c r="N458" i="1"/>
  <c r="N452" i="1"/>
  <c r="N450" i="1"/>
  <c r="N280" i="1"/>
  <c r="N447" i="1"/>
  <c r="N277" i="1"/>
  <c r="N284" i="1"/>
  <c r="N448" i="1"/>
  <c r="N276" i="1"/>
  <c r="N286" i="1"/>
  <c r="N453" i="1"/>
  <c r="N449" i="1"/>
  <c r="N275" i="1"/>
  <c r="N456" i="1"/>
  <c r="N281" i="1"/>
  <c r="N278" i="1"/>
  <c r="U32" i="4"/>
  <c r="V32" i="4" s="1"/>
  <c r="I35" i="4"/>
  <c r="N35" i="4"/>
  <c r="R35" i="4"/>
  <c r="S35" i="4"/>
  <c r="U24" i="4"/>
  <c r="V24" i="4" s="1"/>
  <c r="K428" i="4"/>
  <c r="U44" i="4"/>
  <c r="V44" i="4" s="1"/>
  <c r="F421" i="4"/>
  <c r="W547" i="1"/>
  <c r="X547" i="1" s="1"/>
  <c r="W537" i="1"/>
  <c r="X537" i="1" s="1"/>
  <c r="W97" i="1"/>
  <c r="X97" i="1" s="1"/>
  <c r="R453" i="1"/>
  <c r="R456" i="1"/>
  <c r="R278" i="1"/>
  <c r="R448" i="1"/>
  <c r="R286" i="1"/>
  <c r="R447" i="1"/>
  <c r="R277" i="1"/>
  <c r="R284" i="1"/>
  <c r="R281" i="1"/>
  <c r="R275" i="1"/>
  <c r="R450" i="1"/>
  <c r="R458" i="1"/>
  <c r="R280" i="1"/>
  <c r="R449" i="1"/>
  <c r="R452" i="1"/>
  <c r="R276" i="1"/>
  <c r="V286" i="1"/>
  <c r="V284" i="1"/>
  <c r="V458" i="1"/>
  <c r="V281" i="1"/>
  <c r="V276" i="1"/>
  <c r="V456" i="1"/>
  <c r="V453" i="1"/>
  <c r="V449" i="1"/>
  <c r="V277" i="1"/>
  <c r="V448" i="1"/>
  <c r="V278" i="1"/>
  <c r="V447" i="1"/>
  <c r="V280" i="1"/>
  <c r="V450" i="1"/>
  <c r="V452" i="1"/>
  <c r="V275" i="1"/>
  <c r="N458" i="4"/>
  <c r="R458" i="4"/>
  <c r="H458" i="4"/>
  <c r="T458" i="4"/>
  <c r="L458" i="4"/>
  <c r="O458" i="4"/>
  <c r="I458" i="4"/>
  <c r="K458" i="4"/>
  <c r="G458" i="4"/>
  <c r="J458" i="4"/>
  <c r="S458" i="4"/>
  <c r="M458" i="4"/>
  <c r="N452" i="4"/>
  <c r="R452" i="4"/>
  <c r="K452" i="4"/>
  <c r="S452" i="4"/>
  <c r="I452" i="4"/>
  <c r="M452" i="4"/>
  <c r="T452" i="4"/>
  <c r="J452" i="4"/>
  <c r="G452" i="4"/>
  <c r="H452" i="4"/>
  <c r="L452" i="4"/>
  <c r="O452" i="4"/>
  <c r="I314" i="4"/>
  <c r="I325" i="4" s="1"/>
  <c r="I358" i="4"/>
  <c r="I369" i="4" s="1"/>
  <c r="I225" i="4"/>
  <c r="G30" i="30" s="1"/>
  <c r="I270" i="4"/>
  <c r="I38" i="4"/>
  <c r="I49" i="4" s="1"/>
  <c r="L225" i="4"/>
  <c r="L358" i="4"/>
  <c r="L369" i="4" s="1"/>
  <c r="L270" i="4"/>
  <c r="L314" i="4"/>
  <c r="L38" i="4"/>
  <c r="R314" i="4"/>
  <c r="R325" i="4" s="1"/>
  <c r="S314" i="4"/>
  <c r="S325" i="4" s="1"/>
  <c r="R225" i="4"/>
  <c r="N225" i="4"/>
  <c r="N236" i="4" s="1"/>
  <c r="T358" i="4"/>
  <c r="T369" i="4" s="1"/>
  <c r="S358" i="4"/>
  <c r="S369" i="4" s="1"/>
  <c r="T270" i="4"/>
  <c r="T281" i="4" s="1"/>
  <c r="N314" i="4"/>
  <c r="N325" i="4" s="1"/>
  <c r="T314" i="4"/>
  <c r="T325" i="4" s="1"/>
  <c r="S225" i="4"/>
  <c r="S236" i="4" s="1"/>
  <c r="T225" i="4"/>
  <c r="T236" i="4" s="1"/>
  <c r="R358" i="4"/>
  <c r="R369" i="4" s="1"/>
  <c r="N358" i="4"/>
  <c r="N369" i="4" s="1"/>
  <c r="N270" i="4"/>
  <c r="N281" i="4" s="1"/>
  <c r="R270" i="4"/>
  <c r="R281" i="4" s="1"/>
  <c r="S270" i="4"/>
  <c r="S281" i="4" s="1"/>
  <c r="R38" i="4"/>
  <c r="S38" i="4"/>
  <c r="T38" i="4"/>
  <c r="N38" i="4"/>
  <c r="M314" i="4"/>
  <c r="M225" i="4"/>
  <c r="M270" i="4"/>
  <c r="M358" i="4"/>
  <c r="M38" i="4"/>
  <c r="O358" i="4"/>
  <c r="O270" i="4"/>
  <c r="O314" i="4"/>
  <c r="O225" i="4"/>
  <c r="O38" i="4"/>
  <c r="H314" i="4"/>
  <c r="H325" i="4" s="1"/>
  <c r="H225" i="4"/>
  <c r="G30" i="29" s="1"/>
  <c r="H358" i="4"/>
  <c r="H369" i="4" s="1"/>
  <c r="H270" i="4"/>
  <c r="H38" i="4"/>
  <c r="T455" i="4"/>
  <c r="H455" i="4"/>
  <c r="G23" i="29" s="1"/>
  <c r="G455" i="4"/>
  <c r="K455" i="4"/>
  <c r="J455" i="4"/>
  <c r="I455" i="4"/>
  <c r="S455" i="4"/>
  <c r="L455" i="4"/>
  <c r="O455" i="4"/>
  <c r="R455" i="4"/>
  <c r="N455" i="4"/>
  <c r="M455" i="4"/>
  <c r="O447" i="1"/>
  <c r="O284" i="1"/>
  <c r="O280" i="1"/>
  <c r="O277" i="1"/>
  <c r="O456" i="1"/>
  <c r="O278" i="1"/>
  <c r="O281" i="1"/>
  <c r="O275" i="1"/>
  <c r="O449" i="1"/>
  <c r="O453" i="1"/>
  <c r="O286" i="1"/>
  <c r="O450" i="1"/>
  <c r="O276" i="1"/>
  <c r="O448" i="1"/>
  <c r="O458" i="1"/>
  <c r="O452" i="1"/>
  <c r="U281" i="1"/>
  <c r="U449" i="1"/>
  <c r="U456" i="1"/>
  <c r="U277" i="1"/>
  <c r="U450" i="1"/>
  <c r="U284" i="1"/>
  <c r="U278" i="1"/>
  <c r="U447" i="1"/>
  <c r="U453" i="1"/>
  <c r="U458" i="1"/>
  <c r="U286" i="1"/>
  <c r="U276" i="1"/>
  <c r="U452" i="1"/>
  <c r="U448" i="1"/>
  <c r="U275" i="1"/>
  <c r="U280" i="1"/>
  <c r="G643" i="1"/>
  <c r="W643" i="1" s="1"/>
  <c r="X643" i="1" s="1"/>
  <c r="H199" i="4"/>
  <c r="M30" i="29"/>
  <c r="G199" i="4"/>
  <c r="U197" i="4"/>
  <c r="V197" i="4" s="1"/>
  <c r="M30" i="27"/>
  <c r="F49" i="4"/>
  <c r="M456" i="1"/>
  <c r="M276" i="1"/>
  <c r="M281" i="1"/>
  <c r="M453" i="1"/>
  <c r="M449" i="1"/>
  <c r="M448" i="1"/>
  <c r="M284" i="1"/>
  <c r="M286" i="1"/>
  <c r="M277" i="1"/>
  <c r="M450" i="1"/>
  <c r="M458" i="1"/>
  <c r="M278" i="1"/>
  <c r="M280" i="1"/>
  <c r="M452" i="1"/>
  <c r="M447" i="1"/>
  <c r="M275" i="1"/>
  <c r="X108" i="1"/>
  <c r="Y108" i="1"/>
  <c r="H443" i="4"/>
  <c r="E23" i="29" s="1"/>
  <c r="T443" i="4"/>
  <c r="K443" i="4"/>
  <c r="L443" i="4"/>
  <c r="N443" i="4"/>
  <c r="M443" i="4"/>
  <c r="J443" i="4"/>
  <c r="E23" i="31" s="1"/>
  <c r="R443" i="4"/>
  <c r="O443" i="4"/>
  <c r="G443" i="4"/>
  <c r="S443" i="4"/>
  <c r="I443" i="4"/>
  <c r="E23" i="30" s="1"/>
  <c r="F446" i="4"/>
  <c r="M442" i="4"/>
  <c r="L442" i="4"/>
  <c r="N442" i="4"/>
  <c r="G442" i="4"/>
  <c r="R442" i="4"/>
  <c r="R446" i="4" s="1"/>
  <c r="K442" i="4"/>
  <c r="H442" i="4"/>
  <c r="O442" i="4"/>
  <c r="J442" i="4"/>
  <c r="L23" i="31" s="1"/>
  <c r="S442" i="4"/>
  <c r="T442" i="4"/>
  <c r="T446" i="4" s="1"/>
  <c r="I442" i="4"/>
  <c r="L23" i="30" s="1"/>
  <c r="J450" i="1"/>
  <c r="J458" i="1"/>
  <c r="J277" i="1"/>
  <c r="J447" i="1"/>
  <c r="J276" i="1"/>
  <c r="J286" i="1"/>
  <c r="J453" i="1"/>
  <c r="J448" i="1"/>
  <c r="J456" i="1"/>
  <c r="J281" i="1"/>
  <c r="J275" i="1"/>
  <c r="J278" i="1"/>
  <c r="J280" i="1"/>
  <c r="J452" i="1"/>
  <c r="J449" i="1"/>
  <c r="J284" i="1"/>
  <c r="X387" i="1"/>
  <c r="W418" i="1"/>
  <c r="Q458" i="1"/>
  <c r="Q277" i="1"/>
  <c r="Q286" i="1"/>
  <c r="Q280" i="1"/>
  <c r="Q276" i="1"/>
  <c r="Q450" i="1"/>
  <c r="Q278" i="1"/>
  <c r="Q456" i="1"/>
  <c r="Q452" i="1"/>
  <c r="Q281" i="1"/>
  <c r="Q453" i="1"/>
  <c r="Q284" i="1"/>
  <c r="Q448" i="1"/>
  <c r="Q447" i="1"/>
  <c r="Q275" i="1"/>
  <c r="Q449" i="1"/>
  <c r="M35" i="4"/>
  <c r="K35" i="4"/>
  <c r="J35" i="4"/>
  <c r="J49" i="4" s="1"/>
  <c r="J501" i="4" s="1"/>
  <c r="L35" i="4"/>
  <c r="L49" i="4" s="1"/>
  <c r="L501" i="4" s="1"/>
  <c r="H35" i="4"/>
  <c r="T35" i="4"/>
  <c r="K236" i="4"/>
  <c r="R236" i="4"/>
  <c r="J236" i="4"/>
  <c r="U439" i="4"/>
  <c r="V439" i="4" s="1"/>
  <c r="U47" i="4"/>
  <c r="V47" i="4" s="1"/>
  <c r="U10" i="4"/>
  <c r="V10" i="4" s="1"/>
  <c r="U41" i="4"/>
  <c r="V41" i="4" s="1"/>
  <c r="U432" i="4"/>
  <c r="V432" i="4" s="1"/>
  <c r="M428" i="4"/>
  <c r="F428" i="4"/>
  <c r="I428" i="4"/>
  <c r="N428" i="4"/>
  <c r="L428" i="4"/>
  <c r="S428" i="4"/>
  <c r="U198" i="4" l="1"/>
  <c r="V198" i="4" s="1"/>
  <c r="L325" i="4"/>
  <c r="L281" i="4"/>
  <c r="I501" i="4"/>
  <c r="H49" i="4"/>
  <c r="H501" i="4" s="1"/>
  <c r="I236" i="4"/>
  <c r="T49" i="4"/>
  <c r="T501" i="4" s="1"/>
  <c r="K49" i="4"/>
  <c r="K501" i="4" s="1"/>
  <c r="N49" i="4"/>
  <c r="S49" i="4"/>
  <c r="U433" i="4"/>
  <c r="V433" i="4" s="1"/>
  <c r="M254" i="4"/>
  <c r="U254" i="4" s="1"/>
  <c r="V254" i="4" s="1"/>
  <c r="J428" i="4"/>
  <c r="R49" i="4"/>
  <c r="H428" i="4"/>
  <c r="J564" i="4"/>
  <c r="N37" i="31"/>
  <c r="G23" i="30"/>
  <c r="G23" i="31"/>
  <c r="H23" i="30"/>
  <c r="H23" i="31"/>
  <c r="H30" i="30"/>
  <c r="N30" i="30"/>
  <c r="H30" i="31"/>
  <c r="N30" i="31"/>
  <c r="H236" i="4"/>
  <c r="I281" i="4"/>
  <c r="G32" i="30"/>
  <c r="J281" i="4"/>
  <c r="G32" i="31"/>
  <c r="K23" i="30"/>
  <c r="K23" i="31"/>
  <c r="I446" i="4"/>
  <c r="J446" i="4"/>
  <c r="M332" i="4"/>
  <c r="U332" i="4" s="1"/>
  <c r="V332" i="4" s="1"/>
  <c r="U330" i="4"/>
  <c r="V330" i="4" s="1"/>
  <c r="U218" i="4"/>
  <c r="V218" i="4" s="1"/>
  <c r="M222" i="4"/>
  <c r="U222" i="4" s="1"/>
  <c r="V222" i="4" s="1"/>
  <c r="M21" i="4"/>
  <c r="U21" i="4" s="1"/>
  <c r="V21" i="4" s="1"/>
  <c r="U19" i="4"/>
  <c r="V19" i="4" s="1"/>
  <c r="M529" i="4"/>
  <c r="U466" i="4"/>
  <c r="V466" i="4" s="1"/>
  <c r="M355" i="4"/>
  <c r="U355" i="4" s="1"/>
  <c r="V355" i="4" s="1"/>
  <c r="M342" i="4"/>
  <c r="U342" i="4" s="1"/>
  <c r="V342" i="4" s="1"/>
  <c r="M249" i="4"/>
  <c r="M478" i="4"/>
  <c r="U478" i="4" s="1"/>
  <c r="V478" i="4" s="1"/>
  <c r="U335" i="4"/>
  <c r="V335" i="4" s="1"/>
  <c r="U247" i="4"/>
  <c r="V247" i="4" s="1"/>
  <c r="U14" i="4"/>
  <c r="V14" i="4" s="1"/>
  <c r="M16" i="4"/>
  <c r="U16" i="4" s="1"/>
  <c r="V16" i="4" s="1"/>
  <c r="M288" i="4"/>
  <c r="U288" i="4" s="1"/>
  <c r="V288" i="4" s="1"/>
  <c r="U286" i="4"/>
  <c r="V286" i="4" s="1"/>
  <c r="M244" i="4"/>
  <c r="U244" i="4" s="1"/>
  <c r="V244" i="4" s="1"/>
  <c r="U242" i="4"/>
  <c r="V242" i="4" s="1"/>
  <c r="M209" i="4"/>
  <c r="U209" i="4" s="1"/>
  <c r="V209" i="4" s="1"/>
  <c r="U208" i="4"/>
  <c r="V208" i="4" s="1"/>
  <c r="O566" i="4"/>
  <c r="O565" i="4"/>
  <c r="O466" i="4"/>
  <c r="O468" i="4"/>
  <c r="O495" i="4"/>
  <c r="O469" i="4"/>
  <c r="O467" i="4"/>
  <c r="O475" i="4"/>
  <c r="P2" i="4"/>
  <c r="P476" i="4" s="1"/>
  <c r="O477" i="4"/>
  <c r="O504" i="4"/>
  <c r="O317" i="4"/>
  <c r="O202" i="4"/>
  <c r="O309" i="4"/>
  <c r="O257" i="4"/>
  <c r="O331" i="4"/>
  <c r="O307" i="4"/>
  <c r="O320" i="4"/>
  <c r="O243" i="4"/>
  <c r="O264" i="4"/>
  <c r="O248" i="4"/>
  <c r="O354" i="4"/>
  <c r="O310" i="4"/>
  <c r="O340" i="4"/>
  <c r="O234" i="4"/>
  <c r="O353" i="4"/>
  <c r="O265" i="4"/>
  <c r="O273" i="4"/>
  <c r="O335" i="4"/>
  <c r="O351" i="4"/>
  <c r="O341" i="4"/>
  <c r="O297" i="4"/>
  <c r="O260" i="4"/>
  <c r="O279" i="4"/>
  <c r="O247" i="4"/>
  <c r="O249" i="4" s="1"/>
  <c r="O291" i="4"/>
  <c r="O345" i="4"/>
  <c r="O301" i="4"/>
  <c r="O361" i="4"/>
  <c r="O308" i="4"/>
  <c r="O287" i="4"/>
  <c r="O352" i="4"/>
  <c r="O253" i="4"/>
  <c r="O336" i="4"/>
  <c r="O266" i="4"/>
  <c r="O296" i="4"/>
  <c r="O323" i="4"/>
  <c r="O198" i="4"/>
  <c r="O263" i="4"/>
  <c r="O364" i="4"/>
  <c r="O276" i="4"/>
  <c r="O292" i="4"/>
  <c r="O207" i="4"/>
  <c r="O252" i="4"/>
  <c r="O367" i="4"/>
  <c r="O215" i="4"/>
  <c r="O348" i="4"/>
  <c r="O304" i="4"/>
  <c r="O19" i="4"/>
  <c r="O34" i="4"/>
  <c r="O286" i="4"/>
  <c r="O288" i="4" s="1"/>
  <c r="O20" i="4"/>
  <c r="O203" i="4"/>
  <c r="O228" i="4"/>
  <c r="O220" i="4"/>
  <c r="O27" i="4"/>
  <c r="O208" i="4"/>
  <c r="O212" i="4"/>
  <c r="O242" i="4"/>
  <c r="O244" i="4" s="1"/>
  <c r="O14" i="4"/>
  <c r="O231" i="4"/>
  <c r="O218" i="4"/>
  <c r="O15" i="4"/>
  <c r="O330" i="4"/>
  <c r="O221" i="4"/>
  <c r="O219" i="4"/>
  <c r="O24" i="4"/>
  <c r="O10" i="4"/>
  <c r="O9" i="4"/>
  <c r="O431" i="4"/>
  <c r="O33" i="4"/>
  <c r="O31" i="4"/>
  <c r="O32" i="4"/>
  <c r="O44" i="4"/>
  <c r="O426" i="4"/>
  <c r="O428" i="4" s="1"/>
  <c r="O432" i="4"/>
  <c r="O445" i="4"/>
  <c r="O446" i="4" s="1"/>
  <c r="O41" i="4"/>
  <c r="O47" i="4"/>
  <c r="O439" i="4"/>
  <c r="O197" i="4"/>
  <c r="O449" i="4"/>
  <c r="L480" i="4"/>
  <c r="M204" i="4"/>
  <c r="M236" i="4" s="1"/>
  <c r="M267" i="4"/>
  <c r="M298" i="4"/>
  <c r="U298" i="4" s="1"/>
  <c r="V298" i="4" s="1"/>
  <c r="M311" i="4"/>
  <c r="U311" i="4" s="1"/>
  <c r="V311" i="4" s="1"/>
  <c r="M293" i="4"/>
  <c r="U293" i="4" s="1"/>
  <c r="V293" i="4" s="1"/>
  <c r="U267" i="4"/>
  <c r="V267" i="4" s="1"/>
  <c r="U291" i="4"/>
  <c r="V291" i="4" s="1"/>
  <c r="U340" i="4"/>
  <c r="V340" i="4" s="1"/>
  <c r="U337" i="4"/>
  <c r="V337" i="4" s="1"/>
  <c r="U202" i="4"/>
  <c r="V202" i="4" s="1"/>
  <c r="U249" i="4"/>
  <c r="V249" i="4" s="1"/>
  <c r="U307" i="4"/>
  <c r="V307" i="4" s="1"/>
  <c r="U296" i="4"/>
  <c r="V296" i="4" s="1"/>
  <c r="U351" i="4"/>
  <c r="V351" i="4" s="1"/>
  <c r="U252" i="4"/>
  <c r="V252" i="4" s="1"/>
  <c r="C28" i="28"/>
  <c r="Q290" i="1"/>
  <c r="Q292" i="1" s="1"/>
  <c r="Q633" i="1" s="1"/>
  <c r="K446" i="4"/>
  <c r="M446" i="4"/>
  <c r="M290" i="1"/>
  <c r="M292" i="1" s="1"/>
  <c r="U458" i="4"/>
  <c r="V458" i="4" s="1"/>
  <c r="V290" i="1"/>
  <c r="V292" i="1" s="1"/>
  <c r="L290" i="1"/>
  <c r="L292" i="1" s="1"/>
  <c r="L540" i="1" s="1"/>
  <c r="K485" i="4"/>
  <c r="U436" i="4"/>
  <c r="V436" i="4" s="1"/>
  <c r="R501" i="4"/>
  <c r="S446" i="4"/>
  <c r="N446" i="4"/>
  <c r="L446" i="4"/>
  <c r="U290" i="1"/>
  <c r="U292" i="1" s="1"/>
  <c r="N501" i="4"/>
  <c r="S501" i="4"/>
  <c r="L485" i="4"/>
  <c r="K23" i="29"/>
  <c r="K290" i="1"/>
  <c r="K292" i="1" s="1"/>
  <c r="F160" i="4" s="1"/>
  <c r="T496" i="4"/>
  <c r="T524" i="4"/>
  <c r="T484" i="4"/>
  <c r="T512" i="4"/>
  <c r="S484" i="4"/>
  <c r="S524" i="4"/>
  <c r="S496" i="4"/>
  <c r="S512" i="4"/>
  <c r="N496" i="4"/>
  <c r="N484" i="4"/>
  <c r="N512" i="4"/>
  <c r="N524" i="4"/>
  <c r="Q540" i="1"/>
  <c r="F173" i="4"/>
  <c r="L524" i="4"/>
  <c r="L512" i="4"/>
  <c r="L484" i="4"/>
  <c r="L496" i="4"/>
  <c r="R512" i="4"/>
  <c r="R524" i="4"/>
  <c r="R484" i="4"/>
  <c r="R496" i="4"/>
  <c r="G446" i="4"/>
  <c r="L23" i="27"/>
  <c r="U442" i="4"/>
  <c r="V442" i="4" s="1"/>
  <c r="H23" i="29"/>
  <c r="N30" i="29"/>
  <c r="H30" i="29"/>
  <c r="F187" i="4"/>
  <c r="V633" i="1"/>
  <c r="V540" i="1"/>
  <c r="V539" i="1"/>
  <c r="F161" i="4"/>
  <c r="K23" i="27"/>
  <c r="U422" i="4"/>
  <c r="V422" i="4" s="1"/>
  <c r="K539" i="1"/>
  <c r="Q462" i="1"/>
  <c r="Q464" i="1" s="1"/>
  <c r="J462" i="1"/>
  <c r="J464" i="1" s="1"/>
  <c r="M462" i="1"/>
  <c r="M464" i="1" s="1"/>
  <c r="U462" i="1"/>
  <c r="U464" i="1" s="1"/>
  <c r="O290" i="1"/>
  <c r="O292" i="1" s="1"/>
  <c r="G32" i="29"/>
  <c r="N485" i="4"/>
  <c r="I485" i="4"/>
  <c r="V462" i="1"/>
  <c r="V464" i="1" s="1"/>
  <c r="R290" i="1"/>
  <c r="R292" i="1" s="1"/>
  <c r="R462" i="1"/>
  <c r="R464" i="1" s="1"/>
  <c r="H281" i="4"/>
  <c r="H485" i="4" s="1"/>
  <c r="N290" i="1"/>
  <c r="N292" i="1" s="1"/>
  <c r="N462" i="1"/>
  <c r="N464" i="1" s="1"/>
  <c r="S290" i="1"/>
  <c r="S292" i="1" s="1"/>
  <c r="P462" i="1"/>
  <c r="P464" i="1" s="1"/>
  <c r="J485" i="4"/>
  <c r="K462" i="1"/>
  <c r="K464" i="1" s="1"/>
  <c r="T290" i="1"/>
  <c r="T292" i="1" s="1"/>
  <c r="T462" i="1"/>
  <c r="T464" i="1" s="1"/>
  <c r="I462" i="1"/>
  <c r="I464" i="1" s="1"/>
  <c r="J484" i="4"/>
  <c r="J512" i="4"/>
  <c r="J524" i="4"/>
  <c r="J496" i="4"/>
  <c r="I512" i="4"/>
  <c r="I484" i="4"/>
  <c r="I496" i="4"/>
  <c r="I524" i="4"/>
  <c r="K512" i="4"/>
  <c r="K524" i="4"/>
  <c r="K496" i="4"/>
  <c r="K484" i="4"/>
  <c r="H446" i="4"/>
  <c r="L23" i="29"/>
  <c r="E23" i="27"/>
  <c r="U443" i="4"/>
  <c r="V443" i="4" s="1"/>
  <c r="M633" i="1"/>
  <c r="M539" i="1"/>
  <c r="F165" i="4"/>
  <c r="M540" i="1"/>
  <c r="U199" i="4"/>
  <c r="V199" i="4" s="1"/>
  <c r="H484" i="4"/>
  <c r="H512" i="4"/>
  <c r="H496" i="4"/>
  <c r="H524" i="4"/>
  <c r="F184" i="4"/>
  <c r="U633" i="1"/>
  <c r="U539" i="1"/>
  <c r="U540" i="1"/>
  <c r="O421" i="4"/>
  <c r="O423" i="4" s="1"/>
  <c r="P421" i="4"/>
  <c r="N421" i="4"/>
  <c r="N423" i="4" s="1"/>
  <c r="N460" i="4" s="1"/>
  <c r="H421" i="4"/>
  <c r="R421" i="4"/>
  <c r="R423" i="4" s="1"/>
  <c r="R460" i="4" s="1"/>
  <c r="G421" i="4"/>
  <c r="F423" i="4"/>
  <c r="K421" i="4"/>
  <c r="K423" i="4" s="1"/>
  <c r="T421" i="4"/>
  <c r="T423" i="4" s="1"/>
  <c r="T460" i="4" s="1"/>
  <c r="L421" i="4"/>
  <c r="L423" i="4" s="1"/>
  <c r="S421" i="4"/>
  <c r="S423" i="4" s="1"/>
  <c r="I421" i="4"/>
  <c r="J421" i="4"/>
  <c r="M421" i="4"/>
  <c r="M423" i="4" s="1"/>
  <c r="M460" i="4" s="1"/>
  <c r="G276" i="1"/>
  <c r="W276" i="1" s="1"/>
  <c r="X276" i="1" s="1"/>
  <c r="G278" i="1"/>
  <c r="W278" i="1" s="1"/>
  <c r="X278" i="1" s="1"/>
  <c r="G284" i="1"/>
  <c r="W284" i="1" s="1"/>
  <c r="X284" i="1" s="1"/>
  <c r="G281" i="1"/>
  <c r="W281" i="1" s="1"/>
  <c r="X281" i="1" s="1"/>
  <c r="W642" i="1"/>
  <c r="X642" i="1" s="1"/>
  <c r="G452" i="1"/>
  <c r="W452" i="1" s="1"/>
  <c r="X452" i="1" s="1"/>
  <c r="G449" i="1"/>
  <c r="W449" i="1" s="1"/>
  <c r="X449" i="1" s="1"/>
  <c r="G286" i="1"/>
  <c r="W286" i="1" s="1"/>
  <c r="X286" i="1" s="1"/>
  <c r="G456" i="1"/>
  <c r="W456" i="1" s="1"/>
  <c r="X456" i="1" s="1"/>
  <c r="G453" i="1"/>
  <c r="W453" i="1" s="1"/>
  <c r="X453" i="1" s="1"/>
  <c r="G275" i="1"/>
  <c r="G447" i="1"/>
  <c r="G277" i="1"/>
  <c r="W277" i="1" s="1"/>
  <c r="X277" i="1" s="1"/>
  <c r="G280" i="1"/>
  <c r="W280" i="1" s="1"/>
  <c r="X280" i="1" s="1"/>
  <c r="G458" i="1"/>
  <c r="W458" i="1" s="1"/>
  <c r="X458" i="1" s="1"/>
  <c r="G450" i="1"/>
  <c r="W450" i="1" s="1"/>
  <c r="X450" i="1" s="1"/>
  <c r="G448" i="1"/>
  <c r="W448" i="1" s="1"/>
  <c r="X448" i="1" s="1"/>
  <c r="U11" i="4"/>
  <c r="V11" i="4" s="1"/>
  <c r="U427" i="4"/>
  <c r="V427" i="4" s="1"/>
  <c r="J23" i="27"/>
  <c r="F484" i="4"/>
  <c r="U598" i="4"/>
  <c r="V598" i="4" s="1"/>
  <c r="G314" i="4"/>
  <c r="G270" i="4"/>
  <c r="G225" i="4"/>
  <c r="G358" i="4"/>
  <c r="G38" i="4"/>
  <c r="U38" i="4" s="1"/>
  <c r="V38" i="4" s="1"/>
  <c r="G449" i="4"/>
  <c r="J290" i="1"/>
  <c r="J292" i="1" s="1"/>
  <c r="O462" i="1"/>
  <c r="O464" i="1" s="1"/>
  <c r="U455" i="4"/>
  <c r="V455" i="4" s="1"/>
  <c r="U452" i="4"/>
  <c r="V452" i="4" s="1"/>
  <c r="U428" i="4"/>
  <c r="V428" i="4" s="1"/>
  <c r="U444" i="4"/>
  <c r="V444" i="4" s="1"/>
  <c r="H290" i="1"/>
  <c r="H292" i="1" s="1"/>
  <c r="H462" i="1"/>
  <c r="H464" i="1" s="1"/>
  <c r="L462" i="1"/>
  <c r="L464" i="1" s="1"/>
  <c r="S462" i="1"/>
  <c r="S464" i="1" s="1"/>
  <c r="P290" i="1"/>
  <c r="P292" i="1" s="1"/>
  <c r="U35" i="4"/>
  <c r="V35" i="4" s="1"/>
  <c r="I290" i="1"/>
  <c r="I292" i="1" s="1"/>
  <c r="K540" i="1" l="1"/>
  <c r="L633" i="1"/>
  <c r="Q539" i="1"/>
  <c r="M281" i="4"/>
  <c r="O199" i="4"/>
  <c r="K633" i="1"/>
  <c r="L539" i="1"/>
  <c r="O332" i="4"/>
  <c r="O298" i="4"/>
  <c r="S460" i="4"/>
  <c r="O267" i="4"/>
  <c r="L460" i="4"/>
  <c r="K460" i="4"/>
  <c r="J423" i="4"/>
  <c r="J460" i="4" s="1"/>
  <c r="M23" i="31"/>
  <c r="N23" i="31" s="1"/>
  <c r="H32" i="31"/>
  <c r="H32" i="30"/>
  <c r="I423" i="4"/>
  <c r="I460" i="4" s="1"/>
  <c r="M23" i="30"/>
  <c r="N23" i="30" s="1"/>
  <c r="O254" i="4"/>
  <c r="O281" i="4" s="1"/>
  <c r="O11" i="4"/>
  <c r="M369" i="4"/>
  <c r="M512" i="4"/>
  <c r="M524" i="4"/>
  <c r="M496" i="4"/>
  <c r="M484" i="4"/>
  <c r="C14" i="28"/>
  <c r="L562" i="4"/>
  <c r="P469" i="4"/>
  <c r="P495" i="4"/>
  <c r="P566" i="4"/>
  <c r="P565" i="4"/>
  <c r="P466" i="4"/>
  <c r="P475" i="4"/>
  <c r="P504" i="4"/>
  <c r="P468" i="4"/>
  <c r="P477" i="4"/>
  <c r="Q2" i="4"/>
  <c r="Q476" i="4" s="1"/>
  <c r="P467" i="4"/>
  <c r="P317" i="4"/>
  <c r="P345" i="4"/>
  <c r="P361" i="4"/>
  <c r="P257" i="4"/>
  <c r="P307" i="4"/>
  <c r="P320" i="4"/>
  <c r="P243" i="4"/>
  <c r="P287" i="4"/>
  <c r="P264" i="4"/>
  <c r="P296" i="4"/>
  <c r="P323" i="4"/>
  <c r="P273" i="4"/>
  <c r="P335" i="4"/>
  <c r="P351" i="4"/>
  <c r="P364" i="4"/>
  <c r="P276" i="4"/>
  <c r="P292" i="4"/>
  <c r="P252" i="4"/>
  <c r="P367" i="4"/>
  <c r="P348" i="4"/>
  <c r="P279" i="4"/>
  <c r="P202" i="4"/>
  <c r="P247" i="4"/>
  <c r="P291" i="4"/>
  <c r="P301" i="4"/>
  <c r="P309" i="4"/>
  <c r="P308" i="4"/>
  <c r="P331" i="4"/>
  <c r="P352" i="4"/>
  <c r="P253" i="4"/>
  <c r="P336" i="4"/>
  <c r="P248" i="4"/>
  <c r="P266" i="4"/>
  <c r="P354" i="4"/>
  <c r="P310" i="4"/>
  <c r="P340" i="4"/>
  <c r="P234" i="4"/>
  <c r="P353" i="4"/>
  <c r="P198" i="4"/>
  <c r="P265" i="4"/>
  <c r="P263" i="4"/>
  <c r="P341" i="4"/>
  <c r="P297" i="4"/>
  <c r="P207" i="4"/>
  <c r="P215" i="4"/>
  <c r="P260" i="4"/>
  <c r="P304" i="4"/>
  <c r="P19" i="4"/>
  <c r="P20" i="4"/>
  <c r="P14" i="4"/>
  <c r="P231" i="4"/>
  <c r="P228" i="4"/>
  <c r="P330" i="4"/>
  <c r="P332" i="4" s="1"/>
  <c r="P221" i="4"/>
  <c r="P27" i="4"/>
  <c r="P34" i="4"/>
  <c r="P286" i="4"/>
  <c r="P288" i="4" s="1"/>
  <c r="P203" i="4"/>
  <c r="P218" i="4"/>
  <c r="P15" i="4"/>
  <c r="P219" i="4"/>
  <c r="P220" i="4"/>
  <c r="P208" i="4"/>
  <c r="P212" i="4"/>
  <c r="P242" i="4"/>
  <c r="P244" i="4" s="1"/>
  <c r="P426" i="4"/>
  <c r="P432" i="4"/>
  <c r="P24" i="4"/>
  <c r="P431" i="4"/>
  <c r="P433" i="4" s="1"/>
  <c r="P44" i="4"/>
  <c r="P445" i="4"/>
  <c r="P41" i="4"/>
  <c r="P10" i="4"/>
  <c r="P47" i="4"/>
  <c r="P9" i="4"/>
  <c r="P439" i="4"/>
  <c r="P197" i="4"/>
  <c r="P199" i="4" s="1"/>
  <c r="P33" i="4"/>
  <c r="P31" i="4"/>
  <c r="P32" i="4"/>
  <c r="P449" i="4"/>
  <c r="P270" i="4"/>
  <c r="P225" i="4"/>
  <c r="P444" i="4"/>
  <c r="P458" i="4"/>
  <c r="P443" i="4"/>
  <c r="P422" i="4"/>
  <c r="P423" i="4" s="1"/>
  <c r="P436" i="4"/>
  <c r="P358" i="4"/>
  <c r="P314" i="4"/>
  <c r="P38" i="4"/>
  <c r="P427" i="4"/>
  <c r="P452" i="4"/>
  <c r="P455" i="4"/>
  <c r="P442" i="4"/>
  <c r="M325" i="4"/>
  <c r="O21" i="4"/>
  <c r="O209" i="4"/>
  <c r="O337" i="4"/>
  <c r="O311" i="4"/>
  <c r="O204" i="4"/>
  <c r="O471" i="4"/>
  <c r="U204" i="4"/>
  <c r="V204" i="4" s="1"/>
  <c r="O35" i="4"/>
  <c r="O433" i="4"/>
  <c r="O460" i="4" s="1"/>
  <c r="O612" i="4" s="1"/>
  <c r="O222" i="4"/>
  <c r="O16" i="4"/>
  <c r="O293" i="4"/>
  <c r="O325" i="4" s="1"/>
  <c r="O355" i="4"/>
  <c r="O342" i="4"/>
  <c r="O478" i="4"/>
  <c r="M49" i="4"/>
  <c r="M501" i="4" s="1"/>
  <c r="Q544" i="1"/>
  <c r="F397" i="4" s="1"/>
  <c r="G397" i="4" s="1"/>
  <c r="K544" i="1"/>
  <c r="F384" i="4" s="1"/>
  <c r="U544" i="1"/>
  <c r="F408" i="4" s="1"/>
  <c r="L544" i="1"/>
  <c r="F385" i="4" s="1"/>
  <c r="V544" i="1"/>
  <c r="F411" i="4" s="1"/>
  <c r="S411" i="4" s="1"/>
  <c r="F155" i="4"/>
  <c r="I540" i="1"/>
  <c r="I633" i="1"/>
  <c r="I539" i="1"/>
  <c r="I544" i="1" s="1"/>
  <c r="F379" i="4" s="1"/>
  <c r="F132" i="4"/>
  <c r="S124" i="1"/>
  <c r="S133" i="1" s="1"/>
  <c r="F86" i="4" s="1"/>
  <c r="S630" i="1"/>
  <c r="H124" i="1"/>
  <c r="H133" i="1" s="1"/>
  <c r="F58" i="4" s="1"/>
  <c r="H630" i="1"/>
  <c r="F105" i="4"/>
  <c r="O630" i="1"/>
  <c r="O124" i="1"/>
  <c r="O133" i="1" s="1"/>
  <c r="F79" i="4" s="1"/>
  <c r="F125" i="4"/>
  <c r="J540" i="1"/>
  <c r="J539" i="1"/>
  <c r="F156" i="4"/>
  <c r="J633" i="1"/>
  <c r="G30" i="27"/>
  <c r="U225" i="4"/>
  <c r="V225" i="4" s="1"/>
  <c r="G290" i="1"/>
  <c r="W275" i="1"/>
  <c r="X275" i="1" s="1"/>
  <c r="J612" i="4"/>
  <c r="I612" i="4"/>
  <c r="L612" i="4"/>
  <c r="K612" i="4"/>
  <c r="N612" i="4"/>
  <c r="S408" i="4"/>
  <c r="J408" i="4"/>
  <c r="M408" i="4"/>
  <c r="K408" i="4"/>
  <c r="G408" i="4"/>
  <c r="I408" i="4"/>
  <c r="Q408" i="4"/>
  <c r="R408" i="4"/>
  <c r="N408" i="4"/>
  <c r="L408" i="4"/>
  <c r="P408" i="4"/>
  <c r="T408" i="4"/>
  <c r="H408" i="4"/>
  <c r="O408" i="4"/>
  <c r="G184" i="4"/>
  <c r="I184" i="4"/>
  <c r="L184" i="4"/>
  <c r="O184" i="4"/>
  <c r="S184" i="4"/>
  <c r="T184" i="4"/>
  <c r="Q184" i="4"/>
  <c r="R184" i="4"/>
  <c r="H184" i="4"/>
  <c r="J184" i="4"/>
  <c r="M184" i="4"/>
  <c r="N184" i="4"/>
  <c r="K184" i="4"/>
  <c r="P184" i="4"/>
  <c r="O165" i="4"/>
  <c r="R165" i="4"/>
  <c r="S165" i="4"/>
  <c r="I165" i="4"/>
  <c r="L165" i="4"/>
  <c r="P165" i="4"/>
  <c r="T165" i="4"/>
  <c r="N165" i="4"/>
  <c r="K165" i="4"/>
  <c r="H165" i="4"/>
  <c r="J165" i="4"/>
  <c r="M165" i="4"/>
  <c r="G165" i="4"/>
  <c r="Q165" i="4"/>
  <c r="T124" i="1"/>
  <c r="T133" i="1" s="1"/>
  <c r="F89" i="4" s="1"/>
  <c r="F135" i="4"/>
  <c r="T630" i="1"/>
  <c r="T466" i="1"/>
  <c r="K124" i="1"/>
  <c r="K133" i="1" s="1"/>
  <c r="F67" i="4" s="1"/>
  <c r="F114" i="4"/>
  <c r="K630" i="1"/>
  <c r="P124" i="1"/>
  <c r="P133" i="1" s="1"/>
  <c r="F80" i="4" s="1"/>
  <c r="P630" i="1"/>
  <c r="F126" i="4"/>
  <c r="S633" i="1"/>
  <c r="S540" i="1"/>
  <c r="S539" i="1"/>
  <c r="F178" i="4"/>
  <c r="F168" i="4"/>
  <c r="N540" i="1"/>
  <c r="N633" i="1"/>
  <c r="N539" i="1"/>
  <c r="F174" i="4"/>
  <c r="R633" i="1"/>
  <c r="R540" i="1"/>
  <c r="R539" i="1"/>
  <c r="H32" i="29"/>
  <c r="F138" i="4"/>
  <c r="U630" i="1"/>
  <c r="U124" i="1"/>
  <c r="U133" i="1" s="1"/>
  <c r="F92" i="4" s="1"/>
  <c r="M630" i="1"/>
  <c r="F119" i="4"/>
  <c r="M124" i="1"/>
  <c r="M133" i="1" s="1"/>
  <c r="F72" i="4" s="1"/>
  <c r="Q124" i="1"/>
  <c r="Q133" i="1" s="1"/>
  <c r="F81" i="4" s="1"/>
  <c r="Q630" i="1"/>
  <c r="F127" i="4"/>
  <c r="N384" i="4"/>
  <c r="T384" i="4"/>
  <c r="H384" i="4"/>
  <c r="M384" i="4"/>
  <c r="F386" i="4"/>
  <c r="K384" i="4"/>
  <c r="L384" i="4"/>
  <c r="P384" i="4"/>
  <c r="S384" i="4"/>
  <c r="I384" i="4"/>
  <c r="G384" i="4"/>
  <c r="J384" i="4"/>
  <c r="O384" i="4"/>
  <c r="R384" i="4"/>
  <c r="Q384" i="4"/>
  <c r="P385" i="4"/>
  <c r="N385" i="4"/>
  <c r="K385" i="4"/>
  <c r="T385" i="4"/>
  <c r="G385" i="4"/>
  <c r="J385" i="4"/>
  <c r="M385" i="4"/>
  <c r="S385" i="4"/>
  <c r="R385" i="4"/>
  <c r="L385" i="4"/>
  <c r="H385" i="4"/>
  <c r="O385" i="4"/>
  <c r="I385" i="4"/>
  <c r="Q385" i="4"/>
  <c r="H161" i="4"/>
  <c r="N161" i="4"/>
  <c r="O161" i="4"/>
  <c r="S161" i="4"/>
  <c r="J161" i="4"/>
  <c r="M161" i="4"/>
  <c r="Q161" i="4"/>
  <c r="T161" i="4"/>
  <c r="K161" i="4"/>
  <c r="G161" i="4"/>
  <c r="R161" i="4"/>
  <c r="I161" i="4"/>
  <c r="L161" i="4"/>
  <c r="P161" i="4"/>
  <c r="T411" i="4"/>
  <c r="N411" i="4"/>
  <c r="L411" i="4"/>
  <c r="J411" i="4"/>
  <c r="O397" i="4"/>
  <c r="K397" i="4"/>
  <c r="J397" i="4"/>
  <c r="U446" i="4"/>
  <c r="V446" i="4" s="1"/>
  <c r="U314" i="4"/>
  <c r="V314" i="4" s="1"/>
  <c r="G325" i="4"/>
  <c r="U325" i="4" s="1"/>
  <c r="V325" i="4" s="1"/>
  <c r="P633" i="1"/>
  <c r="P539" i="1"/>
  <c r="F172" i="4"/>
  <c r="P540" i="1"/>
  <c r="F115" i="4"/>
  <c r="L124" i="1"/>
  <c r="L133" i="1" s="1"/>
  <c r="F68" i="4" s="1"/>
  <c r="L630" i="1"/>
  <c r="H540" i="1"/>
  <c r="H633" i="1"/>
  <c r="H539" i="1"/>
  <c r="H544" i="1" s="1"/>
  <c r="F375" i="4" s="1"/>
  <c r="F151" i="4"/>
  <c r="U449" i="4"/>
  <c r="V449" i="4" s="1"/>
  <c r="G23" i="27"/>
  <c r="H23" i="27" s="1"/>
  <c r="U358" i="4"/>
  <c r="V358" i="4" s="1"/>
  <c r="G369" i="4"/>
  <c r="U369" i="4" s="1"/>
  <c r="V369" i="4" s="1"/>
  <c r="U270" i="4"/>
  <c r="V270" i="4" s="1"/>
  <c r="G32" i="27"/>
  <c r="G281" i="4"/>
  <c r="W447" i="1"/>
  <c r="X447" i="1" s="1"/>
  <c r="G462" i="1"/>
  <c r="M612" i="4"/>
  <c r="F460" i="4"/>
  <c r="M510" i="4" s="1"/>
  <c r="G423" i="4"/>
  <c r="M23" i="27"/>
  <c r="U421" i="4"/>
  <c r="V421" i="4" s="1"/>
  <c r="H423" i="4"/>
  <c r="H460" i="4" s="1"/>
  <c r="M23" i="29"/>
  <c r="N23" i="29" s="1"/>
  <c r="I630" i="1"/>
  <c r="I124" i="1"/>
  <c r="I133" i="1" s="1"/>
  <c r="F62" i="4" s="1"/>
  <c r="F109" i="4"/>
  <c r="T540" i="1"/>
  <c r="T633" i="1"/>
  <c r="T539" i="1"/>
  <c r="T544" i="1" s="1"/>
  <c r="F405" i="4" s="1"/>
  <c r="F181" i="4"/>
  <c r="N124" i="1"/>
  <c r="N133" i="1" s="1"/>
  <c r="F75" i="4" s="1"/>
  <c r="N630" i="1"/>
  <c r="F122" i="4"/>
  <c r="R124" i="1"/>
  <c r="R133" i="1" s="1"/>
  <c r="F82" i="4" s="1"/>
  <c r="F128" i="4"/>
  <c r="R630" i="1"/>
  <c r="V630" i="1"/>
  <c r="V124" i="1"/>
  <c r="V133" i="1" s="1"/>
  <c r="F95" i="4" s="1"/>
  <c r="F141" i="4"/>
  <c r="O539" i="1"/>
  <c r="F171" i="4"/>
  <c r="O633" i="1"/>
  <c r="O540" i="1"/>
  <c r="F110" i="4"/>
  <c r="J630" i="1"/>
  <c r="J124" i="1"/>
  <c r="J133" i="1" s="1"/>
  <c r="F63" i="4" s="1"/>
  <c r="R160" i="4"/>
  <c r="S160" i="4"/>
  <c r="S162" i="4" s="1"/>
  <c r="T160" i="4"/>
  <c r="H160" i="4"/>
  <c r="J160" i="4"/>
  <c r="J162" i="4" s="1"/>
  <c r="P160" i="4"/>
  <c r="P162" i="4" s="1"/>
  <c r="G160" i="4"/>
  <c r="F162" i="4"/>
  <c r="L160" i="4"/>
  <c r="L162" i="4" s="1"/>
  <c r="N160" i="4"/>
  <c r="N162" i="4" s="1"/>
  <c r="M160" i="4"/>
  <c r="O160" i="4"/>
  <c r="K160" i="4"/>
  <c r="K162" i="4" s="1"/>
  <c r="I160" i="4"/>
  <c r="I162" i="4" s="1"/>
  <c r="Q160" i="4"/>
  <c r="Q162" i="4" s="1"/>
  <c r="O187" i="4"/>
  <c r="N187" i="4"/>
  <c r="S187" i="4"/>
  <c r="R187" i="4"/>
  <c r="I187" i="4"/>
  <c r="L187" i="4"/>
  <c r="P187" i="4"/>
  <c r="G187" i="4"/>
  <c r="T187" i="4"/>
  <c r="K187" i="4"/>
  <c r="H187" i="4"/>
  <c r="J187" i="4"/>
  <c r="M187" i="4"/>
  <c r="Q187" i="4"/>
  <c r="H173" i="4"/>
  <c r="M173" i="4"/>
  <c r="O173" i="4"/>
  <c r="N173" i="4"/>
  <c r="L173" i="4"/>
  <c r="G173" i="4"/>
  <c r="P173" i="4"/>
  <c r="I173" i="4"/>
  <c r="J173" i="4"/>
  <c r="K173" i="4"/>
  <c r="Q173" i="4"/>
  <c r="G49" i="4"/>
  <c r="S510" i="4"/>
  <c r="T510" i="4"/>
  <c r="G236" i="4"/>
  <c r="M544" i="1"/>
  <c r="F389" i="4" s="1"/>
  <c r="N397" i="4" l="1"/>
  <c r="Q397" i="4"/>
  <c r="I397" i="4"/>
  <c r="H411" i="4"/>
  <c r="U411" i="4" s="1"/>
  <c r="V411" i="4" s="1"/>
  <c r="G411" i="4"/>
  <c r="K411" i="4"/>
  <c r="M485" i="4"/>
  <c r="R162" i="4"/>
  <c r="M397" i="4"/>
  <c r="L397" i="4"/>
  <c r="P397" i="4"/>
  <c r="R411" i="4"/>
  <c r="P411" i="4"/>
  <c r="M411" i="4"/>
  <c r="H397" i="4"/>
  <c r="Q411" i="4"/>
  <c r="O411" i="4"/>
  <c r="I411" i="4"/>
  <c r="N544" i="1"/>
  <c r="F392" i="4" s="1"/>
  <c r="P11" i="4"/>
  <c r="M162" i="4"/>
  <c r="T162" i="4"/>
  <c r="P293" i="4"/>
  <c r="O162" i="4"/>
  <c r="H162" i="4"/>
  <c r="P21" i="4"/>
  <c r="P446" i="4"/>
  <c r="O480" i="4"/>
  <c r="O562" i="4" s="1"/>
  <c r="O564" i="4" s="1"/>
  <c r="O369" i="4"/>
  <c r="O485" i="4" s="1"/>
  <c r="L564" i="4"/>
  <c r="O236" i="4"/>
  <c r="P428" i="4"/>
  <c r="P16" i="4"/>
  <c r="P209" i="4"/>
  <c r="P342" i="4"/>
  <c r="P204" i="4"/>
  <c r="P254" i="4"/>
  <c r="P355" i="4"/>
  <c r="P298" i="4"/>
  <c r="P471" i="4"/>
  <c r="Q566" i="4"/>
  <c r="Q565" i="4"/>
  <c r="Q467" i="4"/>
  <c r="Q475" i="4"/>
  <c r="Q504" i="4"/>
  <c r="R2" i="4"/>
  <c r="S2" i="4" s="1"/>
  <c r="T2" i="4" s="1"/>
  <c r="U2" i="4" s="1"/>
  <c r="V2" i="4" s="1"/>
  <c r="Q495" i="4"/>
  <c r="Q477" i="4"/>
  <c r="Q468" i="4"/>
  <c r="M468" i="4" s="1"/>
  <c r="Q466" i="4"/>
  <c r="Q469" i="4"/>
  <c r="M469" i="4" s="1"/>
  <c r="U469" i="4" s="1"/>
  <c r="V469" i="4" s="1"/>
  <c r="Q279" i="4"/>
  <c r="Q247" i="4"/>
  <c r="Q291" i="4"/>
  <c r="Q345" i="4"/>
  <c r="Q301" i="4"/>
  <c r="Q309" i="4"/>
  <c r="Q308" i="4"/>
  <c r="Q331" i="4"/>
  <c r="Q307" i="4"/>
  <c r="Q320" i="4"/>
  <c r="Q243" i="4"/>
  <c r="Q264" i="4"/>
  <c r="Q352" i="4"/>
  <c r="Q336" i="4"/>
  <c r="Q266" i="4"/>
  <c r="Q354" i="4"/>
  <c r="Q323" i="4"/>
  <c r="Q353" i="4"/>
  <c r="Q198" i="4"/>
  <c r="Q265" i="4"/>
  <c r="Q364" i="4"/>
  <c r="Q341" i="4"/>
  <c r="Q252" i="4"/>
  <c r="Q367" i="4"/>
  <c r="Q215" i="4"/>
  <c r="Q348" i="4"/>
  <c r="Q260" i="4"/>
  <c r="Q317" i="4"/>
  <c r="Q202" i="4"/>
  <c r="Q361" i="4"/>
  <c r="Q257" i="4"/>
  <c r="Q287" i="4"/>
  <c r="Q253" i="4"/>
  <c r="Q248" i="4"/>
  <c r="Q310" i="4"/>
  <c r="Q296" i="4"/>
  <c r="Q340" i="4"/>
  <c r="Q234" i="4"/>
  <c r="Q273" i="4"/>
  <c r="Q335" i="4"/>
  <c r="Q337" i="4" s="1"/>
  <c r="Q263" i="4"/>
  <c r="Q351" i="4"/>
  <c r="Q276" i="4"/>
  <c r="Q297" i="4"/>
  <c r="Q292" i="4"/>
  <c r="Q207" i="4"/>
  <c r="Q304" i="4"/>
  <c r="Q19" i="4"/>
  <c r="Q286" i="4"/>
  <c r="Q231" i="4"/>
  <c r="Q218" i="4"/>
  <c r="Q330" i="4"/>
  <c r="Q332" i="4" s="1"/>
  <c r="Q208" i="4"/>
  <c r="Q242" i="4"/>
  <c r="Q244" i="4" s="1"/>
  <c r="Q34" i="4"/>
  <c r="Q20" i="4"/>
  <c r="Q14" i="4"/>
  <c r="Q203" i="4"/>
  <c r="Q228" i="4"/>
  <c r="Q15" i="4"/>
  <c r="Q221" i="4"/>
  <c r="Q219" i="4"/>
  <c r="Q220" i="4"/>
  <c r="Q27" i="4"/>
  <c r="Q212" i="4"/>
  <c r="Q44" i="4"/>
  <c r="Q426" i="4"/>
  <c r="Q432" i="4"/>
  <c r="Q41" i="4"/>
  <c r="Q10" i="4"/>
  <c r="Q47" i="4"/>
  <c r="Q9" i="4"/>
  <c r="Q439" i="4"/>
  <c r="Q31" i="4"/>
  <c r="Q32" i="4"/>
  <c r="Q445" i="4"/>
  <c r="Q24" i="4"/>
  <c r="Q197" i="4"/>
  <c r="Q199" i="4" s="1"/>
  <c r="Q431" i="4"/>
  <c r="Q33" i="4"/>
  <c r="Q449" i="4"/>
  <c r="Q427" i="4"/>
  <c r="Q452" i="4"/>
  <c r="Q314" i="4"/>
  <c r="Q358" i="4"/>
  <c r="Q38" i="4"/>
  <c r="Q442" i="4"/>
  <c r="Q422" i="4"/>
  <c r="Q436" i="4"/>
  <c r="Q444" i="4"/>
  <c r="Q458" i="4"/>
  <c r="Q225" i="4"/>
  <c r="Q270" i="4"/>
  <c r="Q455" i="4"/>
  <c r="Q443" i="4"/>
  <c r="Q421" i="4"/>
  <c r="Q423" i="4" s="1"/>
  <c r="C30" i="28"/>
  <c r="C31" i="28" s="1"/>
  <c r="C15" i="28"/>
  <c r="O49" i="4"/>
  <c r="O501" i="4" s="1"/>
  <c r="P35" i="4"/>
  <c r="P222" i="4"/>
  <c r="P236" i="4" s="1"/>
  <c r="P267" i="4"/>
  <c r="P249" i="4"/>
  <c r="P337" i="4"/>
  <c r="P369" i="4" s="1"/>
  <c r="P311" i="4"/>
  <c r="P478" i="4"/>
  <c r="S544" i="1"/>
  <c r="F402" i="4" s="1"/>
  <c r="O544" i="1"/>
  <c r="F395" i="4" s="1"/>
  <c r="I386" i="4"/>
  <c r="P386" i="4"/>
  <c r="K386" i="4"/>
  <c r="M386" i="4"/>
  <c r="G496" i="4"/>
  <c r="G524" i="4"/>
  <c r="U236" i="4"/>
  <c r="V236" i="4" s="1"/>
  <c r="G512" i="4"/>
  <c r="U512" i="4" s="1"/>
  <c r="V512" i="4" s="1"/>
  <c r="G484" i="4"/>
  <c r="U484" i="4" s="1"/>
  <c r="V484" i="4" s="1"/>
  <c r="G501" i="4"/>
  <c r="U501" i="4" s="1"/>
  <c r="V501" i="4" s="1"/>
  <c r="U49" i="4"/>
  <c r="V49" i="4" s="1"/>
  <c r="U160" i="4"/>
  <c r="V160" i="4" s="1"/>
  <c r="G162" i="4"/>
  <c r="U162" i="4" s="1"/>
  <c r="S171" i="4"/>
  <c r="R171" i="4"/>
  <c r="L171" i="4"/>
  <c r="N171" i="4"/>
  <c r="H171" i="4"/>
  <c r="M171" i="4"/>
  <c r="Q171" i="4"/>
  <c r="F175" i="4"/>
  <c r="O171" i="4"/>
  <c r="K171" i="4"/>
  <c r="I171" i="4"/>
  <c r="G171" i="4"/>
  <c r="T171" i="4"/>
  <c r="J171" i="4"/>
  <c r="P171" i="4"/>
  <c r="R141" i="4"/>
  <c r="H141" i="4"/>
  <c r="J141" i="4"/>
  <c r="M141" i="4"/>
  <c r="G141" i="4"/>
  <c r="S141" i="4"/>
  <c r="P141" i="4"/>
  <c r="N141" i="4"/>
  <c r="L141" i="4"/>
  <c r="O141" i="4"/>
  <c r="Q141" i="4"/>
  <c r="I141" i="4"/>
  <c r="K141" i="4"/>
  <c r="T141" i="4"/>
  <c r="O128" i="4"/>
  <c r="H128" i="4"/>
  <c r="F29" i="29" s="1"/>
  <c r="J128" i="4"/>
  <c r="F29" i="31" s="1"/>
  <c r="P128" i="4"/>
  <c r="N128" i="4"/>
  <c r="L128" i="4"/>
  <c r="G128" i="4"/>
  <c r="F29" i="27" s="1"/>
  <c r="K128" i="4"/>
  <c r="M128" i="4"/>
  <c r="Q128" i="4"/>
  <c r="I128" i="4"/>
  <c r="F29" i="30" s="1"/>
  <c r="N122" i="4"/>
  <c r="S122" i="4"/>
  <c r="R122" i="4"/>
  <c r="H122" i="4"/>
  <c r="J122" i="4"/>
  <c r="M122" i="4"/>
  <c r="Q122" i="4"/>
  <c r="O122" i="4"/>
  <c r="K122" i="4"/>
  <c r="T122" i="4"/>
  <c r="G122" i="4"/>
  <c r="I122" i="4"/>
  <c r="L122" i="4"/>
  <c r="P122" i="4"/>
  <c r="O75" i="4"/>
  <c r="G75" i="4"/>
  <c r="I75" i="4"/>
  <c r="L75" i="4"/>
  <c r="K75" i="4"/>
  <c r="R75" i="4"/>
  <c r="P75" i="4"/>
  <c r="T75" i="4"/>
  <c r="J75" i="4"/>
  <c r="N75" i="4"/>
  <c r="Q75" i="4"/>
  <c r="H75" i="4"/>
  <c r="M75" i="4"/>
  <c r="S75" i="4"/>
  <c r="G405" i="4"/>
  <c r="S405" i="4"/>
  <c r="I405" i="4"/>
  <c r="L405" i="4"/>
  <c r="P405" i="4"/>
  <c r="N405" i="4"/>
  <c r="Q405" i="4"/>
  <c r="O405" i="4"/>
  <c r="K405" i="4"/>
  <c r="H405" i="4"/>
  <c r="J405" i="4"/>
  <c r="M405" i="4"/>
  <c r="R405" i="4"/>
  <c r="T405" i="4"/>
  <c r="K62" i="4"/>
  <c r="S62" i="4"/>
  <c r="H62" i="4"/>
  <c r="J62" i="4"/>
  <c r="I15" i="31" s="1"/>
  <c r="P62" i="4"/>
  <c r="R62" i="4"/>
  <c r="G62" i="4"/>
  <c r="L62" i="4"/>
  <c r="Q62" i="4"/>
  <c r="F64" i="4"/>
  <c r="M62" i="4"/>
  <c r="T62" i="4"/>
  <c r="N62" i="4"/>
  <c r="I62" i="4"/>
  <c r="I15" i="30" s="1"/>
  <c r="O62" i="4"/>
  <c r="U423" i="4"/>
  <c r="V423" i="4" s="1"/>
  <c r="G460" i="4"/>
  <c r="F612" i="4"/>
  <c r="O613" i="4" s="1"/>
  <c r="H32" i="27"/>
  <c r="H151" i="4"/>
  <c r="J151" i="4"/>
  <c r="M151" i="4"/>
  <c r="O151" i="4"/>
  <c r="K151" i="4"/>
  <c r="T151" i="4"/>
  <c r="P151" i="4"/>
  <c r="S151" i="4"/>
  <c r="I151" i="4"/>
  <c r="L151" i="4"/>
  <c r="Q151" i="4"/>
  <c r="N151" i="4"/>
  <c r="G151" i="4"/>
  <c r="R151" i="4"/>
  <c r="N115" i="4"/>
  <c r="S115" i="4"/>
  <c r="I115" i="4"/>
  <c r="P115" i="4"/>
  <c r="O115" i="4"/>
  <c r="T115" i="4"/>
  <c r="K115" i="4"/>
  <c r="G115" i="4"/>
  <c r="J115" i="4"/>
  <c r="R115" i="4"/>
  <c r="L115" i="4"/>
  <c r="H115" i="4"/>
  <c r="M115" i="4"/>
  <c r="Q115" i="4"/>
  <c r="G172" i="4"/>
  <c r="K172" i="4"/>
  <c r="L172" i="4"/>
  <c r="N172" i="4"/>
  <c r="S172" i="4"/>
  <c r="P172" i="4"/>
  <c r="Q172" i="4"/>
  <c r="M172" i="4"/>
  <c r="R172" i="4"/>
  <c r="I172" i="4"/>
  <c r="H172" i="4"/>
  <c r="T172" i="4"/>
  <c r="J172" i="4"/>
  <c r="O172" i="4"/>
  <c r="T72" i="4"/>
  <c r="S72" i="4"/>
  <c r="I72" i="4"/>
  <c r="L72" i="4"/>
  <c r="P72" i="4"/>
  <c r="G72" i="4"/>
  <c r="R72" i="4"/>
  <c r="K72" i="4"/>
  <c r="H72" i="4"/>
  <c r="J72" i="4"/>
  <c r="M72" i="4"/>
  <c r="O72" i="4"/>
  <c r="N72" i="4"/>
  <c r="Q72" i="4"/>
  <c r="N392" i="4"/>
  <c r="T392" i="4"/>
  <c r="K392" i="4"/>
  <c r="H392" i="4"/>
  <c r="J392" i="4"/>
  <c r="M392" i="4"/>
  <c r="Q392" i="4"/>
  <c r="S392" i="4"/>
  <c r="G392" i="4"/>
  <c r="L392" i="4"/>
  <c r="O392" i="4"/>
  <c r="R392" i="4"/>
  <c r="I392" i="4"/>
  <c r="P392" i="4"/>
  <c r="R178" i="4"/>
  <c r="N178" i="4"/>
  <c r="T178" i="4"/>
  <c r="M178" i="4"/>
  <c r="O178" i="4"/>
  <c r="L178" i="4"/>
  <c r="H178" i="4"/>
  <c r="I178" i="4"/>
  <c r="J178" i="4"/>
  <c r="K178" i="4"/>
  <c r="G178" i="4"/>
  <c r="S178" i="4"/>
  <c r="Q178" i="4"/>
  <c r="P178" i="4"/>
  <c r="H126" i="4"/>
  <c r="E29" i="29" s="1"/>
  <c r="S126" i="4"/>
  <c r="G126" i="4"/>
  <c r="L126" i="4"/>
  <c r="T126" i="4"/>
  <c r="J126" i="4"/>
  <c r="E29" i="31" s="1"/>
  <c r="P126" i="4"/>
  <c r="O126" i="4"/>
  <c r="R126" i="4"/>
  <c r="I126" i="4"/>
  <c r="E29" i="30" s="1"/>
  <c r="N126" i="4"/>
  <c r="K126" i="4"/>
  <c r="M126" i="4"/>
  <c r="Q126" i="4"/>
  <c r="O80" i="4"/>
  <c r="G80" i="4"/>
  <c r="J80" i="4"/>
  <c r="E15" i="31" s="1"/>
  <c r="P80" i="4"/>
  <c r="N80" i="4"/>
  <c r="L80" i="4"/>
  <c r="Q80" i="4"/>
  <c r="H80" i="4"/>
  <c r="E15" i="29" s="1"/>
  <c r="K80" i="4"/>
  <c r="M80" i="4"/>
  <c r="S80" i="4"/>
  <c r="T80" i="4"/>
  <c r="R80" i="4"/>
  <c r="I80" i="4"/>
  <c r="E15" i="30" s="1"/>
  <c r="O114" i="4"/>
  <c r="G114" i="4"/>
  <c r="F116" i="4"/>
  <c r="L114" i="4"/>
  <c r="L116" i="4" s="1"/>
  <c r="R114" i="4"/>
  <c r="H114" i="4"/>
  <c r="H116" i="4" s="1"/>
  <c r="M114" i="4"/>
  <c r="M116" i="4" s="1"/>
  <c r="Q114" i="4"/>
  <c r="Q116" i="4" s="1"/>
  <c r="S114" i="4"/>
  <c r="S116" i="4" s="1"/>
  <c r="K114" i="4"/>
  <c r="K116" i="4" s="1"/>
  <c r="I114" i="4"/>
  <c r="I116" i="4" s="1"/>
  <c r="N114" i="4"/>
  <c r="T114" i="4"/>
  <c r="T116" i="4" s="1"/>
  <c r="J114" i="4"/>
  <c r="P114" i="4"/>
  <c r="P116" i="4" s="1"/>
  <c r="G135" i="4"/>
  <c r="N135" i="4"/>
  <c r="R135" i="4"/>
  <c r="H135" i="4"/>
  <c r="J135" i="4"/>
  <c r="P135" i="4"/>
  <c r="Q135" i="4"/>
  <c r="M135" i="4"/>
  <c r="T135" i="4"/>
  <c r="S135" i="4"/>
  <c r="K135" i="4"/>
  <c r="I135" i="4"/>
  <c r="L135" i="4"/>
  <c r="O135" i="4"/>
  <c r="W290" i="1"/>
  <c r="X290" i="1" s="1"/>
  <c r="G292" i="1"/>
  <c r="H30" i="27"/>
  <c r="N30" i="27"/>
  <c r="O156" i="4"/>
  <c r="S156" i="4"/>
  <c r="R156" i="4"/>
  <c r="N156" i="4"/>
  <c r="G156" i="4"/>
  <c r="H156" i="4"/>
  <c r="J156" i="4"/>
  <c r="P156" i="4"/>
  <c r="Q156" i="4"/>
  <c r="K156" i="4"/>
  <c r="T156" i="4"/>
  <c r="I156" i="4"/>
  <c r="L156" i="4"/>
  <c r="M156" i="4"/>
  <c r="K79" i="4"/>
  <c r="S79" i="4"/>
  <c r="S83" i="4" s="1"/>
  <c r="M79" i="4"/>
  <c r="G79" i="4"/>
  <c r="N79" i="4"/>
  <c r="I79" i="4"/>
  <c r="L15" i="30" s="1"/>
  <c r="P79" i="4"/>
  <c r="T79" i="4"/>
  <c r="H79" i="4"/>
  <c r="J79" i="4"/>
  <c r="L15" i="31" s="1"/>
  <c r="O79" i="4"/>
  <c r="R79" i="4"/>
  <c r="R83" i="4" s="1"/>
  <c r="F83" i="4"/>
  <c r="L79" i="4"/>
  <c r="Q79" i="4"/>
  <c r="R105" i="4"/>
  <c r="K105" i="4"/>
  <c r="J105" i="4"/>
  <c r="O105" i="4"/>
  <c r="S105" i="4"/>
  <c r="I105" i="4"/>
  <c r="P105" i="4"/>
  <c r="T105" i="4"/>
  <c r="H105" i="4"/>
  <c r="M105" i="4"/>
  <c r="G105" i="4"/>
  <c r="N105" i="4"/>
  <c r="L105" i="4"/>
  <c r="Q105" i="4"/>
  <c r="R58" i="4"/>
  <c r="T58" i="4"/>
  <c r="J58" i="4"/>
  <c r="K15" i="31" s="1"/>
  <c r="O58" i="4"/>
  <c r="S58" i="4"/>
  <c r="I58" i="4"/>
  <c r="K15" i="30" s="1"/>
  <c r="P58" i="4"/>
  <c r="N58" i="4"/>
  <c r="H58" i="4"/>
  <c r="M58" i="4"/>
  <c r="K58" i="4"/>
  <c r="G58" i="4"/>
  <c r="L58" i="4"/>
  <c r="Q58" i="4"/>
  <c r="R86" i="4"/>
  <c r="T86" i="4"/>
  <c r="N86" i="4"/>
  <c r="M86" i="4"/>
  <c r="O86" i="4"/>
  <c r="P86" i="4"/>
  <c r="K86" i="4"/>
  <c r="S86" i="4"/>
  <c r="Q86" i="4"/>
  <c r="L86" i="4"/>
  <c r="H86" i="4"/>
  <c r="I86" i="4"/>
  <c r="J86" i="4"/>
  <c r="G86" i="4"/>
  <c r="S379" i="4"/>
  <c r="R379" i="4"/>
  <c r="N379" i="4"/>
  <c r="M379" i="4"/>
  <c r="L379" i="4"/>
  <c r="Q379" i="4"/>
  <c r="P379" i="4"/>
  <c r="G379" i="4"/>
  <c r="T379" i="4"/>
  <c r="H379" i="4"/>
  <c r="J379" i="4"/>
  <c r="I31" i="31" s="1"/>
  <c r="K379" i="4"/>
  <c r="I379" i="4"/>
  <c r="I31" i="30" s="1"/>
  <c r="O379" i="4"/>
  <c r="M613" i="4"/>
  <c r="R510" i="4"/>
  <c r="U161" i="4"/>
  <c r="V161" i="4" s="1"/>
  <c r="U385" i="4"/>
  <c r="V385" i="4" s="1"/>
  <c r="R386" i="4"/>
  <c r="J386" i="4"/>
  <c r="S386" i="4"/>
  <c r="L386" i="4"/>
  <c r="H386" i="4"/>
  <c r="N386" i="4"/>
  <c r="R544" i="1"/>
  <c r="F398" i="4" s="1"/>
  <c r="N23" i="27"/>
  <c r="U165" i="4"/>
  <c r="V165" i="4" s="1"/>
  <c r="U408" i="4"/>
  <c r="V408" i="4" s="1"/>
  <c r="K510" i="4"/>
  <c r="L510" i="4"/>
  <c r="K389" i="4"/>
  <c r="J389" i="4"/>
  <c r="O389" i="4"/>
  <c r="R389" i="4"/>
  <c r="T389" i="4"/>
  <c r="I389" i="4"/>
  <c r="Q389" i="4"/>
  <c r="N389" i="4"/>
  <c r="P389" i="4"/>
  <c r="H389" i="4"/>
  <c r="G389" i="4"/>
  <c r="L389" i="4"/>
  <c r="S389" i="4"/>
  <c r="M389" i="4"/>
  <c r="O63" i="4"/>
  <c r="K63" i="4"/>
  <c r="H63" i="4"/>
  <c r="J15" i="29" s="1"/>
  <c r="J63" i="4"/>
  <c r="J15" i="31" s="1"/>
  <c r="T63" i="4"/>
  <c r="R63" i="4"/>
  <c r="L63" i="4"/>
  <c r="Q63" i="4"/>
  <c r="N63" i="4"/>
  <c r="S63" i="4"/>
  <c r="P63" i="4"/>
  <c r="G63" i="4"/>
  <c r="M63" i="4"/>
  <c r="I63" i="4"/>
  <c r="J15" i="30" s="1"/>
  <c r="R110" i="4"/>
  <c r="H110" i="4"/>
  <c r="J29" i="29" s="1"/>
  <c r="J110" i="4"/>
  <c r="J29" i="31" s="1"/>
  <c r="M110" i="4"/>
  <c r="O110" i="4"/>
  <c r="N110" i="4"/>
  <c r="L110" i="4"/>
  <c r="Q110" i="4"/>
  <c r="T110" i="4"/>
  <c r="K110" i="4"/>
  <c r="P110" i="4"/>
  <c r="G110" i="4"/>
  <c r="S110" i="4"/>
  <c r="I110" i="4"/>
  <c r="J29" i="30" s="1"/>
  <c r="O395" i="4"/>
  <c r="K395" i="4"/>
  <c r="I395" i="4"/>
  <c r="L31" i="30" s="1"/>
  <c r="P395" i="4"/>
  <c r="R395" i="4"/>
  <c r="H395" i="4"/>
  <c r="J395" i="4"/>
  <c r="L31" i="31" s="1"/>
  <c r="Q395" i="4"/>
  <c r="G395" i="4"/>
  <c r="L395" i="4"/>
  <c r="S395" i="4"/>
  <c r="M395" i="4"/>
  <c r="T395" i="4"/>
  <c r="N395" i="4"/>
  <c r="G95" i="4"/>
  <c r="K95" i="4"/>
  <c r="H95" i="4"/>
  <c r="J95" i="4"/>
  <c r="M95" i="4"/>
  <c r="R95" i="4"/>
  <c r="P95" i="4"/>
  <c r="N95" i="4"/>
  <c r="L95" i="4"/>
  <c r="O95" i="4"/>
  <c r="T95" i="4"/>
  <c r="I95" i="4"/>
  <c r="S95" i="4"/>
  <c r="Q95" i="4"/>
  <c r="O82" i="4"/>
  <c r="H82" i="4"/>
  <c r="F15" i="29" s="1"/>
  <c r="J82" i="4"/>
  <c r="F15" i="31" s="1"/>
  <c r="Q82" i="4"/>
  <c r="I82" i="4"/>
  <c r="F15" i="30" s="1"/>
  <c r="L82" i="4"/>
  <c r="G82" i="4"/>
  <c r="F15" i="27" s="1"/>
  <c r="K82" i="4"/>
  <c r="M82" i="4"/>
  <c r="N82" i="4"/>
  <c r="P82" i="4"/>
  <c r="T181" i="4"/>
  <c r="H181" i="4"/>
  <c r="J181" i="4"/>
  <c r="M181" i="4"/>
  <c r="G181" i="4"/>
  <c r="N181" i="4"/>
  <c r="Q181" i="4"/>
  <c r="O181" i="4"/>
  <c r="S181" i="4"/>
  <c r="I181" i="4"/>
  <c r="L181" i="4"/>
  <c r="P181" i="4"/>
  <c r="K181" i="4"/>
  <c r="R181" i="4"/>
  <c r="S109" i="4"/>
  <c r="N109" i="4"/>
  <c r="M109" i="4"/>
  <c r="M111" i="4" s="1"/>
  <c r="T109" i="4"/>
  <c r="K109" i="4"/>
  <c r="I109" i="4"/>
  <c r="O109" i="4"/>
  <c r="G109" i="4"/>
  <c r="H109" i="4"/>
  <c r="J109" i="4"/>
  <c r="P109" i="4"/>
  <c r="R109" i="4"/>
  <c r="F111" i="4"/>
  <c r="L109" i="4"/>
  <c r="L111" i="4" s="1"/>
  <c r="Q109" i="4"/>
  <c r="Q111" i="4" s="1"/>
  <c r="H612" i="4"/>
  <c r="H510" i="4"/>
  <c r="W462" i="1"/>
  <c r="X462" i="1" s="1"/>
  <c r="G464" i="1"/>
  <c r="U281" i="4"/>
  <c r="V281" i="4" s="1"/>
  <c r="G485" i="4"/>
  <c r="U485" i="4" s="1"/>
  <c r="V485" i="4" s="1"/>
  <c r="K375" i="4"/>
  <c r="H375" i="4"/>
  <c r="L375" i="4"/>
  <c r="O375" i="4"/>
  <c r="R375" i="4"/>
  <c r="I375" i="4"/>
  <c r="P375" i="4"/>
  <c r="G375" i="4"/>
  <c r="N375" i="4"/>
  <c r="J375" i="4"/>
  <c r="Q375" i="4"/>
  <c r="T375" i="4"/>
  <c r="S375" i="4"/>
  <c r="M375" i="4"/>
  <c r="K68" i="4"/>
  <c r="N68" i="4"/>
  <c r="T68" i="4"/>
  <c r="S68" i="4"/>
  <c r="G68" i="4"/>
  <c r="Q68" i="4"/>
  <c r="H68" i="4"/>
  <c r="R68" i="4"/>
  <c r="J68" i="4"/>
  <c r="M68" i="4"/>
  <c r="O68" i="4"/>
  <c r="I68" i="4"/>
  <c r="L68" i="4"/>
  <c r="P68" i="4"/>
  <c r="G386" i="4"/>
  <c r="C13" i="26"/>
  <c r="U384" i="4"/>
  <c r="V384" i="4" s="1"/>
  <c r="H127" i="4"/>
  <c r="M127" i="4"/>
  <c r="G127" i="4"/>
  <c r="I127" i="4"/>
  <c r="P127" i="4"/>
  <c r="N127" i="4"/>
  <c r="J127" i="4"/>
  <c r="O127" i="4"/>
  <c r="K127" i="4"/>
  <c r="L127" i="4"/>
  <c r="Q127" i="4"/>
  <c r="P81" i="4"/>
  <c r="K81" i="4"/>
  <c r="N81" i="4"/>
  <c r="I81" i="4"/>
  <c r="L81" i="4"/>
  <c r="Q81" i="4"/>
  <c r="O81" i="4"/>
  <c r="H81" i="4"/>
  <c r="H632" i="4" s="1"/>
  <c r="M81" i="4"/>
  <c r="M632" i="4" s="1"/>
  <c r="F632" i="4"/>
  <c r="G81" i="4"/>
  <c r="G632" i="4" s="1"/>
  <c r="J81" i="4"/>
  <c r="O119" i="4"/>
  <c r="K119" i="4"/>
  <c r="S119" i="4"/>
  <c r="J119" i="4"/>
  <c r="N119" i="4"/>
  <c r="T119" i="4"/>
  <c r="L119" i="4"/>
  <c r="Q119" i="4"/>
  <c r="R119" i="4"/>
  <c r="H119" i="4"/>
  <c r="M119" i="4"/>
  <c r="G119" i="4"/>
  <c r="I119" i="4"/>
  <c r="P119" i="4"/>
  <c r="R92" i="4"/>
  <c r="I92" i="4"/>
  <c r="L92" i="4"/>
  <c r="N92" i="4"/>
  <c r="K92" i="4"/>
  <c r="S92" i="4"/>
  <c r="O92" i="4"/>
  <c r="H92" i="4"/>
  <c r="J92" i="4"/>
  <c r="M92" i="4"/>
  <c r="G92" i="4"/>
  <c r="P92" i="4"/>
  <c r="T92" i="4"/>
  <c r="Q92" i="4"/>
  <c r="M138" i="4"/>
  <c r="R138" i="4"/>
  <c r="K138" i="4"/>
  <c r="I138" i="4"/>
  <c r="L138" i="4"/>
  <c r="G138" i="4"/>
  <c r="P138" i="4"/>
  <c r="T138" i="4"/>
  <c r="N138" i="4"/>
  <c r="H138" i="4"/>
  <c r="J138" i="4"/>
  <c r="S138" i="4"/>
  <c r="O138" i="4"/>
  <c r="Q138" i="4"/>
  <c r="P174" i="4"/>
  <c r="O174" i="4"/>
  <c r="H174" i="4"/>
  <c r="I174" i="4"/>
  <c r="L174" i="4"/>
  <c r="K174" i="4"/>
  <c r="Q174" i="4"/>
  <c r="G174" i="4"/>
  <c r="N174" i="4"/>
  <c r="J174" i="4"/>
  <c r="M174" i="4"/>
  <c r="S168" i="4"/>
  <c r="G168" i="4"/>
  <c r="K168" i="4"/>
  <c r="H168" i="4"/>
  <c r="J168" i="4"/>
  <c r="M168" i="4"/>
  <c r="Q168" i="4"/>
  <c r="O168" i="4"/>
  <c r="T168" i="4"/>
  <c r="N168" i="4"/>
  <c r="R168" i="4"/>
  <c r="I168" i="4"/>
  <c r="L168" i="4"/>
  <c r="P168" i="4"/>
  <c r="R402" i="4"/>
  <c r="S402" i="4"/>
  <c r="M402" i="4"/>
  <c r="O402" i="4"/>
  <c r="Q402" i="4"/>
  <c r="K402" i="4"/>
  <c r="G402" i="4"/>
  <c r="N402" i="4"/>
  <c r="T402" i="4"/>
  <c r="L402" i="4"/>
  <c r="H402" i="4"/>
  <c r="I402" i="4"/>
  <c r="G31" i="30" s="1"/>
  <c r="P402" i="4"/>
  <c r="J402" i="4"/>
  <c r="G31" i="31" s="1"/>
  <c r="N67" i="4"/>
  <c r="N69" i="4" s="1"/>
  <c r="F69" i="4"/>
  <c r="L67" i="4"/>
  <c r="G67" i="4"/>
  <c r="T67" i="4"/>
  <c r="J67" i="4"/>
  <c r="J69" i="4" s="1"/>
  <c r="P67" i="4"/>
  <c r="P69" i="4" s="1"/>
  <c r="K67" i="4"/>
  <c r="K69" i="4" s="1"/>
  <c r="I67" i="4"/>
  <c r="S67" i="4"/>
  <c r="M67" i="4"/>
  <c r="M69" i="4" s="1"/>
  <c r="R67" i="4"/>
  <c r="O67" i="4"/>
  <c r="H67" i="4"/>
  <c r="H69" i="4" s="1"/>
  <c r="Q67" i="4"/>
  <c r="Q69" i="4" s="1"/>
  <c r="K89" i="4"/>
  <c r="T89" i="4"/>
  <c r="G89" i="4"/>
  <c r="J89" i="4"/>
  <c r="I89" i="4"/>
  <c r="O89" i="4"/>
  <c r="Q89" i="4"/>
  <c r="M89" i="4"/>
  <c r="N89" i="4"/>
  <c r="R89" i="4"/>
  <c r="H89" i="4"/>
  <c r="S89" i="4"/>
  <c r="L89" i="4"/>
  <c r="P89" i="4"/>
  <c r="O125" i="4"/>
  <c r="O129" i="4" s="1"/>
  <c r="K125" i="4"/>
  <c r="K129" i="4" s="1"/>
  <c r="H125" i="4"/>
  <c r="J125" i="4"/>
  <c r="S125" i="4"/>
  <c r="S129" i="4" s="1"/>
  <c r="R125" i="4"/>
  <c r="R129" i="4" s="1"/>
  <c r="I125" i="4"/>
  <c r="P125" i="4"/>
  <c r="T125" i="4"/>
  <c r="T129" i="4" s="1"/>
  <c r="N125" i="4"/>
  <c r="N129" i="4" s="1"/>
  <c r="M125" i="4"/>
  <c r="G125" i="4"/>
  <c r="F129" i="4"/>
  <c r="L125" i="4"/>
  <c r="L129" i="4" s="1"/>
  <c r="Q125" i="4"/>
  <c r="O132" i="4"/>
  <c r="H132" i="4"/>
  <c r="I132" i="4"/>
  <c r="G29" i="30" s="1"/>
  <c r="P132" i="4"/>
  <c r="J132" i="4"/>
  <c r="K132" i="4"/>
  <c r="R132" i="4"/>
  <c r="T132" i="4"/>
  <c r="S132" i="4"/>
  <c r="N132" i="4"/>
  <c r="M132" i="4"/>
  <c r="Q132" i="4"/>
  <c r="L132" i="4"/>
  <c r="G132" i="4"/>
  <c r="P155" i="4"/>
  <c r="P157" i="4" s="1"/>
  <c r="R155" i="4"/>
  <c r="J155" i="4"/>
  <c r="T155" i="4"/>
  <c r="T157" i="4" s="1"/>
  <c r="F157" i="4"/>
  <c r="G155" i="4"/>
  <c r="L155" i="4"/>
  <c r="L157" i="4" s="1"/>
  <c r="Q155" i="4"/>
  <c r="Q157" i="4" s="1"/>
  <c r="K155" i="4"/>
  <c r="K157" i="4" s="1"/>
  <c r="M155" i="4"/>
  <c r="S155" i="4"/>
  <c r="O155" i="4"/>
  <c r="O157" i="4" s="1"/>
  <c r="H155" i="4"/>
  <c r="H157" i="4" s="1"/>
  <c r="N155" i="4"/>
  <c r="N157" i="4" s="1"/>
  <c r="I155" i="4"/>
  <c r="I157" i="4" s="1"/>
  <c r="U187" i="4"/>
  <c r="V187" i="4" s="1"/>
  <c r="V162" i="4"/>
  <c r="P544" i="1"/>
  <c r="F396" i="4" s="1"/>
  <c r="Q386" i="4"/>
  <c r="O386" i="4"/>
  <c r="T386" i="4"/>
  <c r="U184" i="4"/>
  <c r="V184" i="4" s="1"/>
  <c r="O510" i="4"/>
  <c r="N510" i="4"/>
  <c r="I510" i="4"/>
  <c r="J510" i="4"/>
  <c r="J544" i="1"/>
  <c r="F380" i="4" s="1"/>
  <c r="L613" i="4" l="1"/>
  <c r="S157" i="4"/>
  <c r="J157" i="4"/>
  <c r="P129" i="4"/>
  <c r="O69" i="4"/>
  <c r="I69" i="4"/>
  <c r="G31" i="29"/>
  <c r="K632" i="4"/>
  <c r="U632" i="4" s="1"/>
  <c r="K111" i="4"/>
  <c r="J613" i="4"/>
  <c r="N613" i="4"/>
  <c r="J116" i="4"/>
  <c r="P49" i="4"/>
  <c r="P501" i="4" s="1"/>
  <c r="Q11" i="4"/>
  <c r="K613" i="4"/>
  <c r="M157" i="4"/>
  <c r="R157" i="4"/>
  <c r="M129" i="4"/>
  <c r="H613" i="4"/>
  <c r="R111" i="4"/>
  <c r="T111" i="4"/>
  <c r="I613" i="4"/>
  <c r="K15" i="29"/>
  <c r="O116" i="4"/>
  <c r="N116" i="4"/>
  <c r="Q355" i="4"/>
  <c r="G29" i="31"/>
  <c r="T69" i="4"/>
  <c r="L69" i="4"/>
  <c r="J632" i="4"/>
  <c r="I632" i="4"/>
  <c r="P111" i="4"/>
  <c r="O111" i="4"/>
  <c r="S111" i="4"/>
  <c r="G29" i="29"/>
  <c r="Q129" i="4"/>
  <c r="R69" i="4"/>
  <c r="S69" i="4"/>
  <c r="L632" i="4"/>
  <c r="U386" i="4"/>
  <c r="V386" i="4" s="1"/>
  <c r="N111" i="4"/>
  <c r="R116" i="4"/>
  <c r="T83" i="4"/>
  <c r="P460" i="4"/>
  <c r="P612" i="4" s="1"/>
  <c r="P613" i="4" s="1"/>
  <c r="Q288" i="4"/>
  <c r="Q267" i="4"/>
  <c r="Q342" i="4"/>
  <c r="Q369" i="4" s="1"/>
  <c r="I129" i="4"/>
  <c r="L29" i="30"/>
  <c r="J111" i="4"/>
  <c r="I29" i="31"/>
  <c r="I111" i="4"/>
  <c r="I29" i="30"/>
  <c r="G15" i="31"/>
  <c r="H15" i="31" s="1"/>
  <c r="K29" i="31"/>
  <c r="J129" i="4"/>
  <c r="L29" i="31"/>
  <c r="K31" i="31"/>
  <c r="K32" i="31"/>
  <c r="N32" i="31" s="1"/>
  <c r="K31" i="30"/>
  <c r="K32" i="30"/>
  <c r="N32" i="30" s="1"/>
  <c r="H29" i="30"/>
  <c r="H29" i="31"/>
  <c r="G15" i="30"/>
  <c r="H15" i="30" s="1"/>
  <c r="K29" i="30"/>
  <c r="P281" i="4"/>
  <c r="Q433" i="4"/>
  <c r="P325" i="4"/>
  <c r="P496" i="4"/>
  <c r="P512" i="4"/>
  <c r="P484" i="4"/>
  <c r="P524" i="4"/>
  <c r="O484" i="4"/>
  <c r="O512" i="4"/>
  <c r="O496" i="4"/>
  <c r="O524" i="4"/>
  <c r="Q446" i="4"/>
  <c r="Q428" i="4"/>
  <c r="Q16" i="4"/>
  <c r="Q222" i="4"/>
  <c r="Q204" i="4"/>
  <c r="Q254" i="4"/>
  <c r="Q311" i="4"/>
  <c r="Q293" i="4"/>
  <c r="Q471" i="4"/>
  <c r="Q478" i="4"/>
  <c r="P480" i="4"/>
  <c r="P562" i="4" s="1"/>
  <c r="P564" i="4" s="1"/>
  <c r="U468" i="4"/>
  <c r="V468" i="4" s="1"/>
  <c r="M471" i="4"/>
  <c r="Q35" i="4"/>
  <c r="Q21" i="4"/>
  <c r="Q209" i="4"/>
  <c r="Q298" i="4"/>
  <c r="Q249" i="4"/>
  <c r="U389" i="4"/>
  <c r="V389" i="4" s="1"/>
  <c r="U92" i="4"/>
  <c r="V92" i="4" s="1"/>
  <c r="U178" i="4"/>
  <c r="V178" i="4" s="1"/>
  <c r="S380" i="4"/>
  <c r="S381" i="4" s="1"/>
  <c r="J380" i="4"/>
  <c r="J31" i="31" s="1"/>
  <c r="O380" i="4"/>
  <c r="T380" i="4"/>
  <c r="K380" i="4"/>
  <c r="K381" i="4" s="1"/>
  <c r="M380" i="4"/>
  <c r="R380" i="4"/>
  <c r="R381" i="4" s="1"/>
  <c r="G380" i="4"/>
  <c r="L380" i="4"/>
  <c r="L381" i="4" s="1"/>
  <c r="P380" i="4"/>
  <c r="N380" i="4"/>
  <c r="N381" i="4" s="1"/>
  <c r="H380" i="4"/>
  <c r="J31" i="29" s="1"/>
  <c r="I380" i="4"/>
  <c r="J31" i="30" s="1"/>
  <c r="Q380" i="4"/>
  <c r="S396" i="4"/>
  <c r="K396" i="4"/>
  <c r="L396" i="4"/>
  <c r="T396" i="4"/>
  <c r="P396" i="4"/>
  <c r="I396" i="4"/>
  <c r="E31" i="30" s="1"/>
  <c r="H396" i="4"/>
  <c r="E31" i="29" s="1"/>
  <c r="O396" i="4"/>
  <c r="G396" i="4"/>
  <c r="J396" i="4"/>
  <c r="E31" i="31" s="1"/>
  <c r="Q396" i="4"/>
  <c r="N396" i="4"/>
  <c r="R396" i="4"/>
  <c r="R399" i="4" s="1"/>
  <c r="M396" i="4"/>
  <c r="G129" i="4"/>
  <c r="G617" i="4" s="1"/>
  <c r="L29" i="27"/>
  <c r="U125" i="4"/>
  <c r="V125" i="4" s="1"/>
  <c r="U132" i="4"/>
  <c r="V132" i="4" s="1"/>
  <c r="G29" i="27"/>
  <c r="U119" i="4"/>
  <c r="V119" i="4" s="1"/>
  <c r="K31" i="27"/>
  <c r="U375" i="4"/>
  <c r="V375" i="4" s="1"/>
  <c r="K32" i="27"/>
  <c r="N32" i="27" s="1"/>
  <c r="K31" i="29"/>
  <c r="K32" i="29"/>
  <c r="N32" i="29" s="1"/>
  <c r="W464" i="1"/>
  <c r="X464" i="1" s="1"/>
  <c r="G124" i="1"/>
  <c r="F104" i="4"/>
  <c r="G630" i="1"/>
  <c r="W630" i="1" s="1"/>
  <c r="X630" i="1" s="1"/>
  <c r="G111" i="4"/>
  <c r="U109" i="4"/>
  <c r="V109" i="4" s="1"/>
  <c r="I29" i="27"/>
  <c r="D11" i="26"/>
  <c r="U395" i="4"/>
  <c r="V395" i="4" s="1"/>
  <c r="L31" i="27"/>
  <c r="U63" i="4"/>
  <c r="V63" i="4" s="1"/>
  <c r="J15" i="27"/>
  <c r="G15" i="27"/>
  <c r="U86" i="4"/>
  <c r="V86" i="4" s="1"/>
  <c r="K15" i="27"/>
  <c r="U58" i="4"/>
  <c r="V58" i="4" s="1"/>
  <c r="U105" i="4"/>
  <c r="V105" i="4" s="1"/>
  <c r="K29" i="27"/>
  <c r="F150" i="4"/>
  <c r="G633" i="1"/>
  <c r="W633" i="1" s="1"/>
  <c r="X633" i="1" s="1"/>
  <c r="G539" i="1"/>
  <c r="W292" i="1"/>
  <c r="X292" i="1" s="1"/>
  <c r="G540" i="1"/>
  <c r="W540" i="1" s="1"/>
  <c r="X540" i="1" s="1"/>
  <c r="U80" i="4"/>
  <c r="V80" i="4" s="1"/>
  <c r="E15" i="27"/>
  <c r="U126" i="4"/>
  <c r="V126" i="4" s="1"/>
  <c r="E29" i="27"/>
  <c r="H29" i="29"/>
  <c r="D9" i="26"/>
  <c r="G64" i="4"/>
  <c r="U62" i="4"/>
  <c r="V62" i="4" s="1"/>
  <c r="I15" i="27"/>
  <c r="I15" i="29"/>
  <c r="H64" i="4"/>
  <c r="G175" i="4"/>
  <c r="U171" i="4"/>
  <c r="V171" i="4" s="1"/>
  <c r="U496" i="4"/>
  <c r="V496" i="4" s="1"/>
  <c r="U89" i="4"/>
  <c r="V89" i="4" s="1"/>
  <c r="P617" i="4"/>
  <c r="F617" i="4"/>
  <c r="Q617" i="4"/>
  <c r="J617" i="4"/>
  <c r="K617" i="4"/>
  <c r="U68" i="4"/>
  <c r="V68" i="4" s="1"/>
  <c r="U181" i="4"/>
  <c r="V181" i="4" s="1"/>
  <c r="U95" i="4"/>
  <c r="V95" i="4" s="1"/>
  <c r="T399" i="4"/>
  <c r="S399" i="4"/>
  <c r="J381" i="4"/>
  <c r="T381" i="4"/>
  <c r="P381" i="4"/>
  <c r="M381" i="4"/>
  <c r="K29" i="29"/>
  <c r="L83" i="4"/>
  <c r="J83" i="4"/>
  <c r="P83" i="4"/>
  <c r="N83" i="4"/>
  <c r="M83" i="4"/>
  <c r="K83" i="4"/>
  <c r="U135" i="4"/>
  <c r="V135" i="4" s="1"/>
  <c r="U392" i="4"/>
  <c r="V392" i="4" s="1"/>
  <c r="U72" i="4"/>
  <c r="V72" i="4" s="1"/>
  <c r="U172" i="4"/>
  <c r="V172" i="4" s="1"/>
  <c r="U115" i="4"/>
  <c r="V115" i="4" s="1"/>
  <c r="U151" i="4"/>
  <c r="V151" i="4" s="1"/>
  <c r="I64" i="4"/>
  <c r="T64" i="4"/>
  <c r="Q64" i="4"/>
  <c r="P64" i="4"/>
  <c r="K64" i="4"/>
  <c r="U122" i="4"/>
  <c r="V122" i="4" s="1"/>
  <c r="J175" i="4"/>
  <c r="K175" i="4"/>
  <c r="M175" i="4"/>
  <c r="N175" i="4"/>
  <c r="R175" i="4"/>
  <c r="U155" i="4"/>
  <c r="V155" i="4" s="1"/>
  <c r="G157" i="4"/>
  <c r="U157" i="4" s="1"/>
  <c r="V157" i="4" s="1"/>
  <c r="L29" i="29"/>
  <c r="H129" i="4"/>
  <c r="H617" i="4" s="1"/>
  <c r="C9" i="26"/>
  <c r="U67" i="4"/>
  <c r="V67" i="4" s="1"/>
  <c r="G69" i="4"/>
  <c r="G31" i="27"/>
  <c r="U402" i="4"/>
  <c r="V402" i="4" s="1"/>
  <c r="I29" i="29"/>
  <c r="H111" i="4"/>
  <c r="L31" i="29"/>
  <c r="J29" i="27"/>
  <c r="U110" i="4"/>
  <c r="V110" i="4" s="1"/>
  <c r="I398" i="4"/>
  <c r="F31" i="30" s="1"/>
  <c r="Q398" i="4"/>
  <c r="K398" i="4"/>
  <c r="K399" i="4" s="1"/>
  <c r="M398" i="4"/>
  <c r="G398" i="4"/>
  <c r="F31" i="27" s="1"/>
  <c r="L398" i="4"/>
  <c r="H398" i="4"/>
  <c r="F31" i="29" s="1"/>
  <c r="P398" i="4"/>
  <c r="N398" i="4"/>
  <c r="O398" i="4"/>
  <c r="J398" i="4"/>
  <c r="I31" i="29"/>
  <c r="H381" i="4"/>
  <c r="D13" i="26"/>
  <c r="E13" i="26" s="1"/>
  <c r="G381" i="4"/>
  <c r="I31" i="27"/>
  <c r="U379" i="4"/>
  <c r="V379" i="4" s="1"/>
  <c r="L15" i="29"/>
  <c r="H83" i="4"/>
  <c r="L15" i="27"/>
  <c r="U79" i="4"/>
  <c r="V79" i="4" s="1"/>
  <c r="G83" i="4"/>
  <c r="U114" i="4"/>
  <c r="V114" i="4" s="1"/>
  <c r="C11" i="26"/>
  <c r="G116" i="4"/>
  <c r="U116" i="4" s="1"/>
  <c r="V116" i="4" s="1"/>
  <c r="G612" i="4"/>
  <c r="U460" i="4"/>
  <c r="V460" i="4" s="1"/>
  <c r="G510" i="4"/>
  <c r="U510" i="4" s="1"/>
  <c r="V510" i="4" s="1"/>
  <c r="U524" i="4"/>
  <c r="V524" i="4" s="1"/>
  <c r="U168" i="4"/>
  <c r="V168" i="4" s="1"/>
  <c r="U138" i="4"/>
  <c r="V138" i="4" s="1"/>
  <c r="I617" i="4"/>
  <c r="M617" i="4"/>
  <c r="L617" i="4"/>
  <c r="N617" i="4"/>
  <c r="O617" i="4"/>
  <c r="F399" i="4"/>
  <c r="O381" i="4"/>
  <c r="Q381" i="4"/>
  <c r="F381" i="4"/>
  <c r="G15" i="29"/>
  <c r="H15" i="29" s="1"/>
  <c r="Q83" i="4"/>
  <c r="O83" i="4"/>
  <c r="I83" i="4"/>
  <c r="U156" i="4"/>
  <c r="V156" i="4" s="1"/>
  <c r="O64" i="4"/>
  <c r="N64" i="4"/>
  <c r="M64" i="4"/>
  <c r="L64" i="4"/>
  <c r="R64" i="4"/>
  <c r="J64" i="4"/>
  <c r="S64" i="4"/>
  <c r="U405" i="4"/>
  <c r="V405" i="4" s="1"/>
  <c r="U75" i="4"/>
  <c r="V75" i="4" s="1"/>
  <c r="U141" i="4"/>
  <c r="V141" i="4" s="1"/>
  <c r="P175" i="4"/>
  <c r="T175" i="4"/>
  <c r="I175" i="4"/>
  <c r="O175" i="4"/>
  <c r="Q175" i="4"/>
  <c r="H175" i="4"/>
  <c r="L175" i="4"/>
  <c r="S175" i="4"/>
  <c r="P510" i="4" l="1"/>
  <c r="U69" i="4"/>
  <c r="V69" i="4" s="1"/>
  <c r="O399" i="4"/>
  <c r="L399" i="4"/>
  <c r="Q236" i="4"/>
  <c r="Q484" i="4" s="1"/>
  <c r="P399" i="4"/>
  <c r="Q49" i="4"/>
  <c r="Q501" i="4" s="1"/>
  <c r="Q281" i="4"/>
  <c r="Q460" i="4"/>
  <c r="Q510" i="4" s="1"/>
  <c r="E11" i="26"/>
  <c r="Q399" i="4"/>
  <c r="I381" i="4"/>
  <c r="U381" i="4" s="1"/>
  <c r="V381" i="4" s="1"/>
  <c r="J399" i="4"/>
  <c r="F31" i="31"/>
  <c r="H31" i="31" s="1"/>
  <c r="H31" i="30"/>
  <c r="M399" i="4"/>
  <c r="N399" i="4"/>
  <c r="I399" i="4"/>
  <c r="Q325" i="4"/>
  <c r="P485" i="4"/>
  <c r="Q612" i="4"/>
  <c r="Q613" i="4" s="1"/>
  <c r="M480" i="4"/>
  <c r="U471" i="4"/>
  <c r="V471" i="4" s="1"/>
  <c r="Q480" i="4"/>
  <c r="Q562" i="4" s="1"/>
  <c r="Q564" i="4" s="1"/>
  <c r="Q524" i="4"/>
  <c r="U612" i="4"/>
  <c r="V612" i="4" s="1"/>
  <c r="G613" i="4"/>
  <c r="U613" i="4" s="1"/>
  <c r="V613" i="4" s="1"/>
  <c r="Q104" i="4"/>
  <c r="Q106" i="4" s="1"/>
  <c r="Q143" i="4" s="1"/>
  <c r="T104" i="4"/>
  <c r="T106" i="4" s="1"/>
  <c r="T143" i="4" s="1"/>
  <c r="O104" i="4"/>
  <c r="O106" i="4" s="1"/>
  <c r="O143" i="4" s="1"/>
  <c r="P104" i="4"/>
  <c r="P106" i="4" s="1"/>
  <c r="P143" i="4" s="1"/>
  <c r="K104" i="4"/>
  <c r="K106" i="4" s="1"/>
  <c r="K143" i="4" s="1"/>
  <c r="N104" i="4"/>
  <c r="N106" i="4" s="1"/>
  <c r="N143" i="4" s="1"/>
  <c r="G104" i="4"/>
  <c r="R104" i="4"/>
  <c r="R106" i="4" s="1"/>
  <c r="R143" i="4" s="1"/>
  <c r="S104" i="4"/>
  <c r="S106" i="4" s="1"/>
  <c r="S143" i="4" s="1"/>
  <c r="F106" i="4"/>
  <c r="H104" i="4"/>
  <c r="I104" i="4"/>
  <c r="J104" i="4"/>
  <c r="L104" i="4"/>
  <c r="L106" i="4" s="1"/>
  <c r="L143" i="4" s="1"/>
  <c r="M104" i="4"/>
  <c r="M106" i="4" s="1"/>
  <c r="M143" i="4" s="1"/>
  <c r="J31" i="27"/>
  <c r="U380" i="4"/>
  <c r="V380" i="4" s="1"/>
  <c r="U83" i="4"/>
  <c r="V83" i="4" s="1"/>
  <c r="U64" i="4"/>
  <c r="V64" i="4" s="1"/>
  <c r="G399" i="4"/>
  <c r="U111" i="4"/>
  <c r="V111" i="4" s="1"/>
  <c r="U129" i="4"/>
  <c r="V129" i="4" s="1"/>
  <c r="E9" i="26"/>
  <c r="H29" i="27"/>
  <c r="H15" i="27"/>
  <c r="W539" i="1"/>
  <c r="X539" i="1" s="1"/>
  <c r="G544" i="1"/>
  <c r="N150" i="4"/>
  <c r="N152" i="4" s="1"/>
  <c r="N189" i="4" s="1"/>
  <c r="T150" i="4"/>
  <c r="T152" i="4" s="1"/>
  <c r="T189" i="4" s="1"/>
  <c r="I150" i="4"/>
  <c r="I152" i="4" s="1"/>
  <c r="I189" i="4" s="1"/>
  <c r="M150" i="4"/>
  <c r="M152" i="4" s="1"/>
  <c r="M189" i="4" s="1"/>
  <c r="O150" i="4"/>
  <c r="O152" i="4" s="1"/>
  <c r="O189" i="4" s="1"/>
  <c r="F152" i="4"/>
  <c r="P150" i="4"/>
  <c r="P152" i="4" s="1"/>
  <c r="P189" i="4" s="1"/>
  <c r="L150" i="4"/>
  <c r="L152" i="4" s="1"/>
  <c r="L189" i="4" s="1"/>
  <c r="K150" i="4"/>
  <c r="K152" i="4" s="1"/>
  <c r="K189" i="4" s="1"/>
  <c r="S150" i="4"/>
  <c r="S152" i="4" s="1"/>
  <c r="S189" i="4" s="1"/>
  <c r="Q150" i="4"/>
  <c r="Q152" i="4" s="1"/>
  <c r="Q189" i="4" s="1"/>
  <c r="R150" i="4"/>
  <c r="R152" i="4" s="1"/>
  <c r="R189" i="4" s="1"/>
  <c r="G150" i="4"/>
  <c r="J150" i="4"/>
  <c r="J152" i="4" s="1"/>
  <c r="J189" i="4" s="1"/>
  <c r="H150" i="4"/>
  <c r="H152" i="4" s="1"/>
  <c r="H189" i="4" s="1"/>
  <c r="W124" i="1"/>
  <c r="X124" i="1" s="1"/>
  <c r="G133" i="1"/>
  <c r="U396" i="4"/>
  <c r="V396" i="4" s="1"/>
  <c r="E31" i="27"/>
  <c r="H31" i="29"/>
  <c r="H399" i="4"/>
  <c r="U175" i="4"/>
  <c r="V175" i="4" s="1"/>
  <c r="U617" i="4"/>
  <c r="Q512" i="4" l="1"/>
  <c r="Q496" i="4"/>
  <c r="Q485" i="4"/>
  <c r="J106" i="4"/>
  <c r="J143" i="4" s="1"/>
  <c r="J483" i="4" s="1"/>
  <c r="M29" i="31"/>
  <c r="I106" i="4"/>
  <c r="I143" i="4" s="1"/>
  <c r="M29" i="30"/>
  <c r="M562" i="4"/>
  <c r="U480" i="4"/>
  <c r="V480" i="4" s="1"/>
  <c r="F189" i="4"/>
  <c r="T497" i="4" s="1"/>
  <c r="F374" i="4"/>
  <c r="W544" i="1"/>
  <c r="X544" i="1" s="1"/>
  <c r="M483" i="4"/>
  <c r="M29" i="29"/>
  <c r="H106" i="4"/>
  <c r="H143" i="4" s="1"/>
  <c r="S483" i="4"/>
  <c r="U104" i="4"/>
  <c r="V104" i="4" s="1"/>
  <c r="M29" i="27"/>
  <c r="N29" i="27" s="1"/>
  <c r="G106" i="4"/>
  <c r="K483" i="4"/>
  <c r="O483" i="4"/>
  <c r="Q483" i="4"/>
  <c r="H31" i="27"/>
  <c r="W133" i="1"/>
  <c r="X133" i="1" s="1"/>
  <c r="F57" i="4"/>
  <c r="G152" i="4"/>
  <c r="U150" i="4"/>
  <c r="V150" i="4" s="1"/>
  <c r="J498" i="4"/>
  <c r="J506" i="4"/>
  <c r="J497" i="4"/>
  <c r="R506" i="4"/>
  <c r="R498" i="4"/>
  <c r="R497" i="4"/>
  <c r="K498" i="4"/>
  <c r="K506" i="4"/>
  <c r="K497" i="4"/>
  <c r="P506" i="4"/>
  <c r="P498" i="4"/>
  <c r="P497" i="4"/>
  <c r="O497" i="4"/>
  <c r="O498" i="4"/>
  <c r="O506" i="4"/>
  <c r="I498" i="4"/>
  <c r="I506" i="4"/>
  <c r="I497" i="4"/>
  <c r="N506" i="4"/>
  <c r="N497" i="4"/>
  <c r="N498" i="4"/>
  <c r="L483" i="4"/>
  <c r="I483" i="4"/>
  <c r="F143" i="4"/>
  <c r="M525" i="4" s="1"/>
  <c r="R483" i="4"/>
  <c r="N483" i="4"/>
  <c r="N502" i="4"/>
  <c r="P483" i="4"/>
  <c r="T483" i="4"/>
  <c r="T525" i="4"/>
  <c r="U399" i="4"/>
  <c r="V399" i="4" s="1"/>
  <c r="P502" i="4" l="1"/>
  <c r="R525" i="4"/>
  <c r="M498" i="4"/>
  <c r="M497" i="4"/>
  <c r="M506" i="4"/>
  <c r="T502" i="4"/>
  <c r="P525" i="4"/>
  <c r="S497" i="4"/>
  <c r="N525" i="4"/>
  <c r="R502" i="4"/>
  <c r="I502" i="4"/>
  <c r="S498" i="4"/>
  <c r="S506" i="4"/>
  <c r="N29" i="30"/>
  <c r="N29" i="31"/>
  <c r="L502" i="4"/>
  <c r="T506" i="4"/>
  <c r="M564" i="4"/>
  <c r="U564" i="4" s="1"/>
  <c r="V564" i="4" s="1"/>
  <c r="U562" i="4"/>
  <c r="V562" i="4" s="1"/>
  <c r="T498" i="4"/>
  <c r="L525" i="4"/>
  <c r="O57" i="4"/>
  <c r="O59" i="4" s="1"/>
  <c r="O97" i="4" s="1"/>
  <c r="F59" i="4"/>
  <c r="L57" i="4"/>
  <c r="L59" i="4" s="1"/>
  <c r="L97" i="4" s="1"/>
  <c r="H57" i="4"/>
  <c r="S57" i="4"/>
  <c r="S59" i="4" s="1"/>
  <c r="S97" i="4" s="1"/>
  <c r="T57" i="4"/>
  <c r="T59" i="4" s="1"/>
  <c r="T97" i="4" s="1"/>
  <c r="I57" i="4"/>
  <c r="K57" i="4"/>
  <c r="K59" i="4" s="1"/>
  <c r="K97" i="4" s="1"/>
  <c r="J57" i="4"/>
  <c r="P57" i="4"/>
  <c r="P59" i="4" s="1"/>
  <c r="P97" i="4" s="1"/>
  <c r="Q57" i="4"/>
  <c r="Q59" i="4" s="1"/>
  <c r="Q97" i="4" s="1"/>
  <c r="N57" i="4"/>
  <c r="N59" i="4" s="1"/>
  <c r="N97" i="4" s="1"/>
  <c r="R57" i="4"/>
  <c r="R59" i="4" s="1"/>
  <c r="R97" i="4" s="1"/>
  <c r="G57" i="4"/>
  <c r="M57" i="4"/>
  <c r="M59" i="4" s="1"/>
  <c r="M97" i="4" s="1"/>
  <c r="N29" i="29"/>
  <c r="T374" i="4"/>
  <c r="T376" i="4" s="1"/>
  <c r="T413" i="4" s="1"/>
  <c r="T486" i="4" s="1"/>
  <c r="T487" i="4" s="1"/>
  <c r="F376" i="4"/>
  <c r="J374" i="4"/>
  <c r="L374" i="4"/>
  <c r="L376" i="4" s="1"/>
  <c r="L413" i="4" s="1"/>
  <c r="L486" i="4" s="1"/>
  <c r="M374" i="4"/>
  <c r="M376" i="4" s="1"/>
  <c r="M413" i="4" s="1"/>
  <c r="M486" i="4" s="1"/>
  <c r="M487" i="4" s="1"/>
  <c r="P374" i="4"/>
  <c r="P376" i="4" s="1"/>
  <c r="P413" i="4" s="1"/>
  <c r="P486" i="4" s="1"/>
  <c r="Q374" i="4"/>
  <c r="Q376" i="4" s="1"/>
  <c r="Q413" i="4" s="1"/>
  <c r="Q486" i="4" s="1"/>
  <c r="Q487" i="4" s="1"/>
  <c r="N374" i="4"/>
  <c r="N376" i="4" s="1"/>
  <c r="N413" i="4" s="1"/>
  <c r="N486" i="4" s="1"/>
  <c r="S374" i="4"/>
  <c r="S376" i="4" s="1"/>
  <c r="S413" i="4" s="1"/>
  <c r="S486" i="4" s="1"/>
  <c r="S487" i="4" s="1"/>
  <c r="R374" i="4"/>
  <c r="R376" i="4" s="1"/>
  <c r="R413" i="4" s="1"/>
  <c r="R486" i="4" s="1"/>
  <c r="R487" i="4" s="1"/>
  <c r="H374" i="4"/>
  <c r="G374" i="4"/>
  <c r="K374" i="4"/>
  <c r="K376" i="4" s="1"/>
  <c r="K413" i="4" s="1"/>
  <c r="K486" i="4" s="1"/>
  <c r="K487" i="4" s="1"/>
  <c r="I374" i="4"/>
  <c r="O374" i="4"/>
  <c r="O376" i="4" s="1"/>
  <c r="O413" i="4" s="1"/>
  <c r="O486" i="4" s="1"/>
  <c r="O487" i="4" s="1"/>
  <c r="P487" i="4"/>
  <c r="Q502" i="4"/>
  <c r="O525" i="4"/>
  <c r="K525" i="4"/>
  <c r="S525" i="4"/>
  <c r="J525" i="4"/>
  <c r="M502" i="4"/>
  <c r="L506" i="4"/>
  <c r="L498" i="4"/>
  <c r="Q498" i="4"/>
  <c r="H497" i="4"/>
  <c r="H498" i="4"/>
  <c r="F483" i="4"/>
  <c r="U152" i="4"/>
  <c r="V152" i="4" s="1"/>
  <c r="G189" i="4"/>
  <c r="G143" i="4"/>
  <c r="U106" i="4"/>
  <c r="V106" i="4" s="1"/>
  <c r="H483" i="4"/>
  <c r="H502" i="4"/>
  <c r="H525" i="4"/>
  <c r="N487" i="4"/>
  <c r="I525" i="4"/>
  <c r="L487" i="4"/>
  <c r="Q525" i="4"/>
  <c r="O502" i="4"/>
  <c r="K502" i="4"/>
  <c r="S502" i="4"/>
  <c r="J502" i="4"/>
  <c r="L497" i="4"/>
  <c r="Q506" i="4"/>
  <c r="Q497" i="4"/>
  <c r="H506" i="4"/>
  <c r="J376" i="4" l="1"/>
  <c r="J413" i="4" s="1"/>
  <c r="J486" i="4" s="1"/>
  <c r="J487" i="4" s="1"/>
  <c r="M31" i="31"/>
  <c r="N31" i="31" s="1"/>
  <c r="J59" i="4"/>
  <c r="J97" i="4" s="1"/>
  <c r="J523" i="4" s="1"/>
  <c r="M15" i="31"/>
  <c r="I59" i="4"/>
  <c r="I97" i="4" s="1"/>
  <c r="I523" i="4" s="1"/>
  <c r="M15" i="30"/>
  <c r="I376" i="4"/>
  <c r="I413" i="4" s="1"/>
  <c r="I486" i="4" s="1"/>
  <c r="I487" i="4" s="1"/>
  <c r="M31" i="30"/>
  <c r="N31" i="30" s="1"/>
  <c r="H376" i="4"/>
  <c r="H413" i="4" s="1"/>
  <c r="H486" i="4" s="1"/>
  <c r="H487" i="4" s="1"/>
  <c r="M31" i="29"/>
  <c r="N31" i="29" s="1"/>
  <c r="M523" i="4"/>
  <c r="R523" i="4"/>
  <c r="Q523" i="4"/>
  <c r="S523" i="4"/>
  <c r="L523" i="4"/>
  <c r="O523" i="4"/>
  <c r="U143" i="4"/>
  <c r="V143" i="4" s="1"/>
  <c r="G483" i="4"/>
  <c r="G525" i="4"/>
  <c r="G502" i="4"/>
  <c r="U502" i="4" s="1"/>
  <c r="V502" i="4" s="1"/>
  <c r="G506" i="4"/>
  <c r="U506" i="4" s="1"/>
  <c r="V506" i="4" s="1"/>
  <c r="G498" i="4"/>
  <c r="U498" i="4" s="1"/>
  <c r="V498" i="4" s="1"/>
  <c r="G497" i="4"/>
  <c r="U189" i="4"/>
  <c r="V189" i="4" s="1"/>
  <c r="G376" i="4"/>
  <c r="M31" i="27"/>
  <c r="N31" i="27" s="1"/>
  <c r="U374" i="4"/>
  <c r="V374" i="4" s="1"/>
  <c r="F413" i="4"/>
  <c r="M15" i="27"/>
  <c r="U57" i="4"/>
  <c r="V57" i="4" s="1"/>
  <c r="G59" i="4"/>
  <c r="N523" i="4"/>
  <c r="P523" i="4"/>
  <c r="K523" i="4"/>
  <c r="T523" i="4"/>
  <c r="M15" i="29"/>
  <c r="H59" i="4"/>
  <c r="H97" i="4" s="1"/>
  <c r="F97" i="4"/>
  <c r="T503" i="4" s="1"/>
  <c r="N16" i="31" l="1"/>
  <c r="N16" i="30"/>
  <c r="N15" i="30"/>
  <c r="N15" i="31"/>
  <c r="F523" i="4"/>
  <c r="N15" i="29"/>
  <c r="H511" i="4"/>
  <c r="H507" i="4"/>
  <c r="H500" i="4"/>
  <c r="H513" i="4"/>
  <c r="H499" i="4"/>
  <c r="N33" i="29" s="1"/>
  <c r="H505" i="4"/>
  <c r="H523" i="4"/>
  <c r="H508" i="4"/>
  <c r="H503" i="4"/>
  <c r="T570" i="4"/>
  <c r="T527" i="4"/>
  <c r="T526" i="4"/>
  <c r="K526" i="4"/>
  <c r="U59" i="4"/>
  <c r="V59" i="4" s="1"/>
  <c r="G97" i="4"/>
  <c r="N15" i="27"/>
  <c r="F486" i="4"/>
  <c r="U483" i="4"/>
  <c r="V483" i="4" s="1"/>
  <c r="L526" i="4"/>
  <c r="S570" i="4"/>
  <c r="S526" i="4"/>
  <c r="S527" i="4"/>
  <c r="I526" i="4"/>
  <c r="J526" i="4"/>
  <c r="R527" i="4"/>
  <c r="R570" i="4"/>
  <c r="R526" i="4"/>
  <c r="T513" i="4"/>
  <c r="T500" i="4"/>
  <c r="K503" i="4"/>
  <c r="K507" i="4"/>
  <c r="K499" i="4"/>
  <c r="T508" i="4"/>
  <c r="T511" i="4"/>
  <c r="T499" i="4"/>
  <c r="T507" i="4"/>
  <c r="K508" i="4"/>
  <c r="K513" i="4"/>
  <c r="K505" i="4"/>
  <c r="P500" i="4"/>
  <c r="P505" i="4"/>
  <c r="P511" i="4"/>
  <c r="P503" i="4"/>
  <c r="P513" i="4"/>
  <c r="N511" i="4"/>
  <c r="N500" i="4"/>
  <c r="N499" i="4"/>
  <c r="N508" i="4"/>
  <c r="O508" i="4"/>
  <c r="O505" i="4"/>
  <c r="O511" i="4"/>
  <c r="O513" i="4"/>
  <c r="O507" i="4"/>
  <c r="L499" i="4"/>
  <c r="L508" i="4"/>
  <c r="L513" i="4"/>
  <c r="S508" i="4"/>
  <c r="S500" i="4"/>
  <c r="S503" i="4"/>
  <c r="S513" i="4"/>
  <c r="I505" i="4"/>
  <c r="I499" i="4"/>
  <c r="N33" i="30" s="1"/>
  <c r="I503" i="4"/>
  <c r="J508" i="4"/>
  <c r="J503" i="4"/>
  <c r="J513" i="4"/>
  <c r="J499" i="4"/>
  <c r="N33" i="31" s="1"/>
  <c r="Q505" i="4"/>
  <c r="Q503" i="4"/>
  <c r="Q507" i="4"/>
  <c r="Q500" i="4"/>
  <c r="R511" i="4"/>
  <c r="R507" i="4"/>
  <c r="R513" i="4"/>
  <c r="R503" i="4"/>
  <c r="M500" i="4"/>
  <c r="M505" i="4"/>
  <c r="M499" i="4"/>
  <c r="M513" i="4"/>
  <c r="P527" i="4"/>
  <c r="P526" i="4"/>
  <c r="P570" i="4"/>
  <c r="N570" i="4"/>
  <c r="N527" i="4"/>
  <c r="N526" i="4"/>
  <c r="U376" i="4"/>
  <c r="V376" i="4" s="1"/>
  <c r="G413" i="4"/>
  <c r="U497" i="4"/>
  <c r="V497" i="4" s="1"/>
  <c r="U525" i="4"/>
  <c r="V525" i="4" s="1"/>
  <c r="N16" i="27"/>
  <c r="N16" i="29"/>
  <c r="O527" i="4"/>
  <c r="O526" i="4"/>
  <c r="O570" i="4"/>
  <c r="Q527" i="4"/>
  <c r="Q526" i="4"/>
  <c r="Q570" i="4"/>
  <c r="M526" i="4"/>
  <c r="M570" i="4" s="1"/>
  <c r="M527" i="4"/>
  <c r="T505" i="4"/>
  <c r="K511" i="4"/>
  <c r="K500" i="4"/>
  <c r="P508" i="4"/>
  <c r="P507" i="4"/>
  <c r="P499" i="4"/>
  <c r="N507" i="4"/>
  <c r="N505" i="4"/>
  <c r="N513" i="4"/>
  <c r="N503" i="4"/>
  <c r="O503" i="4"/>
  <c r="O500" i="4"/>
  <c r="O499" i="4"/>
  <c r="L511" i="4"/>
  <c r="L503" i="4"/>
  <c r="L500" i="4"/>
  <c r="L505" i="4"/>
  <c r="L507" i="4"/>
  <c r="S499" i="4"/>
  <c r="S507" i="4"/>
  <c r="S511" i="4"/>
  <c r="S505" i="4"/>
  <c r="I513" i="4"/>
  <c r="I507" i="4"/>
  <c r="I500" i="4"/>
  <c r="I511" i="4"/>
  <c r="I508" i="4"/>
  <c r="J500" i="4"/>
  <c r="J511" i="4"/>
  <c r="J505" i="4"/>
  <c r="J507" i="4"/>
  <c r="Q511" i="4"/>
  <c r="Q513" i="4"/>
  <c r="Q499" i="4"/>
  <c r="Q508" i="4"/>
  <c r="R508" i="4"/>
  <c r="R499" i="4"/>
  <c r="R505" i="4"/>
  <c r="R500" i="4"/>
  <c r="M503" i="4"/>
  <c r="M508" i="4"/>
  <c r="M511" i="4"/>
  <c r="M507" i="4"/>
  <c r="M16" i="30" l="1"/>
  <c r="M17" i="30" s="1"/>
  <c r="M16" i="31"/>
  <c r="M17" i="31" s="1"/>
  <c r="M33" i="31"/>
  <c r="J33" i="31"/>
  <c r="G33" i="31"/>
  <c r="K33" i="31"/>
  <c r="F33" i="31"/>
  <c r="E33" i="31"/>
  <c r="L33" i="31"/>
  <c r="I33" i="31"/>
  <c r="E33" i="30"/>
  <c r="F33" i="30"/>
  <c r="I33" i="30"/>
  <c r="K33" i="30"/>
  <c r="M33" i="30"/>
  <c r="G33" i="30"/>
  <c r="J33" i="30"/>
  <c r="L33" i="30"/>
  <c r="J16" i="31"/>
  <c r="J17" i="31" s="1"/>
  <c r="F16" i="31"/>
  <c r="F17" i="31" s="1"/>
  <c r="I16" i="31"/>
  <c r="I17" i="31" s="1"/>
  <c r="E16" i="31"/>
  <c r="K16" i="31"/>
  <c r="K17" i="31" s="1"/>
  <c r="L16" i="31"/>
  <c r="L17" i="31" s="1"/>
  <c r="G16" i="31"/>
  <c r="G17" i="31" s="1"/>
  <c r="J16" i="30"/>
  <c r="J17" i="30" s="1"/>
  <c r="L16" i="30"/>
  <c r="L17" i="30" s="1"/>
  <c r="F16" i="30"/>
  <c r="F17" i="30" s="1"/>
  <c r="I16" i="30"/>
  <c r="I17" i="30" s="1"/>
  <c r="E16" i="30"/>
  <c r="K16" i="30"/>
  <c r="K17" i="30" s="1"/>
  <c r="G16" i="30"/>
  <c r="G17" i="30" s="1"/>
  <c r="M16" i="27"/>
  <c r="M17" i="27" s="1"/>
  <c r="Q630" i="4"/>
  <c r="Q509" i="4" s="1"/>
  <c r="Q515" i="4" s="1"/>
  <c r="Q517" i="4" s="1"/>
  <c r="O630" i="4"/>
  <c r="O509" i="4" s="1"/>
  <c r="O515" i="4" s="1"/>
  <c r="O517" i="4" s="1"/>
  <c r="M630" i="4"/>
  <c r="M509" i="4" s="1"/>
  <c r="M515" i="4" s="1"/>
  <c r="M517" i="4" s="1"/>
  <c r="I630" i="4"/>
  <c r="I509" i="4" s="1"/>
  <c r="I515" i="4" s="1"/>
  <c r="L630" i="4"/>
  <c r="L509" i="4" s="1"/>
  <c r="L515" i="4" s="1"/>
  <c r="K630" i="4"/>
  <c r="K509" i="4" s="1"/>
  <c r="K515" i="4" s="1"/>
  <c r="F14" i="28"/>
  <c r="L570" i="4"/>
  <c r="F30" i="28" s="1"/>
  <c r="F487" i="4"/>
  <c r="G505" i="4"/>
  <c r="U505" i="4" s="1"/>
  <c r="V505" i="4" s="1"/>
  <c r="G507" i="4"/>
  <c r="U507" i="4" s="1"/>
  <c r="V507" i="4" s="1"/>
  <c r="G503" i="4"/>
  <c r="U503" i="4" s="1"/>
  <c r="V503" i="4" s="1"/>
  <c r="G523" i="4"/>
  <c r="U97" i="4"/>
  <c r="V97" i="4" s="1"/>
  <c r="G511" i="4"/>
  <c r="U511" i="4" s="1"/>
  <c r="V511" i="4" s="1"/>
  <c r="G513" i="4"/>
  <c r="U513" i="4" s="1"/>
  <c r="V513" i="4" s="1"/>
  <c r="G499" i="4"/>
  <c r="N33" i="27" s="1"/>
  <c r="G500" i="4"/>
  <c r="U500" i="4" s="1"/>
  <c r="V500" i="4" s="1"/>
  <c r="G508" i="4"/>
  <c r="U508" i="4" s="1"/>
  <c r="V508" i="4" s="1"/>
  <c r="F16" i="29"/>
  <c r="F17" i="29" s="1"/>
  <c r="J16" i="29"/>
  <c r="J17" i="29" s="1"/>
  <c r="E16" i="29"/>
  <c r="K16" i="29"/>
  <c r="K17" i="29" s="1"/>
  <c r="L16" i="29"/>
  <c r="L17" i="29" s="1"/>
  <c r="G16" i="29"/>
  <c r="G17" i="29" s="1"/>
  <c r="I16" i="29"/>
  <c r="I17" i="29" s="1"/>
  <c r="F526" i="4"/>
  <c r="R515" i="4"/>
  <c r="R517" i="4" s="1"/>
  <c r="S515" i="4"/>
  <c r="S517" i="4" s="1"/>
  <c r="M16" i="29"/>
  <c r="M17" i="29" s="1"/>
  <c r="P630" i="4"/>
  <c r="P509" i="4" s="1"/>
  <c r="P515" i="4" s="1"/>
  <c r="P517" i="4" s="1"/>
  <c r="U413" i="4"/>
  <c r="V413" i="4" s="1"/>
  <c r="G486" i="4"/>
  <c r="J630" i="4"/>
  <c r="J509" i="4" s="1"/>
  <c r="J515" i="4" s="1"/>
  <c r="N630" i="4"/>
  <c r="N509" i="4" s="1"/>
  <c r="N515" i="4" s="1"/>
  <c r="N517" i="4" s="1"/>
  <c r="J570" i="4"/>
  <c r="F28" i="28" s="1"/>
  <c r="F12" i="28"/>
  <c r="F11" i="28"/>
  <c r="I570" i="4"/>
  <c r="F27" i="28" s="1"/>
  <c r="F16" i="27"/>
  <c r="F17" i="27" s="1"/>
  <c r="J16" i="27"/>
  <c r="J17" i="27" s="1"/>
  <c r="E16" i="27"/>
  <c r="K16" i="27"/>
  <c r="K17" i="27" s="1"/>
  <c r="G16" i="27"/>
  <c r="G17" i="27" s="1"/>
  <c r="L16" i="27"/>
  <c r="L17" i="27" s="1"/>
  <c r="I16" i="27"/>
  <c r="I17" i="27" s="1"/>
  <c r="K570" i="4"/>
  <c r="F29" i="28" s="1"/>
  <c r="F13" i="28"/>
  <c r="H526" i="4"/>
  <c r="H630" i="4"/>
  <c r="H509" i="4" s="1"/>
  <c r="H515" i="4" s="1"/>
  <c r="T515" i="4"/>
  <c r="T517" i="4" s="1"/>
  <c r="H33" i="31" l="1"/>
  <c r="H33" i="30"/>
  <c r="H16" i="30"/>
  <c r="E17" i="30"/>
  <c r="H16" i="31"/>
  <c r="E17" i="31"/>
  <c r="N610" i="4"/>
  <c r="N615" i="4" s="1"/>
  <c r="K517" i="4"/>
  <c r="M610" i="4"/>
  <c r="M615" i="4" s="1"/>
  <c r="Q610" i="4"/>
  <c r="Q615" i="4" s="1"/>
  <c r="J517" i="4"/>
  <c r="L517" i="4"/>
  <c r="O610" i="4"/>
  <c r="O615" i="4" s="1"/>
  <c r="H517" i="4"/>
  <c r="H16" i="27"/>
  <c r="E17" i="27"/>
  <c r="P610" i="4"/>
  <c r="P615" i="4" s="1"/>
  <c r="F570" i="4"/>
  <c r="U499" i="4"/>
  <c r="V499" i="4" s="1"/>
  <c r="G630" i="4"/>
  <c r="G526" i="4"/>
  <c r="U523" i="4"/>
  <c r="V523" i="4" s="1"/>
  <c r="F534" i="4"/>
  <c r="F517" i="4"/>
  <c r="M33" i="29"/>
  <c r="E33" i="29"/>
  <c r="F33" i="29"/>
  <c r="L33" i="29"/>
  <c r="G33" i="29"/>
  <c r="J33" i="29"/>
  <c r="K33" i="29"/>
  <c r="I33" i="29"/>
  <c r="H570" i="4"/>
  <c r="F26" i="28" s="1"/>
  <c r="F10" i="28"/>
  <c r="U486" i="4"/>
  <c r="V486" i="4" s="1"/>
  <c r="G487" i="4"/>
  <c r="H16" i="29"/>
  <c r="E17" i="29"/>
  <c r="I517" i="4"/>
  <c r="N17" i="31" l="1"/>
  <c r="H17" i="31"/>
  <c r="H17" i="30"/>
  <c r="N17" i="30"/>
  <c r="H610" i="4"/>
  <c r="H615" i="4" s="1"/>
  <c r="L610" i="4"/>
  <c r="L615" i="4" s="1"/>
  <c r="J610" i="4"/>
  <c r="J615" i="4" s="1"/>
  <c r="K610" i="4"/>
  <c r="K615" i="4" s="1"/>
  <c r="F521" i="4"/>
  <c r="F610" i="4"/>
  <c r="G570" i="4"/>
  <c r="U526" i="4"/>
  <c r="V526" i="4" s="1"/>
  <c r="F9" i="28"/>
  <c r="F15" i="28" s="1"/>
  <c r="I610" i="4"/>
  <c r="I615" i="4" s="1"/>
  <c r="N17" i="29"/>
  <c r="H17" i="29"/>
  <c r="U487" i="4"/>
  <c r="V487" i="4" s="1"/>
  <c r="U630" i="4"/>
  <c r="G509" i="4"/>
  <c r="M33" i="27"/>
  <c r="F33" i="27"/>
  <c r="L33" i="27"/>
  <c r="I33" i="27"/>
  <c r="E33" i="27"/>
  <c r="J33" i="27"/>
  <c r="K33" i="27"/>
  <c r="G33" i="27"/>
  <c r="H17" i="27"/>
  <c r="N17" i="27"/>
  <c r="H33" i="29"/>
  <c r="U509" i="4" l="1"/>
  <c r="V509" i="4" s="1"/>
  <c r="G515" i="4"/>
  <c r="F25" i="28"/>
  <c r="F31" i="28" s="1"/>
  <c r="U570" i="4"/>
  <c r="V570" i="4" s="1"/>
  <c r="F615" i="4"/>
  <c r="J519" i="4"/>
  <c r="L519" i="4"/>
  <c r="H519" i="4"/>
  <c r="F559" i="4"/>
  <c r="F527" i="4"/>
  <c r="K519" i="4"/>
  <c r="H33" i="27"/>
  <c r="I519" i="4"/>
  <c r="P27" i="31" l="1"/>
  <c r="P27" i="30"/>
  <c r="P27" i="29"/>
  <c r="D13" i="28"/>
  <c r="D29" i="28" s="1"/>
  <c r="K521" i="4"/>
  <c r="F568" i="4"/>
  <c r="D14" i="28"/>
  <c r="D30" i="28" s="1"/>
  <c r="L521" i="4"/>
  <c r="D11" i="28"/>
  <c r="D27" i="28" s="1"/>
  <c r="I521" i="4"/>
  <c r="D10" i="28"/>
  <c r="D26" i="28" s="1"/>
  <c r="H521" i="4"/>
  <c r="D12" i="28"/>
  <c r="D28" i="28" s="1"/>
  <c r="J521" i="4"/>
  <c r="R519" i="4"/>
  <c r="R521" i="4" s="1"/>
  <c r="R559" i="4" s="1"/>
  <c r="R568" i="4" s="1"/>
  <c r="S519" i="4"/>
  <c r="S521" i="4" s="1"/>
  <c r="S559" i="4" s="1"/>
  <c r="S568" i="4" s="1"/>
  <c r="T519" i="4"/>
  <c r="T521" i="4" s="1"/>
  <c r="T559" i="4" s="1"/>
  <c r="T568" i="4" s="1"/>
  <c r="O519" i="4"/>
  <c r="O521" i="4" s="1"/>
  <c r="O559" i="4" s="1"/>
  <c r="O568" i="4" s="1"/>
  <c r="O572" i="4" s="1"/>
  <c r="N519" i="4"/>
  <c r="N521" i="4" s="1"/>
  <c r="N559" i="4" s="1"/>
  <c r="N568" i="4" s="1"/>
  <c r="M519" i="4"/>
  <c r="M521" i="4" s="1"/>
  <c r="M559" i="4" s="1"/>
  <c r="M568" i="4" s="1"/>
  <c r="M572" i="4" s="1"/>
  <c r="Q519" i="4"/>
  <c r="Q521" i="4" s="1"/>
  <c r="Q559" i="4" s="1"/>
  <c r="Q568" i="4" s="1"/>
  <c r="Q572" i="4" s="1"/>
  <c r="P519" i="4"/>
  <c r="P521" i="4" s="1"/>
  <c r="P559" i="4" s="1"/>
  <c r="P568" i="4" s="1"/>
  <c r="P572" i="4" s="1"/>
  <c r="U515" i="4"/>
  <c r="V515" i="4" s="1"/>
  <c r="G517" i="4"/>
  <c r="G610" i="4" l="1"/>
  <c r="U517" i="4"/>
  <c r="V517" i="4" s="1"/>
  <c r="J559" i="4"/>
  <c r="J568" i="4" s="1"/>
  <c r="J572" i="4" s="1"/>
  <c r="E19" i="31" s="1"/>
  <c r="J527" i="4"/>
  <c r="H559" i="4"/>
  <c r="H568" i="4" s="1"/>
  <c r="H527" i="4"/>
  <c r="I559" i="4"/>
  <c r="I568" i="4" s="1"/>
  <c r="I572" i="4" s="1"/>
  <c r="E19" i="30" s="1"/>
  <c r="I527" i="4"/>
  <c r="L559" i="4"/>
  <c r="L568" i="4" s="1"/>
  <c r="L527" i="4"/>
  <c r="F572" i="4"/>
  <c r="E13" i="28"/>
  <c r="G13" i="28" s="1"/>
  <c r="E29" i="28"/>
  <c r="G29" i="28" s="1"/>
  <c r="E12" i="28"/>
  <c r="G12" i="28" s="1"/>
  <c r="E28" i="28"/>
  <c r="G28" i="28" s="1"/>
  <c r="E10" i="28"/>
  <c r="G10" i="28" s="1"/>
  <c r="E26" i="28"/>
  <c r="G26" i="28" s="1"/>
  <c r="E27" i="28"/>
  <c r="G27" i="28" s="1"/>
  <c r="E11" i="28"/>
  <c r="G11" i="28" s="1"/>
  <c r="E14" i="28"/>
  <c r="G14" i="28" s="1"/>
  <c r="E30" i="28"/>
  <c r="G30" i="28" s="1"/>
  <c r="K559" i="4"/>
  <c r="K568" i="4" s="1"/>
  <c r="K572" i="4" s="1"/>
  <c r="K527" i="4"/>
  <c r="B10" i="26" s="1"/>
  <c r="J19" i="30" l="1"/>
  <c r="J21" i="30" s="1"/>
  <c r="J25" i="30" s="1"/>
  <c r="F19" i="30"/>
  <c r="N19" i="30"/>
  <c r="H19" i="30"/>
  <c r="K19" i="30"/>
  <c r="K21" i="30" s="1"/>
  <c r="K25" i="30" s="1"/>
  <c r="G19" i="30"/>
  <c r="I19" i="30"/>
  <c r="I21" i="30" s="1"/>
  <c r="I25" i="30" s="1"/>
  <c r="E21" i="30"/>
  <c r="N19" i="31"/>
  <c r="H19" i="31"/>
  <c r="K19" i="31"/>
  <c r="K21" i="31" s="1"/>
  <c r="K25" i="31" s="1"/>
  <c r="J19" i="31"/>
  <c r="J21" i="31" s="1"/>
  <c r="J25" i="31" s="1"/>
  <c r="F19" i="31"/>
  <c r="G19" i="31"/>
  <c r="I19" i="31"/>
  <c r="I21" i="31" s="1"/>
  <c r="I25" i="31" s="1"/>
  <c r="E21" i="31"/>
  <c r="H572" i="4"/>
  <c r="E19" i="29" s="1"/>
  <c r="N19" i="29" s="1"/>
  <c r="C10" i="26"/>
  <c r="D10" i="26"/>
  <c r="U610" i="4"/>
  <c r="V610" i="4" s="1"/>
  <c r="G615" i="4"/>
  <c r="L572" i="4"/>
  <c r="B16" i="26"/>
  <c r="E21" i="29" l="1"/>
  <c r="J19" i="29"/>
  <c r="J21" i="29" s="1"/>
  <c r="J25" i="29" s="1"/>
  <c r="G19" i="29"/>
  <c r="M19" i="29" s="1"/>
  <c r="M21" i="29" s="1"/>
  <c r="K19" i="29"/>
  <c r="K21" i="29" s="1"/>
  <c r="I19" i="29"/>
  <c r="I21" i="29" s="1"/>
  <c r="I25" i="29" s="1"/>
  <c r="H19" i="29"/>
  <c r="F19" i="29"/>
  <c r="L19" i="29" s="1"/>
  <c r="L21" i="29" s="1"/>
  <c r="L19" i="31"/>
  <c r="L21" i="31" s="1"/>
  <c r="L25" i="31" s="1"/>
  <c r="F21" i="31"/>
  <c r="F25" i="31" s="1"/>
  <c r="E25" i="31"/>
  <c r="M19" i="31"/>
  <c r="M21" i="31" s="1"/>
  <c r="M25" i="31" s="1"/>
  <c r="G21" i="31"/>
  <c r="G25" i="31" s="1"/>
  <c r="E25" i="30"/>
  <c r="M19" i="30"/>
  <c r="M21" i="30" s="1"/>
  <c r="M25" i="30" s="1"/>
  <c r="G21" i="30"/>
  <c r="G25" i="30" s="1"/>
  <c r="L19" i="30"/>
  <c r="L21" i="30" s="1"/>
  <c r="L25" i="30" s="1"/>
  <c r="F21" i="30"/>
  <c r="F25" i="30" s="1"/>
  <c r="F21" i="29"/>
  <c r="E10" i="26"/>
  <c r="E25" i="29"/>
  <c r="G21" i="29"/>
  <c r="K25" i="29"/>
  <c r="D16" i="26"/>
  <c r="C16" i="26"/>
  <c r="G519" i="4"/>
  <c r="P27" i="27" s="1"/>
  <c r="U615" i="4"/>
  <c r="V615" i="4" s="1"/>
  <c r="D18" i="26"/>
  <c r="H21" i="30" l="1"/>
  <c r="N21" i="30"/>
  <c r="H21" i="31"/>
  <c r="N21" i="31"/>
  <c r="N21" i="29"/>
  <c r="N25" i="29" s="1"/>
  <c r="U519" i="4"/>
  <c r="V519" i="4" s="1"/>
  <c r="D9" i="28"/>
  <c r="D25" i="28" s="1"/>
  <c r="G521" i="4"/>
  <c r="M25" i="29"/>
  <c r="L25" i="29"/>
  <c r="G25" i="29"/>
  <c r="F25" i="29"/>
  <c r="E16" i="26"/>
  <c r="E18" i="26" s="1"/>
  <c r="E22" i="26" s="1"/>
  <c r="H21" i="29"/>
  <c r="C18" i="26"/>
  <c r="H25" i="31" l="1"/>
  <c r="N25" i="30"/>
  <c r="H25" i="30"/>
  <c r="N25" i="31"/>
  <c r="E24" i="26"/>
  <c r="E26" i="26"/>
  <c r="G559" i="4"/>
  <c r="U521" i="4"/>
  <c r="V521" i="4" s="1"/>
  <c r="G527" i="4"/>
  <c r="L27" i="29"/>
  <c r="L35" i="29" s="1"/>
  <c r="I27" i="29"/>
  <c r="I35" i="29" s="1"/>
  <c r="F27" i="29"/>
  <c r="F35" i="29" s="1"/>
  <c r="G27" i="29"/>
  <c r="G35" i="29" s="1"/>
  <c r="K27" i="29"/>
  <c r="K35" i="29" s="1"/>
  <c r="M27" i="29"/>
  <c r="M35" i="29" s="1"/>
  <c r="J27" i="29"/>
  <c r="J35" i="29" s="1"/>
  <c r="E27" i="29"/>
  <c r="H25" i="29"/>
  <c r="D15" i="28"/>
  <c r="E9" i="28"/>
  <c r="E27" i="31" l="1"/>
  <c r="K27" i="31"/>
  <c r="K35" i="31" s="1"/>
  <c r="J27" i="31"/>
  <c r="J35" i="31" s="1"/>
  <c r="I27" i="31"/>
  <c r="I35" i="31" s="1"/>
  <c r="G27" i="31"/>
  <c r="G35" i="31" s="1"/>
  <c r="M27" i="31"/>
  <c r="M35" i="31" s="1"/>
  <c r="L27" i="31"/>
  <c r="L35" i="31" s="1"/>
  <c r="F27" i="31"/>
  <c r="F35" i="31" s="1"/>
  <c r="K27" i="30"/>
  <c r="K35" i="30" s="1"/>
  <c r="I27" i="30"/>
  <c r="I35" i="30" s="1"/>
  <c r="J27" i="30"/>
  <c r="J35" i="30" s="1"/>
  <c r="G27" i="30"/>
  <c r="G35" i="30" s="1"/>
  <c r="L27" i="30"/>
  <c r="L35" i="30" s="1"/>
  <c r="E27" i="30"/>
  <c r="F27" i="30"/>
  <c r="F35" i="30" s="1"/>
  <c r="M27" i="30"/>
  <c r="M35" i="30" s="1"/>
  <c r="E25" i="28"/>
  <c r="D31" i="28"/>
  <c r="H27" i="29"/>
  <c r="H35" i="29" s="1"/>
  <c r="N27" i="29"/>
  <c r="E35" i="29"/>
  <c r="G568" i="4"/>
  <c r="U559" i="4"/>
  <c r="V559" i="4" s="1"/>
  <c r="G9" i="28"/>
  <c r="E15" i="28"/>
  <c r="G15" i="28" s="1"/>
  <c r="N27" i="31" l="1"/>
  <c r="H27" i="31"/>
  <c r="H35" i="31" s="1"/>
  <c r="E35" i="31"/>
  <c r="N27" i="30"/>
  <c r="H27" i="30"/>
  <c r="H35" i="30" s="1"/>
  <c r="E35" i="30"/>
  <c r="E31" i="28"/>
  <c r="G31" i="28" s="1"/>
  <c r="G25" i="28"/>
  <c r="U568" i="4"/>
  <c r="V568" i="4" s="1"/>
  <c r="G572" i="4"/>
  <c r="E19" i="27" s="1"/>
  <c r="N35" i="29"/>
  <c r="S27" i="30" l="1"/>
  <c r="N35" i="30"/>
  <c r="E37" i="30" s="1"/>
  <c r="S27" i="31"/>
  <c r="N35" i="31"/>
  <c r="E37" i="31" s="1"/>
  <c r="N39" i="29"/>
  <c r="N47" i="29" s="1"/>
  <c r="M37" i="29"/>
  <c r="M39" i="29" s="1"/>
  <c r="M43" i="29" s="1"/>
  <c r="L37" i="29"/>
  <c r="L39" i="29" s="1"/>
  <c r="L43" i="29" s="1"/>
  <c r="G37" i="29"/>
  <c r="G39" i="29" s="1"/>
  <c r="G43" i="29" s="1"/>
  <c r="I37" i="29"/>
  <c r="I39" i="29" s="1"/>
  <c r="I43" i="29" s="1"/>
  <c r="J37" i="29"/>
  <c r="J39" i="29" s="1"/>
  <c r="K37" i="29"/>
  <c r="K39" i="29" s="1"/>
  <c r="K43" i="29" s="1"/>
  <c r="F37" i="29"/>
  <c r="F39" i="29" s="1"/>
  <c r="F43" i="29" s="1"/>
  <c r="I19" i="27"/>
  <c r="I21" i="27" s="1"/>
  <c r="F19" i="27"/>
  <c r="J19" i="27"/>
  <c r="J21" i="27" s="1"/>
  <c r="H19" i="27"/>
  <c r="K19" i="27"/>
  <c r="K21" i="27" s="1"/>
  <c r="N19" i="27"/>
  <c r="G19" i="27"/>
  <c r="E21" i="27"/>
  <c r="E37" i="29"/>
  <c r="E39" i="31" l="1"/>
  <c r="E43" i="31" s="1"/>
  <c r="E39" i="30"/>
  <c r="E43" i="30" s="1"/>
  <c r="N39" i="31"/>
  <c r="N47" i="31" s="1"/>
  <c r="L37" i="31"/>
  <c r="L39" i="31" s="1"/>
  <c r="L43" i="31" s="1"/>
  <c r="J37" i="31"/>
  <c r="J39" i="31" s="1"/>
  <c r="J43" i="31" s="1"/>
  <c r="M37" i="31"/>
  <c r="M39" i="31" s="1"/>
  <c r="M43" i="31" s="1"/>
  <c r="K37" i="31"/>
  <c r="K39" i="31" s="1"/>
  <c r="K43" i="31" s="1"/>
  <c r="G37" i="31"/>
  <c r="G39" i="31" s="1"/>
  <c r="G43" i="31" s="1"/>
  <c r="F37" i="31"/>
  <c r="F39" i="31" s="1"/>
  <c r="F43" i="31" s="1"/>
  <c r="I37" i="31"/>
  <c r="I39" i="31" s="1"/>
  <c r="I43" i="31" s="1"/>
  <c r="N39" i="30"/>
  <c r="N47" i="30" s="1"/>
  <c r="F37" i="30"/>
  <c r="F39" i="30" s="1"/>
  <c r="F43" i="30" s="1"/>
  <c r="J37" i="30"/>
  <c r="J39" i="30" s="1"/>
  <c r="J43" i="30" s="1"/>
  <c r="M37" i="30"/>
  <c r="M39" i="30" s="1"/>
  <c r="M43" i="30" s="1"/>
  <c r="I37" i="30"/>
  <c r="I39" i="30" s="1"/>
  <c r="I43" i="30" s="1"/>
  <c r="L37" i="30"/>
  <c r="L39" i="30" s="1"/>
  <c r="L43" i="30" s="1"/>
  <c r="K37" i="30"/>
  <c r="K39" i="30" s="1"/>
  <c r="K43" i="30" s="1"/>
  <c r="G37" i="30"/>
  <c r="G39" i="30" s="1"/>
  <c r="G43" i="30" s="1"/>
  <c r="E25" i="27"/>
  <c r="L19" i="27"/>
  <c r="L21" i="27" s="1"/>
  <c r="F21" i="27"/>
  <c r="M19" i="27"/>
  <c r="M21" i="27" s="1"/>
  <c r="G21" i="27"/>
  <c r="K25" i="27"/>
  <c r="J25" i="27"/>
  <c r="I25" i="27"/>
  <c r="H37" i="29"/>
  <c r="E39" i="29"/>
  <c r="E43" i="29" s="1"/>
  <c r="J43" i="29"/>
  <c r="H37" i="30" l="1"/>
  <c r="H37" i="31"/>
  <c r="H21" i="27"/>
  <c r="H25" i="27" s="1"/>
  <c r="H39" i="29"/>
  <c r="M25" i="27"/>
  <c r="L25" i="27"/>
  <c r="G25" i="27"/>
  <c r="F25" i="27"/>
  <c r="N21" i="27"/>
  <c r="H39" i="30" l="1"/>
  <c r="H39" i="31"/>
  <c r="N25" i="27"/>
  <c r="G27" i="27" s="1"/>
  <c r="G35" i="27" s="1"/>
  <c r="H43" i="29"/>
  <c r="I45" i="29"/>
  <c r="L27" i="27"/>
  <c r="L35" i="27" s="1"/>
  <c r="M27" i="27"/>
  <c r="M35" i="27" s="1"/>
  <c r="H43" i="31" l="1"/>
  <c r="I45" i="31"/>
  <c r="H43" i="30"/>
  <c r="I45" i="30"/>
  <c r="F27" i="27"/>
  <c r="F35" i="27" s="1"/>
  <c r="I27" i="27"/>
  <c r="I35" i="27" s="1"/>
  <c r="J27" i="27"/>
  <c r="J35" i="27" s="1"/>
  <c r="E27" i="27"/>
  <c r="K27" i="27"/>
  <c r="K35" i="27" s="1"/>
  <c r="N27" i="27" l="1"/>
  <c r="H27" i="27"/>
  <c r="H35" i="27" s="1"/>
  <c r="E35" i="27"/>
  <c r="N35" i="27" l="1"/>
  <c r="N39" i="27" s="1"/>
  <c r="G37" i="27" l="1"/>
  <c r="G39" i="27" s="1"/>
  <c r="G43" i="27" s="1"/>
  <c r="M37" i="27"/>
  <c r="M39" i="27" s="1"/>
  <c r="M43" i="27" s="1"/>
  <c r="L37" i="27"/>
  <c r="L39" i="27" s="1"/>
  <c r="L43" i="27" s="1"/>
  <c r="F37" i="27"/>
  <c r="F39" i="27" s="1"/>
  <c r="F43" i="27" s="1"/>
  <c r="K37" i="27"/>
  <c r="K39" i="27" s="1"/>
  <c r="K43" i="27" s="1"/>
  <c r="I37" i="27"/>
  <c r="I39" i="27" s="1"/>
  <c r="I43" i="27" s="1"/>
  <c r="J37" i="27"/>
  <c r="J39" i="27" s="1"/>
  <c r="E37" i="27"/>
  <c r="J43" i="27" l="1"/>
  <c r="H37" i="27"/>
  <c r="E39" i="27"/>
  <c r="E43" i="27" s="1"/>
  <c r="H39" i="27" l="1"/>
  <c r="H43" i="27" l="1"/>
</calcChain>
</file>

<file path=xl/comments1.xml><?xml version="1.0" encoding="utf-8"?>
<comments xmlns="http://schemas.openxmlformats.org/spreadsheetml/2006/main">
  <authors>
    <author> </author>
  </authors>
  <commentList>
    <comment ref="F1" authorId="0">
      <text>
        <r>
          <rPr>
            <b/>
            <sz val="9"/>
            <color indexed="81"/>
            <rFont val="Tahoma"/>
            <family val="2"/>
          </rPr>
          <t xml:space="preserve"> Dawn: Use Tab in Plant Report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1" authorId="0">
      <text>
        <r>
          <rPr>
            <b/>
            <sz val="9"/>
            <color indexed="81"/>
            <rFont val="Tahoma"/>
            <family val="2"/>
          </rPr>
          <t>Dawn: Found in Plant Rpt, Summary Reserve, Life Reserve+Life Reserve ARO+Cost of Removal-Salvage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86" authorId="0">
      <text>
        <r>
          <rPr>
            <b/>
            <sz val="9"/>
            <color indexed="81"/>
            <rFont val="Tahoma"/>
            <family val="2"/>
          </rPr>
          <t> :</t>
        </r>
        <r>
          <rPr>
            <sz val="9"/>
            <color indexed="81"/>
            <rFont val="Tahoma"/>
            <family val="2"/>
          </rPr>
          <t xml:space="preserve">
Get from Sara Wiseman, depr exp report by FERC acct</t>
        </r>
      </text>
    </comment>
  </commentList>
</comments>
</file>

<file path=xl/comments2.xml><?xml version="1.0" encoding="utf-8"?>
<comments xmlns="http://schemas.openxmlformats.org/spreadsheetml/2006/main">
  <authors>
    <author> </author>
    <author>e026206</author>
  </authors>
  <commentList>
    <comment ref="F495" authorId="0">
      <text>
        <r>
          <rPr>
            <b/>
            <sz val="9"/>
            <color indexed="81"/>
            <rFont val="Tahoma"/>
            <family val="2"/>
          </rPr>
          <t> :</t>
        </r>
        <r>
          <rPr>
            <sz val="9"/>
            <color indexed="81"/>
            <rFont val="Tahoma"/>
            <family val="2"/>
          </rPr>
          <t xml:space="preserve">
Comes from Brad's exhibits</t>
        </r>
      </text>
    </comment>
    <comment ref="A621" authorId="1">
      <text>
        <r>
          <rPr>
            <b/>
            <sz val="8"/>
            <color indexed="81"/>
            <rFont val="Tahoma"/>
            <family val="2"/>
          </rPr>
          <t xml:space="preserve">Andrea
Waiting on calculations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<sst xmlns="http://schemas.openxmlformats.org/spreadsheetml/2006/main" count="2370" uniqueCount="887">
  <si>
    <t>ok</t>
  </si>
  <si>
    <t>Demand</t>
  </si>
  <si>
    <t>Commodity</t>
  </si>
  <si>
    <t>Storage</t>
  </si>
  <si>
    <t>Transmission</t>
  </si>
  <si>
    <t>Distribution</t>
  </si>
  <si>
    <t>Distribution Expenses</t>
  </si>
  <si>
    <t>Distribution Structures &amp; Equipment</t>
  </si>
  <si>
    <t>Distribution Mains</t>
  </si>
  <si>
    <t>Customer</t>
  </si>
  <si>
    <t>Services</t>
  </si>
  <si>
    <t>Meters</t>
  </si>
  <si>
    <t>Customer Accounts</t>
  </si>
  <si>
    <t>Customer Service</t>
  </si>
  <si>
    <t>Total</t>
  </si>
  <si>
    <t>Company</t>
  </si>
  <si>
    <t>Plant in Service</t>
  </si>
  <si>
    <t>Name</t>
  </si>
  <si>
    <t>Vector</t>
  </si>
  <si>
    <t>Description</t>
  </si>
  <si>
    <t>Check</t>
  </si>
  <si>
    <t>Status</t>
  </si>
  <si>
    <t>350-357</t>
  </si>
  <si>
    <t>F001</t>
  </si>
  <si>
    <t>PT350</t>
  </si>
  <si>
    <t>F003</t>
  </si>
  <si>
    <t>Land and Land Rights</t>
  </si>
  <si>
    <t>PT374</t>
  </si>
  <si>
    <t>F005</t>
  </si>
  <si>
    <t>Structures &amp; Improvements</t>
  </si>
  <si>
    <t>PT375</t>
  </si>
  <si>
    <t>Mains</t>
  </si>
  <si>
    <t>PT376</t>
  </si>
  <si>
    <t>F006</t>
  </si>
  <si>
    <t>Meas. &amp; Reg. Sta. Equip. - General</t>
  </si>
  <si>
    <t>PT378</t>
  </si>
  <si>
    <t>F007</t>
  </si>
  <si>
    <t>Meas. &amp; Reg. Sta. Equip. - City Gate</t>
  </si>
  <si>
    <t>PT379</t>
  </si>
  <si>
    <t>F008</t>
  </si>
  <si>
    <t>PT380</t>
  </si>
  <si>
    <t>F009</t>
  </si>
  <si>
    <t>PT381</t>
  </si>
  <si>
    <t>F010</t>
  </si>
  <si>
    <t>Meter Installations</t>
  </si>
  <si>
    <t>PT382</t>
  </si>
  <si>
    <t>F011</t>
  </si>
  <si>
    <t>House Regulators</t>
  </si>
  <si>
    <t>PT383</t>
  </si>
  <si>
    <t>F012</t>
  </si>
  <si>
    <t>House Regulator Installations</t>
  </si>
  <si>
    <t>PT384</t>
  </si>
  <si>
    <t>F013</t>
  </si>
  <si>
    <t>Industrial Meas. &amp; Reg. Equip.</t>
  </si>
  <si>
    <t>PT385</t>
  </si>
  <si>
    <t>Other Equipment</t>
  </si>
  <si>
    <t>PT387</t>
  </si>
  <si>
    <t>PTSUB</t>
  </si>
  <si>
    <t>301-303</t>
  </si>
  <si>
    <t>Intangible Plant</t>
  </si>
  <si>
    <t>PT301</t>
  </si>
  <si>
    <t>389-399</t>
  </si>
  <si>
    <t>General Plant</t>
  </si>
  <si>
    <t>PT389</t>
  </si>
  <si>
    <t>PTIS</t>
  </si>
  <si>
    <t>Distribution Plant</t>
  </si>
  <si>
    <t>Total Distribution Plant</t>
  </si>
  <si>
    <t>Storage-Transmission-Distribution Subtotal</t>
  </si>
  <si>
    <t>Total Plant in Service</t>
  </si>
  <si>
    <t>CWIPUS</t>
  </si>
  <si>
    <t>CWIPTR</t>
  </si>
  <si>
    <t>CWIPCO</t>
  </si>
  <si>
    <t>CWIP</t>
  </si>
  <si>
    <t>PTT</t>
  </si>
  <si>
    <t>Less:</t>
  </si>
  <si>
    <t>DEPRUS</t>
  </si>
  <si>
    <t>DEPRDI</t>
  </si>
  <si>
    <t>DEPRGE</t>
  </si>
  <si>
    <t>Total Depreciation Reserve</t>
  </si>
  <si>
    <t>DEPR</t>
  </si>
  <si>
    <t>Accum. Deferred Income Taxes</t>
  </si>
  <si>
    <t>DIT</t>
  </si>
  <si>
    <t>ITC</t>
  </si>
  <si>
    <t>Materials and Supplies</t>
  </si>
  <si>
    <t>MSP</t>
  </si>
  <si>
    <t>Prepayments</t>
  </si>
  <si>
    <t>PPY</t>
  </si>
  <si>
    <t>Gas Stored Underground</t>
  </si>
  <si>
    <t>GSU</t>
  </si>
  <si>
    <t>Cash Working Capital</t>
  </si>
  <si>
    <t>CWC</t>
  </si>
  <si>
    <t>OMT</t>
  </si>
  <si>
    <t>Net Cost Rate Base</t>
  </si>
  <si>
    <t>NCRB</t>
  </si>
  <si>
    <t>Reserve for Depreciation</t>
  </si>
  <si>
    <t>OM814</t>
  </si>
  <si>
    <t>OM815</t>
  </si>
  <si>
    <t>OM816</t>
  </si>
  <si>
    <t>Lines Expenses</t>
  </si>
  <si>
    <t>OM817</t>
  </si>
  <si>
    <t>OM818</t>
  </si>
  <si>
    <t>F002</t>
  </si>
  <si>
    <t>OM819</t>
  </si>
  <si>
    <t>OM820</t>
  </si>
  <si>
    <t>OM821</t>
  </si>
  <si>
    <t>OM823</t>
  </si>
  <si>
    <t>Other Expenses</t>
  </si>
  <si>
    <t>OM824</t>
  </si>
  <si>
    <t>OM825</t>
  </si>
  <si>
    <t>Rents</t>
  </si>
  <si>
    <t>OM826</t>
  </si>
  <si>
    <t>OM830</t>
  </si>
  <si>
    <t>Maintenance of Structures</t>
  </si>
  <si>
    <t>OM831</t>
  </si>
  <si>
    <t>OM832</t>
  </si>
  <si>
    <t>Maintenance of Lines</t>
  </si>
  <si>
    <t>OM833</t>
  </si>
  <si>
    <t>OM834</t>
  </si>
  <si>
    <t>OM835</t>
  </si>
  <si>
    <t>OM836</t>
  </si>
  <si>
    <t>OM837</t>
  </si>
  <si>
    <t>850-867</t>
  </si>
  <si>
    <t>OM850</t>
  </si>
  <si>
    <t>OM870</t>
  </si>
  <si>
    <t>OM871</t>
  </si>
  <si>
    <t>F004</t>
  </si>
  <si>
    <t>OM880</t>
  </si>
  <si>
    <t>OM881</t>
  </si>
  <si>
    <t>OM885</t>
  </si>
  <si>
    <t>OM886</t>
  </si>
  <si>
    <t>OM887</t>
  </si>
  <si>
    <t>OM888</t>
  </si>
  <si>
    <t>OM889</t>
  </si>
  <si>
    <t>OM890</t>
  </si>
  <si>
    <t>OM891</t>
  </si>
  <si>
    <t>OM892</t>
  </si>
  <si>
    <t>OM893</t>
  </si>
  <si>
    <t>OM894</t>
  </si>
  <si>
    <t>Supervision</t>
  </si>
  <si>
    <t>OM901</t>
  </si>
  <si>
    <t>Meter Reading</t>
  </si>
  <si>
    <t>OM902</t>
  </si>
  <si>
    <t>OM903</t>
  </si>
  <si>
    <t>Uncollectible Accounts</t>
  </si>
  <si>
    <t>OM904</t>
  </si>
  <si>
    <t>Miscellaneous</t>
  </si>
  <si>
    <t>OM905</t>
  </si>
  <si>
    <t>OMCA</t>
  </si>
  <si>
    <t>907-910</t>
  </si>
  <si>
    <t>Customer Service Expenses</t>
  </si>
  <si>
    <t>OM907</t>
  </si>
  <si>
    <t>911-916</t>
  </si>
  <si>
    <t>Sales Expenses</t>
  </si>
  <si>
    <t>OM911</t>
  </si>
  <si>
    <t>OM920</t>
  </si>
  <si>
    <t>LBSUB</t>
  </si>
  <si>
    <t>OM921</t>
  </si>
  <si>
    <t>OM922</t>
  </si>
  <si>
    <t>Outside Services Employed</t>
  </si>
  <si>
    <t>OM923</t>
  </si>
  <si>
    <t>OMSUB</t>
  </si>
  <si>
    <t>Property Insurance</t>
  </si>
  <si>
    <t>OM924</t>
  </si>
  <si>
    <t>Injuries and Damages</t>
  </si>
  <si>
    <t>OM925</t>
  </si>
  <si>
    <t>OM926</t>
  </si>
  <si>
    <t>OM927</t>
  </si>
  <si>
    <t>Regulatory Commission Fee</t>
  </si>
  <si>
    <t>OM928</t>
  </si>
  <si>
    <t>OM929</t>
  </si>
  <si>
    <t>OM931</t>
  </si>
  <si>
    <t>OM935</t>
  </si>
  <si>
    <t>Operation and Maintenance Expenses</t>
  </si>
  <si>
    <t>Administrative &amp; General</t>
  </si>
  <si>
    <t>Depreciation Expenses</t>
  </si>
  <si>
    <t>OTRE</t>
  </si>
  <si>
    <t>OTPP</t>
  </si>
  <si>
    <t>OTUN</t>
  </si>
  <si>
    <t>OTT</t>
  </si>
  <si>
    <t>Taxes Other Than Income Taxes</t>
  </si>
  <si>
    <t>Total Taxes Other Than Income Taxes</t>
  </si>
  <si>
    <t/>
  </si>
  <si>
    <t>PT365</t>
  </si>
  <si>
    <t>Total Storage Plant</t>
  </si>
  <si>
    <t>Adjustments:</t>
  </si>
  <si>
    <t>Unamortized Debt</t>
  </si>
  <si>
    <t>Depreciation Adjustment</t>
  </si>
  <si>
    <t>Total Transmission and Distribution Oper Exp</t>
  </si>
  <si>
    <t>Total Maintenance Labor</t>
  </si>
  <si>
    <t>Maintenance of General Plant</t>
  </si>
  <si>
    <t>Total Maintenance Expense</t>
  </si>
  <si>
    <t>Total Operation and Maintenance Expenses</t>
  </si>
  <si>
    <t>Functional Assignment Vectors</t>
  </si>
  <si>
    <t>Gas Supply Demand</t>
  </si>
  <si>
    <t>Gas Supply Commodity</t>
  </si>
  <si>
    <t>Storage Demand</t>
  </si>
  <si>
    <t>Storage Commodity</t>
  </si>
  <si>
    <t>Transmission Demand</t>
  </si>
  <si>
    <t>Transmission Commodity</t>
  </si>
  <si>
    <t>Distribution Expense Commodity</t>
  </si>
  <si>
    <t>PTST</t>
  </si>
  <si>
    <t>Sub-Total Distribution Plant</t>
  </si>
  <si>
    <t>PTDSUB</t>
  </si>
  <si>
    <t>Sub-Total CWIP</t>
  </si>
  <si>
    <t>Regulatory</t>
  </si>
  <si>
    <t>DEPREX</t>
  </si>
  <si>
    <t>Allocation</t>
  </si>
  <si>
    <t>System</t>
  </si>
  <si>
    <t>Total Check</t>
  </si>
  <si>
    <t xml:space="preserve">  Demand</t>
  </si>
  <si>
    <t xml:space="preserve">  Customer</t>
  </si>
  <si>
    <t>PLT</t>
  </si>
  <si>
    <t>RBCSC</t>
  </si>
  <si>
    <t>RBMC</t>
  </si>
  <si>
    <t>RBT</t>
  </si>
  <si>
    <t>OMCSC</t>
  </si>
  <si>
    <t>OMMC</t>
  </si>
  <si>
    <t>Other Taxes</t>
  </si>
  <si>
    <t>Operating Revenues</t>
  </si>
  <si>
    <t>REVUC</t>
  </si>
  <si>
    <t>REVMSR</t>
  </si>
  <si>
    <t>TOR</t>
  </si>
  <si>
    <t xml:space="preserve">   Operation and Maintenance Expenses</t>
  </si>
  <si>
    <t xml:space="preserve">   Depreciation and Amortization Expenses</t>
  </si>
  <si>
    <t xml:space="preserve">   Other Taxes</t>
  </si>
  <si>
    <t>Total Operating Expenses</t>
  </si>
  <si>
    <t>TOE</t>
  </si>
  <si>
    <t>TOM</t>
  </si>
  <si>
    <t>Allocation Factors</t>
  </si>
  <si>
    <t xml:space="preserve">  Commodity</t>
  </si>
  <si>
    <t>Total Storage</t>
  </si>
  <si>
    <t>Total Transmission</t>
  </si>
  <si>
    <t>Total Distribution Mains</t>
  </si>
  <si>
    <t>Ref</t>
  </si>
  <si>
    <t>PTISGSD</t>
  </si>
  <si>
    <t>PTISGSC</t>
  </si>
  <si>
    <t>PTISSD</t>
  </si>
  <si>
    <t>PTISSC</t>
  </si>
  <si>
    <t>PTISTD</t>
  </si>
  <si>
    <t>PTISTC</t>
  </si>
  <si>
    <t>PTISDEC</t>
  </si>
  <si>
    <t>PTISDSD</t>
  </si>
  <si>
    <t>PTISDMD</t>
  </si>
  <si>
    <t>PTISDMC</t>
  </si>
  <si>
    <t>PTISMC</t>
  </si>
  <si>
    <t>PTISCAC</t>
  </si>
  <si>
    <t>PTISCSC</t>
  </si>
  <si>
    <t>Other</t>
  </si>
  <si>
    <t>Rate Base</t>
  </si>
  <si>
    <t>RBGSC</t>
  </si>
  <si>
    <t>RBSD</t>
  </si>
  <si>
    <t>RBSC</t>
  </si>
  <si>
    <t>RBTD</t>
  </si>
  <si>
    <t>RBTC</t>
  </si>
  <si>
    <t>RBDEC</t>
  </si>
  <si>
    <t>RBDSD</t>
  </si>
  <si>
    <t>RBDMD</t>
  </si>
  <si>
    <t>RBDMC</t>
  </si>
  <si>
    <t>RBCAC</t>
  </si>
  <si>
    <t>RBGSD</t>
  </si>
  <si>
    <t>OMGSD</t>
  </si>
  <si>
    <t>OMSD</t>
  </si>
  <si>
    <t>OMSC</t>
  </si>
  <si>
    <t>OMTD</t>
  </si>
  <si>
    <t>OMTC</t>
  </si>
  <si>
    <t>OMDEC</t>
  </si>
  <si>
    <t>OMDSD</t>
  </si>
  <si>
    <t>OMDMD</t>
  </si>
  <si>
    <t>OMDMC</t>
  </si>
  <si>
    <t>OMCAC</t>
  </si>
  <si>
    <t>OMGSC</t>
  </si>
  <si>
    <t>DEGSC</t>
  </si>
  <si>
    <t>DESD</t>
  </si>
  <si>
    <t>DESC</t>
  </si>
  <si>
    <t>DETD</t>
  </si>
  <si>
    <t>DETC</t>
  </si>
  <si>
    <t>DEDEC</t>
  </si>
  <si>
    <t>DEDSD</t>
  </si>
  <si>
    <t>DEDMD</t>
  </si>
  <si>
    <t>DEDMC</t>
  </si>
  <si>
    <t>DEMC</t>
  </si>
  <si>
    <t>DECAC</t>
  </si>
  <si>
    <t>DECSC</t>
  </si>
  <si>
    <t>DEGSD</t>
  </si>
  <si>
    <t>OTTGSD</t>
  </si>
  <si>
    <t>OTTGSC</t>
  </si>
  <si>
    <t>OTTSD</t>
  </si>
  <si>
    <t>OTTSC</t>
  </si>
  <si>
    <t>OTTTD</t>
  </si>
  <si>
    <t>OTTTC</t>
  </si>
  <si>
    <t>OTTDEC</t>
  </si>
  <si>
    <t>OTTDSD</t>
  </si>
  <si>
    <t>OTTDMD</t>
  </si>
  <si>
    <t>OTTDMC</t>
  </si>
  <si>
    <t>OTTMC</t>
  </si>
  <si>
    <t>OTTCAC</t>
  </si>
  <si>
    <t>OTTCSC</t>
  </si>
  <si>
    <t>DET</t>
  </si>
  <si>
    <t>OTTT</t>
  </si>
  <si>
    <t>OMTT</t>
  </si>
  <si>
    <t>Income Taxes</t>
  </si>
  <si>
    <t>Transmission &amp; Distribution Mains</t>
  </si>
  <si>
    <t>TDMSUB</t>
  </si>
  <si>
    <t xml:space="preserve">  Sales and Transportation</t>
  </si>
  <si>
    <t>Residential</t>
  </si>
  <si>
    <t>Expenses</t>
  </si>
  <si>
    <t>Taxable Income</t>
  </si>
  <si>
    <t>Net Income Before Income Tax</t>
  </si>
  <si>
    <t>Net Income Before Income Taxes</t>
  </si>
  <si>
    <t>TXINC</t>
  </si>
  <si>
    <t>INT</t>
  </si>
  <si>
    <t>NIBIT</t>
  </si>
  <si>
    <t>Average Revenue per MCF ($/MCF)</t>
  </si>
  <si>
    <t>DEM01</t>
  </si>
  <si>
    <t>COM01</t>
  </si>
  <si>
    <t>DEM02</t>
  </si>
  <si>
    <t>COM02</t>
  </si>
  <si>
    <t>DEM03</t>
  </si>
  <si>
    <t>COM03</t>
  </si>
  <si>
    <t>COM04</t>
  </si>
  <si>
    <t>DEM04</t>
  </si>
  <si>
    <t>DEM05</t>
  </si>
  <si>
    <t>CUST01</t>
  </si>
  <si>
    <t>CUST02</t>
  </si>
  <si>
    <t>CUST03</t>
  </si>
  <si>
    <t>CUST04</t>
  </si>
  <si>
    <t>CUST05</t>
  </si>
  <si>
    <t>Distribution Structures</t>
  </si>
  <si>
    <t>Number of Customers</t>
  </si>
  <si>
    <t>Total Expense Adjustments</t>
  </si>
  <si>
    <t>EXADJ1</t>
  </si>
  <si>
    <t>EXADJ3</t>
  </si>
  <si>
    <t>EXADJ4</t>
  </si>
  <si>
    <t>EXADJ6</t>
  </si>
  <si>
    <t>EXADJ7</t>
  </si>
  <si>
    <t>EXADJ8</t>
  </si>
  <si>
    <t>EXADJ9</t>
  </si>
  <si>
    <t>EXADJ10</t>
  </si>
  <si>
    <t>ADJTOT</t>
  </si>
  <si>
    <t>OMGST</t>
  </si>
  <si>
    <t>OMST</t>
  </si>
  <si>
    <t>DEGST</t>
  </si>
  <si>
    <t>DEST</t>
  </si>
  <si>
    <t>DETT</t>
  </si>
  <si>
    <t>OTTGST</t>
  </si>
  <si>
    <t>OTTST</t>
  </si>
  <si>
    <t>OTTTT</t>
  </si>
  <si>
    <t>LBTOT</t>
  </si>
  <si>
    <t>Payroll Expenses</t>
  </si>
  <si>
    <t>LBGSC</t>
  </si>
  <si>
    <t>LBGST</t>
  </si>
  <si>
    <t>LBSD</t>
  </si>
  <si>
    <t>LBSC</t>
  </si>
  <si>
    <t>LBST</t>
  </si>
  <si>
    <t>LBTD</t>
  </si>
  <si>
    <t>LBTC</t>
  </si>
  <si>
    <t>LBTT</t>
  </si>
  <si>
    <t>LBDEC</t>
  </si>
  <si>
    <t>LBDSD</t>
  </si>
  <si>
    <t>LBDMD</t>
  </si>
  <si>
    <t>LBDMC</t>
  </si>
  <si>
    <t>LBMC</t>
  </si>
  <si>
    <t>LBCAC</t>
  </si>
  <si>
    <t>LBCSC</t>
  </si>
  <si>
    <t>LBGSD</t>
  </si>
  <si>
    <t>Net Operating Income -- Adjusted Test Period</t>
  </si>
  <si>
    <t>Test Year Operating Income</t>
  </si>
  <si>
    <t>Proposed Increase</t>
  </si>
  <si>
    <t>Net Operating Income Adjusted for Increase</t>
  </si>
  <si>
    <t>Rate of Return</t>
  </si>
  <si>
    <t>Load Factor</t>
  </si>
  <si>
    <t>Special Contracts</t>
  </si>
  <si>
    <t>Interest Expenses</t>
  </si>
  <si>
    <t>INTGSC</t>
  </si>
  <si>
    <t>INTGST</t>
  </si>
  <si>
    <t>INTSD</t>
  </si>
  <si>
    <t>INTSC</t>
  </si>
  <si>
    <t>INTST</t>
  </si>
  <si>
    <t>INTTD</t>
  </si>
  <si>
    <t>INTTC</t>
  </si>
  <si>
    <t>INTTT</t>
  </si>
  <si>
    <t>INTDEC</t>
  </si>
  <si>
    <t>INTDSD</t>
  </si>
  <si>
    <t>INTDMD</t>
  </si>
  <si>
    <t>INTDMC</t>
  </si>
  <si>
    <t>INTMC</t>
  </si>
  <si>
    <t>INTCAC</t>
  </si>
  <si>
    <t>INTCSC</t>
  </si>
  <si>
    <t>INTT</t>
  </si>
  <si>
    <t>INTGSD</t>
  </si>
  <si>
    <t>Billing Units</t>
  </si>
  <si>
    <t>Transmission Plant</t>
  </si>
  <si>
    <t>Total Labor Expenses</t>
  </si>
  <si>
    <t>Transmission and Distribution Payroll</t>
  </si>
  <si>
    <t>Transmission and Distribution Mains</t>
  </si>
  <si>
    <t>Internally Generated Functional Vectors</t>
  </si>
  <si>
    <t>365-371</t>
  </si>
  <si>
    <t>Underground Storage Plant</t>
  </si>
  <si>
    <t>PT117</t>
  </si>
  <si>
    <t>Underground Storage</t>
  </si>
  <si>
    <t>Other Distribution</t>
  </si>
  <si>
    <t>Common</t>
  </si>
  <si>
    <t>DEPTR</t>
  </si>
  <si>
    <t>DEPRCO</t>
  </si>
  <si>
    <t>PTCP</t>
  </si>
  <si>
    <t>Customer Advances for Construction</t>
  </si>
  <si>
    <t>Operations Supervision and Engineer</t>
  </si>
  <si>
    <t>Maps and Records</t>
  </si>
  <si>
    <t>Well Expenses</t>
  </si>
  <si>
    <t>Compressor Station Fuel and Power</t>
  </si>
  <si>
    <t xml:space="preserve">Measurement and Regulator Station </t>
  </si>
  <si>
    <t>Gas losses</t>
  </si>
  <si>
    <t>Storage Well Royalities</t>
  </si>
  <si>
    <t>Maintenance Super and Eng.</t>
  </si>
  <si>
    <t>Maintenance of Resevoirs</t>
  </si>
  <si>
    <t>Main of Compressor Station Equipment</t>
  </si>
  <si>
    <t>Main of Meas and Reg Sta. Equip</t>
  </si>
  <si>
    <t>Main of Purification Equip</t>
  </si>
  <si>
    <t>Main of Other Equipment</t>
  </si>
  <si>
    <t>Operation Supr and Engr</t>
  </si>
  <si>
    <t>Dist Load Dispatching</t>
  </si>
  <si>
    <t>Compr. Station Fuel and Power</t>
  </si>
  <si>
    <t>Compr. Station Labor and Exp.</t>
  </si>
  <si>
    <t>Other Mains/Serv. Expenses</t>
  </si>
  <si>
    <t>Leak Survey-Mains</t>
  </si>
  <si>
    <t>Leak Survey - Service</t>
  </si>
  <si>
    <t>Locate Main per Request</t>
  </si>
  <si>
    <t>Check Stop Box Access</t>
  </si>
  <si>
    <t>Patrolling Mains</t>
  </si>
  <si>
    <t>Check/Grease Valves</t>
  </si>
  <si>
    <t>Opr. Odor Equipment</t>
  </si>
  <si>
    <t>Locate and Inspect Valve Boxes</t>
  </si>
  <si>
    <t>Cut Grass - Right of Way</t>
  </si>
  <si>
    <t>Meas and Reg Station Exp.- General</t>
  </si>
  <si>
    <t>Meas and Reg Station Exp.- Industrial</t>
  </si>
  <si>
    <t>Meas and Reg Station Exp. - City Gate</t>
  </si>
  <si>
    <t>Meter and House Reg. Expense</t>
  </si>
  <si>
    <t>Customer Installation Expense</t>
  </si>
  <si>
    <t>Transmission Expenses</t>
  </si>
  <si>
    <t>Operation</t>
  </si>
  <si>
    <t>Customer Records and Collections</t>
  </si>
  <si>
    <t>Misc. Cust Account Expenses</t>
  </si>
  <si>
    <t>Admin and General Salaries</t>
  </si>
  <si>
    <t>Office Supplies and Expense</t>
  </si>
  <si>
    <t>Admin. Expenses Transferred</t>
  </si>
  <si>
    <t>Employee Pensions and Benefits</t>
  </si>
  <si>
    <t>General Advertising Expense</t>
  </si>
  <si>
    <t>Misc. General Expense</t>
  </si>
  <si>
    <t>Maintenance Supr and Engr</t>
  </si>
  <si>
    <t>Maintenance Structures</t>
  </si>
  <si>
    <t>Maintenance Mains</t>
  </si>
  <si>
    <t>Maintenance Comp. Station Equip.</t>
  </si>
  <si>
    <t>Maintenance Meas and Reg. General</t>
  </si>
  <si>
    <t>Maintenance Meas and Reg - Industrial</t>
  </si>
  <si>
    <t>Maintenance Meas and Reg.-City Gate</t>
  </si>
  <si>
    <t>Maintenance Services</t>
  </si>
  <si>
    <t>Maintenance Meters and House Reg.</t>
  </si>
  <si>
    <t>Maintenance Other Equipment</t>
  </si>
  <si>
    <t>U-T-D Subtotal</t>
  </si>
  <si>
    <t>Total Storage Labor</t>
  </si>
  <si>
    <t>807-813</t>
  </si>
  <si>
    <t>Procurement Expenses</t>
  </si>
  <si>
    <t>Labor Expenses</t>
  </si>
  <si>
    <t>Storage Expenses</t>
  </si>
  <si>
    <t>Storage Expense</t>
  </si>
  <si>
    <t>Maintenance</t>
  </si>
  <si>
    <t>Labor Expenses (Continued)</t>
  </si>
  <si>
    <t>Total Maintenance Expenses</t>
  </si>
  <si>
    <t>Customer Accounts Expense</t>
  </si>
  <si>
    <t>Total Labor Expense</t>
  </si>
  <si>
    <t>Operation &amp; Maintenance Expenses</t>
  </si>
  <si>
    <t>Total Operation Expenses</t>
  </si>
  <si>
    <t>Total Storage Expense</t>
  </si>
  <si>
    <t>Operation &amp; Maintenance Expenses (Continued)</t>
  </si>
  <si>
    <t>Total Customer Accounts Expense</t>
  </si>
  <si>
    <t>Total Administrative and General Expense</t>
  </si>
  <si>
    <t>Total Operation &amp; Maintenance Expense</t>
  </si>
  <si>
    <t>Total Administrative and General Labor</t>
  </si>
  <si>
    <t>Total Customer Accounts Labor</t>
  </si>
  <si>
    <t>Total Operations Distribution Labor</t>
  </si>
  <si>
    <t>Total Operations Transmission and Distribution Labor</t>
  </si>
  <si>
    <t>Total Operations Distribution Expense</t>
  </si>
  <si>
    <t>LB807</t>
  </si>
  <si>
    <t>LB814</t>
  </si>
  <si>
    <t>LB815</t>
  </si>
  <si>
    <t>LB816</t>
  </si>
  <si>
    <t>LB817</t>
  </si>
  <si>
    <t>LB818</t>
  </si>
  <si>
    <t>LB819</t>
  </si>
  <si>
    <t>LB820</t>
  </si>
  <si>
    <t>LB821</t>
  </si>
  <si>
    <t>LB823</t>
  </si>
  <si>
    <t>LB824</t>
  </si>
  <si>
    <t>LB825</t>
  </si>
  <si>
    <t>LB826</t>
  </si>
  <si>
    <t>LB830</t>
  </si>
  <si>
    <t>LB831</t>
  </si>
  <si>
    <t>LB832</t>
  </si>
  <si>
    <t>LB833</t>
  </si>
  <si>
    <t>LB834</t>
  </si>
  <si>
    <t>LB835</t>
  </si>
  <si>
    <t>LB836</t>
  </si>
  <si>
    <t>LB837</t>
  </si>
  <si>
    <t>LBS</t>
  </si>
  <si>
    <t>LB850</t>
  </si>
  <si>
    <t>LB870</t>
  </si>
  <si>
    <t>LB871</t>
  </si>
  <si>
    <t>LB872</t>
  </si>
  <si>
    <t>LB873</t>
  </si>
  <si>
    <t>LB874.01</t>
  </si>
  <si>
    <t>LB874.02</t>
  </si>
  <si>
    <t>LB874.03</t>
  </si>
  <si>
    <t>LB874.04</t>
  </si>
  <si>
    <t>LB874.05</t>
  </si>
  <si>
    <t>LB874.06</t>
  </si>
  <si>
    <t>LB874.07</t>
  </si>
  <si>
    <t>LB874.08</t>
  </si>
  <si>
    <t>LB874.09</t>
  </si>
  <si>
    <t>LB874.10</t>
  </si>
  <si>
    <t>LB875</t>
  </si>
  <si>
    <t>LB876</t>
  </si>
  <si>
    <t>LB877</t>
  </si>
  <si>
    <t>LB878</t>
  </si>
  <si>
    <t>LB879</t>
  </si>
  <si>
    <t>LB880</t>
  </si>
  <si>
    <t>LB881</t>
  </si>
  <si>
    <t>LB885</t>
  </si>
  <si>
    <t>LB886</t>
  </si>
  <si>
    <t>LB887</t>
  </si>
  <si>
    <t>LB888</t>
  </si>
  <si>
    <t>LB889</t>
  </si>
  <si>
    <t>LB890</t>
  </si>
  <si>
    <t>LB891</t>
  </si>
  <si>
    <t>LB892</t>
  </si>
  <si>
    <t>LB893</t>
  </si>
  <si>
    <t>LB894</t>
  </si>
  <si>
    <t>LBDM</t>
  </si>
  <si>
    <t>LBDO</t>
  </si>
  <si>
    <t>LBTDO</t>
  </si>
  <si>
    <t>LBSM</t>
  </si>
  <si>
    <t>LBSO</t>
  </si>
  <si>
    <t>LB901</t>
  </si>
  <si>
    <t>LB902</t>
  </si>
  <si>
    <t>LB903</t>
  </si>
  <si>
    <t>LB904</t>
  </si>
  <si>
    <t>LB905</t>
  </si>
  <si>
    <t>LBCA</t>
  </si>
  <si>
    <t>LB907</t>
  </si>
  <si>
    <t>LB911</t>
  </si>
  <si>
    <t>LB920</t>
  </si>
  <si>
    <t>LB921</t>
  </si>
  <si>
    <t>LB922</t>
  </si>
  <si>
    <t>LB923</t>
  </si>
  <si>
    <t>LB924</t>
  </si>
  <si>
    <t>LB925</t>
  </si>
  <si>
    <t>LB926</t>
  </si>
  <si>
    <t>LB927</t>
  </si>
  <si>
    <t>LB928</t>
  </si>
  <si>
    <t>LB929</t>
  </si>
  <si>
    <t>LB930.1</t>
  </si>
  <si>
    <t>LB930.2</t>
  </si>
  <si>
    <t>LB931</t>
  </si>
  <si>
    <t>LB935</t>
  </si>
  <si>
    <t>LBAG</t>
  </si>
  <si>
    <t>OM807</t>
  </si>
  <si>
    <t>OMOE</t>
  </si>
  <si>
    <t>OMME</t>
  </si>
  <si>
    <t>OMS</t>
  </si>
  <si>
    <t>OM872</t>
  </si>
  <si>
    <t>OM873</t>
  </si>
  <si>
    <t>OM874.01</t>
  </si>
  <si>
    <t>OM874.02</t>
  </si>
  <si>
    <t>OM874.03</t>
  </si>
  <si>
    <t>OM874.04</t>
  </si>
  <si>
    <t>OM874.05</t>
  </si>
  <si>
    <t>OM874.06</t>
  </si>
  <si>
    <t>OM874.07</t>
  </si>
  <si>
    <t>OM874.08</t>
  </si>
  <si>
    <t>OM874.09</t>
  </si>
  <si>
    <t>OM874.10</t>
  </si>
  <si>
    <t>OM875</t>
  </si>
  <si>
    <t>OM876</t>
  </si>
  <si>
    <t>OM877</t>
  </si>
  <si>
    <t>OM878</t>
  </si>
  <si>
    <t>OM879</t>
  </si>
  <si>
    <t>OMDO</t>
  </si>
  <si>
    <t>OMTDO</t>
  </si>
  <si>
    <t>OMDE</t>
  </si>
  <si>
    <t>OM930.1</t>
  </si>
  <si>
    <t>OM930.2</t>
  </si>
  <si>
    <t>OMAGT</t>
  </si>
  <si>
    <t>Total Transmission &amp; Distribution Labor</t>
  </si>
  <si>
    <t>Total Transmission &amp; Distribution Expenses</t>
  </si>
  <si>
    <t>Gas Stored Underground/Non-Current</t>
  </si>
  <si>
    <t>Common Utility Plant</t>
  </si>
  <si>
    <t>CWIPDM</t>
  </si>
  <si>
    <t>CWIPOD</t>
  </si>
  <si>
    <t>Total Gas Utility Plant at Original Cost</t>
  </si>
  <si>
    <t>Customer Advances For Construction</t>
  </si>
  <si>
    <t>CAD</t>
  </si>
  <si>
    <t>PLUS:</t>
  </si>
  <si>
    <t>DP350</t>
  </si>
  <si>
    <t>DP365</t>
  </si>
  <si>
    <t>Land &amp; Land Rights</t>
  </si>
  <si>
    <t>Meas &amp; Reg Station Eq.-City Gate</t>
  </si>
  <si>
    <t>Meas &amp; Reg Station Eq.-Gen</t>
  </si>
  <si>
    <t>Industrial Meas &amp; Reg Equipment</t>
  </si>
  <si>
    <t>DP374</t>
  </si>
  <si>
    <t>DP375</t>
  </si>
  <si>
    <t>DP376</t>
  </si>
  <si>
    <t>DP378</t>
  </si>
  <si>
    <t>DP379</t>
  </si>
  <si>
    <t>DP380</t>
  </si>
  <si>
    <t>DP381</t>
  </si>
  <si>
    <t>DP382</t>
  </si>
  <si>
    <t>DP383</t>
  </si>
  <si>
    <t>DP384</t>
  </si>
  <si>
    <t>DP385</t>
  </si>
  <si>
    <t>DP387</t>
  </si>
  <si>
    <t>Total Distribution</t>
  </si>
  <si>
    <t>DP117</t>
  </si>
  <si>
    <t>DP301</t>
  </si>
  <si>
    <t>DP389</t>
  </si>
  <si>
    <t>DPCP</t>
  </si>
  <si>
    <t>Total Depreciation Expense</t>
  </si>
  <si>
    <t>Unemployment Insurance</t>
  </si>
  <si>
    <t>Federal Old Age &amp; Survivor Insurance</t>
  </si>
  <si>
    <t>Public Service Commission Fee</t>
  </si>
  <si>
    <t>OTFICA</t>
  </si>
  <si>
    <t>OTCF</t>
  </si>
  <si>
    <t>OTMISC</t>
  </si>
  <si>
    <t>(IGS)</t>
  </si>
  <si>
    <t>Commercial</t>
  </si>
  <si>
    <t>(CGS)</t>
  </si>
  <si>
    <t>Industrial</t>
  </si>
  <si>
    <t>(RGS)</t>
  </si>
  <si>
    <t>Firm Transportation Service</t>
  </si>
  <si>
    <t>(FT)</t>
  </si>
  <si>
    <t>(SP)</t>
  </si>
  <si>
    <t>Total Storage Operation Labor</t>
  </si>
  <si>
    <t>OSE</t>
  </si>
  <si>
    <t>MSE</t>
  </si>
  <si>
    <t>Procurement</t>
  </si>
  <si>
    <t>Mains &amp; Services</t>
  </si>
  <si>
    <t>CADAL</t>
  </si>
  <si>
    <t>DMCM</t>
  </si>
  <si>
    <t>Demand/Commodity Percent of Purchased Gas Cost</t>
  </si>
  <si>
    <t>DOES</t>
  </si>
  <si>
    <t>DMES</t>
  </si>
  <si>
    <t>Subtotal Labor Expenses</t>
  </si>
  <si>
    <t>Subtotal O&amp;M Expenses</t>
  </si>
  <si>
    <t>Storage-Transmission -Distribution Plant Subtotal</t>
  </si>
  <si>
    <t>Customer Service Expense</t>
  </si>
  <si>
    <t>Customer Count (Average)</t>
  </si>
  <si>
    <t xml:space="preserve">  Forfeited Discounts</t>
  </si>
  <si>
    <t>Pro-Forma Adjustments to Revenues</t>
  </si>
  <si>
    <t>Pro-Forma Adjustments to Expenses</t>
  </si>
  <si>
    <t>Total Revenue Adjustments</t>
  </si>
  <si>
    <t>REVADJ1</t>
  </si>
  <si>
    <t xml:space="preserve">   Labor Adjustment</t>
  </si>
  <si>
    <t xml:space="preserve">   Depreciation Expenses</t>
  </si>
  <si>
    <t xml:space="preserve">   Rate Case Expenses</t>
  </si>
  <si>
    <t>Total Adjusted Revenue</t>
  </si>
  <si>
    <t>Interest Expense</t>
  </si>
  <si>
    <t>Net Operating Income -- Adjusted Test Period (Cont.)</t>
  </si>
  <si>
    <t>Unadjusted Net Cost Rate Base</t>
  </si>
  <si>
    <t>Adjusted Deliveries</t>
  </si>
  <si>
    <t>Total Procurement Expenses</t>
  </si>
  <si>
    <t>Gas Plant at Original Cost</t>
  </si>
  <si>
    <t>Gas Plant at Original Cost (Continued)</t>
  </si>
  <si>
    <t>Compressor Station Exp - Payroll</t>
  </si>
  <si>
    <t>Purification of Natural Gas</t>
  </si>
  <si>
    <t>Allocation Factors Continued</t>
  </si>
  <si>
    <t>OMTRT</t>
  </si>
  <si>
    <t>LBTRT</t>
  </si>
  <si>
    <t>Forfeited Discounts</t>
  </si>
  <si>
    <t>REVFD</t>
  </si>
  <si>
    <t>Depreciation Reserve - Distribution</t>
  </si>
  <si>
    <t>DEPRDIS</t>
  </si>
  <si>
    <t>Total Distribution Expense</t>
  </si>
  <si>
    <t>DISTRT</t>
  </si>
  <si>
    <t>Rate Base Adjustments</t>
  </si>
  <si>
    <t xml:space="preserve"> </t>
  </si>
  <si>
    <t>(AAGS)</t>
  </si>
  <si>
    <t>O&amp;M Expenses</t>
  </si>
  <si>
    <t>Distribution Mains - Low &amp; Med. Pressure</t>
  </si>
  <si>
    <t>Distribution Mains -         High Pressure</t>
  </si>
  <si>
    <t>Distribution Mains -          High Pressure</t>
  </si>
  <si>
    <t xml:space="preserve">  High Pressure - Customer</t>
  </si>
  <si>
    <t xml:space="preserve">  Low/Medium Pressure - Customer</t>
  </si>
  <si>
    <t xml:space="preserve">  Low/Medium Pressure - Demand</t>
  </si>
  <si>
    <t xml:space="preserve">  High  Pressure - Demand</t>
  </si>
  <si>
    <t>Low/Medium Pressure Distribution Mains</t>
  </si>
  <si>
    <t>High Pressure Distribution Mains</t>
  </si>
  <si>
    <t>CUST01a</t>
  </si>
  <si>
    <t>DEM05a</t>
  </si>
  <si>
    <t>Revenue</t>
  </si>
  <si>
    <t>Services Cost</t>
  </si>
  <si>
    <t>Duplicate Charges -Credit</t>
  </si>
  <si>
    <t>Franchise Requirement</t>
  </si>
  <si>
    <t>REVADJ4</t>
  </si>
  <si>
    <t xml:space="preserve">    Removal of DSM Revenues</t>
  </si>
  <si>
    <t xml:space="preserve">   Eliminate DSM Expenses</t>
  </si>
  <si>
    <t xml:space="preserve">  Miscellaneous Revenue</t>
  </si>
  <si>
    <t>Actual Revenue</t>
  </si>
  <si>
    <t>Interest Adjustment</t>
  </si>
  <si>
    <t>Net Operating Income (Pro-Forma)</t>
  </si>
  <si>
    <t>Rate of Return  -- Pro-Forma</t>
  </si>
  <si>
    <t>Net Cost Rate Base (Same as Above)</t>
  </si>
  <si>
    <t>Incremental Income Taxes</t>
  </si>
  <si>
    <t>DSM Allocation</t>
  </si>
  <si>
    <t>Maintenance Expense -- Distribution</t>
  </si>
  <si>
    <t>Storage Maintenance Expenses Labor Subtotal</t>
  </si>
  <si>
    <t>Storage Operation Expenses Labor Subtotal</t>
  </si>
  <si>
    <t>Distribution Operation Expenses Labor Subtotal</t>
  </si>
  <si>
    <t>Distribution Maintenance Expenses Labor Subtotal</t>
  </si>
  <si>
    <t>Asset Retire Obligation Gas Plant</t>
  </si>
  <si>
    <t xml:space="preserve">Misc. General Expense  </t>
  </si>
  <si>
    <t>General &amp; Intangible</t>
  </si>
  <si>
    <t xml:space="preserve">General </t>
  </si>
  <si>
    <t>PT388</t>
  </si>
  <si>
    <t>Asset Retire Obligation Gas Plant-Mains</t>
  </si>
  <si>
    <t>Asset Retire Obligation Gas Plant-City Gate</t>
  </si>
  <si>
    <t>As Available Gas Service Rate AAGS</t>
  </si>
  <si>
    <t>DP388</t>
  </si>
  <si>
    <t>Total Underground Storage</t>
  </si>
  <si>
    <t>As Available Gas Service</t>
  </si>
  <si>
    <t>Reference</t>
  </si>
  <si>
    <t>(1)</t>
  </si>
  <si>
    <t>REVMISC</t>
  </si>
  <si>
    <t>Miscellaneous Revenue Allocation</t>
  </si>
  <si>
    <r>
      <t xml:space="preserve">Purification of Natural Gas </t>
    </r>
    <r>
      <rPr>
        <i/>
        <sz val="10"/>
        <rFont val="Times New Roman"/>
        <family val="1"/>
      </rPr>
      <t xml:space="preserve">  (1)</t>
    </r>
  </si>
  <si>
    <r>
      <t xml:space="preserve">Gas losses  </t>
    </r>
    <r>
      <rPr>
        <i/>
        <sz val="10"/>
        <rFont val="Times New Roman"/>
        <family val="1"/>
      </rPr>
      <t xml:space="preserve"> (2)</t>
    </r>
  </si>
  <si>
    <r>
      <t xml:space="preserve">Sales Expenses  </t>
    </r>
    <r>
      <rPr>
        <i/>
        <sz val="10"/>
        <rFont val="Times New Roman"/>
        <family val="1"/>
      </rPr>
      <t xml:space="preserve">  </t>
    </r>
  </si>
  <si>
    <r>
      <t xml:space="preserve">Injuries and Damages  </t>
    </r>
    <r>
      <rPr>
        <i/>
        <sz val="10"/>
        <rFont val="Times New Roman"/>
        <family val="1"/>
      </rPr>
      <t xml:space="preserve"> </t>
    </r>
  </si>
  <si>
    <r>
      <t xml:space="preserve">Employee Pensions and Benefits </t>
    </r>
    <r>
      <rPr>
        <i/>
        <sz val="10"/>
        <rFont val="Times New Roman"/>
        <family val="1"/>
      </rPr>
      <t xml:space="preserve"> </t>
    </r>
  </si>
  <si>
    <r>
      <t xml:space="preserve">General Advertising Expense </t>
    </r>
    <r>
      <rPr>
        <i/>
        <sz val="10"/>
        <rFont val="Times New Roman"/>
        <family val="1"/>
      </rPr>
      <t xml:space="preserve"> </t>
    </r>
  </si>
  <si>
    <t>Regulatory Credits</t>
  </si>
  <si>
    <t>Regulatory Credits and Accretion</t>
  </si>
  <si>
    <t>Accretion</t>
  </si>
  <si>
    <t>Amortization of Income Tax Credits</t>
  </si>
  <si>
    <t>REGCR</t>
  </si>
  <si>
    <t>ACCRE</t>
  </si>
  <si>
    <t>ITCAM</t>
  </si>
  <si>
    <t>RCR</t>
  </si>
  <si>
    <t>Accretion Expense</t>
  </si>
  <si>
    <t>ITC Amortization</t>
  </si>
  <si>
    <t>ACC</t>
  </si>
  <si>
    <t xml:space="preserve">   Other Expenses (ITC amortization, Reg Credits, Accretion)</t>
  </si>
  <si>
    <t>FAS 109 Deferred Income taxes</t>
  </si>
  <si>
    <t>Asset Retirement Obligation-Net Assets</t>
  </si>
  <si>
    <t>Accum Depre reclassification</t>
  </si>
  <si>
    <t>Asset Retirement Obligation-Liabilities</t>
  </si>
  <si>
    <t>Asset Retirement Obligation-Regulatory Assets</t>
  </si>
  <si>
    <t>Asset Retirement Obligation-Regulatory Liabilities</t>
  </si>
  <si>
    <t>High Pressure System</t>
  </si>
  <si>
    <t>RBTHP</t>
  </si>
  <si>
    <t>Depreciation</t>
  </si>
  <si>
    <t>Taxes (Other than Income)</t>
  </si>
  <si>
    <t>Accretion Expenses</t>
  </si>
  <si>
    <t>Design-Day Demands</t>
  </si>
  <si>
    <t>Firm Rate Classes</t>
  </si>
  <si>
    <t>Return (at Rate FT ROR)</t>
  </si>
  <si>
    <t>Daily Utilization Charges Under Rate FT</t>
  </si>
  <si>
    <t>Louisville Gas and Electric Company</t>
  </si>
  <si>
    <t>Rate of Return -- Proposed</t>
  </si>
  <si>
    <t>Net Operating Income -- Proposed Rates</t>
  </si>
  <si>
    <t>Total Operating Revenues</t>
  </si>
  <si>
    <t>Annual Cost</t>
  </si>
  <si>
    <t>Monthly Cost</t>
  </si>
  <si>
    <t>Unit Cost at 100 Percent Load Factor</t>
  </si>
  <si>
    <t xml:space="preserve">  Interdepartmental Sales</t>
  </si>
  <si>
    <t xml:space="preserve">    Adjustment to eliminate gas supply cost recoveries</t>
  </si>
  <si>
    <t xml:space="preserve">   Property Insurance Adjmt.</t>
  </si>
  <si>
    <t xml:space="preserve">   Interest Rate Swap Amortization</t>
  </si>
  <si>
    <t xml:space="preserve">   Property Tax Adjmt.</t>
  </si>
  <si>
    <t xml:space="preserve">   Federal &amp; State Income Tax Adjmt.</t>
  </si>
  <si>
    <t xml:space="preserve">   Federal &amp; State Income Tax Interest Adjmt.</t>
  </si>
  <si>
    <t xml:space="preserve">   Prior Income tax true-ups &amp; adjustments</t>
  </si>
  <si>
    <t xml:space="preserve">   Adjustment to correct Edison Electric invoice</t>
  </si>
  <si>
    <t>PTISDIS</t>
  </si>
  <si>
    <t>Pro-Forma Adjustments</t>
  </si>
  <si>
    <t>PROFO</t>
  </si>
  <si>
    <t>REVGSC</t>
  </si>
  <si>
    <t>GSC Revenue</t>
  </si>
  <si>
    <t>REV01</t>
  </si>
  <si>
    <t>Actual Net Revenue</t>
  </si>
  <si>
    <t>Revenue Adjustment Reflective Base Rates for Full Year</t>
  </si>
  <si>
    <t>TREVADJ</t>
  </si>
  <si>
    <t xml:space="preserve">   Pensions/Post Retirement Benefits Adjmt.</t>
  </si>
  <si>
    <t xml:space="preserve">   Eliminate Advertising Expenses </t>
  </si>
  <si>
    <t xml:space="preserve">   Normalize 925 Injuries/Damages Adjmt.</t>
  </si>
  <si>
    <t>Unit Cost of Service Based on the Cost of Service Study</t>
  </si>
  <si>
    <t>Customer Costs</t>
  </si>
  <si>
    <t>Customer-Related</t>
  </si>
  <si>
    <t xml:space="preserve">Demand Related </t>
  </si>
  <si>
    <t>Low Pressure</t>
  </si>
  <si>
    <t>High Pressure</t>
  </si>
  <si>
    <t>Demand-Related</t>
  </si>
  <si>
    <t>Mains Costs</t>
  </si>
  <si>
    <t>Main Costs</t>
  </si>
  <si>
    <t>Direct Costs</t>
  </si>
  <si>
    <t>Costs</t>
  </si>
  <si>
    <t>Total Costs</t>
  </si>
  <si>
    <t>(2)</t>
  </si>
  <si>
    <t>(3)</t>
  </si>
  <si>
    <t>(1)+(2)</t>
  </si>
  <si>
    <t>(4)</t>
  </si>
  <si>
    <t>(5)</t>
  </si>
  <si>
    <t>(3) x (4)</t>
  </si>
  <si>
    <t>(6)</t>
  </si>
  <si>
    <t>(7)</t>
  </si>
  <si>
    <t>(5) - (6)</t>
  </si>
  <si>
    <t>(8)</t>
  </si>
  <si>
    <t>(9)</t>
  </si>
  <si>
    <t>(10)</t>
  </si>
  <si>
    <t>(11)</t>
  </si>
  <si>
    <t>(12)</t>
  </si>
  <si>
    <t>(13)</t>
  </si>
  <si>
    <t>(14)</t>
  </si>
  <si>
    <t>Less: Misc Revenue</t>
  </si>
  <si>
    <t>(15)</t>
  </si>
  <si>
    <t>(13) - (14)</t>
  </si>
  <si>
    <t>(16)</t>
  </si>
  <si>
    <t>(17)</t>
  </si>
  <si>
    <t>(15) / (16)</t>
  </si>
  <si>
    <t>Rate RGS</t>
  </si>
  <si>
    <t>(18)</t>
  </si>
  <si>
    <t>See Note Below</t>
  </si>
  <si>
    <t>Compressor</t>
  </si>
  <si>
    <t>LG&amp;E System</t>
  </si>
  <si>
    <t>Transmission Costs</t>
  </si>
  <si>
    <t>Storage Costs</t>
  </si>
  <si>
    <t>Firm Rate Classes are RGS, CGS, IGS</t>
  </si>
  <si>
    <t>807 &amp; 813</t>
  </si>
  <si>
    <t xml:space="preserve">   Remove out of period items.</t>
  </si>
  <si>
    <t xml:space="preserve">   General Management audit regulatory asset</t>
  </si>
  <si>
    <t xml:space="preserve">   Swap termination regulatory asset</t>
  </si>
  <si>
    <t xml:space="preserve">   Gas Supply Uncollectible Accounts Expense</t>
  </si>
  <si>
    <t>392-396</t>
  </si>
  <si>
    <t>Common Utility Plant Amortization</t>
  </si>
  <si>
    <t xml:space="preserve">Operating </t>
  </si>
  <si>
    <t>Operating</t>
  </si>
  <si>
    <t>Margin</t>
  </si>
  <si>
    <t>ROR</t>
  </si>
  <si>
    <t>Summary of Adjusted Rates of Return by Class</t>
  </si>
  <si>
    <t>Summary of Rates of Return by Class w/Proposed Increase</t>
  </si>
  <si>
    <t>Industrial Service Rate IGS</t>
  </si>
  <si>
    <t>Residential Service Rate RGS</t>
  </si>
  <si>
    <t>Commercial Service Rate CGS</t>
  </si>
  <si>
    <t>Firm Transportation Service Rate FT</t>
  </si>
  <si>
    <t>Special Contracts Rate SP</t>
  </si>
  <si>
    <t xml:space="preserve">   Adjustment for amortization of investment tax credit</t>
  </si>
  <si>
    <t>with Equal increase across RGS, CGS, IGS, AAGS after FT rates</t>
  </si>
  <si>
    <t>Conroy Exhibit C10 Page 2</t>
  </si>
  <si>
    <t>Conroy Exhibit C10 Page 12</t>
  </si>
  <si>
    <t>Conroy Exhibit C10 Page 10</t>
  </si>
  <si>
    <t>Conroy Exhibit C10 Page 3</t>
  </si>
  <si>
    <t>Conroy Exhibit C10 Page 5</t>
  </si>
  <si>
    <t>Conroy Exhibit C10 Page 9</t>
  </si>
  <si>
    <t>Conroy Exhibit C10 Pages 6,7 &amp; 8</t>
  </si>
  <si>
    <t>Conroy Exhibit C10 Page 11</t>
  </si>
  <si>
    <t>Conroy Exhibit C10 Page 14</t>
  </si>
  <si>
    <t>Proposed Class ROR</t>
  </si>
  <si>
    <t>(4)+(8)+(9)+(10)+(11)+(12)+(13)</t>
  </si>
  <si>
    <t>Rate Base as Adjusted [(1) + (2)]</t>
  </si>
  <si>
    <t>Return [(3) x (4)]</t>
  </si>
  <si>
    <t>Net Income [(5) - (6)]</t>
  </si>
  <si>
    <t>Total Cost of Service [(4)+(8)+(9)+(10)+(11)+(12)+(13)]</t>
  </si>
  <si>
    <t>Net Cost of Service [(13) - (14)]</t>
  </si>
  <si>
    <t>Unit Costs [(15) / (16)]</t>
  </si>
  <si>
    <t>Cash Working Capital Adjustment</t>
  </si>
  <si>
    <t>Note:  Income Taxes = Income Taxes for the Test Year ($6,808,142) + Income Taxes calculated to yield the Proposed Rate of Return of 6.19% ($4,585,030).</t>
  </si>
  <si>
    <t>N/A</t>
  </si>
  <si>
    <t xml:space="preserve">    Adjustment to eliminate gas line tracker revenues</t>
  </si>
  <si>
    <t>High Pressure Distrib Mains</t>
  </si>
  <si>
    <t>Low/Med Pres. Distrib Mains</t>
  </si>
  <si>
    <t>Expense Adjustments (Non-Income Tax)</t>
  </si>
  <si>
    <t>Straight Fixed Variable Customer Charge</t>
  </si>
  <si>
    <t>For the 12 Months Ended June 30, 2016</t>
  </si>
  <si>
    <t>Incremental Uncollectable Accounts Expense</t>
  </si>
  <si>
    <t>Incremental Commission Fees</t>
  </si>
  <si>
    <t>Rate CGS</t>
  </si>
  <si>
    <t xml:space="preserve">    Adj to eliminate GSC recoveries Interdepartmental Sales</t>
  </si>
  <si>
    <t>Rate IGS</t>
  </si>
  <si>
    <t>Rate AAGS</t>
  </si>
  <si>
    <t>Increase in Miscellaneous Charges - Interdepartmental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</si>
</sst>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_(* #,##0.000_);_(* \(#,##0.000\);_(* &quot;-&quot;??_);_(@_)"/>
    <numFmt numFmtId="168" formatCode="_(* #,##0.0000_);_(* \(#,##0.0000\);_(* &quot;-&quot;??_);_(@_)"/>
    <numFmt numFmtId="169" formatCode="_(* #,##0.00000_);_(* \(#,##0.00000\);_(* &quot;-&quot;??_);_(@_)"/>
    <numFmt numFmtId="170" formatCode="_(* #,##0.000000_);_(* \(#,##0.000000\);_(* &quot;-&quot;??_);_(@_)"/>
    <numFmt numFmtId="171" formatCode="_(&quot;$&quot;* #,##0.0000_);_(&quot;$&quot;* \(#,##0.0000\);_(&quot;$&quot;* &quot;-&quot;??_);_(@_)"/>
    <numFmt numFmtId="172" formatCode="_(* #,##0.0000000_);_(* \(#,##0.0000000\);_(* &quot;-&quot;??_);_(@_)"/>
    <numFmt numFmtId="173" formatCode="_([$€-2]* #,##0.00_);_([$€-2]* \(#,##0.00\);_([$€-2]* &quot;-&quot;??_)"/>
    <numFmt numFmtId="174" formatCode="&quot;$&quot;#,##0\ ;\(&quot;$&quot;#,##0\)"/>
    <numFmt numFmtId="175" formatCode="0.0%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4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u/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Times New Roman"/>
      <family val="1"/>
    </font>
    <font>
      <sz val="11"/>
      <color indexed="8"/>
      <name val="Calibri"/>
      <family val="2"/>
    </font>
    <font>
      <i/>
      <sz val="12"/>
      <name val="Times New Roman"/>
      <family val="1"/>
    </font>
    <font>
      <sz val="10"/>
      <color rgb="FF000000"/>
      <name val="Times New Roman"/>
      <family val="1"/>
    </font>
    <font>
      <sz val="10"/>
      <color rgb="FF00B0F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3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6" fillId="0" borderId="0" applyFont="0" applyFill="0" applyBorder="0" applyAlignment="0" applyProtection="0"/>
    <xf numFmtId="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4" fillId="0" borderId="0" applyProtection="0"/>
    <xf numFmtId="0" fontId="8" fillId="0" borderId="0" applyProtection="0"/>
    <xf numFmtId="0" fontId="12" fillId="0" borderId="0" applyProtection="0"/>
    <xf numFmtId="0" fontId="13" fillId="0" borderId="0" applyProtection="0"/>
    <xf numFmtId="0" fontId="1" fillId="0" borderId="0" applyProtection="0"/>
    <xf numFmtId="0" fontId="4" fillId="0" borderId="0" applyProtection="0"/>
    <xf numFmtId="0" fontId="14" fillId="0" borderId="0" applyProtection="0"/>
    <xf numFmtId="2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/>
    <xf numFmtId="0" fontId="3" fillId="0" borderId="0"/>
    <xf numFmtId="0" fontId="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1" applyNumberFormat="0" applyFont="0" applyFill="0" applyAlignment="0" applyProtection="0"/>
  </cellStyleXfs>
  <cellXfs count="20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164" fontId="0" fillId="0" borderId="0" xfId="1" applyNumberFormat="1" applyFont="1"/>
    <xf numFmtId="165" fontId="0" fillId="0" borderId="0" xfId="5" applyNumberFormat="1" applyFont="1"/>
    <xf numFmtId="164" fontId="0" fillId="0" borderId="0" xfId="0" applyNumberFormat="1"/>
    <xf numFmtId="10" fontId="0" fillId="0" borderId="0" xfId="0" applyNumberFormat="1"/>
    <xf numFmtId="170" fontId="0" fillId="0" borderId="0" xfId="1" applyNumberFormat="1" applyFont="1"/>
    <xf numFmtId="164" fontId="0" fillId="0" borderId="0" xfId="1" applyNumberFormat="1" applyFont="1" applyBorder="1"/>
    <xf numFmtId="164" fontId="0" fillId="0" borderId="2" xfId="1" applyNumberFormat="1" applyFont="1" applyBorder="1"/>
    <xf numFmtId="43" fontId="0" fillId="0" borderId="0" xfId="1" applyFont="1"/>
    <xf numFmtId="0" fontId="2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0" fillId="0" borderId="2" xfId="0" applyBorder="1"/>
    <xf numFmtId="164" fontId="17" fillId="0" borderId="0" xfId="1" applyNumberFormat="1" applyFont="1" applyFill="1"/>
    <xf numFmtId="164" fontId="17" fillId="0" borderId="0" xfId="1" applyNumberFormat="1" applyFont="1" applyFill="1" applyBorder="1"/>
    <xf numFmtId="164" fontId="17" fillId="0" borderId="0" xfId="1" applyNumberFormat="1" applyFont="1" applyFill="1" applyAlignment="1">
      <alignment horizontal="right"/>
    </xf>
    <xf numFmtId="43" fontId="17" fillId="0" borderId="0" xfId="1" applyFont="1" applyFill="1"/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horizontal="right" wrapText="1"/>
    </xf>
    <xf numFmtId="0" fontId="10" fillId="0" borderId="3" xfId="0" applyFont="1" applyFill="1" applyBorder="1" applyAlignment="1">
      <alignment horizontal="right"/>
    </xf>
    <xf numFmtId="168" fontId="0" fillId="0" borderId="0" xfId="0" applyNumberFormat="1"/>
    <xf numFmtId="44" fontId="0" fillId="0" borderId="0" xfId="5" applyFont="1"/>
    <xf numFmtId="0" fontId="8" fillId="0" borderId="0" xfId="0" applyFont="1" applyFill="1"/>
    <xf numFmtId="164" fontId="27" fillId="0" borderId="0" xfId="1" applyNumberFormat="1" applyFont="1" applyFill="1"/>
    <xf numFmtId="164" fontId="8" fillId="0" borderId="0" xfId="1" applyNumberFormat="1" applyFont="1" applyFill="1"/>
    <xf numFmtId="0" fontId="8" fillId="0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0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165" fontId="8" fillId="0" borderId="0" xfId="5" applyNumberFormat="1" applyFont="1" applyFill="1"/>
    <xf numFmtId="165" fontId="8" fillId="0" borderId="0" xfId="0" applyNumberFormat="1" applyFont="1" applyFill="1"/>
    <xf numFmtId="175" fontId="3" fillId="0" borderId="0" xfId="0" applyNumberFormat="1" applyFont="1" applyFill="1"/>
    <xf numFmtId="0" fontId="23" fillId="0" borderId="0" xfId="0" applyFont="1"/>
    <xf numFmtId="0" fontId="9" fillId="0" borderId="0" xfId="0" applyFont="1"/>
    <xf numFmtId="0" fontId="9" fillId="0" borderId="0" xfId="0" applyFont="1" applyBorder="1" applyAlignment="1">
      <alignment horizontal="left"/>
    </xf>
    <xf numFmtId="0" fontId="9" fillId="0" borderId="0" xfId="0" applyFont="1" applyAlignment="1"/>
    <xf numFmtId="43" fontId="9" fillId="0" borderId="0" xfId="1" applyFont="1" applyAlignment="1">
      <alignment horizontal="right"/>
    </xf>
    <xf numFmtId="170" fontId="0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9" fillId="0" borderId="3" xfId="0" applyFont="1" applyBorder="1" applyAlignment="1"/>
    <xf numFmtId="0" fontId="9" fillId="0" borderId="3" xfId="0" applyFont="1" applyBorder="1" applyAlignment="1">
      <alignment horizontal="left" wrapText="1"/>
    </xf>
    <xf numFmtId="43" fontId="9" fillId="0" borderId="3" xfId="1" applyFont="1" applyBorder="1" applyAlignment="1">
      <alignment horizontal="right"/>
    </xf>
    <xf numFmtId="170" fontId="9" fillId="0" borderId="3" xfId="1" applyNumberFormat="1" applyFont="1" applyBorder="1" applyAlignment="1">
      <alignment horizontal="right"/>
    </xf>
    <xf numFmtId="10" fontId="0" fillId="0" borderId="0" xfId="24" applyNumberFormat="1" applyFont="1"/>
    <xf numFmtId="10" fontId="0" fillId="0" borderId="0" xfId="24" applyNumberFormat="1" applyFont="1" applyBorder="1"/>
    <xf numFmtId="10" fontId="0" fillId="0" borderId="2" xfId="24" applyNumberFormat="1" applyFont="1" applyBorder="1"/>
    <xf numFmtId="0" fontId="2" fillId="0" borderId="2" xfId="0" applyFont="1" applyFill="1" applyBorder="1"/>
    <xf numFmtId="0" fontId="10" fillId="0" borderId="0" xfId="21" applyFont="1" applyBorder="1" applyAlignment="1">
      <alignment horizontal="center"/>
    </xf>
    <xf numFmtId="0" fontId="8" fillId="0" borderId="0" xfId="21" applyFont="1" applyBorder="1"/>
    <xf numFmtId="0" fontId="8" fillId="0" borderId="0" xfId="21" applyFont="1"/>
    <xf numFmtId="165" fontId="8" fillId="0" borderId="0" xfId="21" applyNumberFormat="1" applyFont="1"/>
    <xf numFmtId="165" fontId="8" fillId="0" borderId="0" xfId="6" applyNumberFormat="1" applyFont="1"/>
    <xf numFmtId="164" fontId="8" fillId="0" borderId="0" xfId="21" applyNumberFormat="1" applyFont="1"/>
    <xf numFmtId="0" fontId="8" fillId="0" borderId="0" xfId="21" applyNumberFormat="1" applyFont="1"/>
    <xf numFmtId="0" fontId="10" fillId="0" borderId="0" xfId="21" applyFont="1" applyBorder="1"/>
    <xf numFmtId="44" fontId="8" fillId="0" borderId="0" xfId="6" applyNumberFormat="1" applyFont="1" applyBorder="1"/>
    <xf numFmtId="44" fontId="8" fillId="0" borderId="0" xfId="6" applyFont="1" applyBorder="1"/>
    <xf numFmtId="171" fontId="8" fillId="0" borderId="0" xfId="6" applyNumberFormat="1" applyFont="1" applyBorder="1"/>
    <xf numFmtId="171" fontId="8" fillId="0" borderId="0" xfId="5" applyNumberFormat="1" applyFont="1" applyBorder="1"/>
    <xf numFmtId="164" fontId="8" fillId="0" borderId="0" xfId="21" applyNumberFormat="1" applyFont="1" applyBorder="1"/>
    <xf numFmtId="0" fontId="17" fillId="0" borderId="0" xfId="21" applyFont="1"/>
    <xf numFmtId="0" fontId="18" fillId="0" borderId="4" xfId="21" applyFont="1" applyBorder="1" applyAlignment="1">
      <alignment horizontal="center"/>
    </xf>
    <xf numFmtId="0" fontId="18" fillId="0" borderId="0" xfId="21" applyFont="1" applyBorder="1" applyAlignment="1">
      <alignment horizontal="center"/>
    </xf>
    <xf numFmtId="0" fontId="18" fillId="0" borderId="5" xfId="21" applyFont="1" applyBorder="1" applyAlignment="1">
      <alignment horizontal="center"/>
    </xf>
    <xf numFmtId="0" fontId="17" fillId="0" borderId="0" xfId="21" applyFont="1" applyBorder="1"/>
    <xf numFmtId="0" fontId="17" fillId="0" borderId="5" xfId="21" applyFont="1" applyBorder="1"/>
    <xf numFmtId="0" fontId="17" fillId="0" borderId="6" xfId="21" applyFont="1" applyBorder="1"/>
    <xf numFmtId="0" fontId="17" fillId="0" borderId="7" xfId="21" applyFont="1" applyBorder="1"/>
    <xf numFmtId="0" fontId="17" fillId="0" borderId="8" xfId="21" applyFont="1" applyBorder="1"/>
    <xf numFmtId="0" fontId="17" fillId="0" borderId="9" xfId="21" applyFont="1" applyBorder="1"/>
    <xf numFmtId="0" fontId="17" fillId="0" borderId="10" xfId="21" applyFont="1" applyBorder="1"/>
    <xf numFmtId="0" fontId="18" fillId="0" borderId="9" xfId="21" applyFont="1" applyBorder="1" applyAlignment="1">
      <alignment horizontal="center"/>
    </xf>
    <xf numFmtId="0" fontId="18" fillId="0" borderId="10" xfId="21" applyFont="1" applyBorder="1"/>
    <xf numFmtId="0" fontId="17" fillId="0" borderId="4" xfId="21" applyFont="1" applyBorder="1"/>
    <xf numFmtId="0" fontId="17" fillId="0" borderId="11" xfId="21" applyFont="1" applyBorder="1"/>
    <xf numFmtId="0" fontId="18" fillId="0" borderId="11" xfId="21" applyFont="1" applyBorder="1" applyAlignment="1">
      <alignment horizontal="center"/>
    </xf>
    <xf numFmtId="0" fontId="18" fillId="0" borderId="7" xfId="21" applyFont="1" applyBorder="1"/>
    <xf numFmtId="0" fontId="18" fillId="0" borderId="12" xfId="21" applyFont="1" applyBorder="1" applyAlignment="1">
      <alignment horizontal="center"/>
    </xf>
    <xf numFmtId="0" fontId="18" fillId="0" borderId="6" xfId="21" applyFont="1" applyBorder="1" applyAlignment="1">
      <alignment horizontal="center"/>
    </xf>
    <xf numFmtId="0" fontId="18" fillId="0" borderId="3" xfId="21" applyFont="1" applyBorder="1" applyAlignment="1">
      <alignment horizontal="center"/>
    </xf>
    <xf numFmtId="0" fontId="18" fillId="0" borderId="7" xfId="21" applyFont="1" applyBorder="1" applyAlignment="1">
      <alignment horizontal="center"/>
    </xf>
    <xf numFmtId="0" fontId="17" fillId="0" borderId="8" xfId="21" applyFont="1" applyBorder="1" applyAlignment="1">
      <alignment horizontal="center"/>
    </xf>
    <xf numFmtId="0" fontId="17" fillId="0" borderId="13" xfId="21" applyFont="1" applyBorder="1"/>
    <xf numFmtId="0" fontId="17" fillId="0" borderId="4" xfId="21" quotePrefix="1" applyFont="1" applyBorder="1"/>
    <xf numFmtId="0" fontId="17" fillId="0" borderId="5" xfId="21" applyFont="1" applyFill="1" applyBorder="1"/>
    <xf numFmtId="0" fontId="17" fillId="0" borderId="4" xfId="21" applyFont="1" applyBorder="1" applyAlignment="1">
      <alignment horizontal="center"/>
    </xf>
    <xf numFmtId="165" fontId="17" fillId="0" borderId="4" xfId="6" applyNumberFormat="1" applyFont="1" applyBorder="1"/>
    <xf numFmtId="165" fontId="17" fillId="0" borderId="0" xfId="6" applyNumberFormat="1" applyFont="1" applyBorder="1"/>
    <xf numFmtId="165" fontId="17" fillId="0" borderId="5" xfId="21" applyNumberFormat="1" applyFont="1" applyBorder="1"/>
    <xf numFmtId="165" fontId="17" fillId="0" borderId="4" xfId="21" applyNumberFormat="1" applyFont="1" applyBorder="1"/>
    <xf numFmtId="165" fontId="17" fillId="0" borderId="11" xfId="6" applyNumberFormat="1" applyFont="1" applyBorder="1"/>
    <xf numFmtId="165" fontId="17" fillId="0" borderId="5" xfId="6" applyNumberFormat="1" applyFont="1" applyBorder="1"/>
    <xf numFmtId="165" fontId="17" fillId="0" borderId="11" xfId="21" applyNumberFormat="1" applyFont="1" applyBorder="1"/>
    <xf numFmtId="164" fontId="17" fillId="0" borderId="4" xfId="2" applyNumberFormat="1" applyFont="1" applyBorder="1"/>
    <xf numFmtId="164" fontId="17" fillId="0" borderId="0" xfId="2" applyNumberFormat="1" applyFont="1" applyBorder="1"/>
    <xf numFmtId="164" fontId="17" fillId="0" borderId="5" xfId="2" applyNumberFormat="1" applyFont="1" applyBorder="1"/>
    <xf numFmtId="164" fontId="17" fillId="0" borderId="11" xfId="2" applyNumberFormat="1" applyFont="1" applyBorder="1"/>
    <xf numFmtId="165" fontId="17" fillId="0" borderId="11" xfId="21" applyNumberFormat="1" applyFont="1" applyFill="1" applyBorder="1"/>
    <xf numFmtId="10" fontId="17" fillId="0" borderId="4" xfId="21" applyNumberFormat="1" applyFont="1" applyBorder="1"/>
    <xf numFmtId="10" fontId="17" fillId="0" borderId="0" xfId="21" applyNumberFormat="1" applyFont="1" applyBorder="1"/>
    <xf numFmtId="10" fontId="17" fillId="0" borderId="5" xfId="21" applyNumberFormat="1" applyFont="1" applyBorder="1"/>
    <xf numFmtId="10" fontId="17" fillId="0" borderId="11" xfId="21" applyNumberFormat="1" applyFont="1" applyBorder="1"/>
    <xf numFmtId="165" fontId="17" fillId="0" borderId="0" xfId="21" applyNumberFormat="1" applyFont="1" applyBorder="1"/>
    <xf numFmtId="0" fontId="17" fillId="0" borderId="4" xfId="21" quotePrefix="1" applyFont="1" applyBorder="1" applyAlignment="1">
      <alignment horizontal="center"/>
    </xf>
    <xf numFmtId="0" fontId="17" fillId="0" borderId="6" xfId="21" quotePrefix="1" applyFont="1" applyBorder="1"/>
    <xf numFmtId="0" fontId="17" fillId="0" borderId="7" xfId="21" applyFont="1" applyFill="1" applyBorder="1"/>
    <xf numFmtId="0" fontId="17" fillId="0" borderId="6" xfId="21" applyFont="1" applyBorder="1" applyAlignment="1">
      <alignment horizontal="center"/>
    </xf>
    <xf numFmtId="44" fontId="17" fillId="0" borderId="6" xfId="6" applyNumberFormat="1" applyFont="1" applyBorder="1" applyAlignment="1">
      <alignment horizontal="right"/>
    </xf>
    <xf numFmtId="44" fontId="17" fillId="0" borderId="3" xfId="6" applyNumberFormat="1" applyFont="1" applyBorder="1" applyAlignment="1">
      <alignment horizontal="right"/>
    </xf>
    <xf numFmtId="44" fontId="17" fillId="0" borderId="14" xfId="6" applyNumberFormat="1" applyFont="1" applyBorder="1" applyAlignment="1">
      <alignment horizontal="right"/>
    </xf>
    <xf numFmtId="171" fontId="17" fillId="0" borderId="15" xfId="6" applyNumberFormat="1" applyFont="1" applyBorder="1" applyAlignment="1">
      <alignment horizontal="right"/>
    </xf>
    <xf numFmtId="0" fontId="17" fillId="0" borderId="12" xfId="21" applyFont="1" applyBorder="1"/>
    <xf numFmtId="0" fontId="17" fillId="0" borderId="0" xfId="21" applyNumberFormat="1" applyFont="1"/>
    <xf numFmtId="0" fontId="18" fillId="0" borderId="0" xfId="21" applyFont="1" applyBorder="1"/>
    <xf numFmtId="0" fontId="8" fillId="0" borderId="0" xfId="0" applyFont="1" applyFill="1" applyAlignment="1">
      <alignment horizontal="right"/>
    </xf>
    <xf numFmtId="0" fontId="10" fillId="0" borderId="3" xfId="0" applyFont="1" applyFill="1" applyBorder="1"/>
    <xf numFmtId="0" fontId="20" fillId="0" borderId="0" xfId="0" applyFont="1" applyFill="1"/>
    <xf numFmtId="0" fontId="10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quotePrefix="1" applyFont="1" applyFill="1" applyAlignment="1">
      <alignment horizontal="left"/>
    </xf>
    <xf numFmtId="0" fontId="8" fillId="0" borderId="3" xfId="0" applyFont="1" applyFill="1" applyBorder="1"/>
    <xf numFmtId="0" fontId="8" fillId="0" borderId="0" xfId="0" applyFont="1" applyFill="1" applyAlignment="1"/>
    <xf numFmtId="0" fontId="8" fillId="0" borderId="0" xfId="23" applyFont="1" applyFill="1" applyAlignment="1">
      <alignment horizontal="center"/>
    </xf>
    <xf numFmtId="43" fontId="8" fillId="0" borderId="0" xfId="5" applyNumberFormat="1" applyFont="1" applyFill="1"/>
    <xf numFmtId="10" fontId="8" fillId="0" borderId="0" xfId="24" applyNumberFormat="1" applyFont="1" applyFill="1"/>
    <xf numFmtId="2" fontId="8" fillId="0" borderId="0" xfId="0" applyNumberFormat="1" applyFont="1" applyFill="1" applyAlignment="1">
      <alignment horizontal="left"/>
    </xf>
    <xf numFmtId="43" fontId="8" fillId="0" borderId="0" xfId="0" applyNumberFormat="1" applyFont="1" applyFill="1"/>
    <xf numFmtId="164" fontId="8" fillId="0" borderId="0" xfId="0" applyNumberFormat="1" applyFont="1" applyFill="1"/>
    <xf numFmtId="43" fontId="8" fillId="0" borderId="0" xfId="1" applyFont="1" applyFill="1" applyAlignment="1">
      <alignment horizontal="right"/>
    </xf>
    <xf numFmtId="43" fontId="8" fillId="0" borderId="0" xfId="1" applyFont="1" applyFill="1"/>
    <xf numFmtId="16" fontId="8" fillId="0" borderId="0" xfId="0" quotePrefix="1" applyNumberFormat="1" applyFont="1" applyFill="1" applyAlignment="1">
      <alignment horizontal="center"/>
    </xf>
    <xf numFmtId="166" fontId="8" fillId="0" borderId="0" xfId="0" applyNumberFormat="1" applyFont="1" applyFill="1"/>
    <xf numFmtId="166" fontId="8" fillId="0" borderId="0" xfId="0" applyNumberFormat="1" applyFont="1" applyFill="1" applyAlignment="1">
      <alignment horizontal="right"/>
    </xf>
    <xf numFmtId="170" fontId="8" fillId="0" borderId="0" xfId="1" applyNumberFormat="1" applyFont="1" applyFill="1"/>
    <xf numFmtId="169" fontId="8" fillId="0" borderId="0" xfId="1" applyNumberFormat="1" applyFont="1" applyFill="1"/>
    <xf numFmtId="10" fontId="8" fillId="0" borderId="0" xfId="0" applyNumberFormat="1" applyFont="1" applyFill="1" applyAlignment="1">
      <alignment horizontal="right"/>
    </xf>
    <xf numFmtId="8" fontId="8" fillId="0" borderId="0" xfId="0" applyNumberFormat="1" applyFont="1" applyFill="1"/>
    <xf numFmtId="0" fontId="17" fillId="0" borderId="0" xfId="0" applyFont="1" applyFill="1" applyAlignment="1">
      <alignment horizontal="center"/>
    </xf>
    <xf numFmtId="0" fontId="18" fillId="0" borderId="0" xfId="0" applyFont="1" applyFill="1"/>
    <xf numFmtId="0" fontId="18" fillId="0" borderId="0" xfId="0" applyFont="1" applyFill="1" applyAlignment="1">
      <alignment horizontal="right"/>
    </xf>
    <xf numFmtId="0" fontId="18" fillId="0" borderId="0" xfId="0" applyFont="1" applyFill="1" applyAlignment="1">
      <alignment horizontal="left"/>
    </xf>
    <xf numFmtId="0" fontId="18" fillId="0" borderId="0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right" wrapText="1"/>
    </xf>
    <xf numFmtId="0" fontId="18" fillId="0" borderId="0" xfId="0" applyFont="1" applyFill="1" applyAlignment="1">
      <alignment horizontal="right" wrapText="1"/>
    </xf>
    <xf numFmtId="0" fontId="17" fillId="0" borderId="0" xfId="0" applyFont="1" applyFill="1"/>
    <xf numFmtId="0" fontId="18" fillId="0" borderId="3" xfId="0" applyFont="1" applyFill="1" applyBorder="1"/>
    <xf numFmtId="0" fontId="18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right"/>
    </xf>
    <xf numFmtId="0" fontId="18" fillId="0" borderId="3" xfId="0" applyFont="1" applyFill="1" applyBorder="1" applyAlignment="1">
      <alignment horizontal="right" wrapText="1"/>
    </xf>
    <xf numFmtId="0" fontId="19" fillId="0" borderId="0" xfId="0" applyFont="1" applyFill="1"/>
    <xf numFmtId="0" fontId="17" fillId="0" borderId="0" xfId="0" quotePrefix="1" applyFont="1" applyFill="1"/>
    <xf numFmtId="165" fontId="17" fillId="0" borderId="0" xfId="5" applyNumberFormat="1" applyFont="1" applyFill="1"/>
    <xf numFmtId="165" fontId="17" fillId="0" borderId="0" xfId="0" applyNumberFormat="1" applyFont="1" applyFill="1"/>
    <xf numFmtId="43" fontId="17" fillId="0" borderId="0" xfId="0" applyNumberFormat="1" applyFont="1" applyFill="1"/>
    <xf numFmtId="0" fontId="17" fillId="0" borderId="0" xfId="0" applyFont="1" applyFill="1" applyAlignment="1">
      <alignment horizontal="right"/>
    </xf>
    <xf numFmtId="10" fontId="17" fillId="0" borderId="0" xfId="24" applyNumberFormat="1" applyFont="1" applyFill="1"/>
    <xf numFmtId="0" fontId="17" fillId="0" borderId="0" xfId="0" quotePrefix="1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5" fillId="0" borderId="0" xfId="0" applyFont="1" applyFill="1"/>
    <xf numFmtId="165" fontId="25" fillId="0" borderId="0" xfId="0" applyNumberFormat="1" applyFont="1" applyFill="1"/>
    <xf numFmtId="0" fontId="18" fillId="0" borderId="15" xfId="0" applyFont="1" applyFill="1" applyBorder="1"/>
    <xf numFmtId="0" fontId="18" fillId="0" borderId="16" xfId="0" applyFont="1" applyFill="1" applyBorder="1"/>
    <xf numFmtId="10" fontId="18" fillId="0" borderId="14" xfId="24" applyNumberFormat="1" applyFont="1" applyFill="1" applyBorder="1"/>
    <xf numFmtId="0" fontId="18" fillId="0" borderId="0" xfId="0" applyFont="1" applyFill="1" applyBorder="1"/>
    <xf numFmtId="10" fontId="18" fillId="0" borderId="0" xfId="24" applyNumberFormat="1" applyFont="1" applyFill="1" applyBorder="1"/>
    <xf numFmtId="0" fontId="17" fillId="0" borderId="0" xfId="0" applyFont="1" applyFill="1" applyBorder="1"/>
    <xf numFmtId="168" fontId="17" fillId="0" borderId="0" xfId="1" applyNumberFormat="1" applyFont="1" applyFill="1"/>
    <xf numFmtId="10" fontId="17" fillId="0" borderId="0" xfId="24" applyNumberFormat="1" applyFont="1" applyFill="1" applyBorder="1"/>
    <xf numFmtId="164" fontId="17" fillId="0" borderId="0" xfId="0" applyNumberFormat="1" applyFont="1" applyFill="1"/>
    <xf numFmtId="164" fontId="17" fillId="0" borderId="0" xfId="1" applyNumberFormat="1" applyFont="1" applyFill="1" applyAlignment="1">
      <alignment horizontal="center"/>
    </xf>
    <xf numFmtId="170" fontId="17" fillId="0" borderId="0" xfId="1" applyNumberFormat="1" applyFont="1" applyFill="1"/>
    <xf numFmtId="164" fontId="17" fillId="0" borderId="0" xfId="2" applyNumberFormat="1" applyFont="1" applyFill="1"/>
    <xf numFmtId="43" fontId="17" fillId="0" borderId="0" xfId="1" applyNumberFormat="1" applyFont="1" applyFill="1"/>
    <xf numFmtId="172" fontId="17" fillId="0" borderId="0" xfId="1" applyNumberFormat="1" applyFont="1" applyFill="1"/>
    <xf numFmtId="0" fontId="17" fillId="0" borderId="0" xfId="1" applyNumberFormat="1" applyFont="1" applyFill="1" applyAlignment="1">
      <alignment horizontal="left"/>
    </xf>
    <xf numFmtId="165" fontId="17" fillId="0" borderId="0" xfId="0" applyNumberFormat="1" applyFont="1" applyFill="1" applyBorder="1"/>
    <xf numFmtId="10" fontId="17" fillId="0" borderId="0" xfId="0" applyNumberFormat="1" applyFont="1" applyFill="1" applyBorder="1"/>
    <xf numFmtId="165" fontId="17" fillId="0" borderId="0" xfId="5" applyNumberFormat="1" applyFont="1" applyFill="1" applyBorder="1"/>
    <xf numFmtId="167" fontId="17" fillId="0" borderId="0" xfId="1" applyNumberFormat="1" applyFont="1" applyFill="1" applyBorder="1"/>
    <xf numFmtId="165" fontId="17" fillId="0" borderId="0" xfId="24" applyNumberFormat="1" applyFont="1" applyFill="1"/>
    <xf numFmtId="164" fontId="17" fillId="0" borderId="0" xfId="0" applyNumberFormat="1" applyFont="1" applyFill="1" applyBorder="1"/>
    <xf numFmtId="169" fontId="17" fillId="0" borderId="0" xfId="1" applyNumberFormat="1" applyFont="1" applyFill="1" applyBorder="1"/>
    <xf numFmtId="169" fontId="17" fillId="0" borderId="0" xfId="0" applyNumberFormat="1" applyFont="1" applyFill="1"/>
    <xf numFmtId="169" fontId="17" fillId="0" borderId="0" xfId="0" applyNumberFormat="1" applyFont="1" applyFill="1" applyBorder="1"/>
    <xf numFmtId="165" fontId="17" fillId="0" borderId="0" xfId="1" applyNumberFormat="1" applyFont="1" applyFill="1"/>
    <xf numFmtId="0" fontId="17" fillId="2" borderId="0" xfId="0" applyFont="1" applyFill="1"/>
    <xf numFmtId="1" fontId="8" fillId="0" borderId="0" xfId="0" applyNumberFormat="1" applyFont="1" applyFill="1" applyAlignment="1">
      <alignment horizontal="left"/>
    </xf>
    <xf numFmtId="1" fontId="8" fillId="0" borderId="0" xfId="0" quotePrefix="1" applyNumberFormat="1" applyFont="1" applyFill="1" applyAlignment="1">
      <alignment horizontal="left"/>
    </xf>
    <xf numFmtId="2" fontId="10" fillId="0" borderId="0" xfId="0" applyNumberFormat="1" applyFont="1" applyFill="1" applyAlignment="1">
      <alignment horizontal="left"/>
    </xf>
    <xf numFmtId="2" fontId="20" fillId="0" borderId="0" xfId="0" applyNumberFormat="1" applyFont="1" applyFill="1" applyAlignment="1">
      <alignment horizontal="left"/>
    </xf>
    <xf numFmtId="0" fontId="8" fillId="0" borderId="0" xfId="0" quotePrefix="1" applyFont="1" applyFill="1" applyAlignment="1">
      <alignment horizontal="left"/>
    </xf>
    <xf numFmtId="0" fontId="20" fillId="0" borderId="0" xfId="0" quotePrefix="1" applyFont="1" applyFill="1" applyAlignment="1">
      <alignment horizontal="left"/>
    </xf>
    <xf numFmtId="0" fontId="8" fillId="0" borderId="0" xfId="0" quotePrefix="1" applyFont="1" applyFill="1"/>
    <xf numFmtId="165" fontId="17" fillId="0" borderId="0" xfId="21" applyNumberFormat="1" applyFont="1"/>
    <xf numFmtId="0" fontId="10" fillId="0" borderId="0" xfId="21" applyFont="1" applyAlignment="1">
      <alignment horizontal="right"/>
    </xf>
    <xf numFmtId="0" fontId="18" fillId="0" borderId="0" xfId="21" applyFont="1" applyBorder="1" applyAlignment="1">
      <alignment horizontal="center"/>
    </xf>
    <xf numFmtId="44" fontId="10" fillId="0" borderId="0" xfId="5" applyFont="1"/>
    <xf numFmtId="44" fontId="8" fillId="0" borderId="0" xfId="5" applyNumberFormat="1" applyFont="1" applyBorder="1"/>
    <xf numFmtId="0" fontId="3" fillId="0" borderId="0" xfId="0" applyFont="1" applyFill="1"/>
    <xf numFmtId="0" fontId="0" fillId="0" borderId="0" xfId="0" applyFill="1"/>
    <xf numFmtId="0" fontId="18" fillId="0" borderId="0" xfId="21" applyFont="1" applyBorder="1" applyAlignment="1">
      <alignment horizontal="center"/>
    </xf>
    <xf numFmtId="0" fontId="18" fillId="0" borderId="15" xfId="21" applyFont="1" applyBorder="1" applyAlignment="1">
      <alignment horizontal="center"/>
    </xf>
    <xf numFmtId="0" fontId="18" fillId="0" borderId="16" xfId="21" applyFont="1" applyBorder="1" applyAlignment="1">
      <alignment horizontal="center"/>
    </xf>
    <xf numFmtId="0" fontId="18" fillId="0" borderId="17" xfId="21" applyFont="1" applyBorder="1" applyAlignment="1">
      <alignment horizontal="center"/>
    </xf>
  </cellXfs>
  <cellStyles count="33">
    <cellStyle name="Comma" xfId="1" builtinId="3"/>
    <cellStyle name="Comma 2" xfId="2"/>
    <cellStyle name="Comma 86" xfId="3"/>
    <cellStyle name="Comma0" xfId="4"/>
    <cellStyle name="Currency" xfId="5" builtinId="4"/>
    <cellStyle name="Currency 2" xfId="6"/>
    <cellStyle name="Currency 5" xfId="7"/>
    <cellStyle name="Currency0" xfId="8"/>
    <cellStyle name="Date" xfId="9"/>
    <cellStyle name="Euro" xfId="10"/>
    <cellStyle name="F2" xfId="11"/>
    <cellStyle name="F3" xfId="12"/>
    <cellStyle name="F4" xfId="13"/>
    <cellStyle name="F5" xfId="14"/>
    <cellStyle name="F6" xfId="15"/>
    <cellStyle name="F7" xfId="16"/>
    <cellStyle name="F8" xfId="17"/>
    <cellStyle name="Fixed" xfId="18"/>
    <cellStyle name="Heading 1" xfId="19" builtinId="16" customBuiltin="1"/>
    <cellStyle name="Heading 2" xfId="20" builtinId="17" customBuiltin="1"/>
    <cellStyle name="Normal" xfId="0" builtinId="0"/>
    <cellStyle name="Normal 14" xfId="21"/>
    <cellStyle name="Normal 3" xfId="22"/>
    <cellStyle name="Normal_LCEC 1998 Cost of Service Study" xfId="23"/>
    <cellStyle name="Percent" xfId="24" builtinId="5"/>
    <cellStyle name="Percent 2" xfId="25"/>
    <cellStyle name="STYL5 - Style5" xfId="26"/>
    <cellStyle name="STYL6 - Style6" xfId="27"/>
    <cellStyle name="STYLE1 - Style1" xfId="28"/>
    <cellStyle name="STYLE2 - Style2" xfId="29"/>
    <cellStyle name="STYLE3 - Style3" xfId="30"/>
    <cellStyle name="STYLE4 - Style4" xfId="31"/>
    <cellStyle name="Total" xfId="32" builtinId="25" customBuiltin="1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VID/PSC/MA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1999/FACJAN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6Plan/Utility%20Plan/Supporting%20Schedules/Gross%20Margin/Gross%20Margin%202006-2008%20Pla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RevRptg\Reports\Databas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BellarExhibit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Profiles/e004977/Temporary%20Internet%20Files/OLK2D/Rate%20Case%20LGE%20Late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05Plan/Utility%20Plan/Margin/100504%20Version%20of%20GM%202005%20Plan/KU-Whsle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05Plan/Utility%20Plan/Margin/100504%20Version%20of%20GM%202005%20Plan/KU-Whsle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011661/Local%20Settings/Temporary%20Internet%20Files/OLK29/Rate%20Case%20KU%2012mosJune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 List"/>
      <sheetName val="Support"/>
      <sheetName val="Report"/>
      <sheetName val="Cover"/>
      <sheetName val="dbase"/>
      <sheetName val="Invavg"/>
      <sheetName val="EGSplit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C Fuel Calc. Adj (Past)"/>
      <sheetName val="OVEC Fuel Calc. Adj (Current)"/>
      <sheetName val="dbase"/>
      <sheetName val="Sheet1"/>
      <sheetName val="Rate"/>
      <sheetName val="Cost"/>
      <sheetName val="kwh"/>
      <sheetName val="ov-un"/>
      <sheetName val="FAC Recon "/>
      <sheetName val="Forced Out"/>
      <sheetName val="focrmc"/>
      <sheetName val="fotc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 Tab"/>
      <sheetName val="LGE Gross Margin-Inc.Stmt"/>
      <sheetName val="KU Gross Margin -Inc.Stmt"/>
      <sheetName val="Combined Gross Margin-Inc.Stmt"/>
      <sheetName val="LGE Retail Margin"/>
      <sheetName val="KU Retail Margin"/>
      <sheetName val="ODP Retail Margin"/>
      <sheetName val="Total KU Retail Margin"/>
      <sheetName val="Combined Retail Margin"/>
      <sheetName val="LGE OSS Margin"/>
      <sheetName val="KU OSS Margin"/>
      <sheetName val="Combined OSS Margin"/>
      <sheetName val="LGE Rev by Comp"/>
      <sheetName val="KU Rev by Comp"/>
      <sheetName val="Combined Rev by Comp"/>
      <sheetName val="LGE Cost of Sales"/>
      <sheetName val="KU Cost of Sales"/>
      <sheetName val="Combined Cost of Sales"/>
      <sheetName val="LGE Sales"/>
      <sheetName val="KU Sales"/>
      <sheetName val="ODP Sales"/>
      <sheetName val="Combined KU &amp; ODP Sales"/>
      <sheetName val="LGE Base Electric Revenues"/>
      <sheetName val="KU Base Electric Revenues"/>
      <sheetName val="ODP Base Electric Revenues"/>
      <sheetName val="Municipals Base Electric Revs"/>
      <sheetName val="Rate Case"/>
      <sheetName val="LGE Base Fuel &amp; FAC"/>
      <sheetName val="KU Base Fuel &amp; FAC"/>
      <sheetName val="LGE Other Electric-Gas Revenues"/>
      <sheetName val="KU Other Electric Revenues"/>
      <sheetName val="LG&amp;E ECR"/>
      <sheetName val="KU ECR"/>
      <sheetName val="LG&amp;E VDT"/>
      <sheetName val="KU VDT"/>
      <sheetName val="LG&amp;E DSM"/>
      <sheetName val="KU DSM "/>
      <sheetName val="Merger Surcredit"/>
      <sheetName val="LGE Misc Rev"/>
      <sheetName val="KU Misc Rev"/>
      <sheetName val="LGE Revenue Average Price"/>
      <sheetName val="KU Revenue Average Price "/>
      <sheetName val="LGE Require &amp; Source"/>
      <sheetName val="KU Require &amp; Source"/>
      <sheetName val="LGE Coal"/>
      <sheetName val="KU Coal "/>
      <sheetName val="LGE Gas Margin"/>
      <sheetName val="LGE Gas Revenue Summary"/>
      <sheetName val="LGE Base Gas Revenues"/>
      <sheetName val="LGE GSC Revenues"/>
      <sheetName val="Combined Balance Sheet"/>
      <sheetName val="LGE Electric Comparison"/>
      <sheetName val="KU Electric Comparison"/>
      <sheetName val="Combined Electric Comparison"/>
      <sheetName val="LGE Gas Comparison"/>
      <sheetName val="LGE Budget Inputs"/>
      <sheetName val="KU Budget Inputs"/>
      <sheetName val="ODP Budget Inputs"/>
      <sheetName val="LGE Budget Upload-2005"/>
      <sheetName val="KU Budget Upload-2005"/>
      <sheetName val="KU Revenue Accounting"/>
      <sheetName val="KU Summary of S&amp;R"/>
      <sheetName val="GM KPI 2006"/>
      <sheetName val="Annual_LGE"/>
      <sheetName val="Gross Margin 2006-2008 Plan"/>
      <sheetName val="LGE Gas-Ultimate Cons"/>
      <sheetName val="Combined Summary"/>
      <sheetName val="LGE Comparison"/>
      <sheetName val="KU Comparison"/>
      <sheetName val="Combined LGE &amp; KU Comparison"/>
      <sheetName val="LGE Reven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Input"/>
      <sheetName val="RevDatabase"/>
      <sheetName val="BudgetDatabase"/>
      <sheetName val="KWHDistDatabase"/>
      <sheetName val="RevDatabase (2)"/>
    </sheetNames>
    <sheetDataSet>
      <sheetData sheetId="0"/>
      <sheetData sheetId="1" refreshError="1">
        <row r="12">
          <cell r="M12">
            <v>38541.687344907405</v>
          </cell>
          <cell r="O12">
            <v>38541.690394560188</v>
          </cell>
          <cell r="AE12">
            <v>38553.463117129628</v>
          </cell>
        </row>
        <row r="19">
          <cell r="K19">
            <v>6</v>
          </cell>
          <cell r="AE19">
            <v>7</v>
          </cell>
        </row>
        <row r="21">
          <cell r="K21">
            <v>2005</v>
          </cell>
          <cell r="AE21">
            <v>2005</v>
          </cell>
        </row>
        <row r="30">
          <cell r="M30">
            <v>31</v>
          </cell>
        </row>
        <row r="43">
          <cell r="M43">
            <v>1</v>
          </cell>
        </row>
        <row r="44">
          <cell r="M44">
            <v>2</v>
          </cell>
        </row>
        <row r="45">
          <cell r="M45">
            <v>3</v>
          </cell>
        </row>
        <row r="48">
          <cell r="M48">
            <v>4</v>
          </cell>
        </row>
        <row r="49">
          <cell r="M49">
            <v>5</v>
          </cell>
        </row>
        <row r="50">
          <cell r="M50">
            <v>6</v>
          </cell>
        </row>
        <row r="51">
          <cell r="M51">
            <v>7</v>
          </cell>
        </row>
        <row r="52">
          <cell r="M52">
            <v>8</v>
          </cell>
        </row>
        <row r="55">
          <cell r="M55">
            <v>9</v>
          </cell>
        </row>
        <row r="56">
          <cell r="M56">
            <v>10</v>
          </cell>
        </row>
        <row r="57">
          <cell r="M57">
            <v>11</v>
          </cell>
        </row>
        <row r="58">
          <cell r="M58">
            <v>12</v>
          </cell>
        </row>
        <row r="59">
          <cell r="M59">
            <v>13</v>
          </cell>
        </row>
        <row r="62">
          <cell r="M62">
            <v>14</v>
          </cell>
        </row>
        <row r="63">
          <cell r="M63">
            <v>15</v>
          </cell>
        </row>
        <row r="64">
          <cell r="M64">
            <v>16</v>
          </cell>
        </row>
        <row r="65">
          <cell r="M65">
            <v>17</v>
          </cell>
        </row>
        <row r="66">
          <cell r="M66">
            <v>18</v>
          </cell>
        </row>
        <row r="70">
          <cell r="M70">
            <v>19</v>
          </cell>
        </row>
        <row r="71">
          <cell r="M71">
            <v>20</v>
          </cell>
        </row>
        <row r="100">
          <cell r="O100">
            <v>0</v>
          </cell>
          <cell r="Q100">
            <v>0</v>
          </cell>
        </row>
        <row r="110">
          <cell r="O110">
            <v>1.1800000000000001E-3</v>
          </cell>
          <cell r="Q110">
            <v>2.0129999999999999E-2</v>
          </cell>
        </row>
        <row r="116">
          <cell r="O116">
            <v>2.01E-2</v>
          </cell>
        </row>
        <row r="118">
          <cell r="O118">
            <v>-2.503E-2</v>
          </cell>
          <cell r="Q118">
            <v>-1.23E-3</v>
          </cell>
        </row>
        <row r="120">
          <cell r="O120">
            <v>0</v>
          </cell>
        </row>
        <row r="122">
          <cell r="O122">
            <v>-4.1000000000000003E-3</v>
          </cell>
        </row>
        <row r="133">
          <cell r="M133">
            <v>1909011000</v>
          </cell>
          <cell r="O133">
            <v>71598689</v>
          </cell>
        </row>
        <row r="136">
          <cell r="M136">
            <v>109879303</v>
          </cell>
          <cell r="O136">
            <v>4786499</v>
          </cell>
        </row>
        <row r="139">
          <cell r="O139">
            <v>68971241</v>
          </cell>
        </row>
        <row r="142">
          <cell r="O142">
            <v>4500</v>
          </cell>
        </row>
        <row r="151">
          <cell r="O151">
            <v>55618</v>
          </cell>
        </row>
        <row r="152">
          <cell r="O152">
            <v>54587</v>
          </cell>
        </row>
        <row r="153">
          <cell r="O153">
            <v>57093</v>
          </cell>
        </row>
        <row r="154">
          <cell r="O154">
            <v>55989</v>
          </cell>
        </row>
        <row r="155">
          <cell r="O155">
            <v>58583</v>
          </cell>
        </row>
        <row r="156">
          <cell r="O156">
            <v>72619</v>
          </cell>
        </row>
        <row r="157">
          <cell r="O157">
            <v>69053</v>
          </cell>
        </row>
        <row r="158">
          <cell r="O158">
            <v>70289</v>
          </cell>
        </row>
        <row r="159">
          <cell r="O159">
            <v>70745</v>
          </cell>
        </row>
        <row r="160">
          <cell r="O160">
            <v>69742</v>
          </cell>
        </row>
        <row r="161">
          <cell r="O161">
            <v>56625</v>
          </cell>
        </row>
        <row r="162">
          <cell r="O162">
            <v>56514</v>
          </cell>
        </row>
        <row r="163">
          <cell r="O163">
            <v>59021</v>
          </cell>
        </row>
        <row r="164">
          <cell r="O164">
            <v>70651</v>
          </cell>
        </row>
        <row r="165">
          <cell r="O165">
            <v>66257</v>
          </cell>
        </row>
        <row r="166">
          <cell r="O166">
            <v>61762</v>
          </cell>
        </row>
        <row r="167">
          <cell r="O167">
            <v>58610</v>
          </cell>
        </row>
        <row r="168">
          <cell r="O168">
            <v>51014</v>
          </cell>
        </row>
        <row r="169">
          <cell r="O169">
            <v>50094</v>
          </cell>
        </row>
        <row r="170">
          <cell r="O170">
            <v>61324</v>
          </cell>
        </row>
        <row r="171">
          <cell r="O171">
            <v>64326</v>
          </cell>
        </row>
        <row r="172">
          <cell r="O172">
            <v>68072</v>
          </cell>
        </row>
        <row r="173">
          <cell r="O173">
            <v>68409</v>
          </cell>
        </row>
        <row r="174">
          <cell r="O174">
            <v>69340</v>
          </cell>
        </row>
        <row r="175">
          <cell r="O175">
            <v>65399</v>
          </cell>
        </row>
        <row r="176">
          <cell r="O176">
            <v>62370</v>
          </cell>
        </row>
        <row r="177">
          <cell r="O177">
            <v>71963</v>
          </cell>
        </row>
        <row r="178">
          <cell r="O178">
            <v>92580</v>
          </cell>
        </row>
        <row r="179">
          <cell r="O179">
            <v>73612</v>
          </cell>
        </row>
        <row r="180">
          <cell r="O180">
            <v>75222</v>
          </cell>
        </row>
        <row r="259">
          <cell r="O259">
            <v>0</v>
          </cell>
        </row>
        <row r="262">
          <cell r="O262">
            <v>0</v>
          </cell>
        </row>
        <row r="265">
          <cell r="O265">
            <v>0</v>
          </cell>
        </row>
        <row r="268">
          <cell r="O268">
            <v>0</v>
          </cell>
        </row>
        <row r="269">
          <cell r="O269">
            <v>0</v>
          </cell>
        </row>
        <row r="271">
          <cell r="O271">
            <v>3500</v>
          </cell>
        </row>
        <row r="272">
          <cell r="O272">
            <v>13182.6</v>
          </cell>
        </row>
        <row r="274">
          <cell r="O274">
            <v>0</v>
          </cell>
        </row>
        <row r="277">
          <cell r="O277">
            <v>0</v>
          </cell>
        </row>
        <row r="280">
          <cell r="O280">
            <v>0</v>
          </cell>
        </row>
        <row r="283">
          <cell r="O283">
            <v>0</v>
          </cell>
        </row>
        <row r="296">
          <cell r="G296">
            <v>0</v>
          </cell>
          <cell r="I296">
            <v>0</v>
          </cell>
          <cell r="K296">
            <v>0</v>
          </cell>
          <cell r="M296">
            <v>0</v>
          </cell>
          <cell r="O296">
            <v>0</v>
          </cell>
          <cell r="Q296">
            <v>0</v>
          </cell>
        </row>
        <row r="306">
          <cell r="I306">
            <v>0</v>
          </cell>
          <cell r="K306">
            <v>0</v>
          </cell>
        </row>
        <row r="316">
          <cell r="K316">
            <v>0</v>
          </cell>
          <cell r="M316">
            <v>0</v>
          </cell>
          <cell r="O316">
            <v>0</v>
          </cell>
          <cell r="Q316">
            <v>0</v>
          </cell>
        </row>
        <row r="318">
          <cell r="K318">
            <v>0</v>
          </cell>
          <cell r="M318">
            <v>0</v>
          </cell>
          <cell r="O318">
            <v>0</v>
          </cell>
          <cell r="Q318">
            <v>0</v>
          </cell>
        </row>
        <row r="328">
          <cell r="K328">
            <v>0</v>
          </cell>
          <cell r="M328">
            <v>0</v>
          </cell>
        </row>
        <row r="330">
          <cell r="K330">
            <v>0</v>
          </cell>
          <cell r="M330">
            <v>0</v>
          </cell>
        </row>
        <row r="345">
          <cell r="M345">
            <v>0</v>
          </cell>
          <cell r="O345">
            <v>0</v>
          </cell>
        </row>
        <row r="347">
          <cell r="K347">
            <v>180189000</v>
          </cell>
          <cell r="M347">
            <v>0</v>
          </cell>
          <cell r="O347">
            <v>7692007.3200000003</v>
          </cell>
        </row>
        <row r="349">
          <cell r="K349">
            <v>0</v>
          </cell>
          <cell r="M349">
            <v>0</v>
          </cell>
          <cell r="O349">
            <v>0</v>
          </cell>
        </row>
        <row r="355">
          <cell r="K355">
            <v>145395000</v>
          </cell>
          <cell r="M355">
            <v>0</v>
          </cell>
          <cell r="O355">
            <v>5898152.6699999999</v>
          </cell>
        </row>
        <row r="362">
          <cell r="K362">
            <v>0</v>
          </cell>
          <cell r="M362">
            <v>0</v>
          </cell>
          <cell r="O362">
            <v>0</v>
          </cell>
        </row>
        <row r="364">
          <cell r="K364">
            <v>3622984</v>
          </cell>
          <cell r="M364">
            <v>0</v>
          </cell>
          <cell r="O364">
            <v>338534.34</v>
          </cell>
        </row>
        <row r="370">
          <cell r="K370">
            <v>0</v>
          </cell>
          <cell r="M370">
            <v>0</v>
          </cell>
          <cell r="O370">
            <v>0</v>
          </cell>
        </row>
        <row r="383">
          <cell r="M383">
            <v>0</v>
          </cell>
        </row>
        <row r="385">
          <cell r="M385">
            <v>0</v>
          </cell>
        </row>
        <row r="387">
          <cell r="M387">
            <v>0</v>
          </cell>
        </row>
        <row r="389">
          <cell r="O389">
            <v>0</v>
          </cell>
        </row>
        <row r="391">
          <cell r="M391">
            <v>0</v>
          </cell>
          <cell r="O391">
            <v>0</v>
          </cell>
        </row>
        <row r="406">
          <cell r="M406">
            <v>409909.69</v>
          </cell>
        </row>
        <row r="408">
          <cell r="M408">
            <v>201457.04</v>
          </cell>
        </row>
        <row r="410">
          <cell r="M410">
            <v>11913.36</v>
          </cell>
        </row>
        <row r="412">
          <cell r="M412">
            <v>35686.78</v>
          </cell>
        </row>
        <row r="414">
          <cell r="M414">
            <v>220.03</v>
          </cell>
        </row>
        <row r="416">
          <cell r="M416">
            <v>6.72</v>
          </cell>
        </row>
        <row r="418">
          <cell r="M418">
            <v>2.95</v>
          </cell>
        </row>
        <row r="424">
          <cell r="M424">
            <v>0</v>
          </cell>
        </row>
        <row r="433">
          <cell r="M433">
            <v>1220732.58</v>
          </cell>
          <cell r="O433">
            <v>10989.78</v>
          </cell>
        </row>
      </sheetData>
      <sheetData sheetId="2"/>
      <sheetData sheetId="3" refreshError="1">
        <row r="5">
          <cell r="J5">
            <v>38504</v>
          </cell>
          <cell r="K5">
            <v>38473</v>
          </cell>
          <cell r="L5">
            <v>38443</v>
          </cell>
          <cell r="M5">
            <v>38412</v>
          </cell>
          <cell r="N5">
            <v>38384</v>
          </cell>
          <cell r="O5">
            <v>38353</v>
          </cell>
          <cell r="P5">
            <v>38322</v>
          </cell>
          <cell r="Q5">
            <v>38292</v>
          </cell>
          <cell r="R5">
            <v>38261</v>
          </cell>
          <cell r="S5">
            <v>38231</v>
          </cell>
          <cell r="T5">
            <v>38200</v>
          </cell>
          <cell r="U5">
            <v>38169</v>
          </cell>
          <cell r="V5">
            <v>38139</v>
          </cell>
          <cell r="W5">
            <v>38108</v>
          </cell>
          <cell r="X5">
            <v>38078</v>
          </cell>
          <cell r="Y5">
            <v>38047</v>
          </cell>
          <cell r="Z5">
            <v>38018</v>
          </cell>
          <cell r="AA5">
            <v>37987</v>
          </cell>
          <cell r="AB5">
            <v>37956</v>
          </cell>
          <cell r="AC5">
            <v>37926</v>
          </cell>
          <cell r="AD5">
            <v>37895</v>
          </cell>
          <cell r="AE5">
            <v>37865</v>
          </cell>
          <cell r="AF5">
            <v>37834</v>
          </cell>
          <cell r="AG5">
            <v>37803</v>
          </cell>
          <cell r="AH5">
            <v>37773</v>
          </cell>
          <cell r="AJ5">
            <v>38473</v>
          </cell>
        </row>
        <row r="7"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J7">
            <v>0</v>
          </cell>
        </row>
        <row r="8"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J8">
            <v>0</v>
          </cell>
        </row>
        <row r="9"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J9">
            <v>0</v>
          </cell>
        </row>
        <row r="10"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J10">
            <v>0</v>
          </cell>
        </row>
        <row r="14"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J14">
            <v>0</v>
          </cell>
        </row>
        <row r="15"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J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J16">
            <v>0</v>
          </cell>
        </row>
        <row r="17"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J17">
            <v>0</v>
          </cell>
        </row>
        <row r="18"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J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J19">
            <v>0</v>
          </cell>
        </row>
        <row r="20"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J20">
            <v>0</v>
          </cell>
        </row>
        <row r="21"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J21">
            <v>0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J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J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J24">
            <v>0</v>
          </cell>
        </row>
        <row r="25"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J25">
            <v>0</v>
          </cell>
        </row>
        <row r="27"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J27">
            <v>0</v>
          </cell>
        </row>
        <row r="28"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J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J29">
            <v>0</v>
          </cell>
        </row>
        <row r="30"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J30">
            <v>0</v>
          </cell>
        </row>
        <row r="31"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J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J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J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J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J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J36">
            <v>0</v>
          </cell>
        </row>
        <row r="37"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J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J38">
            <v>0</v>
          </cell>
        </row>
        <row r="40">
          <cell r="J40">
            <v>419185869</v>
          </cell>
          <cell r="K40">
            <v>348705654</v>
          </cell>
          <cell r="L40">
            <v>445763677</v>
          </cell>
          <cell r="M40">
            <v>501016562</v>
          </cell>
          <cell r="N40">
            <v>569345574</v>
          </cell>
          <cell r="O40">
            <v>697156928</v>
          </cell>
          <cell r="P40">
            <v>338833591</v>
          </cell>
          <cell r="Q40">
            <v>247369974</v>
          </cell>
          <cell r="R40">
            <v>234302586</v>
          </cell>
          <cell r="S40">
            <v>348643287</v>
          </cell>
          <cell r="T40">
            <v>378399000</v>
          </cell>
          <cell r="U40">
            <v>386762447</v>
          </cell>
          <cell r="V40">
            <v>294265744</v>
          </cell>
          <cell r="W40">
            <v>231025040</v>
          </cell>
          <cell r="X40">
            <v>274732486</v>
          </cell>
          <cell r="Y40">
            <v>323105410</v>
          </cell>
          <cell r="Z40">
            <v>370514475</v>
          </cell>
          <cell r="AA40">
            <v>435684653</v>
          </cell>
          <cell r="AB40">
            <v>325161377</v>
          </cell>
          <cell r="AC40">
            <v>232496144</v>
          </cell>
          <cell r="AD40">
            <v>237819479</v>
          </cell>
          <cell r="AE40">
            <v>325651647</v>
          </cell>
          <cell r="AF40">
            <v>386600461</v>
          </cell>
          <cell r="AG40">
            <v>367706272</v>
          </cell>
          <cell r="AH40">
            <v>285560751</v>
          </cell>
          <cell r="AJ40">
            <v>348705654</v>
          </cell>
        </row>
        <row r="41"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187017460</v>
          </cell>
          <cell r="Q41">
            <v>130677260</v>
          </cell>
          <cell r="R41">
            <v>105630697</v>
          </cell>
          <cell r="S41">
            <v>145665870</v>
          </cell>
          <cell r="T41">
            <v>158019901</v>
          </cell>
          <cell r="U41">
            <v>163493490</v>
          </cell>
          <cell r="V41">
            <v>130265199</v>
          </cell>
          <cell r="W41">
            <v>107535448</v>
          </cell>
          <cell r="X41">
            <v>147043134</v>
          </cell>
          <cell r="Y41">
            <v>183285426</v>
          </cell>
          <cell r="Z41">
            <v>212355642</v>
          </cell>
          <cell r="AA41">
            <v>252839460</v>
          </cell>
          <cell r="AB41">
            <v>176380963</v>
          </cell>
          <cell r="AC41">
            <v>122982733</v>
          </cell>
          <cell r="AD41">
            <v>110735254</v>
          </cell>
          <cell r="AE41">
            <v>137713282</v>
          </cell>
          <cell r="AF41">
            <v>161900687</v>
          </cell>
          <cell r="AG41">
            <v>155843395</v>
          </cell>
          <cell r="AH41">
            <v>126018785</v>
          </cell>
          <cell r="AJ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47246145</v>
          </cell>
          <cell r="Q42">
            <v>40186287</v>
          </cell>
          <cell r="R42">
            <v>41619926</v>
          </cell>
          <cell r="S42">
            <v>49389991</v>
          </cell>
          <cell r="T42">
            <v>48417009</v>
          </cell>
          <cell r="U42">
            <v>48270259</v>
          </cell>
          <cell r="V42">
            <v>43695002</v>
          </cell>
          <cell r="W42">
            <v>38110692</v>
          </cell>
          <cell r="X42">
            <v>41573683</v>
          </cell>
          <cell r="Y42">
            <v>44536855</v>
          </cell>
          <cell r="Z42">
            <v>48292708</v>
          </cell>
          <cell r="AA42">
            <v>53736782</v>
          </cell>
          <cell r="AB42">
            <v>45298617</v>
          </cell>
          <cell r="AC42">
            <v>39756532</v>
          </cell>
          <cell r="AD42">
            <v>40417272</v>
          </cell>
          <cell r="AE42">
            <v>47624041</v>
          </cell>
          <cell r="AF42">
            <v>48928479</v>
          </cell>
          <cell r="AG42">
            <v>47279397</v>
          </cell>
          <cell r="AH42">
            <v>42290163</v>
          </cell>
          <cell r="AJ42">
            <v>0</v>
          </cell>
        </row>
        <row r="43">
          <cell r="J43">
            <v>372380652</v>
          </cell>
          <cell r="K43">
            <v>324280804</v>
          </cell>
          <cell r="L43">
            <v>317049048</v>
          </cell>
          <cell r="M43">
            <v>328417951</v>
          </cell>
          <cell r="N43">
            <v>347166583</v>
          </cell>
          <cell r="O43">
            <v>381363518</v>
          </cell>
          <cell r="P43">
            <v>293808944</v>
          </cell>
          <cell r="Q43">
            <v>265077677</v>
          </cell>
          <cell r="R43">
            <v>291077918</v>
          </cell>
          <cell r="S43">
            <v>349085244</v>
          </cell>
          <cell r="T43">
            <v>342282631</v>
          </cell>
          <cell r="U43">
            <v>354059066</v>
          </cell>
          <cell r="V43">
            <v>313710971</v>
          </cell>
          <cell r="W43">
            <v>274988572</v>
          </cell>
          <cell r="X43">
            <v>268458345</v>
          </cell>
          <cell r="Y43">
            <v>271136290</v>
          </cell>
          <cell r="Z43">
            <v>286022529</v>
          </cell>
          <cell r="AA43">
            <v>309144140</v>
          </cell>
          <cell r="AB43">
            <v>295817234</v>
          </cell>
          <cell r="AC43">
            <v>268684707</v>
          </cell>
          <cell r="AD43">
            <v>284450933</v>
          </cell>
          <cell r="AE43">
            <v>337248054</v>
          </cell>
          <cell r="AF43">
            <v>350751861</v>
          </cell>
          <cell r="AG43">
            <v>348604623</v>
          </cell>
          <cell r="AH43">
            <v>314645846</v>
          </cell>
          <cell r="AJ43">
            <v>324280804</v>
          </cell>
        </row>
        <row r="44">
          <cell r="J44">
            <v>458061348</v>
          </cell>
          <cell r="K44">
            <v>444606417</v>
          </cell>
          <cell r="L44">
            <v>422222985</v>
          </cell>
          <cell r="M44">
            <v>427612535</v>
          </cell>
          <cell r="N44">
            <v>428298939</v>
          </cell>
          <cell r="O44">
            <v>426048278</v>
          </cell>
          <cell r="P44">
            <v>458919475</v>
          </cell>
          <cell r="Q44">
            <v>453189558</v>
          </cell>
          <cell r="R44">
            <v>456071954</v>
          </cell>
          <cell r="S44">
            <v>499347424</v>
          </cell>
          <cell r="T44">
            <v>461003541</v>
          </cell>
          <cell r="U44">
            <v>462838983</v>
          </cell>
          <cell r="V44">
            <v>464770845</v>
          </cell>
          <cell r="W44">
            <v>451662695</v>
          </cell>
          <cell r="X44">
            <v>440391952</v>
          </cell>
          <cell r="Y44">
            <v>424591402</v>
          </cell>
          <cell r="Z44">
            <v>429479422</v>
          </cell>
          <cell r="AA44">
            <v>420144187</v>
          </cell>
          <cell r="AB44">
            <v>436070806</v>
          </cell>
          <cell r="AC44">
            <v>438159483</v>
          </cell>
          <cell r="AD44">
            <v>449486108</v>
          </cell>
          <cell r="AE44">
            <v>471797149</v>
          </cell>
          <cell r="AF44">
            <v>464635083</v>
          </cell>
          <cell r="AG44">
            <v>454449553</v>
          </cell>
          <cell r="AH44">
            <v>459414836</v>
          </cell>
          <cell r="AJ44">
            <v>444606417</v>
          </cell>
        </row>
        <row r="45">
          <cell r="J45">
            <v>41051753</v>
          </cell>
          <cell r="K45">
            <v>40464689</v>
          </cell>
          <cell r="L45">
            <v>44400053</v>
          </cell>
          <cell r="M45">
            <v>47524035</v>
          </cell>
          <cell r="N45">
            <v>47036276</v>
          </cell>
          <cell r="O45">
            <v>49062950</v>
          </cell>
          <cell r="P45">
            <v>46726057</v>
          </cell>
          <cell r="Q45">
            <v>45725982</v>
          </cell>
          <cell r="R45">
            <v>41653502</v>
          </cell>
          <cell r="S45">
            <v>43540838</v>
          </cell>
          <cell r="T45">
            <v>41471734</v>
          </cell>
          <cell r="U45">
            <v>37636971</v>
          </cell>
          <cell r="V45">
            <v>43029626</v>
          </cell>
          <cell r="W45">
            <v>40748396</v>
          </cell>
          <cell r="X45">
            <v>45915756</v>
          </cell>
          <cell r="Y45">
            <v>48922730</v>
          </cell>
          <cell r="Z45">
            <v>48620235</v>
          </cell>
          <cell r="AA45">
            <v>50986883</v>
          </cell>
          <cell r="AB45">
            <v>44827516</v>
          </cell>
          <cell r="AC45">
            <v>43922254</v>
          </cell>
          <cell r="AD45">
            <v>40646644</v>
          </cell>
          <cell r="AE45">
            <v>41312924</v>
          </cell>
          <cell r="AF45">
            <v>41079125</v>
          </cell>
          <cell r="AG45">
            <v>35841365</v>
          </cell>
          <cell r="AH45">
            <v>41919123</v>
          </cell>
          <cell r="AJ45">
            <v>40464689</v>
          </cell>
        </row>
        <row r="46">
          <cell r="J46">
            <v>4262471</v>
          </cell>
          <cell r="K46">
            <v>4188599</v>
          </cell>
          <cell r="L46">
            <v>4576520</v>
          </cell>
          <cell r="M46">
            <v>5116286</v>
          </cell>
          <cell r="N46">
            <v>5106227</v>
          </cell>
          <cell r="O46">
            <v>5886500</v>
          </cell>
          <cell r="P46">
            <v>6100235</v>
          </cell>
          <cell r="Q46">
            <v>5559259</v>
          </cell>
          <cell r="R46">
            <v>5248977</v>
          </cell>
          <cell r="S46">
            <v>4857934</v>
          </cell>
          <cell r="T46">
            <v>4326706</v>
          </cell>
          <cell r="U46">
            <v>4270886</v>
          </cell>
          <cell r="V46">
            <v>4058532</v>
          </cell>
          <cell r="W46">
            <v>4076931</v>
          </cell>
          <cell r="X46">
            <v>4498007</v>
          </cell>
          <cell r="Y46">
            <v>5068226</v>
          </cell>
          <cell r="Z46">
            <v>5099089</v>
          </cell>
          <cell r="AA46">
            <v>5586954</v>
          </cell>
          <cell r="AB46">
            <v>6475862</v>
          </cell>
          <cell r="AC46">
            <v>5754170</v>
          </cell>
          <cell r="AD46">
            <v>5380564</v>
          </cell>
          <cell r="AE46">
            <v>4815634</v>
          </cell>
          <cell r="AF46">
            <v>4515600</v>
          </cell>
          <cell r="AG46">
            <v>4347822</v>
          </cell>
          <cell r="AH46">
            <v>4219468</v>
          </cell>
          <cell r="AJ46">
            <v>4188599</v>
          </cell>
        </row>
        <row r="47">
          <cell r="J47">
            <v>125487281</v>
          </cell>
          <cell r="K47">
            <v>113342398</v>
          </cell>
          <cell r="L47">
            <v>108088969</v>
          </cell>
          <cell r="M47">
            <v>109633801</v>
          </cell>
          <cell r="N47">
            <v>116675357</v>
          </cell>
          <cell r="O47">
            <v>121239038</v>
          </cell>
          <cell r="P47">
            <v>112691610</v>
          </cell>
          <cell r="Q47">
            <v>102228229</v>
          </cell>
          <cell r="R47">
            <v>115200135</v>
          </cell>
          <cell r="S47">
            <v>144121891</v>
          </cell>
          <cell r="T47">
            <v>129564720</v>
          </cell>
          <cell r="U47">
            <v>133066066</v>
          </cell>
          <cell r="V47">
            <v>120648071</v>
          </cell>
          <cell r="W47">
            <v>107652260</v>
          </cell>
          <cell r="X47">
            <v>105198162</v>
          </cell>
          <cell r="Y47">
            <v>107745101</v>
          </cell>
          <cell r="Z47">
            <v>112111053</v>
          </cell>
          <cell r="AA47">
            <v>114687368</v>
          </cell>
          <cell r="AB47">
            <v>114672698</v>
          </cell>
          <cell r="AC47">
            <v>102604299</v>
          </cell>
          <cell r="AD47">
            <v>113731529</v>
          </cell>
          <cell r="AE47">
            <v>139719175</v>
          </cell>
          <cell r="AF47">
            <v>131312225</v>
          </cell>
          <cell r="AG47">
            <v>130832395</v>
          </cell>
          <cell r="AH47">
            <v>118066259</v>
          </cell>
          <cell r="AJ47">
            <v>113342398</v>
          </cell>
        </row>
        <row r="48">
          <cell r="J48">
            <v>7328650</v>
          </cell>
          <cell r="K48">
            <v>6469062</v>
          </cell>
          <cell r="L48">
            <v>6792070</v>
          </cell>
          <cell r="M48">
            <v>6881070</v>
          </cell>
          <cell r="N48">
            <v>7269258</v>
          </cell>
          <cell r="O48">
            <v>7914433</v>
          </cell>
          <cell r="P48">
            <v>7079236</v>
          </cell>
          <cell r="Q48">
            <v>6357690</v>
          </cell>
          <cell r="R48">
            <v>6642771</v>
          </cell>
          <cell r="S48">
            <v>7389553</v>
          </cell>
          <cell r="T48">
            <v>6971102</v>
          </cell>
          <cell r="U48">
            <v>7565122</v>
          </cell>
          <cell r="V48">
            <v>6949076</v>
          </cell>
          <cell r="W48">
            <v>6410850</v>
          </cell>
          <cell r="X48">
            <v>6695783</v>
          </cell>
          <cell r="Y48">
            <v>6747031</v>
          </cell>
          <cell r="Z48">
            <v>7199795</v>
          </cell>
          <cell r="AA48">
            <v>7768520</v>
          </cell>
          <cell r="AB48">
            <v>7369886</v>
          </cell>
          <cell r="AC48">
            <v>6658170</v>
          </cell>
          <cell r="AD48">
            <v>6805989</v>
          </cell>
          <cell r="AE48">
            <v>7386413</v>
          </cell>
          <cell r="AF48">
            <v>7203842</v>
          </cell>
          <cell r="AG48">
            <v>7939602</v>
          </cell>
          <cell r="AH48">
            <v>7056039</v>
          </cell>
          <cell r="AJ48">
            <v>6469062</v>
          </cell>
        </row>
        <row r="49">
          <cell r="J49">
            <v>183979876</v>
          </cell>
          <cell r="K49">
            <v>155410564</v>
          </cell>
          <cell r="L49">
            <v>143248112</v>
          </cell>
          <cell r="M49">
            <v>155191874</v>
          </cell>
          <cell r="N49">
            <v>148130189</v>
          </cell>
          <cell r="O49">
            <v>167978825</v>
          </cell>
          <cell r="P49">
            <v>165283240</v>
          </cell>
          <cell r="Q49">
            <v>147678143</v>
          </cell>
          <cell r="R49">
            <v>151622300</v>
          </cell>
          <cell r="S49">
            <v>170317962</v>
          </cell>
          <cell r="T49">
            <v>206103593</v>
          </cell>
          <cell r="U49">
            <v>206577568</v>
          </cell>
          <cell r="V49">
            <v>185328431</v>
          </cell>
          <cell r="W49">
            <v>156323385</v>
          </cell>
          <cell r="X49">
            <v>144067280</v>
          </cell>
          <cell r="Y49">
            <v>156153907</v>
          </cell>
          <cell r="Z49">
            <v>148886597</v>
          </cell>
          <cell r="AA49">
            <v>169171204</v>
          </cell>
          <cell r="AB49">
            <v>160730705</v>
          </cell>
          <cell r="AC49">
            <v>145186498</v>
          </cell>
          <cell r="AD49">
            <v>145552985</v>
          </cell>
          <cell r="AE49">
            <v>160928684</v>
          </cell>
          <cell r="AF49">
            <v>197224462</v>
          </cell>
          <cell r="AG49">
            <v>197887348</v>
          </cell>
          <cell r="AH49">
            <v>177593886</v>
          </cell>
          <cell r="AJ49">
            <v>155410564</v>
          </cell>
        </row>
        <row r="50">
          <cell r="J50">
            <v>47416165</v>
          </cell>
          <cell r="K50">
            <v>30440713</v>
          </cell>
          <cell r="L50">
            <v>22512344</v>
          </cell>
          <cell r="M50">
            <v>92175162</v>
          </cell>
          <cell r="N50">
            <v>24038192</v>
          </cell>
          <cell r="O50">
            <v>65549101</v>
          </cell>
          <cell r="P50">
            <v>39038402</v>
          </cell>
          <cell r="Q50">
            <v>28193420</v>
          </cell>
          <cell r="R50">
            <v>101363630</v>
          </cell>
          <cell r="S50">
            <v>105870609</v>
          </cell>
          <cell r="T50">
            <v>90807833</v>
          </cell>
          <cell r="U50">
            <v>75762478</v>
          </cell>
          <cell r="V50">
            <v>96792375</v>
          </cell>
          <cell r="W50">
            <v>74579615</v>
          </cell>
          <cell r="X50">
            <v>5032100</v>
          </cell>
          <cell r="Y50">
            <v>12132019</v>
          </cell>
          <cell r="Z50">
            <v>8176886</v>
          </cell>
          <cell r="AA50">
            <v>33597823</v>
          </cell>
          <cell r="AB50">
            <v>191745071</v>
          </cell>
          <cell r="AC50">
            <v>168343361</v>
          </cell>
          <cell r="AD50">
            <v>108029900</v>
          </cell>
          <cell r="AE50">
            <v>126664640</v>
          </cell>
          <cell r="AF50">
            <v>120205704</v>
          </cell>
          <cell r="AG50">
            <v>136637911</v>
          </cell>
          <cell r="AH50">
            <v>195872184</v>
          </cell>
          <cell r="AJ50">
            <v>30440713</v>
          </cell>
        </row>
        <row r="51">
          <cell r="J51">
            <v>175947600</v>
          </cell>
          <cell r="K51">
            <v>185927700</v>
          </cell>
          <cell r="L51">
            <v>252458500</v>
          </cell>
          <cell r="M51">
            <v>361648800</v>
          </cell>
          <cell r="N51">
            <v>338225200</v>
          </cell>
          <cell r="O51">
            <v>382468700</v>
          </cell>
          <cell r="P51">
            <v>306898500</v>
          </cell>
          <cell r="Q51">
            <v>229405800</v>
          </cell>
          <cell r="R51">
            <v>239473700</v>
          </cell>
          <cell r="S51">
            <v>160869100</v>
          </cell>
          <cell r="T51">
            <v>91884000</v>
          </cell>
          <cell r="U51">
            <v>95087000</v>
          </cell>
          <cell r="V51">
            <v>122015000</v>
          </cell>
          <cell r="W51">
            <v>215816700</v>
          </cell>
          <cell r="X51">
            <v>60980400</v>
          </cell>
          <cell r="Y51">
            <v>114610400</v>
          </cell>
          <cell r="Z51">
            <v>201787700</v>
          </cell>
          <cell r="AA51">
            <v>305303400</v>
          </cell>
          <cell r="AB51">
            <v>298712200</v>
          </cell>
          <cell r="AC51">
            <v>216386900</v>
          </cell>
          <cell r="AD51">
            <v>117517800</v>
          </cell>
          <cell r="AE51">
            <v>196707500</v>
          </cell>
          <cell r="AF51">
            <v>172321200</v>
          </cell>
          <cell r="AG51">
            <v>177123200</v>
          </cell>
          <cell r="AH51">
            <v>213774200</v>
          </cell>
          <cell r="AJ51">
            <v>185927700</v>
          </cell>
        </row>
        <row r="53">
          <cell r="J53">
            <v>20464919.199999999</v>
          </cell>
          <cell r="K53">
            <v>17365725.25</v>
          </cell>
          <cell r="L53">
            <v>21638095</v>
          </cell>
          <cell r="M53">
            <v>24070398.18</v>
          </cell>
          <cell r="N53">
            <v>27076220.32</v>
          </cell>
          <cell r="O53">
            <v>32710652.719999999</v>
          </cell>
          <cell r="P53">
            <v>16235936.130000001</v>
          </cell>
          <cell r="Q53">
            <v>12499764.76</v>
          </cell>
          <cell r="R53">
            <v>11846860.26</v>
          </cell>
          <cell r="S53">
            <v>16936580.149999999</v>
          </cell>
          <cell r="T53">
            <v>18296121.940000001</v>
          </cell>
          <cell r="U53">
            <v>18766331.129999999</v>
          </cell>
          <cell r="V53">
            <v>13809638.060000001</v>
          </cell>
          <cell r="W53">
            <v>10828554.73</v>
          </cell>
          <cell r="X53">
            <v>12787200.060000001</v>
          </cell>
          <cell r="Y53">
            <v>14573396.93</v>
          </cell>
          <cell r="Z53">
            <v>16416466.359999999</v>
          </cell>
          <cell r="AA53">
            <v>18968768.629999999</v>
          </cell>
          <cell r="AB53">
            <v>13553577.619999999</v>
          </cell>
          <cell r="AC53">
            <v>10145911.52</v>
          </cell>
          <cell r="AD53">
            <v>10416325.800000001</v>
          </cell>
          <cell r="AE53">
            <v>13671137.43</v>
          </cell>
          <cell r="AF53">
            <v>16103841.15</v>
          </cell>
          <cell r="AG53">
            <v>15363798</v>
          </cell>
          <cell r="AH53">
            <v>12201239.01</v>
          </cell>
          <cell r="AJ53">
            <v>17365725.25</v>
          </cell>
        </row>
        <row r="54"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8597090.8499999996</v>
          </cell>
          <cell r="Q54">
            <v>6347891.0099999998</v>
          </cell>
          <cell r="R54">
            <v>5254660.68</v>
          </cell>
          <cell r="S54">
            <v>7040740.7300000004</v>
          </cell>
          <cell r="T54">
            <v>7614788.9100000001</v>
          </cell>
          <cell r="U54">
            <v>7897212.2199999997</v>
          </cell>
          <cell r="V54">
            <v>6062836.1699999999</v>
          </cell>
          <cell r="W54">
            <v>4954184.3</v>
          </cell>
          <cell r="X54">
            <v>6589052.0300000003</v>
          </cell>
          <cell r="Y54">
            <v>7916898.7599999998</v>
          </cell>
          <cell r="Z54">
            <v>9019161.6899999995</v>
          </cell>
          <cell r="AA54">
            <v>10584124.810000001</v>
          </cell>
          <cell r="AB54">
            <v>7062666.4699999997</v>
          </cell>
          <cell r="AC54">
            <v>5167909.67</v>
          </cell>
          <cell r="AD54">
            <v>4739439.1900000004</v>
          </cell>
          <cell r="AE54">
            <v>5712556.54</v>
          </cell>
          <cell r="AF54">
            <v>6666988.6299999999</v>
          </cell>
          <cell r="AG54">
            <v>6438229.75</v>
          </cell>
          <cell r="AH54">
            <v>5306957.99</v>
          </cell>
          <cell r="AJ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2476991.7999999998</v>
          </cell>
          <cell r="Q55">
            <v>2166741.9500000002</v>
          </cell>
          <cell r="R55">
            <v>2213519.6800000002</v>
          </cell>
          <cell r="S55">
            <v>2554650.6800000002</v>
          </cell>
          <cell r="T55">
            <v>2508296.89</v>
          </cell>
          <cell r="U55">
            <v>2520785.88</v>
          </cell>
          <cell r="V55">
            <v>2144159.11</v>
          </cell>
          <cell r="W55">
            <v>1878857.98</v>
          </cell>
          <cell r="X55">
            <v>2081555.91</v>
          </cell>
          <cell r="Y55">
            <v>2205114.86</v>
          </cell>
          <cell r="Z55">
            <v>2356621.9900000002</v>
          </cell>
          <cell r="AA55">
            <v>2566479.7999999998</v>
          </cell>
          <cell r="AB55">
            <v>2053377.71</v>
          </cell>
          <cell r="AC55">
            <v>1846341.8</v>
          </cell>
          <cell r="AD55">
            <v>1863665.61</v>
          </cell>
          <cell r="AE55">
            <v>2122990.71</v>
          </cell>
          <cell r="AF55">
            <v>2180389.6</v>
          </cell>
          <cell r="AG55">
            <v>2124817.77</v>
          </cell>
          <cell r="AH55">
            <v>1914698.84</v>
          </cell>
          <cell r="AJ55">
            <v>0</v>
          </cell>
        </row>
        <row r="56">
          <cell r="J56">
            <v>16762352.449999999</v>
          </cell>
          <cell r="K56">
            <v>15308596.16</v>
          </cell>
          <cell r="L56">
            <v>15214367.99</v>
          </cell>
          <cell r="M56">
            <v>15689268.09</v>
          </cell>
          <cell r="N56">
            <v>16449577.039999999</v>
          </cell>
          <cell r="O56">
            <v>17457219.140000001</v>
          </cell>
          <cell r="P56">
            <v>13614619.1</v>
          </cell>
          <cell r="Q56">
            <v>12426107.529999999</v>
          </cell>
          <cell r="R56">
            <v>13444904.050000001</v>
          </cell>
          <cell r="S56">
            <v>15716397.289999999</v>
          </cell>
          <cell r="T56">
            <v>15467415.310000001</v>
          </cell>
          <cell r="U56">
            <v>15925212.710000001</v>
          </cell>
          <cell r="V56">
            <v>13397413.109999999</v>
          </cell>
          <cell r="W56">
            <v>11725292.460000001</v>
          </cell>
          <cell r="X56">
            <v>11796703.73</v>
          </cell>
          <cell r="Y56">
            <v>11884037</v>
          </cell>
          <cell r="Z56">
            <v>12421394.130000001</v>
          </cell>
          <cell r="AA56">
            <v>13020573.310000001</v>
          </cell>
          <cell r="AB56">
            <v>11786006.59</v>
          </cell>
          <cell r="AC56">
            <v>10807855.85</v>
          </cell>
          <cell r="AD56">
            <v>11334372.619999999</v>
          </cell>
          <cell r="AE56">
            <v>13056567.27</v>
          </cell>
          <cell r="AF56">
            <v>13629194.84</v>
          </cell>
          <cell r="AG56">
            <v>13486996.960000001</v>
          </cell>
          <cell r="AH56">
            <v>12382154.48</v>
          </cell>
          <cell r="AJ56">
            <v>15308596.16</v>
          </cell>
        </row>
        <row r="57">
          <cell r="J57">
            <v>15161827.52</v>
          </cell>
          <cell r="K57">
            <v>14922702.85</v>
          </cell>
          <cell r="L57">
            <v>14434318.5</v>
          </cell>
          <cell r="M57">
            <v>14553985.210000001</v>
          </cell>
          <cell r="N57">
            <v>14585415.550000001</v>
          </cell>
          <cell r="O57">
            <v>14544691.43</v>
          </cell>
          <cell r="P57">
            <v>16228258.310000001</v>
          </cell>
          <cell r="Q57">
            <v>16109820.720000001</v>
          </cell>
          <cell r="R57">
            <v>16144608.42</v>
          </cell>
          <cell r="S57">
            <v>17514338.16</v>
          </cell>
          <cell r="T57">
            <v>16210790.74</v>
          </cell>
          <cell r="U57">
            <v>16516014.5</v>
          </cell>
          <cell r="V57">
            <v>15490355.6</v>
          </cell>
          <cell r="W57">
            <v>14860339.189999999</v>
          </cell>
          <cell r="X57">
            <v>14756612.470000001</v>
          </cell>
          <cell r="Y57">
            <v>14289022.6</v>
          </cell>
          <cell r="Z57">
            <v>14254704.07</v>
          </cell>
          <cell r="AA57">
            <v>14021779.699999999</v>
          </cell>
          <cell r="AB57">
            <v>13209185.85</v>
          </cell>
          <cell r="AC57">
            <v>13295197.77</v>
          </cell>
          <cell r="AD57">
            <v>13580499.279999999</v>
          </cell>
          <cell r="AE57">
            <v>14148245.59</v>
          </cell>
          <cell r="AF57">
            <v>13826937.779999999</v>
          </cell>
          <cell r="AG57">
            <v>13904196.369999999</v>
          </cell>
          <cell r="AH57">
            <v>14025518.91</v>
          </cell>
          <cell r="AJ57">
            <v>14922702.85</v>
          </cell>
        </row>
        <row r="58">
          <cell r="J58">
            <v>1693967.76</v>
          </cell>
          <cell r="K58">
            <v>1694971.61</v>
          </cell>
          <cell r="L58">
            <v>1786429.53</v>
          </cell>
          <cell r="M58">
            <v>1856084.55</v>
          </cell>
          <cell r="N58">
            <v>1865461.74</v>
          </cell>
          <cell r="O58">
            <v>1902369.67</v>
          </cell>
          <cell r="P58">
            <v>1855681.63</v>
          </cell>
          <cell r="Q58">
            <v>1820696.73</v>
          </cell>
          <cell r="R58">
            <v>1627570.74</v>
          </cell>
          <cell r="S58">
            <v>1782834.14</v>
          </cell>
          <cell r="T58">
            <v>1673394.55</v>
          </cell>
          <cell r="U58">
            <v>1561829.26</v>
          </cell>
          <cell r="V58">
            <v>1650612.2</v>
          </cell>
          <cell r="W58">
            <v>1567085.68</v>
          </cell>
          <cell r="X58">
            <v>1719595.97</v>
          </cell>
          <cell r="Y58">
            <v>1800306.29</v>
          </cell>
          <cell r="Z58">
            <v>1768195.58</v>
          </cell>
          <cell r="AA58">
            <v>1861713.47</v>
          </cell>
          <cell r="AB58">
            <v>1533159.98</v>
          </cell>
          <cell r="AC58">
            <v>1507831.41</v>
          </cell>
          <cell r="AD58">
            <v>1372766.57</v>
          </cell>
          <cell r="AE58">
            <v>1433965.68</v>
          </cell>
          <cell r="AF58">
            <v>1411530.95</v>
          </cell>
          <cell r="AG58">
            <v>1266717.24</v>
          </cell>
          <cell r="AH58">
            <v>1431675.53</v>
          </cell>
          <cell r="AJ58">
            <v>1694971.61</v>
          </cell>
        </row>
        <row r="59">
          <cell r="J59">
            <v>751629.42</v>
          </cell>
          <cell r="K59">
            <v>668689.89</v>
          </cell>
          <cell r="L59">
            <v>706333.88</v>
          </cell>
          <cell r="M59">
            <v>663018.16</v>
          </cell>
          <cell r="N59">
            <v>747210.15</v>
          </cell>
          <cell r="O59">
            <v>653749.61</v>
          </cell>
          <cell r="P59">
            <v>691547.69</v>
          </cell>
          <cell r="Q59">
            <v>673616.93</v>
          </cell>
          <cell r="R59">
            <v>660472.22</v>
          </cell>
          <cell r="S59">
            <v>672743.96</v>
          </cell>
          <cell r="T59">
            <v>635168.93999999994</v>
          </cell>
          <cell r="U59">
            <v>667839.61</v>
          </cell>
          <cell r="V59">
            <v>620474.04</v>
          </cell>
          <cell r="W59">
            <v>583373.68999999994</v>
          </cell>
          <cell r="X59">
            <v>607165.69999999995</v>
          </cell>
          <cell r="Y59">
            <v>616013.56999999995</v>
          </cell>
          <cell r="Z59">
            <v>626361.01</v>
          </cell>
          <cell r="AA59">
            <v>580256.96</v>
          </cell>
          <cell r="AB59">
            <v>627346.43000000005</v>
          </cell>
          <cell r="AC59">
            <v>596677.65</v>
          </cell>
          <cell r="AD59">
            <v>580907.37</v>
          </cell>
          <cell r="AE59">
            <v>573110.53</v>
          </cell>
          <cell r="AF59">
            <v>566088.62</v>
          </cell>
          <cell r="AG59">
            <v>583640.26</v>
          </cell>
          <cell r="AH59">
            <v>600714.97</v>
          </cell>
          <cell r="AJ59">
            <v>668689.89</v>
          </cell>
        </row>
        <row r="60">
          <cell r="J60">
            <v>4685455.45</v>
          </cell>
          <cell r="K60">
            <v>4466926.6100000003</v>
          </cell>
          <cell r="L60">
            <v>4325219.03</v>
          </cell>
          <cell r="M60">
            <v>4366182.5999999996</v>
          </cell>
          <cell r="N60">
            <v>4650938.8099999996</v>
          </cell>
          <cell r="O60">
            <v>4786841.51</v>
          </cell>
          <cell r="P60">
            <v>4597787.37</v>
          </cell>
          <cell r="Q60">
            <v>4282967.76</v>
          </cell>
          <cell r="R60">
            <v>4778669.6500000004</v>
          </cell>
          <cell r="S60">
            <v>5719904.1600000001</v>
          </cell>
          <cell r="T60">
            <v>5225322.4000000004</v>
          </cell>
          <cell r="U60">
            <v>5235649.3099999996</v>
          </cell>
          <cell r="V60">
            <v>4613826.22</v>
          </cell>
          <cell r="W60">
            <v>4102861.17</v>
          </cell>
          <cell r="X60">
            <v>4118479.74</v>
          </cell>
          <cell r="Y60">
            <v>4172804.5</v>
          </cell>
          <cell r="Z60">
            <v>4276183.84</v>
          </cell>
          <cell r="AA60">
            <v>4292654.4400000004</v>
          </cell>
          <cell r="AB60">
            <v>4022551.11</v>
          </cell>
          <cell r="AC60">
            <v>3700028.35</v>
          </cell>
          <cell r="AD60">
            <v>4051528.83</v>
          </cell>
          <cell r="AE60">
            <v>4777248.38</v>
          </cell>
          <cell r="AF60">
            <v>4570608.97</v>
          </cell>
          <cell r="AG60">
            <v>4429735.13</v>
          </cell>
          <cell r="AH60">
            <v>4127322.49</v>
          </cell>
          <cell r="AJ60">
            <v>4466926.6100000003</v>
          </cell>
        </row>
        <row r="61">
          <cell r="J61">
            <v>280843.3</v>
          </cell>
          <cell r="K61">
            <v>260537.57</v>
          </cell>
          <cell r="L61">
            <v>268048.82</v>
          </cell>
          <cell r="M61">
            <v>271382.88</v>
          </cell>
          <cell r="N61">
            <v>281237.34000000003</v>
          </cell>
          <cell r="O61">
            <v>295130.93</v>
          </cell>
          <cell r="P61">
            <v>299406.58</v>
          </cell>
          <cell r="Q61">
            <v>274408.63</v>
          </cell>
          <cell r="R61">
            <v>283715.43</v>
          </cell>
          <cell r="S61">
            <v>307668.02</v>
          </cell>
          <cell r="T61">
            <v>290728.40999999997</v>
          </cell>
          <cell r="U61">
            <v>314170.81</v>
          </cell>
          <cell r="V61">
            <v>273920.21999999997</v>
          </cell>
          <cell r="W61">
            <v>253748.14</v>
          </cell>
          <cell r="X61">
            <v>267532.03000000003</v>
          </cell>
          <cell r="Y61">
            <v>271881.59999999998</v>
          </cell>
          <cell r="Z61">
            <v>288356.02</v>
          </cell>
          <cell r="AA61">
            <v>303803</v>
          </cell>
          <cell r="AB61">
            <v>267527.69</v>
          </cell>
          <cell r="AC61">
            <v>245378.04</v>
          </cell>
          <cell r="AD61">
            <v>248836.89</v>
          </cell>
          <cell r="AE61">
            <v>263279.74</v>
          </cell>
          <cell r="AF61">
            <v>256900.92</v>
          </cell>
          <cell r="AG61">
            <v>282578.56</v>
          </cell>
          <cell r="AH61">
            <v>254485.68</v>
          </cell>
          <cell r="AJ61">
            <v>260537.57</v>
          </cell>
        </row>
        <row r="62">
          <cell r="J62">
            <v>7009536.4699999997</v>
          </cell>
          <cell r="K62">
            <v>6130903.1500000004</v>
          </cell>
          <cell r="L62">
            <v>5260523.2699999996</v>
          </cell>
          <cell r="M62">
            <v>5591777.0199999996</v>
          </cell>
          <cell r="N62">
            <v>5771234.29</v>
          </cell>
          <cell r="O62">
            <v>6273601.9800000004</v>
          </cell>
          <cell r="P62">
            <v>6141583.8099999996</v>
          </cell>
          <cell r="Q62">
            <v>5401431.7699999996</v>
          </cell>
          <cell r="R62">
            <v>6170107.5</v>
          </cell>
          <cell r="S62">
            <v>6554580.3300000001</v>
          </cell>
          <cell r="T62">
            <v>7878621.0300000003</v>
          </cell>
          <cell r="U62">
            <v>7964315.5999999996</v>
          </cell>
          <cell r="V62">
            <v>7156484.46</v>
          </cell>
          <cell r="W62">
            <v>6317860.3700000001</v>
          </cell>
          <cell r="X62">
            <v>5385005.6399999997</v>
          </cell>
          <cell r="Y62">
            <v>5794570.3300000001</v>
          </cell>
          <cell r="Z62">
            <v>5564802.5</v>
          </cell>
          <cell r="AA62">
            <v>6281490.3799999999</v>
          </cell>
          <cell r="AB62">
            <v>5963543.9100000001</v>
          </cell>
          <cell r="AC62">
            <v>5302029.71</v>
          </cell>
          <cell r="AD62">
            <v>5915411.8200000003</v>
          </cell>
          <cell r="AE62">
            <v>6184591.4500000002</v>
          </cell>
          <cell r="AF62">
            <v>7528415.1699999999</v>
          </cell>
          <cell r="AG62">
            <v>7618307.0599999996</v>
          </cell>
          <cell r="AH62">
            <v>6848105.7300000004</v>
          </cell>
          <cell r="AJ62">
            <v>6130903.1500000004</v>
          </cell>
        </row>
        <row r="63">
          <cell r="J63">
            <v>1661976.46</v>
          </cell>
          <cell r="K63">
            <v>1082037.52</v>
          </cell>
          <cell r="L63">
            <v>867376.37</v>
          </cell>
          <cell r="M63">
            <v>3886078.71</v>
          </cell>
          <cell r="N63">
            <v>1137548.54</v>
          </cell>
          <cell r="O63">
            <v>3190285.6</v>
          </cell>
          <cell r="P63">
            <v>1207531.8700000001</v>
          </cell>
          <cell r="Q63">
            <v>854895.19</v>
          </cell>
          <cell r="R63">
            <v>2845605.73</v>
          </cell>
          <cell r="S63">
            <v>3172485.57</v>
          </cell>
          <cell r="T63">
            <v>2859405.5</v>
          </cell>
          <cell r="U63">
            <v>2459611.37</v>
          </cell>
          <cell r="V63">
            <v>2900618.45</v>
          </cell>
          <cell r="W63">
            <v>2426461.02</v>
          </cell>
          <cell r="X63">
            <v>195473.68</v>
          </cell>
          <cell r="Y63">
            <v>404761.65</v>
          </cell>
          <cell r="Z63">
            <v>332229.84999999998</v>
          </cell>
          <cell r="AA63">
            <v>1414278.93</v>
          </cell>
          <cell r="AB63">
            <v>6571678.71</v>
          </cell>
          <cell r="AC63">
            <v>5666536.9000000004</v>
          </cell>
          <cell r="AD63">
            <v>4186291</v>
          </cell>
          <cell r="AE63">
            <v>4915142.8499999996</v>
          </cell>
          <cell r="AF63">
            <v>4740956.63</v>
          </cell>
          <cell r="AG63">
            <v>5335694.2300000004</v>
          </cell>
          <cell r="AH63">
            <v>7478989.1500000004</v>
          </cell>
          <cell r="AJ63">
            <v>1082037.52</v>
          </cell>
        </row>
        <row r="64">
          <cell r="J64">
            <v>3277772.5</v>
          </cell>
          <cell r="K64">
            <v>3347838.7</v>
          </cell>
          <cell r="L64">
            <v>4597812.2</v>
          </cell>
          <cell r="M64">
            <v>6689749.7999999998</v>
          </cell>
          <cell r="N64">
            <v>6429160.2000000002</v>
          </cell>
          <cell r="O64">
            <v>7353810.5999999996</v>
          </cell>
          <cell r="P64">
            <v>4787488.5999999996</v>
          </cell>
          <cell r="Q64">
            <v>3523788.3</v>
          </cell>
          <cell r="R64">
            <v>3657755.8</v>
          </cell>
          <cell r="S64">
            <v>2485773.9</v>
          </cell>
          <cell r="T64">
            <v>1531847.5</v>
          </cell>
          <cell r="U64">
            <v>1760673.4</v>
          </cell>
          <cell r="V64">
            <v>1957478.7</v>
          </cell>
          <cell r="W64">
            <v>3320781.5</v>
          </cell>
          <cell r="X64">
            <v>987715.1</v>
          </cell>
          <cell r="Y64">
            <v>1851247</v>
          </cell>
          <cell r="Z64">
            <v>3216087.5</v>
          </cell>
          <cell r="AA64">
            <v>4784593</v>
          </cell>
          <cell r="AB64">
            <v>4288304.3</v>
          </cell>
          <cell r="AC64">
            <v>3092725.7</v>
          </cell>
          <cell r="AD64">
            <v>1908267.8</v>
          </cell>
          <cell r="AE64">
            <v>3157592.5</v>
          </cell>
          <cell r="AF64">
            <v>2629318.9</v>
          </cell>
          <cell r="AG64">
            <v>2995602.7</v>
          </cell>
          <cell r="AH64">
            <v>3570020.5</v>
          </cell>
          <cell r="AJ64">
            <v>3347838.7</v>
          </cell>
        </row>
        <row r="66"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J66">
            <v>0</v>
          </cell>
        </row>
        <row r="67"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J67">
            <v>0</v>
          </cell>
        </row>
        <row r="68"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J68">
            <v>0</v>
          </cell>
        </row>
        <row r="69"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J69">
            <v>0</v>
          </cell>
        </row>
        <row r="70"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J70">
            <v>0</v>
          </cell>
        </row>
        <row r="71"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J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J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J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J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J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J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J77">
            <v>0</v>
          </cell>
        </row>
        <row r="79">
          <cell r="J79">
            <v>2038016.22</v>
          </cell>
          <cell r="K79">
            <v>1457718.13</v>
          </cell>
          <cell r="L79">
            <v>1532977.32</v>
          </cell>
          <cell r="M79">
            <v>1395034.45</v>
          </cell>
          <cell r="N79">
            <v>1963765.7</v>
          </cell>
          <cell r="O79">
            <v>1750524.52</v>
          </cell>
          <cell r="P79">
            <v>-55377.16</v>
          </cell>
          <cell r="Q79">
            <v>150705.15</v>
          </cell>
          <cell r="R79">
            <v>621426.39</v>
          </cell>
          <cell r="S79">
            <v>906991.31</v>
          </cell>
          <cell r="T79">
            <v>485722.9</v>
          </cell>
          <cell r="U79">
            <v>308628.58</v>
          </cell>
          <cell r="V79">
            <v>110973.43</v>
          </cell>
          <cell r="W79">
            <v>451078.13</v>
          </cell>
          <cell r="X79">
            <v>334413.96999999997</v>
          </cell>
          <cell r="Y79">
            <v>407432.37</v>
          </cell>
          <cell r="Z79">
            <v>158018</v>
          </cell>
          <cell r="AA79">
            <v>113228.15</v>
          </cell>
          <cell r="AB79">
            <v>878195.15</v>
          </cell>
          <cell r="AC79">
            <v>645976.43000000005</v>
          </cell>
          <cell r="AD79">
            <v>775434.05</v>
          </cell>
          <cell r="AE79">
            <v>1132802.31</v>
          </cell>
          <cell r="AF79">
            <v>1138550.1200000001</v>
          </cell>
          <cell r="AG79">
            <v>1021805.42</v>
          </cell>
          <cell r="AH79">
            <v>854694.3</v>
          </cell>
          <cell r="AJ79">
            <v>1457718.13</v>
          </cell>
        </row>
        <row r="80"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-30565.14</v>
          </cell>
          <cell r="Q80">
            <v>79612.47</v>
          </cell>
          <cell r="R80">
            <v>280157.82</v>
          </cell>
          <cell r="S80">
            <v>378948.01</v>
          </cell>
          <cell r="T80">
            <v>202838.5</v>
          </cell>
          <cell r="U80">
            <v>130464.48</v>
          </cell>
          <cell r="V80">
            <v>49125.58</v>
          </cell>
          <cell r="W80">
            <v>209963.77</v>
          </cell>
          <cell r="X80">
            <v>178986.04</v>
          </cell>
          <cell r="Y80">
            <v>231120.91</v>
          </cell>
          <cell r="Z80">
            <v>90566</v>
          </cell>
          <cell r="AA80">
            <v>65709.33</v>
          </cell>
          <cell r="AB80">
            <v>476369.32</v>
          </cell>
          <cell r="AC80">
            <v>341700.06</v>
          </cell>
          <cell r="AD80">
            <v>361063.3</v>
          </cell>
          <cell r="AE80">
            <v>479045.4</v>
          </cell>
          <cell r="AF80">
            <v>476802.45</v>
          </cell>
          <cell r="AG80">
            <v>433067.47</v>
          </cell>
          <cell r="AH80">
            <v>377179.07</v>
          </cell>
          <cell r="AJ80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-7721.66</v>
          </cell>
          <cell r="Q81">
            <v>24482.68</v>
          </cell>
          <cell r="R81">
            <v>110385.98</v>
          </cell>
          <cell r="S81">
            <v>128487.47</v>
          </cell>
          <cell r="T81">
            <v>62149.34</v>
          </cell>
          <cell r="U81">
            <v>38518.69</v>
          </cell>
          <cell r="V81">
            <v>16478.25</v>
          </cell>
          <cell r="W81">
            <v>74411.41</v>
          </cell>
          <cell r="X81">
            <v>50604.94</v>
          </cell>
          <cell r="Y81">
            <v>56160.49</v>
          </cell>
          <cell r="Z81">
            <v>20596</v>
          </cell>
          <cell r="AA81">
            <v>13965.41</v>
          </cell>
          <cell r="AB81">
            <v>122342.41</v>
          </cell>
          <cell r="AC81">
            <v>110461.11</v>
          </cell>
          <cell r="AD81">
            <v>131784.53</v>
          </cell>
          <cell r="AE81">
            <v>165663.6</v>
          </cell>
          <cell r="AF81">
            <v>144095.85999999999</v>
          </cell>
          <cell r="AG81">
            <v>131382.98000000001</v>
          </cell>
          <cell r="AH81">
            <v>126576.08</v>
          </cell>
          <cell r="AJ81">
            <v>0</v>
          </cell>
        </row>
        <row r="82">
          <cell r="J82">
            <v>1810406.28</v>
          </cell>
          <cell r="K82">
            <v>1355580.03</v>
          </cell>
          <cell r="L82">
            <v>1090370.77</v>
          </cell>
          <cell r="M82">
            <v>914448.83</v>
          </cell>
          <cell r="N82">
            <v>1197489.48</v>
          </cell>
          <cell r="O82">
            <v>957606.79</v>
          </cell>
          <cell r="P82">
            <v>-48018.57</v>
          </cell>
          <cell r="Q82">
            <v>161493.21</v>
          </cell>
          <cell r="R82">
            <v>772008.13</v>
          </cell>
          <cell r="S82">
            <v>908141.05</v>
          </cell>
          <cell r="T82">
            <v>439362.98</v>
          </cell>
          <cell r="U82">
            <v>282531.94</v>
          </cell>
          <cell r="V82">
            <v>118306.61</v>
          </cell>
          <cell r="W82">
            <v>536917.25</v>
          </cell>
          <cell r="X82">
            <v>326776.87</v>
          </cell>
          <cell r="Y82">
            <v>341899.88</v>
          </cell>
          <cell r="Z82">
            <v>121983.65</v>
          </cell>
          <cell r="AA82">
            <v>80342.100000000006</v>
          </cell>
          <cell r="AB82">
            <v>798942.55</v>
          </cell>
          <cell r="AC82">
            <v>746524.15</v>
          </cell>
          <cell r="AD82">
            <v>927480.54</v>
          </cell>
          <cell r="AE82">
            <v>1173141.23</v>
          </cell>
          <cell r="AF82">
            <v>1032974.9</v>
          </cell>
          <cell r="AG82">
            <v>968724.55</v>
          </cell>
          <cell r="AH82">
            <v>941747.11</v>
          </cell>
          <cell r="AJ82">
            <v>1355580.03</v>
          </cell>
        </row>
        <row r="83">
          <cell r="J83">
            <v>2225246.9500000002</v>
          </cell>
          <cell r="K83">
            <v>1857422</v>
          </cell>
          <cell r="L83">
            <v>1453504.71</v>
          </cell>
          <cell r="M83">
            <v>1190622.04</v>
          </cell>
          <cell r="N83">
            <v>1479288.37</v>
          </cell>
          <cell r="O83">
            <v>1070602.4099999999</v>
          </cell>
          <cell r="P83">
            <v>-75003.350000000006</v>
          </cell>
          <cell r="Q83">
            <v>276096.56</v>
          </cell>
          <cell r="R83">
            <v>1209611.7</v>
          </cell>
          <cell r="S83">
            <v>1299046.3</v>
          </cell>
          <cell r="T83">
            <v>591756.25</v>
          </cell>
          <cell r="U83">
            <v>369336.11</v>
          </cell>
          <cell r="V83">
            <v>175274.27</v>
          </cell>
          <cell r="W83">
            <v>881874.8</v>
          </cell>
          <cell r="X83">
            <v>536060.46</v>
          </cell>
          <cell r="Y83">
            <v>535405.09</v>
          </cell>
          <cell r="Z83">
            <v>183165.53</v>
          </cell>
          <cell r="AA83">
            <v>109189.41</v>
          </cell>
          <cell r="AB83">
            <v>1177739.0900000001</v>
          </cell>
          <cell r="AC83">
            <v>1217399.53</v>
          </cell>
          <cell r="AD83">
            <v>1465594.14</v>
          </cell>
          <cell r="AE83">
            <v>1641179.79</v>
          </cell>
          <cell r="AF83">
            <v>1368364.45</v>
          </cell>
          <cell r="AG83">
            <v>1262853.1299999999</v>
          </cell>
          <cell r="AH83">
            <v>1375046.26</v>
          </cell>
          <cell r="AJ83">
            <v>1857422</v>
          </cell>
        </row>
        <row r="84">
          <cell r="J84">
            <v>201413.47</v>
          </cell>
          <cell r="K84">
            <v>170387.3</v>
          </cell>
          <cell r="L84">
            <v>151165.63</v>
          </cell>
          <cell r="M84">
            <v>132352.66</v>
          </cell>
          <cell r="N84">
            <v>160164.68</v>
          </cell>
          <cell r="O84">
            <v>122353.78</v>
          </cell>
          <cell r="P84">
            <v>-7636.66</v>
          </cell>
          <cell r="Q84">
            <v>27857.63</v>
          </cell>
          <cell r="R84">
            <v>110475.03</v>
          </cell>
          <cell r="S84">
            <v>113270.96</v>
          </cell>
          <cell r="T84">
            <v>53234.21</v>
          </cell>
          <cell r="U84">
            <v>30033.54</v>
          </cell>
          <cell r="V84">
            <v>16227.32</v>
          </cell>
          <cell r="W84">
            <v>79561.55</v>
          </cell>
          <cell r="X84">
            <v>55890.26</v>
          </cell>
          <cell r="Y84">
            <v>61691.03</v>
          </cell>
          <cell r="Z84">
            <v>20735.689999999999</v>
          </cell>
          <cell r="AA84">
            <v>13250.75</v>
          </cell>
          <cell r="AB84">
            <v>121070.06</v>
          </cell>
          <cell r="AC84">
            <v>122035.32</v>
          </cell>
          <cell r="AD84">
            <v>132532.42000000001</v>
          </cell>
          <cell r="AE84">
            <v>143709.93</v>
          </cell>
          <cell r="AF84">
            <v>120979.27</v>
          </cell>
          <cell r="AG84">
            <v>99598.25</v>
          </cell>
          <cell r="AH84">
            <v>125465.55</v>
          </cell>
          <cell r="AJ84">
            <v>170387.3</v>
          </cell>
        </row>
        <row r="85">
          <cell r="J85">
            <v>20723.46</v>
          </cell>
          <cell r="K85">
            <v>17509.88</v>
          </cell>
          <cell r="L85">
            <v>15738.62</v>
          </cell>
          <cell r="M85">
            <v>14245.83</v>
          </cell>
          <cell r="N85">
            <v>17612.22</v>
          </cell>
          <cell r="O85">
            <v>14780.7</v>
          </cell>
          <cell r="P85">
            <v>-996.99</v>
          </cell>
          <cell r="Q85">
            <v>3386.87</v>
          </cell>
          <cell r="R85">
            <v>13921.54</v>
          </cell>
          <cell r="S85">
            <v>12637.86</v>
          </cell>
          <cell r="T85">
            <v>5553.87</v>
          </cell>
          <cell r="U85">
            <v>3408.08</v>
          </cell>
          <cell r="V85">
            <v>1530.55</v>
          </cell>
          <cell r="W85">
            <v>7960.24</v>
          </cell>
          <cell r="X85">
            <v>5475.13</v>
          </cell>
          <cell r="Y85">
            <v>6390.98</v>
          </cell>
          <cell r="Z85">
            <v>2174.67</v>
          </cell>
          <cell r="AA85">
            <v>1451.97</v>
          </cell>
          <cell r="AB85">
            <v>17489.990000000002</v>
          </cell>
          <cell r="AC85">
            <v>15987.61</v>
          </cell>
          <cell r="AD85">
            <v>17543.86</v>
          </cell>
          <cell r="AE85">
            <v>16751.52</v>
          </cell>
          <cell r="AF85">
            <v>13298.58</v>
          </cell>
          <cell r="AG85">
            <v>12082</v>
          </cell>
          <cell r="AH85">
            <v>12629.03</v>
          </cell>
          <cell r="AJ85">
            <v>17509.88</v>
          </cell>
        </row>
        <row r="86">
          <cell r="J86">
            <v>610099.36</v>
          </cell>
          <cell r="K86">
            <v>473812.88</v>
          </cell>
          <cell r="L86">
            <v>371717.22</v>
          </cell>
          <cell r="M86">
            <v>305265.21000000002</v>
          </cell>
          <cell r="N86">
            <v>402432.56</v>
          </cell>
          <cell r="O86">
            <v>304425.09000000003</v>
          </cell>
          <cell r="P86">
            <v>-18417.72</v>
          </cell>
          <cell r="Q86">
            <v>62280.480000000003</v>
          </cell>
          <cell r="R86">
            <v>305538.26</v>
          </cell>
          <cell r="S86">
            <v>374931.36</v>
          </cell>
          <cell r="T86">
            <v>166312.68</v>
          </cell>
          <cell r="U86">
            <v>106184.02</v>
          </cell>
          <cell r="V86">
            <v>45498.77</v>
          </cell>
          <cell r="W86">
            <v>210191.85</v>
          </cell>
          <cell r="X86">
            <v>128050.88</v>
          </cell>
          <cell r="Y86">
            <v>135865.39000000001</v>
          </cell>
          <cell r="Z86">
            <v>47813.42</v>
          </cell>
          <cell r="AA86">
            <v>29805.59</v>
          </cell>
          <cell r="AB86">
            <v>309707.77</v>
          </cell>
          <cell r="AC86">
            <v>285079.82</v>
          </cell>
          <cell r="AD86">
            <v>370832.96</v>
          </cell>
          <cell r="AE86">
            <v>486023.04</v>
          </cell>
          <cell r="AF86">
            <v>386718.5</v>
          </cell>
          <cell r="AG86">
            <v>363565.32</v>
          </cell>
          <cell r="AH86">
            <v>353376.85</v>
          </cell>
          <cell r="AJ86">
            <v>473812.88</v>
          </cell>
        </row>
        <row r="87">
          <cell r="J87">
            <v>35630.75</v>
          </cell>
          <cell r="K87">
            <v>27043.06</v>
          </cell>
          <cell r="L87">
            <v>23357.87</v>
          </cell>
          <cell r="M87">
            <v>19159.7</v>
          </cell>
          <cell r="N87">
            <v>25072.85</v>
          </cell>
          <cell r="O87">
            <v>19872.73</v>
          </cell>
          <cell r="P87">
            <v>-1156.99</v>
          </cell>
          <cell r="Q87">
            <v>3873.29</v>
          </cell>
          <cell r="R87">
            <v>17618.21</v>
          </cell>
          <cell r="S87">
            <v>19223.830000000002</v>
          </cell>
          <cell r="T87">
            <v>8948.2900000000009</v>
          </cell>
          <cell r="U87">
            <v>6036.81</v>
          </cell>
          <cell r="V87">
            <v>2620.63</v>
          </cell>
          <cell r="W87">
            <v>12517.23</v>
          </cell>
          <cell r="X87">
            <v>8150.34</v>
          </cell>
          <cell r="Y87">
            <v>8507.93</v>
          </cell>
          <cell r="Z87">
            <v>3070.59</v>
          </cell>
          <cell r="AA87">
            <v>2018.93</v>
          </cell>
          <cell r="AB87">
            <v>19904.57</v>
          </cell>
          <cell r="AC87">
            <v>18499.32</v>
          </cell>
          <cell r="AD87">
            <v>22191.599999999999</v>
          </cell>
          <cell r="AE87">
            <v>25694.16</v>
          </cell>
          <cell r="AF87">
            <v>21215.53</v>
          </cell>
          <cell r="AG87">
            <v>22063.07</v>
          </cell>
          <cell r="AH87">
            <v>21119</v>
          </cell>
          <cell r="AJ87">
            <v>27043.06</v>
          </cell>
        </row>
        <row r="88">
          <cell r="J88">
            <v>-104113.72</v>
          </cell>
          <cell r="K88">
            <v>-180354.49</v>
          </cell>
          <cell r="L88">
            <v>-214538.4</v>
          </cell>
          <cell r="M88">
            <v>-369259.33</v>
          </cell>
          <cell r="N88">
            <v>-213206.53</v>
          </cell>
          <cell r="O88">
            <v>-427441.14</v>
          </cell>
          <cell r="P88">
            <v>-853737.94</v>
          </cell>
          <cell r="Q88">
            <v>-665107.73</v>
          </cell>
          <cell r="R88">
            <v>-509636.08</v>
          </cell>
          <cell r="S88">
            <v>-537604.39</v>
          </cell>
          <cell r="T88">
            <v>-702508.15</v>
          </cell>
          <cell r="U88">
            <v>-777601.75</v>
          </cell>
          <cell r="V88">
            <v>-828039.1</v>
          </cell>
          <cell r="W88">
            <v>-553983.63</v>
          </cell>
          <cell r="X88">
            <v>-600880.79</v>
          </cell>
          <cell r="Y88">
            <v>-571657.80000000005</v>
          </cell>
          <cell r="Z88">
            <v>-663600.54</v>
          </cell>
          <cell r="AA88">
            <v>-653475.96</v>
          </cell>
          <cell r="AB88">
            <v>-801636.34</v>
          </cell>
          <cell r="AC88">
            <v>-696669.16</v>
          </cell>
          <cell r="AD88">
            <v>-694172.78</v>
          </cell>
          <cell r="AE88">
            <v>-755261.83</v>
          </cell>
          <cell r="AF88">
            <v>-831388.59</v>
          </cell>
          <cell r="AG88">
            <v>-792367.44</v>
          </cell>
          <cell r="AH88">
            <v>-805634.7</v>
          </cell>
          <cell r="AJ88">
            <v>-180354.49</v>
          </cell>
        </row>
        <row r="89"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J89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J90">
            <v>0</v>
          </cell>
        </row>
        <row r="92">
          <cell r="J92">
            <v>336166.47</v>
          </cell>
          <cell r="K92">
            <v>336166.47</v>
          </cell>
          <cell r="L92">
            <v>336166.47</v>
          </cell>
          <cell r="M92">
            <v>336166.47</v>
          </cell>
          <cell r="N92">
            <v>336166.47</v>
          </cell>
          <cell r="O92">
            <v>336166.47</v>
          </cell>
          <cell r="P92">
            <v>197321.5</v>
          </cell>
          <cell r="Q92">
            <v>200378.73</v>
          </cell>
          <cell r="R92">
            <v>211073.69</v>
          </cell>
          <cell r="S92">
            <v>215989.85</v>
          </cell>
          <cell r="T92">
            <v>216021.32</v>
          </cell>
          <cell r="U92">
            <v>215243.61</v>
          </cell>
          <cell r="V92">
            <v>212266.3</v>
          </cell>
          <cell r="W92">
            <v>208964.97</v>
          </cell>
          <cell r="X92">
            <v>199470.76</v>
          </cell>
          <cell r="Y92">
            <v>195393.04</v>
          </cell>
          <cell r="Z92">
            <v>194663.3</v>
          </cell>
          <cell r="AA92">
            <v>193777.71</v>
          </cell>
          <cell r="AB92">
            <v>177742.52</v>
          </cell>
          <cell r="AC92">
            <v>179308.94</v>
          </cell>
          <cell r="AD92">
            <v>187058.06</v>
          </cell>
          <cell r="AE92">
            <v>192677.1</v>
          </cell>
          <cell r="AF92">
            <v>193234.56</v>
          </cell>
          <cell r="AG92">
            <v>192549.82</v>
          </cell>
          <cell r="AH92">
            <v>190214.98</v>
          </cell>
          <cell r="AJ92">
            <v>336166.47</v>
          </cell>
        </row>
        <row r="93"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108910.59</v>
          </cell>
          <cell r="Q93">
            <v>105853.36</v>
          </cell>
          <cell r="R93">
            <v>95158.41</v>
          </cell>
          <cell r="S93">
            <v>90242.240000000005</v>
          </cell>
          <cell r="T93">
            <v>90210.77</v>
          </cell>
          <cell r="U93">
            <v>90988.479999999996</v>
          </cell>
          <cell r="V93">
            <v>93965.79</v>
          </cell>
          <cell r="W93">
            <v>97267.12</v>
          </cell>
          <cell r="X93">
            <v>106761.33</v>
          </cell>
          <cell r="Y93">
            <v>110839.05</v>
          </cell>
          <cell r="Z93">
            <v>111568.79</v>
          </cell>
          <cell r="AA93">
            <v>112454.39</v>
          </cell>
          <cell r="AB93">
            <v>96414.88</v>
          </cell>
          <cell r="AC93">
            <v>94848.47</v>
          </cell>
          <cell r="AD93">
            <v>87099.35</v>
          </cell>
          <cell r="AE93">
            <v>81480.3</v>
          </cell>
          <cell r="AF93">
            <v>80922.84</v>
          </cell>
          <cell r="AG93">
            <v>81607.58</v>
          </cell>
          <cell r="AH93">
            <v>83942.42</v>
          </cell>
          <cell r="AJ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5140.8</v>
          </cell>
          <cell r="Q94">
            <v>4885.3</v>
          </cell>
          <cell r="R94">
            <v>4642.38</v>
          </cell>
          <cell r="S94">
            <v>4599.67</v>
          </cell>
          <cell r="T94">
            <v>4598.79</v>
          </cell>
          <cell r="U94">
            <v>4452.33</v>
          </cell>
          <cell r="V94">
            <v>4536.8999999999996</v>
          </cell>
          <cell r="W94">
            <v>4517.04</v>
          </cell>
          <cell r="X94">
            <v>4976.24</v>
          </cell>
          <cell r="Y94">
            <v>5235.6499999999996</v>
          </cell>
          <cell r="Z94">
            <v>5360.61</v>
          </cell>
          <cell r="AA94">
            <v>5495.36</v>
          </cell>
          <cell r="AB94">
            <v>4453.03</v>
          </cell>
          <cell r="AC94">
            <v>4322.2299999999996</v>
          </cell>
          <cell r="AD94">
            <v>4171.88</v>
          </cell>
          <cell r="AE94">
            <v>4149.37</v>
          </cell>
          <cell r="AF94">
            <v>4105.08</v>
          </cell>
          <cell r="AG94">
            <v>4004.76</v>
          </cell>
          <cell r="AH94">
            <v>3973.02</v>
          </cell>
          <cell r="AJ94">
            <v>0</v>
          </cell>
        </row>
        <row r="95">
          <cell r="J95">
            <v>40221.46</v>
          </cell>
          <cell r="K95">
            <v>40221.46</v>
          </cell>
          <cell r="L95">
            <v>40221.46</v>
          </cell>
          <cell r="M95">
            <v>40221.46</v>
          </cell>
          <cell r="N95">
            <v>40221.46</v>
          </cell>
          <cell r="O95">
            <v>40221.46</v>
          </cell>
          <cell r="P95">
            <v>31969.03</v>
          </cell>
          <cell r="Q95">
            <v>32224.53</v>
          </cell>
          <cell r="R95">
            <v>32467.45</v>
          </cell>
          <cell r="S95">
            <v>32510.16</v>
          </cell>
          <cell r="T95">
            <v>32511.040000000001</v>
          </cell>
          <cell r="U95">
            <v>32657.5</v>
          </cell>
          <cell r="V95">
            <v>32572.93</v>
          </cell>
          <cell r="W95">
            <v>32592.79</v>
          </cell>
          <cell r="X95">
            <v>32133.59</v>
          </cell>
          <cell r="Y95">
            <v>31874.18</v>
          </cell>
          <cell r="Z95">
            <v>31749.22</v>
          </cell>
          <cell r="AA95">
            <v>31614.46</v>
          </cell>
          <cell r="AB95">
            <v>29079.96</v>
          </cell>
          <cell r="AC95">
            <v>29210.75</v>
          </cell>
          <cell r="AD95">
            <v>29361.1</v>
          </cell>
          <cell r="AE95">
            <v>29383.62</v>
          </cell>
          <cell r="AF95">
            <v>29427.91</v>
          </cell>
          <cell r="AG95">
            <v>29528.23</v>
          </cell>
          <cell r="AH95">
            <v>29559.96</v>
          </cell>
          <cell r="AJ95">
            <v>40221.46</v>
          </cell>
        </row>
        <row r="96"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J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J97">
            <v>0</v>
          </cell>
        </row>
        <row r="98"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J98">
            <v>0</v>
          </cell>
        </row>
        <row r="99"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J99">
            <v>0</v>
          </cell>
        </row>
        <row r="100"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J100">
            <v>0</v>
          </cell>
        </row>
        <row r="101"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J101">
            <v>0</v>
          </cell>
        </row>
        <row r="102"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J102">
            <v>0</v>
          </cell>
        </row>
        <row r="103"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J103">
            <v>0</v>
          </cell>
        </row>
        <row r="105"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J105">
            <v>0</v>
          </cell>
        </row>
        <row r="106"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J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J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J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J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J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J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J112">
            <v>0</v>
          </cell>
        </row>
        <row r="113"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J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J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J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J116">
            <v>0</v>
          </cell>
        </row>
        <row r="118">
          <cell r="J118">
            <v>914201.74</v>
          </cell>
          <cell r="K118">
            <v>824658.61</v>
          </cell>
          <cell r="L118">
            <v>889694.85</v>
          </cell>
          <cell r="M118">
            <v>860985.63</v>
          </cell>
          <cell r="N118">
            <v>925975.92</v>
          </cell>
          <cell r="O118">
            <v>963129.57</v>
          </cell>
          <cell r="P118">
            <v>681305.08</v>
          </cell>
          <cell r="Q118">
            <v>560036.43000000005</v>
          </cell>
          <cell r="R118">
            <v>535417.67000000004</v>
          </cell>
          <cell r="S118">
            <v>625861.87</v>
          </cell>
          <cell r="T118">
            <v>662357</v>
          </cell>
          <cell r="U118">
            <v>658163.24</v>
          </cell>
          <cell r="V118">
            <v>581709.94999999995</v>
          </cell>
          <cell r="W118">
            <v>491011.44</v>
          </cell>
          <cell r="X118">
            <v>490191.48</v>
          </cell>
          <cell r="Y118">
            <v>496871.7</v>
          </cell>
          <cell r="Z118">
            <v>468317.99</v>
          </cell>
          <cell r="AA118">
            <v>484914.21</v>
          </cell>
          <cell r="AB118">
            <v>735583.13</v>
          </cell>
          <cell r="AC118">
            <v>631625.04</v>
          </cell>
          <cell r="AD118">
            <v>609599.32999999996</v>
          </cell>
          <cell r="AE118">
            <v>652817.88</v>
          </cell>
          <cell r="AF118">
            <v>684024.11</v>
          </cell>
          <cell r="AG118">
            <v>623247.56000000006</v>
          </cell>
          <cell r="AH118">
            <v>503351.31</v>
          </cell>
          <cell r="AJ118">
            <v>824658.61</v>
          </cell>
        </row>
        <row r="119"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353833.14</v>
          </cell>
          <cell r="Q119">
            <v>279607.55</v>
          </cell>
          <cell r="R119">
            <v>235848.78</v>
          </cell>
          <cell r="S119">
            <v>259595.8</v>
          </cell>
          <cell r="T119">
            <v>275254.96999999997</v>
          </cell>
          <cell r="U119">
            <v>276409.17</v>
          </cell>
          <cell r="V119">
            <v>254396.26</v>
          </cell>
          <cell r="W119">
            <v>222814.58</v>
          </cell>
          <cell r="X119">
            <v>247968.19</v>
          </cell>
          <cell r="Y119">
            <v>264011.25</v>
          </cell>
          <cell r="Z119">
            <v>251636.63</v>
          </cell>
          <cell r="AA119">
            <v>264908.71000000002</v>
          </cell>
          <cell r="AB119">
            <v>376510.84</v>
          </cell>
          <cell r="AC119">
            <v>316701.89</v>
          </cell>
          <cell r="AD119">
            <v>274755.15999999997</v>
          </cell>
          <cell r="AE119">
            <v>271376.77</v>
          </cell>
          <cell r="AF119">
            <v>281769.46999999997</v>
          </cell>
          <cell r="AG119">
            <v>259889.97</v>
          </cell>
          <cell r="AH119">
            <v>217598.48</v>
          </cell>
          <cell r="AJ119">
            <v>0</v>
          </cell>
        </row>
        <row r="120"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107992.53</v>
          </cell>
          <cell r="Q120">
            <v>99637.92</v>
          </cell>
          <cell r="R120">
            <v>102108.22</v>
          </cell>
          <cell r="S120">
            <v>96952.43</v>
          </cell>
          <cell r="T120">
            <v>93513.16</v>
          </cell>
          <cell r="U120">
            <v>91194.95</v>
          </cell>
          <cell r="V120">
            <v>92160.639999999999</v>
          </cell>
          <cell r="W120">
            <v>87158.49</v>
          </cell>
          <cell r="X120">
            <v>82451.08</v>
          </cell>
          <cell r="Y120">
            <v>78497.279999999999</v>
          </cell>
          <cell r="Z120">
            <v>70376.039999999994</v>
          </cell>
          <cell r="AA120">
            <v>68639.23</v>
          </cell>
          <cell r="AB120">
            <v>115321.72</v>
          </cell>
          <cell r="AC120">
            <v>117754.64</v>
          </cell>
          <cell r="AD120">
            <v>111273.61</v>
          </cell>
          <cell r="AE120">
            <v>103906.21</v>
          </cell>
          <cell r="AF120">
            <v>95231.59</v>
          </cell>
          <cell r="AG120">
            <v>88808.22</v>
          </cell>
          <cell r="AH120">
            <v>80846.259999999995</v>
          </cell>
          <cell r="AJ120">
            <v>0</v>
          </cell>
        </row>
        <row r="121">
          <cell r="J121">
            <v>720879.35</v>
          </cell>
          <cell r="K121">
            <v>709859.49</v>
          </cell>
          <cell r="L121">
            <v>622357.85</v>
          </cell>
          <cell r="M121">
            <v>559760.93999999994</v>
          </cell>
          <cell r="N121">
            <v>561608.56000000006</v>
          </cell>
          <cell r="O121">
            <v>508006.27</v>
          </cell>
          <cell r="P121">
            <v>562488.85</v>
          </cell>
          <cell r="Q121">
            <v>538522.47</v>
          </cell>
          <cell r="R121">
            <v>583518.41</v>
          </cell>
          <cell r="S121">
            <v>560393.91</v>
          </cell>
          <cell r="T121">
            <v>542429.84</v>
          </cell>
          <cell r="U121">
            <v>538950.37</v>
          </cell>
          <cell r="V121">
            <v>538283.25</v>
          </cell>
          <cell r="W121">
            <v>506980.54</v>
          </cell>
          <cell r="X121">
            <v>439563.84</v>
          </cell>
          <cell r="Y121">
            <v>399347.93</v>
          </cell>
          <cell r="Z121">
            <v>350699.74</v>
          </cell>
          <cell r="AA121">
            <v>326994.18</v>
          </cell>
          <cell r="AB121">
            <v>626866.25</v>
          </cell>
          <cell r="AC121">
            <v>649678.4</v>
          </cell>
          <cell r="AD121">
            <v>636781.52</v>
          </cell>
          <cell r="AE121">
            <v>600942.06000000006</v>
          </cell>
          <cell r="AF121">
            <v>560855.03</v>
          </cell>
          <cell r="AG121">
            <v>528241.85</v>
          </cell>
          <cell r="AH121">
            <v>492515.44</v>
          </cell>
          <cell r="AJ121">
            <v>709859.49</v>
          </cell>
        </row>
        <row r="122">
          <cell r="J122">
            <v>535455.31000000006</v>
          </cell>
          <cell r="K122">
            <v>561728.48</v>
          </cell>
          <cell r="L122">
            <v>482691.11</v>
          </cell>
          <cell r="M122">
            <v>423892.02</v>
          </cell>
          <cell r="N122">
            <v>408214.38</v>
          </cell>
          <cell r="O122">
            <v>353348.38</v>
          </cell>
          <cell r="P122">
            <v>571445.14</v>
          </cell>
          <cell r="Q122">
            <v>594075.49</v>
          </cell>
          <cell r="R122">
            <v>598573.92000000004</v>
          </cell>
          <cell r="S122">
            <v>536540.82999999996</v>
          </cell>
          <cell r="T122">
            <v>488451.75</v>
          </cell>
          <cell r="U122">
            <v>486534.35</v>
          </cell>
          <cell r="V122">
            <v>528155.29</v>
          </cell>
          <cell r="W122">
            <v>539963.07999999996</v>
          </cell>
          <cell r="X122">
            <v>461650.65</v>
          </cell>
          <cell r="Y122">
            <v>405076.47999999998</v>
          </cell>
          <cell r="Z122">
            <v>337360.07</v>
          </cell>
          <cell r="AA122">
            <v>301419.3</v>
          </cell>
          <cell r="AB122">
            <v>600225.03</v>
          </cell>
          <cell r="AC122">
            <v>680622.26</v>
          </cell>
          <cell r="AD122">
            <v>650607.13</v>
          </cell>
          <cell r="AE122">
            <v>559861.57999999996</v>
          </cell>
          <cell r="AF122">
            <v>485610.71</v>
          </cell>
          <cell r="AG122">
            <v>475093.58</v>
          </cell>
          <cell r="AH122">
            <v>482029.83</v>
          </cell>
          <cell r="AJ122">
            <v>561728.48</v>
          </cell>
        </row>
        <row r="123">
          <cell r="J123">
            <v>69561.8</v>
          </cell>
          <cell r="K123">
            <v>73973.929999999993</v>
          </cell>
          <cell r="L123">
            <v>66710.11</v>
          </cell>
          <cell r="M123">
            <v>59496.05</v>
          </cell>
          <cell r="N123">
            <v>57978.33</v>
          </cell>
          <cell r="O123">
            <v>50515.7</v>
          </cell>
          <cell r="P123">
            <v>70582.75</v>
          </cell>
          <cell r="Q123">
            <v>72360.929999999993</v>
          </cell>
          <cell r="R123">
            <v>64487.59</v>
          </cell>
          <cell r="S123">
            <v>60427.51</v>
          </cell>
          <cell r="T123">
            <v>55208.82</v>
          </cell>
          <cell r="U123">
            <v>50650.66</v>
          </cell>
          <cell r="V123">
            <v>62275.45</v>
          </cell>
          <cell r="W123">
            <v>63784.19</v>
          </cell>
          <cell r="X123">
            <v>58353.88</v>
          </cell>
          <cell r="Y123">
            <v>54519.18</v>
          </cell>
          <cell r="Z123">
            <v>44839.53</v>
          </cell>
          <cell r="AA123">
            <v>42809.49</v>
          </cell>
          <cell r="AB123">
            <v>75331.37</v>
          </cell>
          <cell r="AC123">
            <v>83546.929999999993</v>
          </cell>
          <cell r="AD123">
            <v>70717.84</v>
          </cell>
          <cell r="AE123">
            <v>62329.65</v>
          </cell>
          <cell r="AF123">
            <v>54443.21</v>
          </cell>
          <cell r="AG123">
            <v>47347.18</v>
          </cell>
          <cell r="AH123">
            <v>52868.31</v>
          </cell>
          <cell r="AJ123">
            <v>73973.929999999993</v>
          </cell>
        </row>
        <row r="124">
          <cell r="J124">
            <v>44283.26</v>
          </cell>
          <cell r="K124">
            <v>41118.22</v>
          </cell>
          <cell r="L124">
            <v>37893.96</v>
          </cell>
          <cell r="M124">
            <v>30451.09</v>
          </cell>
          <cell r="N124">
            <v>33454.61</v>
          </cell>
          <cell r="O124">
            <v>24442.28</v>
          </cell>
          <cell r="P124">
            <v>36609.199999999997</v>
          </cell>
          <cell r="Q124">
            <v>37566.32</v>
          </cell>
          <cell r="R124">
            <v>37338.49</v>
          </cell>
          <cell r="S124">
            <v>32028.15</v>
          </cell>
          <cell r="T124">
            <v>29889.89</v>
          </cell>
          <cell r="U124">
            <v>30608.94</v>
          </cell>
          <cell r="V124">
            <v>34596.15</v>
          </cell>
          <cell r="W124">
            <v>34774.92</v>
          </cell>
          <cell r="X124">
            <v>30484.36</v>
          </cell>
          <cell r="Y124">
            <v>27544.77</v>
          </cell>
          <cell r="Z124">
            <v>23679.8</v>
          </cell>
          <cell r="AA124">
            <v>19334.39</v>
          </cell>
          <cell r="AB124">
            <v>42441.99</v>
          </cell>
          <cell r="AC124">
            <v>45869</v>
          </cell>
          <cell r="AD124">
            <v>42147.42</v>
          </cell>
          <cell r="AE124">
            <v>34954.639999999999</v>
          </cell>
          <cell r="AF124">
            <v>30999.8</v>
          </cell>
          <cell r="AG124">
            <v>30708.48</v>
          </cell>
          <cell r="AH124">
            <v>32027.67</v>
          </cell>
          <cell r="AJ124">
            <v>41118.22</v>
          </cell>
        </row>
        <row r="125">
          <cell r="J125">
            <v>180923.34</v>
          </cell>
          <cell r="K125">
            <v>188158.44</v>
          </cell>
          <cell r="L125">
            <v>160992.12</v>
          </cell>
          <cell r="M125">
            <v>141631.43</v>
          </cell>
          <cell r="N125">
            <v>144993.67000000001</v>
          </cell>
          <cell r="O125">
            <v>128540.24</v>
          </cell>
          <cell r="P125">
            <v>177687.87</v>
          </cell>
          <cell r="Q125">
            <v>175291.92</v>
          </cell>
          <cell r="R125">
            <v>196142.79</v>
          </cell>
          <cell r="S125">
            <v>190339.76</v>
          </cell>
          <cell r="T125">
            <v>172343.11</v>
          </cell>
          <cell r="U125">
            <v>164572.09</v>
          </cell>
          <cell r="V125">
            <v>173731.36</v>
          </cell>
          <cell r="W125">
            <v>166034.85999999999</v>
          </cell>
          <cell r="X125">
            <v>143783.56</v>
          </cell>
          <cell r="Y125">
            <v>130669.18</v>
          </cell>
          <cell r="Z125">
            <v>111957.72</v>
          </cell>
          <cell r="AA125">
            <v>100380.34</v>
          </cell>
          <cell r="AB125">
            <v>200526.3</v>
          </cell>
          <cell r="AC125">
            <v>210714.79</v>
          </cell>
          <cell r="AD125">
            <v>215157.34</v>
          </cell>
          <cell r="AE125">
            <v>205860.07</v>
          </cell>
          <cell r="AF125">
            <v>177595.91</v>
          </cell>
          <cell r="AG125">
            <v>161557.67000000001</v>
          </cell>
          <cell r="AH125">
            <v>154459.68</v>
          </cell>
          <cell r="AJ125">
            <v>188158.44</v>
          </cell>
        </row>
        <row r="126">
          <cell r="J126">
            <v>11030.02</v>
          </cell>
          <cell r="K126">
            <v>11118.17</v>
          </cell>
          <cell r="L126">
            <v>9894.34</v>
          </cell>
          <cell r="M126">
            <v>8751.4500000000007</v>
          </cell>
          <cell r="N126">
            <v>8608.18</v>
          </cell>
          <cell r="O126">
            <v>7641.46</v>
          </cell>
          <cell r="P126">
            <v>11807.11</v>
          </cell>
          <cell r="Q126">
            <v>11413.42</v>
          </cell>
          <cell r="R126">
            <v>11833.85</v>
          </cell>
          <cell r="S126">
            <v>10527.3</v>
          </cell>
          <cell r="T126">
            <v>9774.91</v>
          </cell>
          <cell r="U126">
            <v>10193.030000000001</v>
          </cell>
          <cell r="V126">
            <v>10511.66</v>
          </cell>
          <cell r="W126">
            <v>10514.39</v>
          </cell>
          <cell r="X126">
            <v>9456.23</v>
          </cell>
          <cell r="Y126">
            <v>8721.89</v>
          </cell>
          <cell r="Z126">
            <v>7781.26</v>
          </cell>
          <cell r="AA126">
            <v>7306.67</v>
          </cell>
          <cell r="AB126">
            <v>13587.65</v>
          </cell>
          <cell r="AC126">
            <v>14135.35</v>
          </cell>
          <cell r="AD126">
            <v>13399.81</v>
          </cell>
          <cell r="AE126">
            <v>11614.55</v>
          </cell>
          <cell r="AF126">
            <v>10117.700000000001</v>
          </cell>
          <cell r="AG126">
            <v>10603.02</v>
          </cell>
          <cell r="AH126">
            <v>9688.58</v>
          </cell>
          <cell r="AJ126">
            <v>11118.17</v>
          </cell>
        </row>
        <row r="127"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J127">
            <v>0</v>
          </cell>
        </row>
        <row r="128"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J128">
            <v>0</v>
          </cell>
        </row>
        <row r="129"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J129">
            <v>0</v>
          </cell>
        </row>
        <row r="131">
          <cell r="J131">
            <v>-528463.68999999994</v>
          </cell>
          <cell r="K131">
            <v>-452328.2</v>
          </cell>
          <cell r="L131">
            <v>-558820.05000000005</v>
          </cell>
          <cell r="M131">
            <v>-679004.48</v>
          </cell>
          <cell r="N131">
            <v>-714068.61</v>
          </cell>
          <cell r="O131">
            <v>-887608.31999999995</v>
          </cell>
          <cell r="P131">
            <v>-435494.58</v>
          </cell>
          <cell r="Q131">
            <v>-333315</v>
          </cell>
          <cell r="R131">
            <v>-336380.4</v>
          </cell>
          <cell r="S131">
            <v>-442963.57</v>
          </cell>
          <cell r="T131">
            <v>-470137.79</v>
          </cell>
          <cell r="U131">
            <v>-480164.76</v>
          </cell>
          <cell r="V131">
            <v>-441613.87</v>
          </cell>
          <cell r="W131">
            <v>-364821.78</v>
          </cell>
          <cell r="X131">
            <v>-373323.54</v>
          </cell>
          <cell r="Y131">
            <v>-431898.38</v>
          </cell>
          <cell r="Z131">
            <v>-491134.63</v>
          </cell>
          <cell r="AA131">
            <v>-593400.4</v>
          </cell>
          <cell r="AB131">
            <v>-390455.53</v>
          </cell>
          <cell r="AC131">
            <v>-297957.23</v>
          </cell>
          <cell r="AD131">
            <v>-306352.34999999998</v>
          </cell>
          <cell r="AE131">
            <v>-395053.07</v>
          </cell>
          <cell r="AF131">
            <v>-463791.16</v>
          </cell>
          <cell r="AG131">
            <v>-443064.16</v>
          </cell>
          <cell r="AH131">
            <v>-355216.09</v>
          </cell>
          <cell r="AJ131">
            <v>-452328.2</v>
          </cell>
        </row>
        <row r="132"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-226172.42</v>
          </cell>
          <cell r="Q132">
            <v>-166413.07999999999</v>
          </cell>
          <cell r="R132">
            <v>-148173.87</v>
          </cell>
          <cell r="S132">
            <v>-183733.01</v>
          </cell>
          <cell r="T132">
            <v>-195374.65</v>
          </cell>
          <cell r="U132">
            <v>-201655.05</v>
          </cell>
          <cell r="V132">
            <v>-193128.75</v>
          </cell>
          <cell r="W132">
            <v>-165551.35999999999</v>
          </cell>
          <cell r="X132">
            <v>-188849.39</v>
          </cell>
          <cell r="Y132">
            <v>-229487.87</v>
          </cell>
          <cell r="Z132">
            <v>-263896.46999999997</v>
          </cell>
          <cell r="AA132">
            <v>-324174.74</v>
          </cell>
          <cell r="AB132">
            <v>-199856.05</v>
          </cell>
          <cell r="AC132">
            <v>-149398.16</v>
          </cell>
          <cell r="AD132">
            <v>-138077.4</v>
          </cell>
          <cell r="AE132">
            <v>-164223.79</v>
          </cell>
          <cell r="AF132">
            <v>-191049.1</v>
          </cell>
          <cell r="AG132">
            <v>-184754.72</v>
          </cell>
          <cell r="AH132">
            <v>-153559.71</v>
          </cell>
          <cell r="AJ132">
            <v>0</v>
          </cell>
        </row>
        <row r="133"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-69029.52</v>
          </cell>
          <cell r="Q133">
            <v>-59301.17</v>
          </cell>
          <cell r="R133">
            <v>-64150.3</v>
          </cell>
          <cell r="S133">
            <v>-68619.600000000006</v>
          </cell>
          <cell r="T133">
            <v>-66375.19</v>
          </cell>
          <cell r="U133">
            <v>-66531.520000000004</v>
          </cell>
          <cell r="V133">
            <v>-69965.14</v>
          </cell>
          <cell r="W133">
            <v>-64758.81</v>
          </cell>
          <cell r="X133">
            <v>-62793.69</v>
          </cell>
          <cell r="Y133">
            <v>-68232.600000000006</v>
          </cell>
          <cell r="Z133">
            <v>-73804.789999999994</v>
          </cell>
          <cell r="AA133">
            <v>-83995.36</v>
          </cell>
          <cell r="AB133">
            <v>-61214.02</v>
          </cell>
          <cell r="AC133">
            <v>-55548.54</v>
          </cell>
          <cell r="AD133">
            <v>-55920.22</v>
          </cell>
          <cell r="AE133">
            <v>-62878.9</v>
          </cell>
          <cell r="AF133">
            <v>-64570.19</v>
          </cell>
          <cell r="AG133">
            <v>-63133.41</v>
          </cell>
          <cell r="AH133">
            <v>-57053.38</v>
          </cell>
          <cell r="AJ133">
            <v>0</v>
          </cell>
        </row>
        <row r="134">
          <cell r="J134">
            <v>-416711.7</v>
          </cell>
          <cell r="K134">
            <v>-389360.47</v>
          </cell>
          <cell r="L134">
            <v>-390904.86</v>
          </cell>
          <cell r="M134">
            <v>-441447.77</v>
          </cell>
          <cell r="N134">
            <v>-433085.82</v>
          </cell>
          <cell r="O134">
            <v>-468172.3</v>
          </cell>
          <cell r="P134">
            <v>-359546.48</v>
          </cell>
          <cell r="Q134">
            <v>-320510.61</v>
          </cell>
          <cell r="R134">
            <v>-366600.07</v>
          </cell>
          <cell r="S134">
            <v>-396627.6</v>
          </cell>
          <cell r="T134">
            <v>-385014.08</v>
          </cell>
          <cell r="U134">
            <v>-393192.69</v>
          </cell>
          <cell r="V134">
            <v>-408645.83</v>
          </cell>
          <cell r="W134">
            <v>-376686.83</v>
          </cell>
          <cell r="X134">
            <v>-334766.18</v>
          </cell>
          <cell r="Y134">
            <v>-347127.28</v>
          </cell>
          <cell r="Z134">
            <v>-367785.97</v>
          </cell>
          <cell r="AA134">
            <v>-400150.12</v>
          </cell>
          <cell r="AB134">
            <v>-332747.42</v>
          </cell>
          <cell r="AC134">
            <v>-306473.57</v>
          </cell>
          <cell r="AD134">
            <v>-320012.68</v>
          </cell>
          <cell r="AE134">
            <v>-363660.39</v>
          </cell>
          <cell r="AF134">
            <v>-380278.42</v>
          </cell>
          <cell r="AG134">
            <v>-375524.99</v>
          </cell>
          <cell r="AH134">
            <v>-347569.19</v>
          </cell>
          <cell r="AJ134">
            <v>-389360.47</v>
          </cell>
        </row>
        <row r="135">
          <cell r="J135">
            <v>-333142.57</v>
          </cell>
          <cell r="K135">
            <v>-332026.90999999997</v>
          </cell>
          <cell r="L135">
            <v>-328140.56</v>
          </cell>
          <cell r="M135">
            <v>-352668.57</v>
          </cell>
          <cell r="N135">
            <v>-337296.75</v>
          </cell>
          <cell r="O135">
            <v>-345846.14</v>
          </cell>
          <cell r="P135">
            <v>-352517.15</v>
          </cell>
          <cell r="Q135">
            <v>-344083.3</v>
          </cell>
          <cell r="R135">
            <v>-360294.84</v>
          </cell>
          <cell r="S135">
            <v>-362952.72</v>
          </cell>
          <cell r="T135">
            <v>-339127.73</v>
          </cell>
          <cell r="U135">
            <v>-345077.22</v>
          </cell>
          <cell r="V135">
            <v>-378246.38</v>
          </cell>
          <cell r="W135">
            <v>-378416.42</v>
          </cell>
          <cell r="X135">
            <v>-342650.89</v>
          </cell>
          <cell r="Y135">
            <v>-343025.47</v>
          </cell>
          <cell r="Z135">
            <v>-344243.71</v>
          </cell>
          <cell r="AA135">
            <v>-355099.88</v>
          </cell>
          <cell r="AB135">
            <v>-318605.98</v>
          </cell>
          <cell r="AC135">
            <v>-321070.75</v>
          </cell>
          <cell r="AD135">
            <v>-326960.7</v>
          </cell>
          <cell r="AE135">
            <v>-338800.52</v>
          </cell>
          <cell r="AF135">
            <v>-329260.26</v>
          </cell>
          <cell r="AG135">
            <v>-337742.1</v>
          </cell>
          <cell r="AH135">
            <v>-340169.48</v>
          </cell>
          <cell r="AJ135">
            <v>-332026.90999999997</v>
          </cell>
        </row>
        <row r="136">
          <cell r="J136">
            <v>-40210.910000000003</v>
          </cell>
          <cell r="K136">
            <v>-40574.97</v>
          </cell>
          <cell r="L136">
            <v>-41900.83</v>
          </cell>
          <cell r="M136">
            <v>-46920.74</v>
          </cell>
          <cell r="N136">
            <v>-44710.13</v>
          </cell>
          <cell r="O136">
            <v>-46554.65</v>
          </cell>
          <cell r="P136">
            <v>-45116.95</v>
          </cell>
          <cell r="Q136">
            <v>-43066.81</v>
          </cell>
          <cell r="R136">
            <v>-40514.839999999997</v>
          </cell>
          <cell r="S136">
            <v>-42768.52</v>
          </cell>
          <cell r="T136">
            <v>-39186.949999999997</v>
          </cell>
          <cell r="U136">
            <v>-36952.32</v>
          </cell>
          <cell r="V136">
            <v>-47277.34</v>
          </cell>
          <cell r="W136">
            <v>-47391.69</v>
          </cell>
          <cell r="X136">
            <v>-44441.57</v>
          </cell>
          <cell r="Y136">
            <v>-47389.99</v>
          </cell>
          <cell r="Z136">
            <v>-47024.13</v>
          </cell>
          <cell r="AA136">
            <v>-52386.93</v>
          </cell>
          <cell r="AB136">
            <v>-39986.71</v>
          </cell>
          <cell r="AC136">
            <v>-39411.69</v>
          </cell>
          <cell r="AD136">
            <v>-35539.040000000001</v>
          </cell>
          <cell r="AE136">
            <v>-37718.82</v>
          </cell>
          <cell r="AF136">
            <v>-36914.31</v>
          </cell>
          <cell r="AG136">
            <v>-33658.92</v>
          </cell>
          <cell r="AH136">
            <v>-37309.279999999999</v>
          </cell>
          <cell r="AJ136">
            <v>-40574.97</v>
          </cell>
        </row>
        <row r="137">
          <cell r="J137">
            <v>-25598.39</v>
          </cell>
          <cell r="K137">
            <v>-22553.49</v>
          </cell>
          <cell r="L137">
            <v>-23801.31</v>
          </cell>
          <cell r="M137">
            <v>-24014.83</v>
          </cell>
          <cell r="N137">
            <v>-25798.6</v>
          </cell>
          <cell r="O137">
            <v>-22525.71</v>
          </cell>
          <cell r="P137">
            <v>-23400.84</v>
          </cell>
          <cell r="Q137">
            <v>-22358.22</v>
          </cell>
          <cell r="R137">
            <v>-23458.2</v>
          </cell>
          <cell r="S137">
            <v>-22668.42</v>
          </cell>
          <cell r="T137">
            <v>-21215.7</v>
          </cell>
          <cell r="U137">
            <v>-22330.84</v>
          </cell>
          <cell r="V137">
            <v>-26264.19</v>
          </cell>
          <cell r="W137">
            <v>-25837.78</v>
          </cell>
          <cell r="X137">
            <v>-23216.5</v>
          </cell>
          <cell r="Y137">
            <v>-23942.89</v>
          </cell>
          <cell r="Z137">
            <v>-24833.49</v>
          </cell>
          <cell r="AA137">
            <v>-23659.919999999998</v>
          </cell>
          <cell r="AB137">
            <v>-22528.67</v>
          </cell>
          <cell r="AC137">
            <v>-21637.84</v>
          </cell>
          <cell r="AD137">
            <v>-21181.06</v>
          </cell>
          <cell r="AE137">
            <v>-21152.82</v>
          </cell>
          <cell r="AF137">
            <v>-21018.9</v>
          </cell>
          <cell r="AG137">
            <v>-21830.53</v>
          </cell>
          <cell r="AH137">
            <v>-22602</v>
          </cell>
          <cell r="AJ137">
            <v>-22553.49</v>
          </cell>
        </row>
        <row r="138">
          <cell r="J138">
            <v>-104584.59</v>
          </cell>
          <cell r="K138">
            <v>-103205.58</v>
          </cell>
          <cell r="L138">
            <v>-101119.64</v>
          </cell>
          <cell r="M138">
            <v>-111695.67999999999</v>
          </cell>
          <cell r="N138">
            <v>-111812.23</v>
          </cell>
          <cell r="O138">
            <v>-118461.1</v>
          </cell>
          <cell r="P138">
            <v>-113579.23</v>
          </cell>
          <cell r="Q138">
            <v>-104327.9</v>
          </cell>
          <cell r="R138">
            <v>-123228.26</v>
          </cell>
          <cell r="S138">
            <v>-134715.95000000001</v>
          </cell>
          <cell r="T138">
            <v>-122328.3</v>
          </cell>
          <cell r="U138">
            <v>-120064.01</v>
          </cell>
          <cell r="V138">
            <v>-131890.78</v>
          </cell>
          <cell r="W138">
            <v>-123363.99</v>
          </cell>
          <cell r="X138">
            <v>-109503.72</v>
          </cell>
          <cell r="Y138">
            <v>-113582.25</v>
          </cell>
          <cell r="Z138">
            <v>-117412.34</v>
          </cell>
          <cell r="AA138">
            <v>-122837.68</v>
          </cell>
          <cell r="AB138">
            <v>-106441.54</v>
          </cell>
          <cell r="AC138">
            <v>-99400.74</v>
          </cell>
          <cell r="AD138">
            <v>-108126.69</v>
          </cell>
          <cell r="AE138">
            <v>-124576.33</v>
          </cell>
          <cell r="AF138">
            <v>-120415.95</v>
          </cell>
          <cell r="AG138">
            <v>-114850.69</v>
          </cell>
          <cell r="AH138">
            <v>-109002.52</v>
          </cell>
          <cell r="AJ138">
            <v>-103205.58</v>
          </cell>
        </row>
        <row r="139">
          <cell r="J139">
            <v>-6376.02</v>
          </cell>
          <cell r="K139">
            <v>-6098.35</v>
          </cell>
          <cell r="L139">
            <v>-6214.66</v>
          </cell>
          <cell r="M139">
            <v>-6901.71</v>
          </cell>
          <cell r="N139">
            <v>-6638.22</v>
          </cell>
          <cell r="O139">
            <v>-7042.27</v>
          </cell>
          <cell r="P139">
            <v>-7547.18</v>
          </cell>
          <cell r="Q139">
            <v>-6792.89</v>
          </cell>
          <cell r="R139">
            <v>-7434.71</v>
          </cell>
          <cell r="S139">
            <v>-7450.86</v>
          </cell>
          <cell r="T139">
            <v>-6938.19</v>
          </cell>
          <cell r="U139">
            <v>-7436.36</v>
          </cell>
          <cell r="V139">
            <v>-7980.08</v>
          </cell>
          <cell r="W139">
            <v>-7812.2</v>
          </cell>
          <cell r="X139">
            <v>-7201.75</v>
          </cell>
          <cell r="Y139">
            <v>-7581.37</v>
          </cell>
          <cell r="Z139">
            <v>-8160.36</v>
          </cell>
          <cell r="AA139">
            <v>-8941.33</v>
          </cell>
          <cell r="AB139">
            <v>-7212.47</v>
          </cell>
          <cell r="AC139">
            <v>-6668.09</v>
          </cell>
          <cell r="AD139">
            <v>-6734.04</v>
          </cell>
          <cell r="AE139">
            <v>-7028.55</v>
          </cell>
          <cell r="AF139">
            <v>-6860.14</v>
          </cell>
          <cell r="AG139">
            <v>-7537.65</v>
          </cell>
          <cell r="AH139">
            <v>-6837.25</v>
          </cell>
          <cell r="AJ139">
            <v>-6098.35</v>
          </cell>
        </row>
        <row r="140"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J140">
            <v>0</v>
          </cell>
        </row>
        <row r="141"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J141">
            <v>0</v>
          </cell>
        </row>
        <row r="142"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J142">
            <v>0</v>
          </cell>
        </row>
        <row r="144"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J144">
            <v>0</v>
          </cell>
        </row>
        <row r="145"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J145">
            <v>0</v>
          </cell>
        </row>
        <row r="146"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J146">
            <v>0</v>
          </cell>
        </row>
        <row r="147"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J147">
            <v>0</v>
          </cell>
        </row>
        <row r="148"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J148">
            <v>0</v>
          </cell>
        </row>
        <row r="149"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J149">
            <v>0</v>
          </cell>
        </row>
        <row r="150"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J150">
            <v>0</v>
          </cell>
        </row>
        <row r="151"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J151">
            <v>0</v>
          </cell>
        </row>
        <row r="152"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J152">
            <v>0</v>
          </cell>
        </row>
        <row r="153"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J153">
            <v>0</v>
          </cell>
        </row>
        <row r="154"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J154">
            <v>0</v>
          </cell>
        </row>
        <row r="155"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J155">
            <v>0</v>
          </cell>
        </row>
        <row r="157">
          <cell r="J157">
            <v>-103140.85</v>
          </cell>
          <cell r="K157">
            <v>-90019.6</v>
          </cell>
          <cell r="L157">
            <v>-98569.62</v>
          </cell>
          <cell r="M157">
            <v>-116234.25</v>
          </cell>
          <cell r="N157">
            <v>-120866.56</v>
          </cell>
          <cell r="O157">
            <v>-147140.07999999999</v>
          </cell>
          <cell r="P157">
            <v>-71039.08</v>
          </cell>
          <cell r="Q157">
            <v>-54012.480000000003</v>
          </cell>
          <cell r="R157">
            <v>-45446.53</v>
          </cell>
          <cell r="S157">
            <v>-58047.040000000001</v>
          </cell>
          <cell r="T157">
            <v>-75437.77</v>
          </cell>
          <cell r="U157">
            <v>-81181.460000000006</v>
          </cell>
          <cell r="V157">
            <v>-64387.11</v>
          </cell>
          <cell r="W157">
            <v>-48742.69</v>
          </cell>
          <cell r="X157">
            <v>-49838.43</v>
          </cell>
          <cell r="Y157">
            <v>-60069.84</v>
          </cell>
          <cell r="Z157">
            <v>-65618.58</v>
          </cell>
          <cell r="AA157">
            <v>-85593.02</v>
          </cell>
          <cell r="AB157">
            <v>-52023.49</v>
          </cell>
          <cell r="AC157">
            <v>-36248.43</v>
          </cell>
          <cell r="AD157">
            <v>-35952.379999999997</v>
          </cell>
          <cell r="AE157">
            <v>-41852.879999999997</v>
          </cell>
          <cell r="AF157">
            <v>-57441.31</v>
          </cell>
          <cell r="AG157">
            <v>-60255.519999999997</v>
          </cell>
          <cell r="AH157">
            <v>-46714.8</v>
          </cell>
          <cell r="AJ157">
            <v>-90019.6</v>
          </cell>
        </row>
        <row r="158"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-37506.32</v>
          </cell>
          <cell r="Q158">
            <v>-28677.279999999999</v>
          </cell>
          <cell r="R158">
            <v>-20543.59</v>
          </cell>
          <cell r="S158">
            <v>-23907.06</v>
          </cell>
          <cell r="T158">
            <v>-31136.21</v>
          </cell>
          <cell r="U158">
            <v>-33549.22</v>
          </cell>
          <cell r="V158">
            <v>-27666.04</v>
          </cell>
          <cell r="W158">
            <v>-20649.73</v>
          </cell>
          <cell r="X158">
            <v>-24682.93</v>
          </cell>
          <cell r="Y158">
            <v>-31881.37</v>
          </cell>
          <cell r="Z158">
            <v>-34991.31</v>
          </cell>
          <cell r="AA158">
            <v>-47533.52</v>
          </cell>
          <cell r="AB158">
            <v>-27001.68</v>
          </cell>
          <cell r="AC158">
            <v>-19573.28</v>
          </cell>
          <cell r="AD158">
            <v>-17041.95</v>
          </cell>
          <cell r="AE158">
            <v>-17364.61</v>
          </cell>
          <cell r="AF158">
            <v>-23497.08</v>
          </cell>
          <cell r="AG158">
            <v>-24686.03</v>
          </cell>
          <cell r="AH158">
            <v>-19813.2</v>
          </cell>
          <cell r="AJ158">
            <v>0</v>
          </cell>
        </row>
        <row r="159"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-10598.5</v>
          </cell>
          <cell r="Q159">
            <v>-9392.2900000000009</v>
          </cell>
          <cell r="R159">
            <v>-9804.14</v>
          </cell>
          <cell r="S159">
            <v>-9469.9599999999991</v>
          </cell>
          <cell r="T159">
            <v>-10723.09</v>
          </cell>
          <cell r="U159">
            <v>-10465.61</v>
          </cell>
          <cell r="V159">
            <v>-9944.6</v>
          </cell>
          <cell r="W159">
            <v>-8965.7999999999993</v>
          </cell>
          <cell r="X159">
            <v>-8704.41</v>
          </cell>
          <cell r="Y159">
            <v>-9627.81</v>
          </cell>
          <cell r="Z159">
            <v>-10133.23</v>
          </cell>
          <cell r="AA159">
            <v>-11611.28</v>
          </cell>
          <cell r="AB159">
            <v>-7414.81</v>
          </cell>
          <cell r="AC159">
            <v>-6925.97</v>
          </cell>
          <cell r="AD159">
            <v>-7266.07</v>
          </cell>
          <cell r="AE159">
            <v>-7300.52</v>
          </cell>
          <cell r="AF159">
            <v>-7866.17</v>
          </cell>
          <cell r="AG159">
            <v>-8007.41</v>
          </cell>
          <cell r="AH159">
            <v>-7365.23</v>
          </cell>
          <cell r="AJ159">
            <v>0</v>
          </cell>
        </row>
        <row r="160">
          <cell r="J160">
            <v>-79905.16</v>
          </cell>
          <cell r="K160">
            <v>-75248.95</v>
          </cell>
          <cell r="L160">
            <v>-68684.87</v>
          </cell>
          <cell r="M160">
            <v>-75554.899999999994</v>
          </cell>
          <cell r="N160">
            <v>-74796.33</v>
          </cell>
          <cell r="O160">
            <v>-69946.36</v>
          </cell>
          <cell r="P160">
            <v>-53293.17</v>
          </cell>
          <cell r="Q160">
            <v>-49827.74</v>
          </cell>
          <cell r="R160">
            <v>-55852.78</v>
          </cell>
          <cell r="S160">
            <v>-54711.35</v>
          </cell>
          <cell r="T160">
            <v>-61063.199999999997</v>
          </cell>
          <cell r="U160">
            <v>-62957.49</v>
          </cell>
          <cell r="V160">
            <v>-57696.74</v>
          </cell>
          <cell r="W160">
            <v>-54747.24</v>
          </cell>
          <cell r="X160">
            <v>-47319.01</v>
          </cell>
          <cell r="Y160">
            <v>-49381.79</v>
          </cell>
          <cell r="Z160">
            <v>-51086.65</v>
          </cell>
          <cell r="AA160">
            <v>-53738.6</v>
          </cell>
          <cell r="AB160">
            <v>-39034.94</v>
          </cell>
          <cell r="AC160">
            <v>-37688.449999999997</v>
          </cell>
          <cell r="AD160">
            <v>-41605.01</v>
          </cell>
          <cell r="AE160">
            <v>-41807.01</v>
          </cell>
          <cell r="AF160">
            <v>-45494.53</v>
          </cell>
          <cell r="AG160">
            <v>-47859.58</v>
          </cell>
          <cell r="AH160">
            <v>-44870.1</v>
          </cell>
          <cell r="AJ160">
            <v>-75248.95</v>
          </cell>
        </row>
        <row r="161">
          <cell r="J161">
            <v>-60378.38</v>
          </cell>
          <cell r="K161">
            <v>-59168.44</v>
          </cell>
          <cell r="L161">
            <v>-53391.86</v>
          </cell>
          <cell r="M161">
            <v>-56833.53</v>
          </cell>
          <cell r="N161">
            <v>-52688.74</v>
          </cell>
          <cell r="O161">
            <v>-52755.49</v>
          </cell>
          <cell r="P161">
            <v>-52663.73</v>
          </cell>
          <cell r="Q161">
            <v>-57620.46</v>
          </cell>
          <cell r="R161">
            <v>-58913.95</v>
          </cell>
          <cell r="S161">
            <v>-53632.29</v>
          </cell>
          <cell r="T161">
            <v>-55734.080000000002</v>
          </cell>
          <cell r="U161">
            <v>-52777.38</v>
          </cell>
          <cell r="V161">
            <v>-55038.44</v>
          </cell>
          <cell r="W161">
            <v>-58851.54</v>
          </cell>
          <cell r="X161">
            <v>-51093.38</v>
          </cell>
          <cell r="Y161">
            <v>-50857.55</v>
          </cell>
          <cell r="Z161">
            <v>-51752.15</v>
          </cell>
          <cell r="AA161">
            <v>-45402.8</v>
          </cell>
          <cell r="AB161">
            <v>-36881.49</v>
          </cell>
          <cell r="AC161">
            <v>-40033.49</v>
          </cell>
          <cell r="AD161">
            <v>-43824.72</v>
          </cell>
          <cell r="AE161">
            <v>-39828.639999999999</v>
          </cell>
          <cell r="AF161">
            <v>-40349.449999999997</v>
          </cell>
          <cell r="AG161">
            <v>-39661.93</v>
          </cell>
          <cell r="AH161">
            <v>-42311.27</v>
          </cell>
          <cell r="AJ161">
            <v>-59168.44</v>
          </cell>
        </row>
        <row r="162">
          <cell r="J162">
            <v>-7957.21</v>
          </cell>
          <cell r="K162">
            <v>-8144.29</v>
          </cell>
          <cell r="L162">
            <v>-7401.06</v>
          </cell>
          <cell r="M162">
            <v>-7912.13</v>
          </cell>
          <cell r="N162">
            <v>-7530.01</v>
          </cell>
          <cell r="O162">
            <v>-7405.78</v>
          </cell>
          <cell r="P162">
            <v>-6370.38</v>
          </cell>
          <cell r="Q162">
            <v>-7462.06</v>
          </cell>
          <cell r="R162">
            <v>-6678.84</v>
          </cell>
          <cell r="S162">
            <v>-5573.38</v>
          </cell>
          <cell r="T162">
            <v>-6739.54</v>
          </cell>
          <cell r="U162">
            <v>-4944.66</v>
          </cell>
          <cell r="V162">
            <v>-6546.06</v>
          </cell>
          <cell r="W162">
            <v>-6556.37</v>
          </cell>
          <cell r="X162">
            <v>-6372.72</v>
          </cell>
          <cell r="Y162">
            <v>-6994.02</v>
          </cell>
          <cell r="Z162">
            <v>-6636.89</v>
          </cell>
          <cell r="AA162">
            <v>-6794.72</v>
          </cell>
          <cell r="AB162">
            <v>-4399.5200000000004</v>
          </cell>
          <cell r="AC162">
            <v>-5289.45</v>
          </cell>
          <cell r="AD162">
            <v>-5025.33</v>
          </cell>
          <cell r="AE162">
            <v>-4258.1899999999996</v>
          </cell>
          <cell r="AF162">
            <v>-4791.66</v>
          </cell>
          <cell r="AG162">
            <v>-3508.03</v>
          </cell>
          <cell r="AH162">
            <v>-4891.57</v>
          </cell>
          <cell r="AJ162">
            <v>-8144.29</v>
          </cell>
        </row>
        <row r="163">
          <cell r="J163">
            <v>-5305.73</v>
          </cell>
          <cell r="K163">
            <v>-4476.16</v>
          </cell>
          <cell r="L163">
            <v>-4541.01</v>
          </cell>
          <cell r="M163">
            <v>-3832.61</v>
          </cell>
          <cell r="N163">
            <v>-4949.33</v>
          </cell>
          <cell r="O163">
            <v>-3829.81</v>
          </cell>
          <cell r="P163">
            <v>-3531.94</v>
          </cell>
          <cell r="Q163">
            <v>-3628.09</v>
          </cell>
          <cell r="R163">
            <v>-3813.42</v>
          </cell>
          <cell r="S163">
            <v>-3098.32</v>
          </cell>
          <cell r="T163">
            <v>-3342.2</v>
          </cell>
          <cell r="U163">
            <v>-3341.88</v>
          </cell>
          <cell r="V163">
            <v>-3373.91</v>
          </cell>
          <cell r="W163">
            <v>-3705.87</v>
          </cell>
          <cell r="X163">
            <v>-3261.38</v>
          </cell>
          <cell r="Y163">
            <v>-3677.08</v>
          </cell>
          <cell r="Z163">
            <v>-3383.49</v>
          </cell>
          <cell r="AA163">
            <v>-3184.4</v>
          </cell>
          <cell r="AB163">
            <v>-2778.29</v>
          </cell>
          <cell r="AC163">
            <v>-2761.2</v>
          </cell>
          <cell r="AD163">
            <v>-3034.85</v>
          </cell>
          <cell r="AE163">
            <v>-2388.3000000000002</v>
          </cell>
          <cell r="AF163">
            <v>-2488.25</v>
          </cell>
          <cell r="AG163">
            <v>-2549.56</v>
          </cell>
          <cell r="AH163">
            <v>-2692.52</v>
          </cell>
          <cell r="AJ163">
            <v>-4476.16</v>
          </cell>
        </row>
        <row r="164">
          <cell r="J164">
            <v>-20083.22</v>
          </cell>
          <cell r="K164">
            <v>-20008.009999999998</v>
          </cell>
          <cell r="L164">
            <v>-17758.419999999998</v>
          </cell>
          <cell r="M164">
            <v>-18989.62</v>
          </cell>
          <cell r="N164">
            <v>-18884.54</v>
          </cell>
          <cell r="O164">
            <v>-19965.96</v>
          </cell>
          <cell r="P164">
            <v>-16824.2</v>
          </cell>
          <cell r="Q164">
            <v>-15770.51</v>
          </cell>
          <cell r="R164">
            <v>-18374.09</v>
          </cell>
          <cell r="S164">
            <v>-19686.23</v>
          </cell>
          <cell r="T164">
            <v>-19279.150000000001</v>
          </cell>
          <cell r="U164">
            <v>-19319.72</v>
          </cell>
          <cell r="V164">
            <v>-18190.59</v>
          </cell>
          <cell r="W164">
            <v>-17950.849999999999</v>
          </cell>
          <cell r="X164">
            <v>-15386.09</v>
          </cell>
          <cell r="Y164">
            <v>-16369.31</v>
          </cell>
          <cell r="Z164">
            <v>-16832.63</v>
          </cell>
          <cell r="AA164">
            <v>-16089.84</v>
          </cell>
          <cell r="AB164">
            <v>-12626.49</v>
          </cell>
          <cell r="AC164">
            <v>-11598.28</v>
          </cell>
          <cell r="AD164">
            <v>-13829.69</v>
          </cell>
          <cell r="AE164">
            <v>-15346.03</v>
          </cell>
          <cell r="AF164">
            <v>-14203.65</v>
          </cell>
          <cell r="AG164">
            <v>-14953.29</v>
          </cell>
          <cell r="AH164">
            <v>-13439.73</v>
          </cell>
          <cell r="AJ164">
            <v>-20008.009999999998</v>
          </cell>
        </row>
        <row r="165">
          <cell r="J165">
            <v>-1222.1400000000001</v>
          </cell>
          <cell r="K165">
            <v>-1205.95</v>
          </cell>
          <cell r="L165">
            <v>-1088.42</v>
          </cell>
          <cell r="M165">
            <v>-1189.6600000000001</v>
          </cell>
          <cell r="N165">
            <v>-1147.28</v>
          </cell>
          <cell r="O165">
            <v>-1067.96</v>
          </cell>
          <cell r="P165">
            <v>-1133.21</v>
          </cell>
          <cell r="Q165">
            <v>-1075.49</v>
          </cell>
          <cell r="R165">
            <v>-1164.6400000000001</v>
          </cell>
          <cell r="S165">
            <v>-1049.57</v>
          </cell>
          <cell r="T165">
            <v>-1076.6199999999999</v>
          </cell>
          <cell r="U165">
            <v>-1171.48</v>
          </cell>
          <cell r="V165">
            <v>-1102.3900000000001</v>
          </cell>
          <cell r="W165">
            <v>-1101.3800000000001</v>
          </cell>
          <cell r="X165">
            <v>-1032.73</v>
          </cell>
          <cell r="Y165">
            <v>-1063.6300000000001</v>
          </cell>
          <cell r="Z165">
            <v>-1132.17</v>
          </cell>
          <cell r="AA165">
            <v>-1219.05</v>
          </cell>
          <cell r="AB165">
            <v>-862.83</v>
          </cell>
          <cell r="AC165">
            <v>-834.62</v>
          </cell>
          <cell r="AD165">
            <v>-916.78</v>
          </cell>
          <cell r="AE165">
            <v>-837.3</v>
          </cell>
          <cell r="AF165">
            <v>-770.09</v>
          </cell>
          <cell r="AG165">
            <v>-966.7</v>
          </cell>
          <cell r="AH165">
            <v>-855.88</v>
          </cell>
          <cell r="AJ165">
            <v>-1205.95</v>
          </cell>
        </row>
        <row r="166"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J166">
            <v>0</v>
          </cell>
        </row>
        <row r="167"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J167">
            <v>0</v>
          </cell>
        </row>
        <row r="168"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J168">
            <v>0</v>
          </cell>
        </row>
        <row r="170">
          <cell r="J170">
            <v>23121699.089999992</v>
          </cell>
          <cell r="K170">
            <v>19441920.659999996</v>
          </cell>
          <cell r="L170">
            <v>23739543.969999999</v>
          </cell>
          <cell r="M170">
            <v>25867345.999999996</v>
          </cell>
          <cell r="N170">
            <v>29467193.240000002</v>
          </cell>
          <cell r="O170">
            <v>34725724.880000003</v>
          </cell>
          <cell r="P170">
            <v>16552651.890000001</v>
          </cell>
          <cell r="Q170">
            <v>13023557.59</v>
          </cell>
          <cell r="R170">
            <v>12832951.08</v>
          </cell>
          <cell r="S170">
            <v>18184412.57</v>
          </cell>
          <cell r="T170">
            <v>19114647.600000001</v>
          </cell>
          <cell r="U170">
            <v>19387020.339999992</v>
          </cell>
          <cell r="V170">
            <v>14208586.760000002</v>
          </cell>
          <cell r="W170">
            <v>11566044.800000003</v>
          </cell>
          <cell r="X170">
            <v>13388114.300000003</v>
          </cell>
          <cell r="Y170">
            <v>15181125.819999997</v>
          </cell>
          <cell r="Z170">
            <v>16680712.439999998</v>
          </cell>
          <cell r="AA170">
            <v>19081695.280000001</v>
          </cell>
          <cell r="AB170">
            <v>14902619.4</v>
          </cell>
          <cell r="AC170">
            <v>11268616.27</v>
          </cell>
          <cell r="AD170">
            <v>11646112.510000002</v>
          </cell>
          <cell r="AE170">
            <v>15212528.77</v>
          </cell>
          <cell r="AF170">
            <v>17598417.469999999</v>
          </cell>
          <cell r="AG170">
            <v>16698081.120000001</v>
          </cell>
          <cell r="AH170">
            <v>13347568.710000001</v>
          </cell>
          <cell r="AJ170">
            <v>19441920.659999996</v>
          </cell>
        </row>
        <row r="171"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8765590.6999999993</v>
          </cell>
          <cell r="Q171">
            <v>6617874.0299999993</v>
          </cell>
          <cell r="R171">
            <v>5697108.2300000004</v>
          </cell>
          <cell r="S171">
            <v>7561886.7100000009</v>
          </cell>
          <cell r="T171">
            <v>7956582.2899999991</v>
          </cell>
          <cell r="U171">
            <v>8159870.0800000019</v>
          </cell>
          <cell r="V171">
            <v>6239529.0099999998</v>
          </cell>
          <cell r="W171">
            <v>5298028.68</v>
          </cell>
          <cell r="X171">
            <v>6909235.2700000014</v>
          </cell>
          <cell r="Y171">
            <v>8261500.7299999986</v>
          </cell>
          <cell r="Z171">
            <v>9174045.3299999982</v>
          </cell>
          <cell r="AA171">
            <v>10655488.980000002</v>
          </cell>
          <cell r="AB171">
            <v>7785103.7800000003</v>
          </cell>
          <cell r="AC171">
            <v>5752188.6499999985</v>
          </cell>
          <cell r="AD171">
            <v>5307237.6500000004</v>
          </cell>
          <cell r="AE171">
            <v>6362870.6099999994</v>
          </cell>
          <cell r="AF171">
            <v>7291937.21</v>
          </cell>
          <cell r="AG171">
            <v>7003354.0199999996</v>
          </cell>
          <cell r="AH171">
            <v>5812305.0500000007</v>
          </cell>
          <cell r="AJ171">
            <v>0</v>
          </cell>
        </row>
        <row r="172"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2502775.4500000002</v>
          </cell>
          <cell r="Q172">
            <v>2227054.39</v>
          </cell>
          <cell r="R172">
            <v>2356701.8199999998</v>
          </cell>
          <cell r="S172">
            <v>2706600.69</v>
          </cell>
          <cell r="T172">
            <v>2591459.9</v>
          </cell>
          <cell r="U172">
            <v>2577954.7200000002</v>
          </cell>
          <cell r="V172">
            <v>2177425.16</v>
          </cell>
          <cell r="W172">
            <v>1971220.31</v>
          </cell>
          <cell r="X172">
            <v>2148090.0699999998</v>
          </cell>
          <cell r="Y172">
            <v>2267147.87</v>
          </cell>
          <cell r="Z172">
            <v>2369016.62</v>
          </cell>
          <cell r="AA172">
            <v>2558973.16</v>
          </cell>
          <cell r="AB172">
            <v>2226866.04</v>
          </cell>
          <cell r="AC172">
            <v>2016405.27</v>
          </cell>
          <cell r="AD172">
            <v>2047709.34</v>
          </cell>
          <cell r="AE172">
            <v>2326530.4700000002</v>
          </cell>
          <cell r="AF172">
            <v>2351385.77</v>
          </cell>
          <cell r="AG172">
            <v>2277872.91</v>
          </cell>
          <cell r="AH172">
            <v>2061675.59</v>
          </cell>
          <cell r="AJ172">
            <v>0</v>
          </cell>
        </row>
        <row r="173">
          <cell r="J173">
            <v>18837242.680000003</v>
          </cell>
          <cell r="K173">
            <v>16949647.720000003</v>
          </cell>
          <cell r="L173">
            <v>16507728.340000002</v>
          </cell>
          <cell r="M173">
            <v>16686696.65</v>
          </cell>
          <cell r="N173">
            <v>17741014.390000001</v>
          </cell>
          <cell r="O173">
            <v>18424935</v>
          </cell>
          <cell r="P173">
            <v>13748218.759999998</v>
          </cell>
          <cell r="Q173">
            <v>12788009.390000001</v>
          </cell>
          <cell r="R173">
            <v>14410445.190000001</v>
          </cell>
          <cell r="S173">
            <v>16766103.459999999</v>
          </cell>
          <cell r="T173">
            <v>16035641.890000001</v>
          </cell>
          <cell r="U173">
            <v>16323202.34</v>
          </cell>
          <cell r="V173">
            <v>13620233.329999998</v>
          </cell>
          <cell r="W173">
            <v>12370348.969999999</v>
          </cell>
          <cell r="X173">
            <v>12213092.84</v>
          </cell>
          <cell r="Y173">
            <v>12260649.920000002</v>
          </cell>
          <cell r="Z173">
            <v>12506954.120000001</v>
          </cell>
          <cell r="AA173">
            <v>13005635.330000002</v>
          </cell>
          <cell r="AB173">
            <v>12869112.990000002</v>
          </cell>
          <cell r="AC173">
            <v>11889107.130000001</v>
          </cell>
          <cell r="AD173">
            <v>12566378.09</v>
          </cell>
          <cell r="AE173">
            <v>14454566.779999999</v>
          </cell>
          <cell r="AF173">
            <v>14826679.73</v>
          </cell>
          <cell r="AG173">
            <v>14590107.020000001</v>
          </cell>
          <cell r="AH173">
            <v>13453537.700000001</v>
          </cell>
          <cell r="AJ173">
            <v>16949647.720000003</v>
          </cell>
        </row>
        <row r="174">
          <cell r="J174">
            <v>17529008.829999998</v>
          </cell>
          <cell r="K174">
            <v>16950657.98</v>
          </cell>
          <cell r="L174">
            <v>15988981.9</v>
          </cell>
          <cell r="M174">
            <v>15758997.17</v>
          </cell>
          <cell r="N174">
            <v>16082932.810000002</v>
          </cell>
          <cell r="O174">
            <v>15570040.59</v>
          </cell>
          <cell r="P174">
            <v>16319519.220000001</v>
          </cell>
          <cell r="Q174">
            <v>16578289.009999998</v>
          </cell>
          <cell r="R174">
            <v>17533585.250000004</v>
          </cell>
          <cell r="S174">
            <v>18933340.280000001</v>
          </cell>
          <cell r="T174">
            <v>16896136.930000003</v>
          </cell>
          <cell r="U174">
            <v>16974030.360000003</v>
          </cell>
          <cell r="V174">
            <v>15760500.34</v>
          </cell>
          <cell r="W174">
            <v>15844909.110000001</v>
          </cell>
          <cell r="X174">
            <v>15360579.309999999</v>
          </cell>
          <cell r="Y174">
            <v>14835621.149999999</v>
          </cell>
          <cell r="Z174">
            <v>14379233.809999999</v>
          </cell>
          <cell r="AA174">
            <v>14031885.729999999</v>
          </cell>
          <cell r="AB174">
            <v>14631662.499999998</v>
          </cell>
          <cell r="AC174">
            <v>14832115.319999998</v>
          </cell>
          <cell r="AD174">
            <v>15325915.130000001</v>
          </cell>
          <cell r="AE174">
            <v>15970657.799999999</v>
          </cell>
          <cell r="AF174">
            <v>15311303.23</v>
          </cell>
          <cell r="AG174">
            <v>15264739.050000001</v>
          </cell>
          <cell r="AH174">
            <v>15500114.25</v>
          </cell>
          <cell r="AJ174">
            <v>16950657.98</v>
          </cell>
        </row>
        <row r="175">
          <cell r="J175">
            <v>1916774.9100000001</v>
          </cell>
          <cell r="K175">
            <v>1890613.58</v>
          </cell>
          <cell r="L175">
            <v>1955003.38</v>
          </cell>
          <cell r="M175">
            <v>1993100.39</v>
          </cell>
          <cell r="N175">
            <v>2031364.61</v>
          </cell>
          <cell r="O175">
            <v>2021278.72</v>
          </cell>
          <cell r="P175">
            <v>1867140.39</v>
          </cell>
          <cell r="Q175">
            <v>1870386.42</v>
          </cell>
          <cell r="R175">
            <v>1755339.68</v>
          </cell>
          <cell r="S175">
            <v>1908190.71</v>
          </cell>
          <cell r="T175">
            <v>1735911.09</v>
          </cell>
          <cell r="U175">
            <v>1600616.48</v>
          </cell>
          <cell r="V175">
            <v>1675291.57</v>
          </cell>
          <cell r="W175">
            <v>1656483.36</v>
          </cell>
          <cell r="X175">
            <v>1783025.82</v>
          </cell>
          <cell r="Y175">
            <v>1862132.49</v>
          </cell>
          <cell r="Z175">
            <v>1780109.78</v>
          </cell>
          <cell r="AA175">
            <v>1858592.06</v>
          </cell>
          <cell r="AB175">
            <v>1685175.18</v>
          </cell>
          <cell r="AC175">
            <v>1668712.52</v>
          </cell>
          <cell r="AD175">
            <v>1535452.46</v>
          </cell>
          <cell r="AE175">
            <v>1598028.25</v>
          </cell>
          <cell r="AF175">
            <v>1545247.46</v>
          </cell>
          <cell r="AG175">
            <v>1376495.72</v>
          </cell>
          <cell r="AH175">
            <v>1567808.54</v>
          </cell>
          <cell r="AJ175">
            <v>1890613.58</v>
          </cell>
        </row>
        <row r="176">
          <cell r="J176">
            <v>785732.02</v>
          </cell>
          <cell r="K176">
            <v>700288.34</v>
          </cell>
          <cell r="L176">
            <v>731624.14</v>
          </cell>
          <cell r="M176">
            <v>679867.64</v>
          </cell>
          <cell r="N176">
            <v>767529.05</v>
          </cell>
          <cell r="O176">
            <v>666617.06999999995</v>
          </cell>
          <cell r="P176">
            <v>700227.12</v>
          </cell>
          <cell r="Q176">
            <v>688583.81</v>
          </cell>
          <cell r="R176">
            <v>684460.63</v>
          </cell>
          <cell r="S176">
            <v>691643.23</v>
          </cell>
          <cell r="T176">
            <v>646054.80000000005</v>
          </cell>
          <cell r="U176">
            <v>676183.91</v>
          </cell>
          <cell r="V176">
            <v>626962.64</v>
          </cell>
          <cell r="W176">
            <v>596565.19999999995</v>
          </cell>
          <cell r="X176">
            <v>616647.31000000006</v>
          </cell>
          <cell r="Y176">
            <v>622329.35</v>
          </cell>
          <cell r="Z176">
            <v>623998.5</v>
          </cell>
          <cell r="AA176">
            <v>574199</v>
          </cell>
          <cell r="AB176">
            <v>661971.44999999995</v>
          </cell>
          <cell r="AC176">
            <v>634135.22</v>
          </cell>
          <cell r="AD176">
            <v>616382.74</v>
          </cell>
          <cell r="AE176">
            <v>601275.56999999995</v>
          </cell>
          <cell r="AF176">
            <v>586879.85</v>
          </cell>
          <cell r="AG176">
            <v>602050.65</v>
          </cell>
          <cell r="AH176">
            <v>620077.15</v>
          </cell>
          <cell r="AJ176">
            <v>700288.34</v>
          </cell>
        </row>
        <row r="177">
          <cell r="J177">
            <v>5351810.3400000008</v>
          </cell>
          <cell r="K177">
            <v>5005684.34</v>
          </cell>
          <cell r="L177">
            <v>4739050.3099999996</v>
          </cell>
          <cell r="M177">
            <v>4682393.9400000004</v>
          </cell>
          <cell r="N177">
            <v>5067668.2699999996</v>
          </cell>
          <cell r="O177">
            <v>5081379.78</v>
          </cell>
          <cell r="P177">
            <v>4626654.09</v>
          </cell>
          <cell r="Q177">
            <v>4400441.75</v>
          </cell>
          <cell r="R177">
            <v>5138748.3499999996</v>
          </cell>
          <cell r="S177">
            <v>6130773.0999999996</v>
          </cell>
          <cell r="T177">
            <v>5422370.7400000002</v>
          </cell>
          <cell r="U177">
            <v>5367021.6900000004</v>
          </cell>
          <cell r="V177">
            <v>4682974.9800000004</v>
          </cell>
          <cell r="W177">
            <v>4337773.04</v>
          </cell>
          <cell r="X177">
            <v>4265424.37</v>
          </cell>
          <cell r="Y177">
            <v>4309387.51</v>
          </cell>
          <cell r="Z177">
            <v>4301710.01</v>
          </cell>
          <cell r="AA177">
            <v>4283912.8499999996</v>
          </cell>
          <cell r="AB177">
            <v>4413717.1500000004</v>
          </cell>
          <cell r="AC177">
            <v>4084823.94</v>
          </cell>
          <cell r="AD177">
            <v>4515562.75</v>
          </cell>
          <cell r="AE177">
            <v>5329209.13</v>
          </cell>
          <cell r="AF177">
            <v>5000303.78</v>
          </cell>
          <cell r="AG177">
            <v>4825054.1399999997</v>
          </cell>
          <cell r="AH177">
            <v>4512716.7699999996</v>
          </cell>
          <cell r="AJ177">
            <v>5005684.34</v>
          </cell>
        </row>
        <row r="178">
          <cell r="J178">
            <v>319905.90999999997</v>
          </cell>
          <cell r="K178">
            <v>291394.5</v>
          </cell>
          <cell r="L178">
            <v>293997.95</v>
          </cell>
          <cell r="M178">
            <v>291202.65999999997</v>
          </cell>
          <cell r="N178">
            <v>307132.87</v>
          </cell>
          <cell r="O178">
            <v>314534.89</v>
          </cell>
          <cell r="P178">
            <v>301376.31</v>
          </cell>
          <cell r="Q178">
            <v>281826.96000000002</v>
          </cell>
          <cell r="R178">
            <v>304568.14</v>
          </cell>
          <cell r="S178">
            <v>328918.71999999997</v>
          </cell>
          <cell r="T178">
            <v>301436.79999999999</v>
          </cell>
          <cell r="U178">
            <v>321792.81</v>
          </cell>
          <cell r="V178">
            <v>277970.03999999998</v>
          </cell>
          <cell r="W178">
            <v>267866.18</v>
          </cell>
          <cell r="X178">
            <v>276904.12</v>
          </cell>
          <cell r="Y178">
            <v>280466.42</v>
          </cell>
          <cell r="Z178">
            <v>289915.34000000003</v>
          </cell>
          <cell r="AA178">
            <v>302968.21999999997</v>
          </cell>
          <cell r="AB178">
            <v>292944.61</v>
          </cell>
          <cell r="AC178">
            <v>270510</v>
          </cell>
          <cell r="AD178">
            <v>276777.48</v>
          </cell>
          <cell r="AE178">
            <v>292722.59999999998</v>
          </cell>
          <cell r="AF178">
            <v>280603.92</v>
          </cell>
          <cell r="AG178">
            <v>306740.3</v>
          </cell>
          <cell r="AH178">
            <v>277600.13</v>
          </cell>
          <cell r="AJ178">
            <v>291394.5</v>
          </cell>
        </row>
        <row r="179">
          <cell r="J179">
            <v>6905422.75</v>
          </cell>
          <cell r="K179">
            <v>5950548.6600000001</v>
          </cell>
          <cell r="L179">
            <v>5045984.87</v>
          </cell>
          <cell r="M179">
            <v>5222517.6900000004</v>
          </cell>
          <cell r="N179">
            <v>5558027.7599999998</v>
          </cell>
          <cell r="O179">
            <v>5846160.8400000008</v>
          </cell>
          <cell r="P179">
            <v>5287845.87</v>
          </cell>
          <cell r="Q179">
            <v>4736324.04</v>
          </cell>
          <cell r="R179">
            <v>5660471.4199999999</v>
          </cell>
          <cell r="S179">
            <v>6016975.9400000004</v>
          </cell>
          <cell r="T179">
            <v>7176112.8799999999</v>
          </cell>
          <cell r="U179">
            <v>7186713.8499999996</v>
          </cell>
          <cell r="V179">
            <v>6328445.3600000003</v>
          </cell>
          <cell r="W179">
            <v>5763876.7400000002</v>
          </cell>
          <cell r="X179">
            <v>4784124.8499999996</v>
          </cell>
          <cell r="Y179">
            <v>5222912.53</v>
          </cell>
          <cell r="Z179">
            <v>4901201.96</v>
          </cell>
          <cell r="AA179">
            <v>5628014.4199999999</v>
          </cell>
          <cell r="AB179">
            <v>5161907.57</v>
          </cell>
          <cell r="AC179">
            <v>4605360.55</v>
          </cell>
          <cell r="AD179">
            <v>5221239.04</v>
          </cell>
          <cell r="AE179">
            <v>5429329.6200000001</v>
          </cell>
          <cell r="AF179">
            <v>6697026.5800000001</v>
          </cell>
          <cell r="AG179">
            <v>6825939.6199999992</v>
          </cell>
          <cell r="AH179">
            <v>6042471.0300000003</v>
          </cell>
          <cell r="AJ179">
            <v>5950548.6600000001</v>
          </cell>
        </row>
        <row r="180">
          <cell r="J180">
            <v>1661976.46</v>
          </cell>
          <cell r="K180">
            <v>1082037.52</v>
          </cell>
          <cell r="L180">
            <v>867376.37</v>
          </cell>
          <cell r="M180">
            <v>3886078.71</v>
          </cell>
          <cell r="N180">
            <v>1137548.54</v>
          </cell>
          <cell r="O180">
            <v>3190285.6</v>
          </cell>
          <cell r="P180">
            <v>1207531.8700000001</v>
          </cell>
          <cell r="Q180">
            <v>854895.19</v>
          </cell>
          <cell r="R180">
            <v>2845605.73</v>
          </cell>
          <cell r="S180">
            <v>3172485.57</v>
          </cell>
          <cell r="T180">
            <v>2859405.5</v>
          </cell>
          <cell r="U180">
            <v>2459611.37</v>
          </cell>
          <cell r="V180">
            <v>2900618.45</v>
          </cell>
          <cell r="W180">
            <v>2426461.02</v>
          </cell>
          <cell r="X180">
            <v>195473.68</v>
          </cell>
          <cell r="Y180">
            <v>404761.65</v>
          </cell>
          <cell r="Z180">
            <v>332229.84999999998</v>
          </cell>
          <cell r="AA180">
            <v>1414278.93</v>
          </cell>
          <cell r="AB180">
            <v>6571678.71</v>
          </cell>
          <cell r="AC180">
            <v>5666536.9000000004</v>
          </cell>
          <cell r="AD180">
            <v>4186291</v>
          </cell>
          <cell r="AE180">
            <v>4915142.8499999996</v>
          </cell>
          <cell r="AF180">
            <v>4740956.63</v>
          </cell>
          <cell r="AG180">
            <v>5335694.2300000004</v>
          </cell>
          <cell r="AH180">
            <v>7478989.1500000004</v>
          </cell>
          <cell r="AJ180">
            <v>1082037.52</v>
          </cell>
        </row>
        <row r="181">
          <cell r="J181">
            <v>3277772.5</v>
          </cell>
          <cell r="K181">
            <v>3347838.7</v>
          </cell>
          <cell r="L181">
            <v>4597812.2</v>
          </cell>
          <cell r="M181">
            <v>6689749.7999999998</v>
          </cell>
          <cell r="N181">
            <v>6429160.2000000002</v>
          </cell>
          <cell r="O181">
            <v>7353810.5999999996</v>
          </cell>
          <cell r="P181">
            <v>4787488.5999999996</v>
          </cell>
          <cell r="Q181">
            <v>3523788.3</v>
          </cell>
          <cell r="R181">
            <v>3657755.8</v>
          </cell>
          <cell r="S181">
            <v>2485773.9</v>
          </cell>
          <cell r="T181">
            <v>1531847.5</v>
          </cell>
          <cell r="U181">
            <v>1760673.4</v>
          </cell>
          <cell r="V181">
            <v>1957478.7</v>
          </cell>
          <cell r="W181">
            <v>3320781.5</v>
          </cell>
          <cell r="X181">
            <v>987715.1</v>
          </cell>
          <cell r="Y181">
            <v>1851247</v>
          </cell>
          <cell r="Z181">
            <v>3216087.5</v>
          </cell>
          <cell r="AA181">
            <v>4784593</v>
          </cell>
          <cell r="AB181">
            <v>4288304.3</v>
          </cell>
          <cell r="AC181">
            <v>3092725.7</v>
          </cell>
          <cell r="AD181">
            <v>1908267.8</v>
          </cell>
          <cell r="AE181">
            <v>3157592.5</v>
          </cell>
          <cell r="AF181">
            <v>2629318.9</v>
          </cell>
          <cell r="AG181">
            <v>2995602.7</v>
          </cell>
          <cell r="AH181">
            <v>3570020.5</v>
          </cell>
          <cell r="AJ181">
            <v>3347838.7</v>
          </cell>
        </row>
        <row r="183">
          <cell r="J183">
            <v>748621.41</v>
          </cell>
          <cell r="K183">
            <v>872082.93</v>
          </cell>
          <cell r="L183">
            <v>715061.83</v>
          </cell>
          <cell r="M183">
            <v>824286.75</v>
          </cell>
          <cell r="N183">
            <v>736657.18</v>
          </cell>
          <cell r="O183">
            <v>799104.67</v>
          </cell>
          <cell r="P183">
            <v>13592.96</v>
          </cell>
          <cell r="Q183">
            <v>24186.560000000001</v>
          </cell>
          <cell r="R183">
            <v>24196.36</v>
          </cell>
          <cell r="S183">
            <v>29893.86</v>
          </cell>
          <cell r="T183">
            <v>-1255.3399999999999</v>
          </cell>
          <cell r="U183">
            <v>21224.18</v>
          </cell>
          <cell r="V183">
            <v>19703.32</v>
          </cell>
          <cell r="W183">
            <v>99989.42</v>
          </cell>
          <cell r="X183">
            <v>42389.06</v>
          </cell>
          <cell r="Y183">
            <v>24938.15</v>
          </cell>
          <cell r="Z183">
            <v>27220.78</v>
          </cell>
          <cell r="AA183">
            <v>35535.629999999997</v>
          </cell>
          <cell r="AB183">
            <v>1154586.79</v>
          </cell>
          <cell r="AC183">
            <v>954915.48</v>
          </cell>
          <cell r="AD183">
            <v>755405.71</v>
          </cell>
          <cell r="AE183">
            <v>1100029.57</v>
          </cell>
          <cell r="AF183">
            <v>1055087.44</v>
          </cell>
          <cell r="AG183">
            <v>1047373.96</v>
          </cell>
          <cell r="AH183">
            <v>1250298.4099999999</v>
          </cell>
          <cell r="AJ183">
            <v>872082.93</v>
          </cell>
        </row>
        <row r="184"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270000</v>
          </cell>
          <cell r="AC184">
            <v>270000</v>
          </cell>
          <cell r="AD184">
            <v>270000</v>
          </cell>
          <cell r="AE184">
            <v>270000</v>
          </cell>
          <cell r="AF184">
            <v>270000</v>
          </cell>
          <cell r="AG184">
            <v>270000</v>
          </cell>
          <cell r="AH184">
            <v>270000</v>
          </cell>
          <cell r="AJ184">
            <v>0</v>
          </cell>
        </row>
        <row r="186">
          <cell r="J186">
            <v>453639.21</v>
          </cell>
          <cell r="K186">
            <v>477137.5</v>
          </cell>
          <cell r="L186">
            <v>475663.03</v>
          </cell>
          <cell r="M186">
            <v>456540.07</v>
          </cell>
          <cell r="N186">
            <v>414321.11</v>
          </cell>
          <cell r="O186">
            <v>412852.3</v>
          </cell>
          <cell r="P186">
            <v>854671.23</v>
          </cell>
          <cell r="Q186">
            <v>1145881.78</v>
          </cell>
          <cell r="R186">
            <v>1044729.23</v>
          </cell>
          <cell r="S186">
            <v>1065261.1399999999</v>
          </cell>
          <cell r="T186">
            <v>628268.77</v>
          </cell>
          <cell r="U186">
            <v>867696.66</v>
          </cell>
          <cell r="V186">
            <v>1043053.26</v>
          </cell>
          <cell r="W186">
            <v>1260887.94</v>
          </cell>
          <cell r="X186">
            <v>870781.29</v>
          </cell>
          <cell r="Y186">
            <v>906320.94</v>
          </cell>
          <cell r="Z186">
            <v>912298.68</v>
          </cell>
          <cell r="AA186">
            <v>1089143.24</v>
          </cell>
          <cell r="AB186">
            <v>1125351.72</v>
          </cell>
          <cell r="AC186">
            <v>474933.24</v>
          </cell>
          <cell r="AD186">
            <v>478133.13</v>
          </cell>
          <cell r="AE186">
            <v>647241.44999999995</v>
          </cell>
          <cell r="AF186">
            <v>470144.78</v>
          </cell>
          <cell r="AG186">
            <v>475520.68</v>
          </cell>
          <cell r="AH186">
            <v>517686.11</v>
          </cell>
          <cell r="AJ186">
            <v>477137.5</v>
          </cell>
        </row>
        <row r="188">
          <cell r="J188">
            <v>24429864.309999999</v>
          </cell>
          <cell r="K188">
            <v>15769750.630000001</v>
          </cell>
          <cell r="L188">
            <v>-27183889.789999999</v>
          </cell>
          <cell r="M188">
            <v>681211.69</v>
          </cell>
          <cell r="N188">
            <v>-41548252.659999996</v>
          </cell>
          <cell r="O188">
            <v>-27839281.280000001</v>
          </cell>
          <cell r="P188">
            <v>39845051.590000004</v>
          </cell>
          <cell r="Q188">
            <v>25240248.879999999</v>
          </cell>
          <cell r="R188">
            <v>-13831776.050000001</v>
          </cell>
          <cell r="S188">
            <v>-58319134.539999999</v>
          </cell>
          <cell r="T188">
            <v>10308580.33</v>
          </cell>
          <cell r="U188">
            <v>31708881.780000001</v>
          </cell>
          <cell r="V188">
            <v>26350872.690000001</v>
          </cell>
          <cell r="W188">
            <v>5471390.2199999997</v>
          </cell>
          <cell r="X188">
            <v>-31387758.390000001</v>
          </cell>
          <cell r="Y188">
            <v>-21310240.52</v>
          </cell>
          <cell r="Z188">
            <v>-28586129.039999999</v>
          </cell>
          <cell r="AA188">
            <v>23148594.09</v>
          </cell>
          <cell r="AB188">
            <v>39649177.020000003</v>
          </cell>
          <cell r="AC188">
            <v>9036219.3599999994</v>
          </cell>
          <cell r="AD188">
            <v>-8854679.5500000007</v>
          </cell>
          <cell r="AE188">
            <v>-53693682.810000002</v>
          </cell>
          <cell r="AF188">
            <v>2415502.75</v>
          </cell>
          <cell r="AG188">
            <v>42060567.869999997</v>
          </cell>
          <cell r="AH188">
            <v>26864344.129999999</v>
          </cell>
          <cell r="AJ188">
            <v>15769750.630000001</v>
          </cell>
        </row>
        <row r="189"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25370112.129999999</v>
          </cell>
          <cell r="Q189">
            <v>22425720.02</v>
          </cell>
          <cell r="R189">
            <v>-1901697.62</v>
          </cell>
          <cell r="S189">
            <v>-24327042.559999999</v>
          </cell>
          <cell r="T189">
            <v>3386719.38</v>
          </cell>
          <cell r="U189">
            <v>10459687.09</v>
          </cell>
          <cell r="V189">
            <v>8902622.0700000003</v>
          </cell>
          <cell r="W189">
            <v>-5525334.3899999997</v>
          </cell>
          <cell r="X189">
            <v>-21512829.699999999</v>
          </cell>
          <cell r="Y189">
            <v>-13078017.43</v>
          </cell>
          <cell r="Z189">
            <v>-17800181.18</v>
          </cell>
          <cell r="AA189">
            <v>18373849.039999999</v>
          </cell>
          <cell r="AB189">
            <v>23708602.449999999</v>
          </cell>
          <cell r="AC189">
            <v>14554869.77</v>
          </cell>
          <cell r="AD189">
            <v>2851763.98</v>
          </cell>
          <cell r="AE189">
            <v>-21816016.879999999</v>
          </cell>
          <cell r="AF189">
            <v>-70472.44</v>
          </cell>
          <cell r="AG189">
            <v>14813302.380000001</v>
          </cell>
          <cell r="AH189">
            <v>8973207.1799999997</v>
          </cell>
          <cell r="AJ189">
            <v>0</v>
          </cell>
        </row>
        <row r="190"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2265084.11</v>
          </cell>
          <cell r="Q190">
            <v>2321938.04</v>
          </cell>
          <cell r="R190">
            <v>2260512.54</v>
          </cell>
          <cell r="S190">
            <v>-5659357.2800000003</v>
          </cell>
          <cell r="T190">
            <v>1878070.35</v>
          </cell>
          <cell r="U190">
            <v>466811.97</v>
          </cell>
          <cell r="V190">
            <v>1911469.49</v>
          </cell>
          <cell r="W190">
            <v>2487027.36</v>
          </cell>
          <cell r="X190">
            <v>-2765637.72</v>
          </cell>
          <cell r="Y190">
            <v>-1677887.12</v>
          </cell>
          <cell r="Z190">
            <v>-2344906.66</v>
          </cell>
          <cell r="AA190">
            <v>356926.63</v>
          </cell>
          <cell r="AB190">
            <v>359411.49</v>
          </cell>
          <cell r="AC190">
            <v>1663641.54</v>
          </cell>
          <cell r="AD190">
            <v>2264839.62</v>
          </cell>
          <cell r="AE190">
            <v>-3536895.96</v>
          </cell>
          <cell r="AF190">
            <v>-210739.93</v>
          </cell>
          <cell r="AG190">
            <v>2062365.07</v>
          </cell>
          <cell r="AH190">
            <v>2597851.81</v>
          </cell>
          <cell r="AJ190">
            <v>0</v>
          </cell>
        </row>
        <row r="191">
          <cell r="J191">
            <v>21691143.609999999</v>
          </cell>
          <cell r="K191">
            <v>14656861.91</v>
          </cell>
          <cell r="L191">
            <v>-19323074.039999999</v>
          </cell>
          <cell r="M191">
            <v>446286.01</v>
          </cell>
          <cell r="N191">
            <v>-25319764.579999998</v>
          </cell>
          <cell r="O191">
            <v>-15220044.75</v>
          </cell>
          <cell r="P191">
            <v>5376022.9800000004</v>
          </cell>
          <cell r="Q191">
            <v>6988512.0499999998</v>
          </cell>
          <cell r="R191">
            <v>14433358.51</v>
          </cell>
          <cell r="S191">
            <v>-40033182.090000004</v>
          </cell>
          <cell r="T191">
            <v>7351643.4800000004</v>
          </cell>
          <cell r="U191">
            <v>6810777.4500000002</v>
          </cell>
          <cell r="V191">
            <v>13040518.33</v>
          </cell>
          <cell r="W191">
            <v>31164198.629999999</v>
          </cell>
          <cell r="X191">
            <v>-10369257.93</v>
          </cell>
          <cell r="Y191">
            <v>-6550865.7999999998</v>
          </cell>
          <cell r="Z191">
            <v>-9769723.3200000003</v>
          </cell>
          <cell r="AA191">
            <v>-9254329.4100000001</v>
          </cell>
          <cell r="AB191">
            <v>-3879188.9</v>
          </cell>
          <cell r="AC191">
            <v>4027909.37</v>
          </cell>
          <cell r="AD191">
            <v>15352320.039999999</v>
          </cell>
          <cell r="AE191">
            <v>-27527205.829999998</v>
          </cell>
          <cell r="AF191">
            <v>-6640905.3600000003</v>
          </cell>
          <cell r="AG191">
            <v>13316602.99</v>
          </cell>
          <cell r="AH191">
            <v>22106059.440000001</v>
          </cell>
          <cell r="AJ191">
            <v>14656861.91</v>
          </cell>
        </row>
        <row r="192">
          <cell r="J192">
            <v>26308966.780000001</v>
          </cell>
          <cell r="K192">
            <v>19807534.170000002</v>
          </cell>
          <cell r="L192">
            <v>-25343209.850000001</v>
          </cell>
          <cell r="M192">
            <v>572179.29</v>
          </cell>
          <cell r="N192">
            <v>-30713604.629999999</v>
          </cell>
          <cell r="O192">
            <v>-16700633.07</v>
          </cell>
          <cell r="P192">
            <v>-14007908.51</v>
          </cell>
          <cell r="Q192">
            <v>32091873.859999999</v>
          </cell>
          <cell r="R192">
            <v>39683356.219999999</v>
          </cell>
          <cell r="S192">
            <v>-42236452.18</v>
          </cell>
          <cell r="T192">
            <v>16016819.08</v>
          </cell>
          <cell r="U192">
            <v>-18076838.359999999</v>
          </cell>
          <cell r="V192">
            <v>-3565749.24</v>
          </cell>
          <cell r="W192">
            <v>50892851.600000001</v>
          </cell>
          <cell r="X192">
            <v>-7721026.54</v>
          </cell>
          <cell r="Y192">
            <v>-1671722.45</v>
          </cell>
          <cell r="Z192">
            <v>5390085.0099999998</v>
          </cell>
          <cell r="AA192">
            <v>-36343412.07</v>
          </cell>
          <cell r="AB192">
            <v>-23587998.52</v>
          </cell>
          <cell r="AC192">
            <v>9141191.8499999996</v>
          </cell>
          <cell r="AD192">
            <v>41481693.119999997</v>
          </cell>
          <cell r="AE192">
            <v>-20602494.579999998</v>
          </cell>
          <cell r="AF192">
            <v>-1720755.46</v>
          </cell>
          <cell r="AG192">
            <v>-9071355.2300000004</v>
          </cell>
          <cell r="AH192">
            <v>6996556.2599999998</v>
          </cell>
          <cell r="AJ192">
            <v>19807534.170000002</v>
          </cell>
        </row>
        <row r="193">
          <cell r="J193">
            <v>2789990.36</v>
          </cell>
          <cell r="K193">
            <v>2137497.9300000002</v>
          </cell>
          <cell r="L193">
            <v>-3124246.61</v>
          </cell>
          <cell r="M193">
            <v>74096.19</v>
          </cell>
          <cell r="N193">
            <v>-3989139.4</v>
          </cell>
          <cell r="O193">
            <v>-2280661.52</v>
          </cell>
          <cell r="P193">
            <v>-1349069.83</v>
          </cell>
          <cell r="Q193">
            <v>6212280.9299999997</v>
          </cell>
          <cell r="R193">
            <v>5392621.4800000004</v>
          </cell>
          <cell r="S193">
            <v>-5147449.93</v>
          </cell>
          <cell r="T193">
            <v>3772113.66</v>
          </cell>
          <cell r="U193">
            <v>-4591851.71</v>
          </cell>
          <cell r="V193">
            <v>-137950.15</v>
          </cell>
          <cell r="W193">
            <v>2588681.23</v>
          </cell>
          <cell r="X193">
            <v>-3027353</v>
          </cell>
          <cell r="Y193">
            <v>-70657.63</v>
          </cell>
          <cell r="Z193">
            <v>-1106255.02</v>
          </cell>
          <cell r="AA193">
            <v>-1963895.73</v>
          </cell>
          <cell r="AB193">
            <v>-2886445.95</v>
          </cell>
          <cell r="AC193">
            <v>4451734.8499999996</v>
          </cell>
          <cell r="AD193">
            <v>5650611.6699999999</v>
          </cell>
          <cell r="AE193">
            <v>-2307907.73</v>
          </cell>
          <cell r="AF193">
            <v>2146453</v>
          </cell>
          <cell r="AG193">
            <v>-4403820.37</v>
          </cell>
          <cell r="AH193">
            <v>1620944.23</v>
          </cell>
          <cell r="AJ193">
            <v>2137497.9300000002</v>
          </cell>
        </row>
        <row r="194">
          <cell r="J194">
            <v>248412.55</v>
          </cell>
          <cell r="K194">
            <v>189422.67</v>
          </cell>
          <cell r="L194">
            <v>-279087.21000000002</v>
          </cell>
          <cell r="M194">
            <v>6956.37</v>
          </cell>
          <cell r="N194">
            <v>-372626.91</v>
          </cell>
          <cell r="O194">
            <v>-235061.79</v>
          </cell>
          <cell r="P194">
            <v>79712.179999999993</v>
          </cell>
          <cell r="Q194">
            <v>575559.37</v>
          </cell>
          <cell r="R194">
            <v>801618.95</v>
          </cell>
          <cell r="S194">
            <v>-338770.27</v>
          </cell>
          <cell r="T194">
            <v>188062.88</v>
          </cell>
          <cell r="U194">
            <v>-55517.38</v>
          </cell>
          <cell r="V194">
            <v>-103787.87</v>
          </cell>
          <cell r="W194">
            <v>244079.98</v>
          </cell>
          <cell r="X194">
            <v>-412920.57</v>
          </cell>
          <cell r="Y194">
            <v>-10257.07</v>
          </cell>
          <cell r="Z194">
            <v>-208453.74</v>
          </cell>
          <cell r="AA194">
            <v>-572618.80000000005</v>
          </cell>
          <cell r="AB194">
            <v>-10.119999999999999</v>
          </cell>
          <cell r="AC194">
            <v>551599.4</v>
          </cell>
          <cell r="AD194">
            <v>1078423.05</v>
          </cell>
          <cell r="AE194">
            <v>-120065.65</v>
          </cell>
          <cell r="AF194">
            <v>-2646.82</v>
          </cell>
          <cell r="AG194">
            <v>-11558.74</v>
          </cell>
          <cell r="AH194">
            <v>49513.3</v>
          </cell>
          <cell r="AJ194">
            <v>189422.67</v>
          </cell>
        </row>
        <row r="195">
          <cell r="J195">
            <v>7313270.0300000003</v>
          </cell>
          <cell r="K195">
            <v>5125733.18</v>
          </cell>
          <cell r="L195">
            <v>-6591502.2999999998</v>
          </cell>
          <cell r="M195">
            <v>149063.29</v>
          </cell>
          <cell r="N195">
            <v>-8514374.3599999994</v>
          </cell>
          <cell r="O195">
            <v>-4841305.04</v>
          </cell>
          <cell r="P195">
            <v>1743352.51</v>
          </cell>
          <cell r="Q195">
            <v>1223805.23</v>
          </cell>
          <cell r="R195">
            <v>3474837.84</v>
          </cell>
          <cell r="S195">
            <v>-10652855.119999999</v>
          </cell>
          <cell r="T195">
            <v>3234052.03</v>
          </cell>
          <cell r="U195">
            <v>1179256.03</v>
          </cell>
          <cell r="V195">
            <v>4019070.98</v>
          </cell>
          <cell r="W195">
            <v>12162543.34</v>
          </cell>
          <cell r="X195">
            <v>-4744615.83</v>
          </cell>
          <cell r="Y195">
            <v>-1904723.66</v>
          </cell>
          <cell r="Z195">
            <v>-897164.34</v>
          </cell>
          <cell r="AA195">
            <v>-5384893.1799999997</v>
          </cell>
          <cell r="AB195">
            <v>-497555.38</v>
          </cell>
          <cell r="AC195">
            <v>-1710542.96</v>
          </cell>
          <cell r="AD195">
            <v>3791041.45</v>
          </cell>
          <cell r="AE195">
            <v>-3648049.9</v>
          </cell>
          <cell r="AF195">
            <v>-2644271.87</v>
          </cell>
          <cell r="AG195">
            <v>5023925.5</v>
          </cell>
          <cell r="AH195">
            <v>4448307.07</v>
          </cell>
          <cell r="AJ195">
            <v>5125733.18</v>
          </cell>
        </row>
        <row r="196">
          <cell r="J196">
            <v>427108.7</v>
          </cell>
          <cell r="K196">
            <v>292554.76</v>
          </cell>
          <cell r="L196">
            <v>-414199.01</v>
          </cell>
          <cell r="M196">
            <v>9355.91</v>
          </cell>
          <cell r="N196">
            <v>-530477.38</v>
          </cell>
          <cell r="O196">
            <v>-316043.81</v>
          </cell>
          <cell r="P196">
            <v>146570.35</v>
          </cell>
          <cell r="Q196">
            <v>337541.55</v>
          </cell>
          <cell r="R196">
            <v>547061.82999999996</v>
          </cell>
          <cell r="S196">
            <v>-710504.84</v>
          </cell>
          <cell r="T196">
            <v>-13994.08</v>
          </cell>
          <cell r="U196">
            <v>21945.200000000001</v>
          </cell>
          <cell r="V196">
            <v>121170.72</v>
          </cell>
          <cell r="W196">
            <v>542701.79</v>
          </cell>
          <cell r="X196">
            <v>-251529.3</v>
          </cell>
          <cell r="Y196">
            <v>-200792</v>
          </cell>
          <cell r="Z196">
            <v>-240013.75</v>
          </cell>
          <cell r="AA196">
            <v>-83313.89</v>
          </cell>
          <cell r="AB196">
            <v>-77019.83</v>
          </cell>
          <cell r="AC196">
            <v>261781.29</v>
          </cell>
          <cell r="AD196">
            <v>715300.78</v>
          </cell>
          <cell r="AE196">
            <v>-339935.59</v>
          </cell>
          <cell r="AF196">
            <v>-589454.29</v>
          </cell>
          <cell r="AG196">
            <v>370781.64</v>
          </cell>
          <cell r="AH196">
            <v>251268.37</v>
          </cell>
          <cell r="AJ196">
            <v>292554.76</v>
          </cell>
        </row>
        <row r="197"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J197">
            <v>0</v>
          </cell>
        </row>
        <row r="198"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J198">
            <v>0</v>
          </cell>
        </row>
        <row r="199"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J199">
            <v>0</v>
          </cell>
        </row>
        <row r="201">
          <cell r="J201">
            <v>992468.09</v>
          </cell>
          <cell r="K201">
            <v>1022709.1</v>
          </cell>
          <cell r="L201">
            <v>-1212003.95</v>
          </cell>
          <cell r="M201">
            <v>137325.04999999999</v>
          </cell>
          <cell r="N201">
            <v>-1812528.29</v>
          </cell>
          <cell r="O201">
            <v>-1554994.63</v>
          </cell>
          <cell r="P201">
            <v>1723346.89</v>
          </cell>
          <cell r="Q201">
            <v>754015.53</v>
          </cell>
          <cell r="R201">
            <v>-928894.46</v>
          </cell>
          <cell r="S201">
            <v>-2543848.0099999998</v>
          </cell>
          <cell r="T201">
            <v>764937.53</v>
          </cell>
          <cell r="U201">
            <v>1514690.08</v>
          </cell>
          <cell r="V201">
            <v>1037148.22</v>
          </cell>
          <cell r="W201">
            <v>83155.94</v>
          </cell>
          <cell r="X201">
            <v>-1376122.94</v>
          </cell>
          <cell r="Y201">
            <v>-782641.22</v>
          </cell>
          <cell r="Z201">
            <v>-1003989.59</v>
          </cell>
          <cell r="AA201">
            <v>1198252.6200000001</v>
          </cell>
          <cell r="AB201">
            <v>1446010.68</v>
          </cell>
          <cell r="AC201">
            <v>87144.54</v>
          </cell>
          <cell r="AD201">
            <v>-515840.76</v>
          </cell>
          <cell r="AE201">
            <v>-2179717.8199999998</v>
          </cell>
          <cell r="AF201">
            <v>294116.05</v>
          </cell>
          <cell r="AG201">
            <v>1882516.34</v>
          </cell>
          <cell r="AH201">
            <v>1028492.19</v>
          </cell>
          <cell r="AJ201">
            <v>1022709.1</v>
          </cell>
        </row>
        <row r="202"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1063981.6100000001</v>
          </cell>
          <cell r="Q202">
            <v>791291.83</v>
          </cell>
          <cell r="R202">
            <v>-256565.53</v>
          </cell>
          <cell r="S202">
            <v>-1083856.8</v>
          </cell>
          <cell r="T202">
            <v>270746.28000000003</v>
          </cell>
          <cell r="U202">
            <v>506946.71</v>
          </cell>
          <cell r="V202">
            <v>337449.23</v>
          </cell>
          <cell r="W202">
            <v>-327587.38</v>
          </cell>
          <cell r="X202">
            <v>-866603.45</v>
          </cell>
          <cell r="Y202">
            <v>-450184.05</v>
          </cell>
          <cell r="Z202">
            <v>-613311.56000000006</v>
          </cell>
          <cell r="AA202">
            <v>862817.11</v>
          </cell>
          <cell r="AB202">
            <v>866136.65</v>
          </cell>
          <cell r="AC202">
            <v>474306.73</v>
          </cell>
          <cell r="AD202">
            <v>40777.18</v>
          </cell>
          <cell r="AE202">
            <v>-904925.64</v>
          </cell>
          <cell r="AF202">
            <v>72779.399999999994</v>
          </cell>
          <cell r="AG202">
            <v>656177.67000000004</v>
          </cell>
          <cell r="AH202">
            <v>327562.02</v>
          </cell>
          <cell r="AJ202">
            <v>0</v>
          </cell>
        </row>
        <row r="203"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107821.7</v>
          </cell>
          <cell r="Q203">
            <v>68441.23</v>
          </cell>
          <cell r="R203">
            <v>88503.53</v>
          </cell>
          <cell r="S203">
            <v>-260849.29</v>
          </cell>
          <cell r="T203">
            <v>122807</v>
          </cell>
          <cell r="U203">
            <v>25476.92</v>
          </cell>
          <cell r="V203">
            <v>89288.29</v>
          </cell>
          <cell r="W203">
            <v>91381.47</v>
          </cell>
          <cell r="X203">
            <v>-142430.92000000001</v>
          </cell>
          <cell r="Y203">
            <v>-74785.58</v>
          </cell>
          <cell r="Z203">
            <v>-81443.490000000005</v>
          </cell>
          <cell r="AA203">
            <v>46423.72</v>
          </cell>
          <cell r="AB203">
            <v>-9567.75</v>
          </cell>
          <cell r="AC203">
            <v>49473.279999999999</v>
          </cell>
          <cell r="AD203">
            <v>107938.78</v>
          </cell>
          <cell r="AE203">
            <v>-139305.01999999999</v>
          </cell>
          <cell r="AF203">
            <v>4734.38</v>
          </cell>
          <cell r="AG203">
            <v>92656.21</v>
          </cell>
          <cell r="AH203">
            <v>111692.96</v>
          </cell>
          <cell r="AJ203">
            <v>0</v>
          </cell>
        </row>
        <row r="204">
          <cell r="J204">
            <v>613980.61</v>
          </cell>
          <cell r="K204">
            <v>574554.71</v>
          </cell>
          <cell r="L204">
            <v>-890714.5</v>
          </cell>
          <cell r="M204">
            <v>87375.91</v>
          </cell>
          <cell r="N204">
            <v>-886840.99</v>
          </cell>
          <cell r="O204">
            <v>-1930028.92</v>
          </cell>
          <cell r="P204">
            <v>191547.94</v>
          </cell>
          <cell r="Q204">
            <v>117100.4</v>
          </cell>
          <cell r="R204">
            <v>450966.04</v>
          </cell>
          <cell r="S204">
            <v>-1638970.03</v>
          </cell>
          <cell r="T204">
            <v>519020.85</v>
          </cell>
          <cell r="U204">
            <v>401453.31</v>
          </cell>
          <cell r="V204">
            <v>502577.33</v>
          </cell>
          <cell r="W204">
            <v>1172199.51</v>
          </cell>
          <cell r="X204">
            <v>-532453.07999999996</v>
          </cell>
          <cell r="Y204">
            <v>-286979.61</v>
          </cell>
          <cell r="Z204">
            <v>-267727.21999999997</v>
          </cell>
          <cell r="AA204">
            <v>-185914.96</v>
          </cell>
          <cell r="AB204">
            <v>-393616.14</v>
          </cell>
          <cell r="AC204">
            <v>87260.160000000003</v>
          </cell>
          <cell r="AD204">
            <v>642873.1</v>
          </cell>
          <cell r="AE204">
            <v>-1008668.57</v>
          </cell>
          <cell r="AF204">
            <v>-201343.21</v>
          </cell>
          <cell r="AG204">
            <v>619633.42000000004</v>
          </cell>
          <cell r="AH204">
            <v>770862.21</v>
          </cell>
          <cell r="AJ204">
            <v>574554.71</v>
          </cell>
        </row>
        <row r="205">
          <cell r="J205">
            <v>755971.97</v>
          </cell>
          <cell r="K205">
            <v>522980.91</v>
          </cell>
          <cell r="L205">
            <v>-828162.43</v>
          </cell>
          <cell r="M205">
            <v>14716.44</v>
          </cell>
          <cell r="N205">
            <v>-1069814.01</v>
          </cell>
          <cell r="O205">
            <v>-843763.06</v>
          </cell>
          <cell r="P205">
            <v>-254584.35</v>
          </cell>
          <cell r="Q205">
            <v>851214.08</v>
          </cell>
          <cell r="R205">
            <v>997304.8</v>
          </cell>
          <cell r="S205">
            <v>-1440925.71</v>
          </cell>
          <cell r="T205">
            <v>832238.06</v>
          </cell>
          <cell r="U205">
            <v>-617176.86</v>
          </cell>
          <cell r="V205">
            <v>30349.32</v>
          </cell>
          <cell r="W205">
            <v>1506168.61</v>
          </cell>
          <cell r="X205">
            <v>-244638.87</v>
          </cell>
          <cell r="Y205">
            <v>-94362.28</v>
          </cell>
          <cell r="Z205">
            <v>429899.58</v>
          </cell>
          <cell r="AA205">
            <v>-1225430.3400000001</v>
          </cell>
          <cell r="AB205">
            <v>-779307.09</v>
          </cell>
          <cell r="AC205">
            <v>273801.53000000003</v>
          </cell>
          <cell r="AD205">
            <v>1313001.06</v>
          </cell>
          <cell r="AE205">
            <v>-688208.3</v>
          </cell>
          <cell r="AF205">
            <v>91413.42</v>
          </cell>
          <cell r="AG205">
            <v>-433782.33</v>
          </cell>
          <cell r="AH205">
            <v>204373.55</v>
          </cell>
          <cell r="AJ205">
            <v>522980.91</v>
          </cell>
        </row>
        <row r="206">
          <cell r="J206">
            <v>105129.15</v>
          </cell>
          <cell r="K206">
            <v>112505.42</v>
          </cell>
          <cell r="L206">
            <v>-105632.04</v>
          </cell>
          <cell r="M206">
            <v>-7348.84</v>
          </cell>
          <cell r="N206">
            <v>-139659.10999999999</v>
          </cell>
          <cell r="O206">
            <v>-138626.54</v>
          </cell>
          <cell r="P206">
            <v>-47201.919999999998</v>
          </cell>
          <cell r="Q206">
            <v>208757.26</v>
          </cell>
          <cell r="R206">
            <v>178004.49</v>
          </cell>
          <cell r="S206">
            <v>-241631.18</v>
          </cell>
          <cell r="T206">
            <v>192202.25</v>
          </cell>
          <cell r="U206">
            <v>-192895.15</v>
          </cell>
          <cell r="V206">
            <v>15812.65</v>
          </cell>
          <cell r="W206">
            <v>62417.85</v>
          </cell>
          <cell r="X206">
            <v>-77648.69</v>
          </cell>
          <cell r="Y206">
            <v>12919.44</v>
          </cell>
          <cell r="Z206">
            <v>-8133.49</v>
          </cell>
          <cell r="AA206">
            <v>-71669.070000000007</v>
          </cell>
          <cell r="AB206">
            <v>-142159.34</v>
          </cell>
          <cell r="AC206">
            <v>158858.92000000001</v>
          </cell>
          <cell r="AD206">
            <v>211217</v>
          </cell>
          <cell r="AE206">
            <v>-112005.11</v>
          </cell>
          <cell r="AF206">
            <v>100348.1</v>
          </cell>
          <cell r="AG206">
            <v>-184856.46</v>
          </cell>
          <cell r="AH206">
            <v>84815.99</v>
          </cell>
          <cell r="AJ206">
            <v>112505.42</v>
          </cell>
        </row>
        <row r="207">
          <cell r="J207">
            <v>78630.460000000006</v>
          </cell>
          <cell r="K207">
            <v>40307.46</v>
          </cell>
          <cell r="L207">
            <v>10783.58</v>
          </cell>
          <cell r="M207">
            <v>-35418.35</v>
          </cell>
          <cell r="N207">
            <v>35132.78</v>
          </cell>
          <cell r="O207">
            <v>-18660.150000000001</v>
          </cell>
          <cell r="P207">
            <v>12549.27</v>
          </cell>
          <cell r="Q207">
            <v>38896.559999999998</v>
          </cell>
          <cell r="R207">
            <v>77531.8</v>
          </cell>
          <cell r="S207">
            <v>-64201.53</v>
          </cell>
          <cell r="T207">
            <v>11983.72</v>
          </cell>
          <cell r="U207">
            <v>-23965.759999999998</v>
          </cell>
          <cell r="V207">
            <v>-37368.9</v>
          </cell>
          <cell r="W207">
            <v>52971.47</v>
          </cell>
          <cell r="X207">
            <v>-39489.68</v>
          </cell>
          <cell r="Y207">
            <v>29656.59</v>
          </cell>
          <cell r="Z207">
            <v>-26759.01</v>
          </cell>
          <cell r="AA207">
            <v>-11253.86</v>
          </cell>
          <cell r="AB207">
            <v>4386.79</v>
          </cell>
          <cell r="AC207">
            <v>30843.14</v>
          </cell>
          <cell r="AD207">
            <v>103358.76</v>
          </cell>
          <cell r="AE207">
            <v>-41886.22</v>
          </cell>
          <cell r="AF207">
            <v>-15078.6</v>
          </cell>
          <cell r="AG207">
            <v>-23664.54</v>
          </cell>
          <cell r="AH207">
            <v>-14056.8</v>
          </cell>
          <cell r="AJ207">
            <v>40307.46</v>
          </cell>
        </row>
        <row r="208">
          <cell r="J208">
            <v>186185</v>
          </cell>
          <cell r="K208">
            <v>179773.39</v>
          </cell>
          <cell r="L208">
            <v>-255510.21</v>
          </cell>
          <cell r="M208">
            <v>4333.92</v>
          </cell>
          <cell r="N208">
            <v>-319762.5</v>
          </cell>
          <cell r="O208">
            <v>-177120.08</v>
          </cell>
          <cell r="P208">
            <v>68308.27</v>
          </cell>
          <cell r="Q208">
            <v>-54934.07</v>
          </cell>
          <cell r="R208">
            <v>47481.02</v>
          </cell>
          <cell r="S208">
            <v>-333443.08</v>
          </cell>
          <cell r="T208">
            <v>174322.59</v>
          </cell>
          <cell r="U208">
            <v>128809.98</v>
          </cell>
          <cell r="V208">
            <v>96555.15</v>
          </cell>
          <cell r="W208">
            <v>405652.03</v>
          </cell>
          <cell r="X208">
            <v>-204920.85</v>
          </cell>
          <cell r="Y208">
            <v>-57650.31</v>
          </cell>
          <cell r="Z208">
            <v>37793.379999999997</v>
          </cell>
          <cell r="AA208">
            <v>-157325.85</v>
          </cell>
          <cell r="AB208">
            <v>-87179.79</v>
          </cell>
          <cell r="AC208">
            <v>-142849.16</v>
          </cell>
          <cell r="AD208">
            <v>144118.29999999999</v>
          </cell>
          <cell r="AE208">
            <v>-52464.959999999999</v>
          </cell>
          <cell r="AF208">
            <v>-105854.95</v>
          </cell>
          <cell r="AG208">
            <v>269136.28000000003</v>
          </cell>
          <cell r="AH208">
            <v>75199.48</v>
          </cell>
          <cell r="AJ208">
            <v>179773.39</v>
          </cell>
        </row>
        <row r="209">
          <cell r="J209">
            <v>10749.35</v>
          </cell>
          <cell r="K209">
            <v>13873.93</v>
          </cell>
          <cell r="L209">
            <v>-16268.66</v>
          </cell>
          <cell r="M209">
            <v>2611.92</v>
          </cell>
          <cell r="N209">
            <v>-15602.25</v>
          </cell>
          <cell r="O209">
            <v>-28057.34</v>
          </cell>
          <cell r="P209">
            <v>7178.74</v>
          </cell>
          <cell r="Q209">
            <v>8110.57</v>
          </cell>
          <cell r="R209">
            <v>17811.099999999999</v>
          </cell>
          <cell r="S209">
            <v>-26666.25</v>
          </cell>
          <cell r="T209">
            <v>3821.91</v>
          </cell>
          <cell r="U209">
            <v>3125.91</v>
          </cell>
          <cell r="V209">
            <v>4172.7700000000004</v>
          </cell>
          <cell r="W209">
            <v>16694.419999999998</v>
          </cell>
          <cell r="X209">
            <v>-9337.86</v>
          </cell>
          <cell r="Y209">
            <v>-9526.92</v>
          </cell>
          <cell r="Z209">
            <v>-6179.14</v>
          </cell>
          <cell r="AA209">
            <v>620.29</v>
          </cell>
          <cell r="AB209">
            <v>-5125.91</v>
          </cell>
          <cell r="AC209">
            <v>7421.94</v>
          </cell>
          <cell r="AD209">
            <v>27645.84</v>
          </cell>
          <cell r="AE209">
            <v>-10709.29</v>
          </cell>
          <cell r="AF209">
            <v>-20672.93</v>
          </cell>
          <cell r="AG209">
            <v>15323.38</v>
          </cell>
          <cell r="AH209">
            <v>6877.12</v>
          </cell>
          <cell r="AJ209">
            <v>13873.93</v>
          </cell>
        </row>
        <row r="210"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J210">
            <v>0</v>
          </cell>
        </row>
        <row r="211"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J211">
            <v>0</v>
          </cell>
        </row>
        <row r="212"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J212">
            <v>0</v>
          </cell>
        </row>
        <row r="214"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J214">
            <v>0</v>
          </cell>
        </row>
        <row r="215"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J215">
            <v>0</v>
          </cell>
        </row>
        <row r="216"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J216">
            <v>0</v>
          </cell>
        </row>
        <row r="217"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J217">
            <v>0</v>
          </cell>
        </row>
        <row r="218"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J218">
            <v>0</v>
          </cell>
        </row>
        <row r="219"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J219">
            <v>0</v>
          </cell>
        </row>
        <row r="220"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J220">
            <v>0</v>
          </cell>
        </row>
        <row r="221"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J221">
            <v>0</v>
          </cell>
        </row>
        <row r="222"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J222">
            <v>0</v>
          </cell>
        </row>
        <row r="224"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12598000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J224">
            <v>0</v>
          </cell>
        </row>
        <row r="226"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2267791537.5700002</v>
          </cell>
          <cell r="Q226">
            <v>1967499913.9000001</v>
          </cell>
          <cell r="R226">
            <v>1990300889.75</v>
          </cell>
          <cell r="S226">
            <v>1986463315.24</v>
          </cell>
          <cell r="T226">
            <v>2170761144.6300001</v>
          </cell>
          <cell r="U226">
            <v>2168125375.25</v>
          </cell>
          <cell r="V226">
            <v>2026105664.25</v>
          </cell>
          <cell r="W226">
            <v>1954265390.9200001</v>
          </cell>
          <cell r="X226">
            <v>1606236217.6900001</v>
          </cell>
          <cell r="Y226">
            <v>1821300431.6300001</v>
          </cell>
          <cell r="Z226">
            <v>1999786686.54</v>
          </cell>
          <cell r="AA226">
            <v>2357052016.1999998</v>
          </cell>
          <cell r="AB226">
            <v>2348637744.5500002</v>
          </cell>
          <cell r="AC226">
            <v>2008674747.0899999</v>
          </cell>
          <cell r="AD226">
            <v>1888883716.1900001</v>
          </cell>
          <cell r="AE226">
            <v>2024327675.46</v>
          </cell>
          <cell r="AF226">
            <v>2258213062.23</v>
          </cell>
          <cell r="AG226">
            <v>2315774283.4699998</v>
          </cell>
          <cell r="AH226">
            <v>2225264495.8499999</v>
          </cell>
          <cell r="AJ226">
            <v>0</v>
          </cell>
        </row>
        <row r="227"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87571678.200000003</v>
          </cell>
          <cell r="Q227">
            <v>78490138.819999993</v>
          </cell>
          <cell r="R227">
            <v>76398536.030000001</v>
          </cell>
          <cell r="S227">
            <v>80195187.760000005</v>
          </cell>
          <cell r="T227">
            <v>92824456.75</v>
          </cell>
          <cell r="U227">
            <v>93357371.640000001</v>
          </cell>
          <cell r="V227">
            <v>84416894.819999993</v>
          </cell>
          <cell r="W227">
            <v>77301710.5</v>
          </cell>
          <cell r="X227">
            <v>70955916.689999998</v>
          </cell>
          <cell r="Y227">
            <v>77450769.810000002</v>
          </cell>
          <cell r="Z227">
            <v>82013807.900000006</v>
          </cell>
          <cell r="AA227">
            <v>82013807.900000006</v>
          </cell>
          <cell r="AB227">
            <v>109041000</v>
          </cell>
          <cell r="AC227">
            <v>93315000</v>
          </cell>
          <cell r="AD227">
            <v>89916000</v>
          </cell>
          <cell r="AE227">
            <v>97275000</v>
          </cell>
          <cell r="AF227">
            <v>108740000</v>
          </cell>
          <cell r="AG227">
            <v>119995000</v>
          </cell>
          <cell r="AH227">
            <v>100003000</v>
          </cell>
          <cell r="AJ227">
            <v>0</v>
          </cell>
        </row>
        <row r="228"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109739867.69</v>
          </cell>
          <cell r="Q228">
            <v>88724989.409999996</v>
          </cell>
          <cell r="R228">
            <v>71961139.969999999</v>
          </cell>
          <cell r="S228">
            <v>63372074.719999999</v>
          </cell>
          <cell r="T228">
            <v>71151338.180000007</v>
          </cell>
          <cell r="U228">
            <v>70036204.420000002</v>
          </cell>
          <cell r="V228">
            <v>64338309.229999997</v>
          </cell>
          <cell r="W228">
            <v>66822999.060000002</v>
          </cell>
          <cell r="X228">
            <v>71792248.969999999</v>
          </cell>
          <cell r="Y228">
            <v>91085101.590000004</v>
          </cell>
          <cell r="Z228">
            <v>93516091.390000001</v>
          </cell>
          <cell r="AA228">
            <v>93516091.390000001</v>
          </cell>
          <cell r="AB228">
            <v>103544836.27</v>
          </cell>
          <cell r="AC228">
            <v>82446092.489999995</v>
          </cell>
          <cell r="AD228">
            <v>74061946.010000005</v>
          </cell>
          <cell r="AE228">
            <v>63075788.100000001</v>
          </cell>
          <cell r="AF228">
            <v>70111623.400000006</v>
          </cell>
          <cell r="AG228">
            <v>67125588.829999998</v>
          </cell>
          <cell r="AH228">
            <v>64921905.990000002</v>
          </cell>
          <cell r="AJ228">
            <v>0</v>
          </cell>
        </row>
        <row r="230"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J230">
            <v>0</v>
          </cell>
        </row>
        <row r="231"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J231">
            <v>0</v>
          </cell>
        </row>
        <row r="232"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J232">
            <v>0</v>
          </cell>
        </row>
        <row r="233"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J233">
            <v>0</v>
          </cell>
        </row>
        <row r="234"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J234">
            <v>0</v>
          </cell>
        </row>
        <row r="235"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J235">
            <v>0</v>
          </cell>
        </row>
        <row r="236"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J236">
            <v>0</v>
          </cell>
        </row>
        <row r="237"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J237">
            <v>0</v>
          </cell>
        </row>
        <row r="238"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J238">
            <v>0</v>
          </cell>
        </row>
        <row r="239"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J239">
            <v>0</v>
          </cell>
        </row>
        <row r="240"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J240">
            <v>0</v>
          </cell>
        </row>
        <row r="241"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J241">
            <v>0</v>
          </cell>
        </row>
        <row r="243"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J243">
            <v>0</v>
          </cell>
        </row>
        <row r="244"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J244">
            <v>0</v>
          </cell>
        </row>
        <row r="245"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J245">
            <v>0</v>
          </cell>
        </row>
        <row r="246"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J246">
            <v>0</v>
          </cell>
        </row>
        <row r="247"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J247">
            <v>0</v>
          </cell>
        </row>
        <row r="248"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J248">
            <v>0</v>
          </cell>
        </row>
        <row r="249"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J249">
            <v>0</v>
          </cell>
        </row>
        <row r="250"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J250">
            <v>0</v>
          </cell>
        </row>
        <row r="251"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J251">
            <v>0</v>
          </cell>
        </row>
        <row r="252"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J252">
            <v>0</v>
          </cell>
        </row>
        <row r="253"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J253">
            <v>0</v>
          </cell>
        </row>
        <row r="254"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J254">
            <v>0</v>
          </cell>
        </row>
        <row r="256">
          <cell r="J256">
            <v>22682202.199999999</v>
          </cell>
          <cell r="K256">
            <v>23536609.100000001</v>
          </cell>
          <cell r="L256">
            <v>34557126</v>
          </cell>
          <cell r="M256">
            <v>38673608.399999999</v>
          </cell>
          <cell r="N256">
            <v>46001001.100000001</v>
          </cell>
          <cell r="O256">
            <v>56599201.100000001</v>
          </cell>
          <cell r="P256">
            <v>24268539.600000001</v>
          </cell>
          <cell r="Q256">
            <v>16106628.199999999</v>
          </cell>
          <cell r="R256">
            <v>11889854</v>
          </cell>
          <cell r="S256">
            <v>12421659.4</v>
          </cell>
          <cell r="T256">
            <v>13338279.4</v>
          </cell>
          <cell r="U256">
            <v>13677823.199999999</v>
          </cell>
          <cell r="V256">
            <v>10916709.9</v>
          </cell>
          <cell r="W256">
            <v>11844715.5</v>
          </cell>
          <cell r="X256">
            <v>17318571.399999999</v>
          </cell>
          <cell r="Y256">
            <v>22293856.100000001</v>
          </cell>
          <cell r="Z256">
            <v>24484778.5</v>
          </cell>
          <cell r="AA256">
            <v>30165005.100000001</v>
          </cell>
          <cell r="AB256">
            <v>22743858.699999999</v>
          </cell>
          <cell r="AC256">
            <v>14646482.800000001</v>
          </cell>
          <cell r="AD256">
            <v>12022023.699999999</v>
          </cell>
          <cell r="AE256">
            <v>11841886.300000001</v>
          </cell>
          <cell r="AF256">
            <v>13080196</v>
          </cell>
          <cell r="AG256">
            <v>12695306.6</v>
          </cell>
          <cell r="AH256">
            <v>11395703.800000001</v>
          </cell>
          <cell r="AJ256">
            <v>23536609.100000001</v>
          </cell>
        </row>
        <row r="257"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21756728.800000001</v>
          </cell>
          <cell r="Q257">
            <v>14851381.9</v>
          </cell>
          <cell r="R257">
            <v>10994785.1</v>
          </cell>
          <cell r="S257">
            <v>11413222.800000001</v>
          </cell>
          <cell r="T257">
            <v>12124208.1</v>
          </cell>
          <cell r="U257">
            <v>12558820.9</v>
          </cell>
          <cell r="V257">
            <v>10110751.800000001</v>
          </cell>
          <cell r="W257">
            <v>10955074</v>
          </cell>
          <cell r="X257">
            <v>16107482.1</v>
          </cell>
          <cell r="Y257">
            <v>20193869.699999999</v>
          </cell>
          <cell r="Z257">
            <v>22163305.800000001</v>
          </cell>
          <cell r="AA257">
            <v>27529797.600000001</v>
          </cell>
          <cell r="AB257">
            <v>19948317.100000001</v>
          </cell>
          <cell r="AC257">
            <v>13478321.9</v>
          </cell>
          <cell r="AD257">
            <v>11108859.199999999</v>
          </cell>
          <cell r="AE257">
            <v>10855516.199999999</v>
          </cell>
          <cell r="AF257">
            <v>11778383.1</v>
          </cell>
          <cell r="AG257">
            <v>11623157.4</v>
          </cell>
          <cell r="AH257">
            <v>10568770.1</v>
          </cell>
          <cell r="AJ257">
            <v>0</v>
          </cell>
        </row>
        <row r="258"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4672627.8</v>
          </cell>
          <cell r="Q258">
            <v>3390627.5</v>
          </cell>
          <cell r="R258">
            <v>3446426.4</v>
          </cell>
          <cell r="S258">
            <v>4029883.9</v>
          </cell>
          <cell r="T258">
            <v>3781578.5</v>
          </cell>
          <cell r="U258">
            <v>3950893.4</v>
          </cell>
          <cell r="V258">
            <v>3767581.5</v>
          </cell>
          <cell r="W258">
            <v>3331413.1</v>
          </cell>
          <cell r="X258">
            <v>3701127.2</v>
          </cell>
          <cell r="Y258">
            <v>3966842.1</v>
          </cell>
          <cell r="Z258">
            <v>4150010.5</v>
          </cell>
          <cell r="AA258">
            <v>4807305.0999999996</v>
          </cell>
          <cell r="AB258">
            <v>4448937.5</v>
          </cell>
          <cell r="AC258">
            <v>3009859.4</v>
          </cell>
          <cell r="AD258">
            <v>3241677.9</v>
          </cell>
          <cell r="AE258">
            <v>3689481.2</v>
          </cell>
          <cell r="AF258">
            <v>3667123.2</v>
          </cell>
          <cell r="AG258">
            <v>3719079</v>
          </cell>
          <cell r="AH258">
            <v>3447805.7</v>
          </cell>
          <cell r="AJ258">
            <v>0</v>
          </cell>
        </row>
        <row r="259">
          <cell r="J259">
            <v>14204034</v>
          </cell>
          <cell r="K259">
            <v>13282031.6</v>
          </cell>
          <cell r="L259">
            <v>14207166.300000001</v>
          </cell>
          <cell r="M259">
            <v>15058682.800000001</v>
          </cell>
          <cell r="N259">
            <v>16454689.800000001</v>
          </cell>
          <cell r="O259">
            <v>18839702.5</v>
          </cell>
          <cell r="P259">
            <v>11763086.699999999</v>
          </cell>
          <cell r="Q259">
            <v>9590917.3000000007</v>
          </cell>
          <cell r="R259">
            <v>9731487.8000000007</v>
          </cell>
          <cell r="S259">
            <v>11175103.300000001</v>
          </cell>
          <cell r="T259">
            <v>11111906.4</v>
          </cell>
          <cell r="U259">
            <v>11775028.4</v>
          </cell>
          <cell r="V259">
            <v>10513440.6</v>
          </cell>
          <cell r="W259">
            <v>9790090.1999999993</v>
          </cell>
          <cell r="X259">
            <v>10386306.699999999</v>
          </cell>
          <cell r="Y259">
            <v>11261042.4</v>
          </cell>
          <cell r="Z259">
            <v>11961338.300000001</v>
          </cell>
          <cell r="AA259">
            <v>14135332.5</v>
          </cell>
          <cell r="AB259">
            <v>10915329.1</v>
          </cell>
          <cell r="AC259">
            <v>9473663.1999999993</v>
          </cell>
          <cell r="AD259">
            <v>9245880.9000000004</v>
          </cell>
          <cell r="AE259">
            <v>10607283.6</v>
          </cell>
          <cell r="AF259">
            <v>11258562.199999999</v>
          </cell>
          <cell r="AG259">
            <v>11282430.4</v>
          </cell>
          <cell r="AH259">
            <v>9977769.9000000004</v>
          </cell>
          <cell r="AJ259">
            <v>13282031.6</v>
          </cell>
        </row>
        <row r="260">
          <cell r="J260">
            <v>3205567.5</v>
          </cell>
          <cell r="K260">
            <v>3253425.5</v>
          </cell>
          <cell r="L260">
            <v>3301599.4</v>
          </cell>
          <cell r="M260">
            <v>3340302.4</v>
          </cell>
          <cell r="N260">
            <v>3166920.1</v>
          </cell>
          <cell r="O260">
            <v>3444101.7</v>
          </cell>
          <cell r="P260">
            <v>3709904.1</v>
          </cell>
          <cell r="Q260">
            <v>3223695</v>
          </cell>
          <cell r="R260">
            <v>1481043.3</v>
          </cell>
          <cell r="S260">
            <v>2377171</v>
          </cell>
          <cell r="T260">
            <v>1816857.5</v>
          </cell>
          <cell r="U260">
            <v>3146092.4</v>
          </cell>
          <cell r="V260">
            <v>3007019.2</v>
          </cell>
          <cell r="W260">
            <v>2284728.7000000002</v>
          </cell>
          <cell r="X260">
            <v>2813922.3</v>
          </cell>
          <cell r="Y260">
            <v>2854355.2</v>
          </cell>
          <cell r="Z260">
            <v>3353082</v>
          </cell>
          <cell r="AA260">
            <v>3253421.3</v>
          </cell>
          <cell r="AB260">
            <v>4578309.2</v>
          </cell>
          <cell r="AC260">
            <v>3306456.2</v>
          </cell>
          <cell r="AD260">
            <v>1740036.6</v>
          </cell>
          <cell r="AE260">
            <v>2465111.2999999998</v>
          </cell>
          <cell r="AF260">
            <v>2883196.8</v>
          </cell>
          <cell r="AG260">
            <v>3568828.5</v>
          </cell>
          <cell r="AH260">
            <v>3896837.9</v>
          </cell>
          <cell r="AJ260">
            <v>3253425.5</v>
          </cell>
        </row>
        <row r="261">
          <cell r="J261">
            <v>16409117.800000001</v>
          </cell>
          <cell r="K261">
            <v>16120799.800000001</v>
          </cell>
          <cell r="L261">
            <v>17468045.800000001</v>
          </cell>
          <cell r="M261">
            <v>18398455.699999999</v>
          </cell>
          <cell r="N261">
            <v>19300740.399999999</v>
          </cell>
          <cell r="O261">
            <v>18591268.800000001</v>
          </cell>
          <cell r="P261">
            <v>19466412.399999999</v>
          </cell>
          <cell r="Q261">
            <v>18379769.5</v>
          </cell>
          <cell r="R261">
            <v>17880522.899999999</v>
          </cell>
          <cell r="S261">
            <v>18055827.199999999</v>
          </cell>
          <cell r="T261">
            <v>16818960.300000001</v>
          </cell>
          <cell r="U261">
            <v>15015802.300000001</v>
          </cell>
          <cell r="V261">
            <v>17103450.600000001</v>
          </cell>
          <cell r="W261">
            <v>17443617</v>
          </cell>
          <cell r="X261">
            <v>18439028.399999999</v>
          </cell>
          <cell r="Y261">
            <v>19568214.600000001</v>
          </cell>
          <cell r="Z261">
            <v>19660309.399999999</v>
          </cell>
          <cell r="AA261">
            <v>19526635.300000001</v>
          </cell>
          <cell r="AB261">
            <v>19303469.899999999</v>
          </cell>
          <cell r="AC261">
            <v>18097413.800000001</v>
          </cell>
          <cell r="AD261">
            <v>17749536.100000001</v>
          </cell>
          <cell r="AE261">
            <v>17337190.399999999</v>
          </cell>
          <cell r="AF261">
            <v>16844295.100000001</v>
          </cell>
          <cell r="AG261">
            <v>14637189.1</v>
          </cell>
          <cell r="AH261">
            <v>16736662.9</v>
          </cell>
          <cell r="AJ261">
            <v>16120799.800000001</v>
          </cell>
        </row>
        <row r="262">
          <cell r="J262">
            <v>209034.7</v>
          </cell>
          <cell r="K262">
            <v>222664.1</v>
          </cell>
          <cell r="L262">
            <v>242139.4</v>
          </cell>
          <cell r="M262">
            <v>278624.7</v>
          </cell>
          <cell r="N262">
            <v>264460.59999999998</v>
          </cell>
          <cell r="O262">
            <v>317613.5</v>
          </cell>
          <cell r="P262">
            <v>331975.3</v>
          </cell>
          <cell r="Q262">
            <v>307366.3</v>
          </cell>
          <cell r="R262">
            <v>290591.2</v>
          </cell>
          <cell r="S262">
            <v>261771</v>
          </cell>
          <cell r="T262">
            <v>235673.9</v>
          </cell>
          <cell r="U262">
            <v>221499.7</v>
          </cell>
          <cell r="V262">
            <v>206881.8</v>
          </cell>
          <cell r="W262">
            <v>221905.9</v>
          </cell>
          <cell r="X262">
            <v>239524.4</v>
          </cell>
          <cell r="Y262">
            <v>280005.59999999998</v>
          </cell>
          <cell r="Z262">
            <v>267066.5</v>
          </cell>
          <cell r="AA262">
            <v>316897.59999999998</v>
          </cell>
          <cell r="AB262">
            <v>330932.8</v>
          </cell>
          <cell r="AC262">
            <v>309623.5</v>
          </cell>
          <cell r="AD262">
            <v>288101.3</v>
          </cell>
          <cell r="AE262">
            <v>252559.9</v>
          </cell>
          <cell r="AF262">
            <v>240592.1</v>
          </cell>
          <cell r="AG262">
            <v>221284.4</v>
          </cell>
          <cell r="AH262">
            <v>201564.1</v>
          </cell>
          <cell r="AJ262">
            <v>222664.1</v>
          </cell>
        </row>
        <row r="263">
          <cell r="J263">
            <v>6145376.4000000004</v>
          </cell>
          <cell r="K263">
            <v>6288572.7000000002</v>
          </cell>
          <cell r="L263">
            <v>6688439.9000000004</v>
          </cell>
          <cell r="M263">
            <v>7838648.0999999996</v>
          </cell>
          <cell r="N263">
            <v>8771994.3000000007</v>
          </cell>
          <cell r="O263">
            <v>9445202.5999999996</v>
          </cell>
          <cell r="P263">
            <v>8171852.5999999996</v>
          </cell>
          <cell r="Q263">
            <v>6619561.5</v>
          </cell>
          <cell r="R263">
            <v>6032299.2000000002</v>
          </cell>
          <cell r="S263">
            <v>7109026.2999999998</v>
          </cell>
          <cell r="T263">
            <v>5696424.5</v>
          </cell>
          <cell r="U263">
            <v>5784811</v>
          </cell>
          <cell r="V263">
            <v>6286188</v>
          </cell>
          <cell r="W263">
            <v>6190122.0999999996</v>
          </cell>
          <cell r="X263">
            <v>6703383</v>
          </cell>
          <cell r="Y263">
            <v>7839876.2000000002</v>
          </cell>
          <cell r="Z263">
            <v>8331275.4000000004</v>
          </cell>
          <cell r="AA263">
            <v>9557583.6999999993</v>
          </cell>
          <cell r="AB263">
            <v>7009581.2999999998</v>
          </cell>
          <cell r="AC263">
            <v>6344099.7000000002</v>
          </cell>
          <cell r="AD263">
            <v>6025690.2999999998</v>
          </cell>
          <cell r="AE263">
            <v>6704971.5</v>
          </cell>
          <cell r="AF263">
            <v>5862144.2000000002</v>
          </cell>
          <cell r="AG263">
            <v>5467550.9000000004</v>
          </cell>
          <cell r="AH263">
            <v>5930915.7999999998</v>
          </cell>
          <cell r="AJ263">
            <v>6288572.7000000002</v>
          </cell>
        </row>
        <row r="264">
          <cell r="J264">
            <v>158910.1</v>
          </cell>
          <cell r="K264">
            <v>153884.9</v>
          </cell>
          <cell r="L264">
            <v>167467.6</v>
          </cell>
          <cell r="M264">
            <v>173250.3</v>
          </cell>
          <cell r="N264">
            <v>181524.6</v>
          </cell>
          <cell r="O264">
            <v>217568.2</v>
          </cell>
          <cell r="P264">
            <v>205641.5</v>
          </cell>
          <cell r="Q264">
            <v>167638.1</v>
          </cell>
          <cell r="R264">
            <v>172553.2</v>
          </cell>
          <cell r="S264">
            <v>171391.2</v>
          </cell>
          <cell r="T264">
            <v>159421.79999999999</v>
          </cell>
          <cell r="U264">
            <v>169329</v>
          </cell>
          <cell r="V264">
            <v>151335.4</v>
          </cell>
          <cell r="W264">
            <v>147095.1</v>
          </cell>
          <cell r="X264">
            <v>158984.29999999999</v>
          </cell>
          <cell r="Y264">
            <v>174089.7</v>
          </cell>
          <cell r="Z264">
            <v>175752.4</v>
          </cell>
          <cell r="AA264">
            <v>218015.1</v>
          </cell>
          <cell r="AB264">
            <v>188878.4</v>
          </cell>
          <cell r="AC264">
            <v>158317.4</v>
          </cell>
          <cell r="AD264">
            <v>168449.1</v>
          </cell>
          <cell r="AE264">
            <v>135951.6</v>
          </cell>
          <cell r="AF264">
            <v>138167.20000000001</v>
          </cell>
          <cell r="AG264">
            <v>143654.79999999999</v>
          </cell>
          <cell r="AH264">
            <v>140652.70000000001</v>
          </cell>
          <cell r="AJ264">
            <v>153884.9</v>
          </cell>
        </row>
        <row r="265"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J265">
            <v>0</v>
          </cell>
        </row>
        <row r="266"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J266">
            <v>0</v>
          </cell>
        </row>
        <row r="267"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J267">
            <v>0</v>
          </cell>
        </row>
        <row r="269">
          <cell r="J269">
            <v>1336163.2</v>
          </cell>
          <cell r="K269">
            <v>1366949.2</v>
          </cell>
          <cell r="L269">
            <v>1942878.1</v>
          </cell>
          <cell r="M269">
            <v>2087057</v>
          </cell>
          <cell r="N269">
            <v>2489027.2000000002</v>
          </cell>
          <cell r="O269">
            <v>2986527.4</v>
          </cell>
          <cell r="P269">
            <v>1167675.2</v>
          </cell>
          <cell r="Q269">
            <v>794919.9</v>
          </cell>
          <cell r="R269">
            <v>606329.4</v>
          </cell>
          <cell r="S269">
            <v>628174.19999999995</v>
          </cell>
          <cell r="T269">
            <v>671108.5</v>
          </cell>
          <cell r="U269">
            <v>691117.6</v>
          </cell>
          <cell r="V269">
            <v>557772.19999999995</v>
          </cell>
          <cell r="W269">
            <v>602575.6</v>
          </cell>
          <cell r="X269">
            <v>858129.1</v>
          </cell>
          <cell r="Y269">
            <v>1072682.8999999999</v>
          </cell>
          <cell r="Z269">
            <v>1160379.1000000001</v>
          </cell>
          <cell r="AA269">
            <v>1421670.6</v>
          </cell>
          <cell r="AB269">
            <v>1109098.5</v>
          </cell>
          <cell r="AC269">
            <v>737297.8</v>
          </cell>
          <cell r="AD269">
            <v>622209.69999999995</v>
          </cell>
          <cell r="AE269">
            <v>607530.69999999995</v>
          </cell>
          <cell r="AF269">
            <v>665229</v>
          </cell>
          <cell r="AG269">
            <v>647188.19999999995</v>
          </cell>
          <cell r="AH269">
            <v>590123.9</v>
          </cell>
          <cell r="AJ269">
            <v>1366949.2</v>
          </cell>
        </row>
        <row r="270"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1053333.2</v>
          </cell>
          <cell r="Q270">
            <v>737169.1</v>
          </cell>
          <cell r="R270">
            <v>564550.69999999995</v>
          </cell>
          <cell r="S270">
            <v>581537.80000000005</v>
          </cell>
          <cell r="T270">
            <v>615514.1</v>
          </cell>
          <cell r="U270">
            <v>639734.69999999995</v>
          </cell>
          <cell r="V270">
            <v>520523.2</v>
          </cell>
          <cell r="W270">
            <v>562306.80000000005</v>
          </cell>
          <cell r="X270">
            <v>801816.2</v>
          </cell>
          <cell r="Y270">
            <v>977144</v>
          </cell>
          <cell r="Z270">
            <v>1055401.1000000001</v>
          </cell>
          <cell r="AA270">
            <v>1301260.1000000001</v>
          </cell>
          <cell r="AB270">
            <v>978415.8</v>
          </cell>
          <cell r="AC270">
            <v>681180.8</v>
          </cell>
          <cell r="AD270">
            <v>578082.80000000005</v>
          </cell>
          <cell r="AE270">
            <v>560476.4</v>
          </cell>
          <cell r="AF270">
            <v>603270.1</v>
          </cell>
          <cell r="AG270">
            <v>597775.4</v>
          </cell>
          <cell r="AH270">
            <v>552324</v>
          </cell>
          <cell r="AJ270">
            <v>0</v>
          </cell>
        </row>
        <row r="271"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243266.5</v>
          </cell>
          <cell r="Q271">
            <v>185486.8</v>
          </cell>
          <cell r="R271">
            <v>184184.5</v>
          </cell>
          <cell r="S271">
            <v>208183.6</v>
          </cell>
          <cell r="T271">
            <v>199193.1</v>
          </cell>
          <cell r="U271">
            <v>206993.7</v>
          </cell>
          <cell r="V271">
            <v>203009.9</v>
          </cell>
          <cell r="W271">
            <v>177664.9</v>
          </cell>
          <cell r="X271">
            <v>197379</v>
          </cell>
          <cell r="Y271">
            <v>214709.3</v>
          </cell>
          <cell r="Z271">
            <v>218305.9</v>
          </cell>
          <cell r="AA271">
            <v>252210.8</v>
          </cell>
          <cell r="AB271">
            <v>235625.60000000001</v>
          </cell>
          <cell r="AC271">
            <v>163020.70000000001</v>
          </cell>
          <cell r="AD271">
            <v>174208.1</v>
          </cell>
          <cell r="AE271">
            <v>195599.7</v>
          </cell>
          <cell r="AF271">
            <v>191814.7</v>
          </cell>
          <cell r="AG271">
            <v>196214.8</v>
          </cell>
          <cell r="AH271">
            <v>184800.9</v>
          </cell>
          <cell r="AJ271">
            <v>0</v>
          </cell>
        </row>
        <row r="272">
          <cell r="J272">
            <v>831084.10000000009</v>
          </cell>
          <cell r="K272">
            <v>762858.2</v>
          </cell>
          <cell r="L272">
            <v>821852.3</v>
          </cell>
          <cell r="M272">
            <v>864353.6</v>
          </cell>
          <cell r="N272">
            <v>941074</v>
          </cell>
          <cell r="O272">
            <v>1040111.2</v>
          </cell>
          <cell r="P272">
            <v>584348.80000000005</v>
          </cell>
          <cell r="Q272">
            <v>485810.4</v>
          </cell>
          <cell r="R272">
            <v>481418.1</v>
          </cell>
          <cell r="S272">
            <v>553164.80000000005</v>
          </cell>
          <cell r="T272">
            <v>545096.5</v>
          </cell>
          <cell r="U272">
            <v>571476.5</v>
          </cell>
          <cell r="V272">
            <v>523844.7</v>
          </cell>
          <cell r="W272">
            <v>483762.3</v>
          </cell>
          <cell r="X272">
            <v>524906.6</v>
          </cell>
          <cell r="Y272">
            <v>572001.4</v>
          </cell>
          <cell r="Z272">
            <v>596365.30000000005</v>
          </cell>
          <cell r="AA272">
            <v>687758.3</v>
          </cell>
          <cell r="AB272">
            <v>542603</v>
          </cell>
          <cell r="AC272">
            <v>484001.4</v>
          </cell>
          <cell r="AD272">
            <v>463066.5</v>
          </cell>
          <cell r="AE272">
            <v>523042.9</v>
          </cell>
          <cell r="AF272">
            <v>556400.19999999995</v>
          </cell>
          <cell r="AG272">
            <v>552492.30000000005</v>
          </cell>
          <cell r="AH272">
            <v>490690.1</v>
          </cell>
          <cell r="AJ272">
            <v>762858.2</v>
          </cell>
        </row>
        <row r="273">
          <cell r="J273">
            <v>168847.09999999998</v>
          </cell>
          <cell r="K273">
            <v>170095.8</v>
          </cell>
          <cell r="L273">
            <v>177018.3</v>
          </cell>
          <cell r="M273">
            <v>171721.5</v>
          </cell>
          <cell r="N273">
            <v>162442.4</v>
          </cell>
          <cell r="O273">
            <v>169461.3</v>
          </cell>
          <cell r="P273">
            <v>166640.79999999999</v>
          </cell>
          <cell r="Q273">
            <v>145526.1</v>
          </cell>
          <cell r="R273">
            <v>67816.800000000003</v>
          </cell>
          <cell r="S273">
            <v>108898.9</v>
          </cell>
          <cell r="T273">
            <v>83106.399999999994</v>
          </cell>
          <cell r="U273">
            <v>141407.9</v>
          </cell>
          <cell r="V273">
            <v>135454.39999999999</v>
          </cell>
          <cell r="W273">
            <v>103492.2</v>
          </cell>
          <cell r="X273">
            <v>132406.29999999999</v>
          </cell>
          <cell r="Y273">
            <v>130411.7</v>
          </cell>
          <cell r="Z273">
            <v>149833.79999999999</v>
          </cell>
          <cell r="AA273">
            <v>141955.20000000001</v>
          </cell>
          <cell r="AB273">
            <v>207822.2</v>
          </cell>
          <cell r="AC273">
            <v>154569.60000000001</v>
          </cell>
          <cell r="AD273">
            <v>80807.399999999994</v>
          </cell>
          <cell r="AE273">
            <v>113307.5</v>
          </cell>
          <cell r="AF273">
            <v>133528.5</v>
          </cell>
          <cell r="AG273">
            <v>162951.9</v>
          </cell>
          <cell r="AH273">
            <v>179457.2</v>
          </cell>
          <cell r="AJ273">
            <v>170095.8</v>
          </cell>
        </row>
        <row r="274">
          <cell r="J274">
            <v>823865.70000000007</v>
          </cell>
          <cell r="K274">
            <v>784765.1</v>
          </cell>
          <cell r="L274">
            <v>841239.3</v>
          </cell>
          <cell r="M274">
            <v>861030.2</v>
          </cell>
          <cell r="N274">
            <v>904206.1</v>
          </cell>
          <cell r="O274">
            <v>853264.7</v>
          </cell>
          <cell r="P274">
            <v>790744.3</v>
          </cell>
          <cell r="Q274">
            <v>752776.8</v>
          </cell>
          <cell r="R274">
            <v>756096.7</v>
          </cell>
          <cell r="S274">
            <v>764893.1</v>
          </cell>
          <cell r="T274">
            <v>709572.9</v>
          </cell>
          <cell r="U274">
            <v>652378.69999999995</v>
          </cell>
          <cell r="V274">
            <v>728278.5</v>
          </cell>
          <cell r="W274">
            <v>727321.8</v>
          </cell>
          <cell r="X274">
            <v>767004.7</v>
          </cell>
          <cell r="Y274">
            <v>803837.1</v>
          </cell>
          <cell r="Z274">
            <v>791134.1</v>
          </cell>
          <cell r="AA274">
            <v>787416.4</v>
          </cell>
          <cell r="AB274">
            <v>807246.9</v>
          </cell>
          <cell r="AC274">
            <v>759972</v>
          </cell>
          <cell r="AD274">
            <v>771369.6</v>
          </cell>
          <cell r="AE274">
            <v>751822.4</v>
          </cell>
          <cell r="AF274">
            <v>722825.8</v>
          </cell>
          <cell r="AG274">
            <v>656812.4</v>
          </cell>
          <cell r="AH274">
            <v>715211.8</v>
          </cell>
          <cell r="AJ274">
            <v>784765.1</v>
          </cell>
        </row>
        <row r="275">
          <cell r="J275">
            <v>40320.400000000001</v>
          </cell>
          <cell r="K275">
            <v>39628.800000000003</v>
          </cell>
          <cell r="L275">
            <v>40467.9</v>
          </cell>
          <cell r="M275">
            <v>41030.400000000001</v>
          </cell>
          <cell r="N275">
            <v>39428.199999999997</v>
          </cell>
          <cell r="O275">
            <v>40625.699999999997</v>
          </cell>
          <cell r="P275">
            <v>40050</v>
          </cell>
          <cell r="Q275">
            <v>39554.6</v>
          </cell>
          <cell r="R275">
            <v>35636.9</v>
          </cell>
          <cell r="S275">
            <v>14672.3</v>
          </cell>
          <cell r="T275">
            <v>38934.9</v>
          </cell>
          <cell r="U275">
            <v>39825.599999999999</v>
          </cell>
          <cell r="V275">
            <v>38327.4</v>
          </cell>
          <cell r="W275">
            <v>37943.9</v>
          </cell>
          <cell r="X275">
            <v>38459.1</v>
          </cell>
          <cell r="Y275">
            <v>39632.1</v>
          </cell>
          <cell r="Z275">
            <v>38051.9</v>
          </cell>
          <cell r="AA275">
            <v>38768.9</v>
          </cell>
          <cell r="AB275">
            <v>34467</v>
          </cell>
          <cell r="AC275">
            <v>34640.800000000003</v>
          </cell>
          <cell r="AD275">
            <v>33775.300000000003</v>
          </cell>
          <cell r="AE275">
            <v>33686.800000000003</v>
          </cell>
          <cell r="AF275">
            <v>31710.9</v>
          </cell>
          <cell r="AG275">
            <v>32108.2</v>
          </cell>
          <cell r="AH275">
            <v>30977.9</v>
          </cell>
          <cell r="AJ275">
            <v>39628.800000000003</v>
          </cell>
        </row>
        <row r="276">
          <cell r="J276">
            <v>355510.6</v>
          </cell>
          <cell r="K276">
            <v>361578.5</v>
          </cell>
          <cell r="L276">
            <v>389226</v>
          </cell>
          <cell r="M276">
            <v>439771.8</v>
          </cell>
          <cell r="N276">
            <v>487524.9</v>
          </cell>
          <cell r="O276">
            <v>509014</v>
          </cell>
          <cell r="P276">
            <v>411569.7</v>
          </cell>
          <cell r="Q276">
            <v>342653.4</v>
          </cell>
          <cell r="R276">
            <v>317195.40000000002</v>
          </cell>
          <cell r="S276">
            <v>365613.4</v>
          </cell>
          <cell r="T276">
            <v>295998.5</v>
          </cell>
          <cell r="U276">
            <v>299274.8</v>
          </cell>
          <cell r="V276">
            <v>315711.8</v>
          </cell>
          <cell r="W276">
            <v>312681.7</v>
          </cell>
          <cell r="X276">
            <v>346108.4</v>
          </cell>
          <cell r="Y276">
            <v>394994</v>
          </cell>
          <cell r="Z276">
            <v>407977</v>
          </cell>
          <cell r="AA276">
            <v>461827.6</v>
          </cell>
          <cell r="AB276">
            <v>353335.3</v>
          </cell>
          <cell r="AC276">
            <v>329828.90000000002</v>
          </cell>
          <cell r="AD276">
            <v>309269.2</v>
          </cell>
          <cell r="AE276">
            <v>341117.2</v>
          </cell>
          <cell r="AF276">
            <v>305632.40000000002</v>
          </cell>
          <cell r="AG276">
            <v>282410</v>
          </cell>
          <cell r="AH276">
            <v>313014.59999999998</v>
          </cell>
          <cell r="AJ276">
            <v>361578.5</v>
          </cell>
        </row>
        <row r="277">
          <cell r="J277">
            <v>9462.3000000000011</v>
          </cell>
          <cell r="K277">
            <v>8995.7999999999993</v>
          </cell>
          <cell r="L277">
            <v>9590.7000000000007</v>
          </cell>
          <cell r="M277">
            <v>9826.1</v>
          </cell>
          <cell r="N277">
            <v>10126.1</v>
          </cell>
          <cell r="O277">
            <v>11592.9</v>
          </cell>
          <cell r="P277">
            <v>10366.200000000001</v>
          </cell>
          <cell r="Q277">
            <v>8818.4</v>
          </cell>
          <cell r="R277">
            <v>8972.4</v>
          </cell>
          <cell r="S277">
            <v>8687.4</v>
          </cell>
          <cell r="T277">
            <v>8131.3</v>
          </cell>
          <cell r="U277">
            <v>8515.6</v>
          </cell>
          <cell r="V277">
            <v>7857</v>
          </cell>
          <cell r="W277">
            <v>7571.4</v>
          </cell>
          <cell r="X277">
            <v>8061.6</v>
          </cell>
          <cell r="Y277">
            <v>8877.9</v>
          </cell>
          <cell r="Z277">
            <v>8642.7000000000007</v>
          </cell>
          <cell r="AA277">
            <v>10402.200000000001</v>
          </cell>
          <cell r="AB277">
            <v>8627.6</v>
          </cell>
          <cell r="AC277">
            <v>7270.3</v>
          </cell>
          <cell r="AD277">
            <v>7750.6</v>
          </cell>
          <cell r="AE277">
            <v>6155.4</v>
          </cell>
          <cell r="AF277">
            <v>6364</v>
          </cell>
          <cell r="AG277">
            <v>6569.5</v>
          </cell>
          <cell r="AH277">
            <v>6486.5</v>
          </cell>
          <cell r="AJ277">
            <v>8995.7999999999993</v>
          </cell>
        </row>
        <row r="278"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J278">
            <v>0</v>
          </cell>
        </row>
        <row r="279"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J279">
            <v>0</v>
          </cell>
        </row>
        <row r="280"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J280">
            <v>0</v>
          </cell>
        </row>
        <row r="282"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J282">
            <v>0</v>
          </cell>
        </row>
        <row r="283"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J283">
            <v>0</v>
          </cell>
        </row>
        <row r="284"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J284">
            <v>0</v>
          </cell>
        </row>
        <row r="285"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J285">
            <v>0</v>
          </cell>
        </row>
        <row r="286"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J286">
            <v>0</v>
          </cell>
        </row>
        <row r="287"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J287">
            <v>0</v>
          </cell>
        </row>
        <row r="288"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J288">
            <v>0</v>
          </cell>
        </row>
        <row r="289"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J289">
            <v>0</v>
          </cell>
        </row>
        <row r="290"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J290">
            <v>0</v>
          </cell>
        </row>
        <row r="291"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J291">
            <v>0</v>
          </cell>
        </row>
        <row r="292"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J292">
            <v>0</v>
          </cell>
        </row>
        <row r="293"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J293">
            <v>0</v>
          </cell>
        </row>
        <row r="295"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J295">
            <v>0</v>
          </cell>
        </row>
        <row r="296"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J296">
            <v>0</v>
          </cell>
        </row>
        <row r="297"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J297">
            <v>0</v>
          </cell>
        </row>
        <row r="298"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J298">
            <v>0</v>
          </cell>
        </row>
        <row r="299"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J299">
            <v>0</v>
          </cell>
        </row>
        <row r="300"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J300">
            <v>0</v>
          </cell>
        </row>
        <row r="301"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J301">
            <v>0</v>
          </cell>
        </row>
        <row r="302"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J302">
            <v>0</v>
          </cell>
        </row>
        <row r="303"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J303">
            <v>0</v>
          </cell>
        </row>
        <row r="304"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J304">
            <v>0</v>
          </cell>
        </row>
        <row r="305"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J305">
            <v>0</v>
          </cell>
        </row>
        <row r="306"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J306">
            <v>0</v>
          </cell>
        </row>
        <row r="308"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J308">
            <v>0</v>
          </cell>
        </row>
        <row r="309"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J309">
            <v>0</v>
          </cell>
        </row>
        <row r="310"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J310">
            <v>0</v>
          </cell>
        </row>
        <row r="311"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J311">
            <v>0</v>
          </cell>
        </row>
        <row r="312"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J312">
            <v>0</v>
          </cell>
        </row>
        <row r="313"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J313">
            <v>0</v>
          </cell>
        </row>
        <row r="314"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J314">
            <v>0</v>
          </cell>
        </row>
        <row r="315"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J315">
            <v>0</v>
          </cell>
        </row>
        <row r="316"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J316">
            <v>0</v>
          </cell>
        </row>
        <row r="317"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J317">
            <v>0</v>
          </cell>
        </row>
        <row r="318"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J318">
            <v>0</v>
          </cell>
        </row>
        <row r="319"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J319">
            <v>0</v>
          </cell>
        </row>
        <row r="321"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J321">
            <v>0</v>
          </cell>
        </row>
        <row r="322"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J322">
            <v>0</v>
          </cell>
        </row>
        <row r="323"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J323">
            <v>0</v>
          </cell>
        </row>
        <row r="324"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J324">
            <v>0</v>
          </cell>
        </row>
        <row r="325"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J325">
            <v>0</v>
          </cell>
        </row>
        <row r="326"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J326">
            <v>0</v>
          </cell>
        </row>
        <row r="327"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J327">
            <v>0</v>
          </cell>
        </row>
        <row r="328"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J328">
            <v>0</v>
          </cell>
        </row>
        <row r="329"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J329">
            <v>0</v>
          </cell>
        </row>
        <row r="330"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J330">
            <v>0</v>
          </cell>
        </row>
        <row r="331"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J331">
            <v>0</v>
          </cell>
        </row>
        <row r="332"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J332">
            <v>0</v>
          </cell>
        </row>
        <row r="334"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J334">
            <v>0</v>
          </cell>
        </row>
        <row r="335"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J335">
            <v>0</v>
          </cell>
        </row>
        <row r="336"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J336">
            <v>0</v>
          </cell>
        </row>
        <row r="337"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J337">
            <v>0</v>
          </cell>
        </row>
        <row r="338"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J338">
            <v>0</v>
          </cell>
        </row>
        <row r="339"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J339">
            <v>0</v>
          </cell>
        </row>
        <row r="340"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J340">
            <v>0</v>
          </cell>
        </row>
        <row r="341"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J341">
            <v>0</v>
          </cell>
        </row>
        <row r="342"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J342">
            <v>0</v>
          </cell>
        </row>
        <row r="343"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J343">
            <v>0</v>
          </cell>
        </row>
        <row r="344"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J344">
            <v>0</v>
          </cell>
        </row>
        <row r="345"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J345">
            <v>0</v>
          </cell>
        </row>
        <row r="347">
          <cell r="J347">
            <v>-39883.800000000003</v>
          </cell>
          <cell r="K347">
            <v>-41188</v>
          </cell>
          <cell r="L347">
            <v>-58257.2</v>
          </cell>
          <cell r="M347">
            <v>-62747.8</v>
          </cell>
          <cell r="N347">
            <v>-73101.2</v>
          </cell>
          <cell r="O347">
            <v>-89171.5</v>
          </cell>
          <cell r="P347">
            <v>-43744.5</v>
          </cell>
          <cell r="Q347">
            <v>-30028.400000000001</v>
          </cell>
          <cell r="R347">
            <v>-23141.200000000001</v>
          </cell>
          <cell r="S347">
            <v>-23913</v>
          </cell>
          <cell r="T347">
            <v>-25506.9</v>
          </cell>
          <cell r="U347">
            <v>-26302.2</v>
          </cell>
          <cell r="V347">
            <v>-21300.5</v>
          </cell>
          <cell r="W347">
            <v>-22980.9</v>
          </cell>
          <cell r="X347">
            <v>-32457.3</v>
          </cell>
          <cell r="Y347">
            <v>-40186</v>
          </cell>
          <cell r="Z347">
            <v>-43250.8</v>
          </cell>
          <cell r="AA347">
            <v>-52890</v>
          </cell>
          <cell r="AB347">
            <v>-27247.599999999999</v>
          </cell>
          <cell r="AC347">
            <v>-17546.8</v>
          </cell>
          <cell r="AD347">
            <v>-14402.6</v>
          </cell>
          <cell r="AE347">
            <v>-14186.8</v>
          </cell>
          <cell r="AF347">
            <v>-15670.3</v>
          </cell>
          <cell r="AG347">
            <v>-15209.2</v>
          </cell>
          <cell r="AH347">
            <v>-12535.3</v>
          </cell>
          <cell r="AJ347">
            <v>-41188</v>
          </cell>
        </row>
        <row r="348"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-39542</v>
          </cell>
          <cell r="Q348">
            <v>-27897.8</v>
          </cell>
          <cell r="R348">
            <v>-21592.1</v>
          </cell>
          <cell r="S348">
            <v>-22189.3</v>
          </cell>
          <cell r="T348">
            <v>-23459.3</v>
          </cell>
          <cell r="U348">
            <v>-24407.8</v>
          </cell>
          <cell r="V348">
            <v>-19924.099999999999</v>
          </cell>
          <cell r="W348">
            <v>-21503.9</v>
          </cell>
          <cell r="X348">
            <v>-30372.1</v>
          </cell>
          <cell r="Y348">
            <v>-36675.4</v>
          </cell>
          <cell r="Z348">
            <v>-39401.699999999997</v>
          </cell>
          <cell r="AA348">
            <v>-48458.6</v>
          </cell>
          <cell r="AB348">
            <v>-23898.5</v>
          </cell>
          <cell r="AC348">
            <v>-16147.3</v>
          </cell>
          <cell r="AD348">
            <v>-13308.6</v>
          </cell>
          <cell r="AE348">
            <v>-13005.1</v>
          </cell>
          <cell r="AF348">
            <v>-14110.7</v>
          </cell>
          <cell r="AG348">
            <v>-13924.8</v>
          </cell>
          <cell r="AH348">
            <v>-11625.6</v>
          </cell>
          <cell r="AJ348">
            <v>0</v>
          </cell>
        </row>
        <row r="349"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-9343.1</v>
          </cell>
          <cell r="Q349">
            <v>-7227.1</v>
          </cell>
          <cell r="R349">
            <v>-7128.6</v>
          </cell>
          <cell r="S349">
            <v>-7977</v>
          </cell>
          <cell r="T349">
            <v>-7677</v>
          </cell>
          <cell r="U349">
            <v>-7964.9</v>
          </cell>
          <cell r="V349">
            <v>-7875.9</v>
          </cell>
          <cell r="W349">
            <v>-6872.1</v>
          </cell>
          <cell r="X349">
            <v>-7634.6</v>
          </cell>
          <cell r="Y349">
            <v>-8340.5</v>
          </cell>
          <cell r="Z349">
            <v>-8410.2999999999993</v>
          </cell>
          <cell r="AA349">
            <v>-9708.7999999999993</v>
          </cell>
          <cell r="AB349">
            <v>-5329.9</v>
          </cell>
          <cell r="AC349">
            <v>-3605.9</v>
          </cell>
          <cell r="AD349">
            <v>-3883.6</v>
          </cell>
          <cell r="AE349">
            <v>-4420.1000000000004</v>
          </cell>
          <cell r="AF349">
            <v>-4393.3</v>
          </cell>
          <cell r="AG349">
            <v>-4455.5</v>
          </cell>
          <cell r="AH349">
            <v>-3792.6</v>
          </cell>
          <cell r="AJ349">
            <v>0</v>
          </cell>
        </row>
        <row r="350">
          <cell r="J350">
            <v>-24723.200000000001</v>
          </cell>
          <cell r="K350">
            <v>-22861.1</v>
          </cell>
          <cell r="L350">
            <v>-24984.6</v>
          </cell>
          <cell r="M350">
            <v>-26746.9</v>
          </cell>
          <cell r="N350">
            <v>-28419.9</v>
          </cell>
          <cell r="O350">
            <v>-31741.4</v>
          </cell>
          <cell r="P350">
            <v>-22120.1</v>
          </cell>
          <cell r="Q350">
            <v>-18502.900000000001</v>
          </cell>
          <cell r="R350">
            <v>-18199.5</v>
          </cell>
          <cell r="S350">
            <v>-20915.8</v>
          </cell>
          <cell r="T350">
            <v>-20551</v>
          </cell>
          <cell r="U350">
            <v>-21470.400000000001</v>
          </cell>
          <cell r="V350">
            <v>-19848.7</v>
          </cell>
          <cell r="W350">
            <v>-18281.400000000001</v>
          </cell>
          <cell r="X350">
            <v>-19977.900000000001</v>
          </cell>
          <cell r="Y350">
            <v>-21804.5</v>
          </cell>
          <cell r="Z350">
            <v>-22601.1</v>
          </cell>
          <cell r="AA350">
            <v>-25860.5</v>
          </cell>
          <cell r="AB350">
            <v>-13076.8</v>
          </cell>
          <cell r="AC350">
            <v>-11349.6</v>
          </cell>
          <cell r="AD350">
            <v>-11076.7</v>
          </cell>
          <cell r="AE350">
            <v>-12707.7</v>
          </cell>
          <cell r="AF350">
            <v>-13488</v>
          </cell>
          <cell r="AG350">
            <v>-13516.6</v>
          </cell>
          <cell r="AH350">
            <v>-10975.5</v>
          </cell>
          <cell r="AJ350">
            <v>-22861.1</v>
          </cell>
        </row>
        <row r="351">
          <cell r="J351">
            <v>-4741.8999999999996</v>
          </cell>
          <cell r="K351">
            <v>-4849.3</v>
          </cell>
          <cell r="L351">
            <v>-5180.7</v>
          </cell>
          <cell r="M351">
            <v>-5037.3</v>
          </cell>
          <cell r="N351">
            <v>-4633.6000000000004</v>
          </cell>
          <cell r="O351">
            <v>-4876.8999999999996</v>
          </cell>
          <cell r="P351">
            <v>-6095.2</v>
          </cell>
          <cell r="Q351">
            <v>-5332.6</v>
          </cell>
          <cell r="R351">
            <v>-2497.8000000000002</v>
          </cell>
          <cell r="S351">
            <v>-4011.5</v>
          </cell>
          <cell r="T351">
            <v>-3059.7</v>
          </cell>
          <cell r="U351">
            <v>-5173.5</v>
          </cell>
          <cell r="V351">
            <v>-4959.6000000000004</v>
          </cell>
          <cell r="W351">
            <v>-3797</v>
          </cell>
          <cell r="X351">
            <v>-4923.2</v>
          </cell>
          <cell r="Y351">
            <v>-4799.3999999999996</v>
          </cell>
          <cell r="Z351">
            <v>-5470.1</v>
          </cell>
          <cell r="AA351">
            <v>-5136.5</v>
          </cell>
          <cell r="AB351">
            <v>-5484.9</v>
          </cell>
          <cell r="AC351">
            <v>-3961.2</v>
          </cell>
          <cell r="AD351">
            <v>-2084.6</v>
          </cell>
          <cell r="AE351">
            <v>-2953.3</v>
          </cell>
          <cell r="AF351">
            <v>-3454.1</v>
          </cell>
          <cell r="AG351">
            <v>-4275.5</v>
          </cell>
          <cell r="AH351">
            <v>-4286.5</v>
          </cell>
          <cell r="AJ351">
            <v>-4849.3</v>
          </cell>
        </row>
        <row r="352">
          <cell r="J352">
            <v>-22462.7</v>
          </cell>
          <cell r="K352">
            <v>-21429.3</v>
          </cell>
          <cell r="L352">
            <v>-23142.9</v>
          </cell>
          <cell r="M352">
            <v>-23948.9</v>
          </cell>
          <cell r="N352">
            <v>-24398.9</v>
          </cell>
          <cell r="O352">
            <v>-23572.799999999999</v>
          </cell>
          <cell r="P352">
            <v>-27807.7</v>
          </cell>
          <cell r="Q352">
            <v>-26563.5</v>
          </cell>
          <cell r="R352">
            <v>-27028.2</v>
          </cell>
          <cell r="S352">
            <v>-27362.3</v>
          </cell>
          <cell r="T352">
            <v>-25342</v>
          </cell>
          <cell r="U352">
            <v>-23567.4</v>
          </cell>
          <cell r="V352">
            <v>-26105.200000000001</v>
          </cell>
          <cell r="W352">
            <v>-25853.7</v>
          </cell>
          <cell r="X352">
            <v>-27238.2</v>
          </cell>
          <cell r="Y352">
            <v>-28400.2</v>
          </cell>
          <cell r="Z352">
            <v>-27711</v>
          </cell>
          <cell r="AA352">
            <v>-27605.5</v>
          </cell>
          <cell r="AB352">
            <v>-23125.9</v>
          </cell>
          <cell r="AC352">
            <v>-21681.1</v>
          </cell>
          <cell r="AD352">
            <v>-21264.3</v>
          </cell>
          <cell r="AE352">
            <v>-20770.3</v>
          </cell>
          <cell r="AF352">
            <v>-20179.8</v>
          </cell>
          <cell r="AG352">
            <v>-17535.599999999999</v>
          </cell>
          <cell r="AH352">
            <v>-18410.3</v>
          </cell>
          <cell r="AJ352">
            <v>-21429.3</v>
          </cell>
        </row>
        <row r="353">
          <cell r="J353">
            <v>-1621.3</v>
          </cell>
          <cell r="K353">
            <v>-1584.7</v>
          </cell>
          <cell r="L353">
            <v>-1610.3</v>
          </cell>
          <cell r="M353">
            <v>-1615.7</v>
          </cell>
          <cell r="N353">
            <v>-1544.7</v>
          </cell>
          <cell r="O353">
            <v>-1568.8</v>
          </cell>
          <cell r="P353">
            <v>-1800.1</v>
          </cell>
          <cell r="Q353">
            <v>-1790.1</v>
          </cell>
          <cell r="R353">
            <v>-1604.6</v>
          </cell>
          <cell r="S353">
            <v>-575.5</v>
          </cell>
          <cell r="T353">
            <v>-1802.1</v>
          </cell>
          <cell r="U353">
            <v>-1855.1</v>
          </cell>
          <cell r="V353">
            <v>-1789</v>
          </cell>
          <cell r="W353">
            <v>-1760.9</v>
          </cell>
          <cell r="X353">
            <v>-1776.1</v>
          </cell>
          <cell r="Y353">
            <v>-1810.4</v>
          </cell>
          <cell r="Z353">
            <v>-1739.2</v>
          </cell>
          <cell r="AA353">
            <v>-1745.2</v>
          </cell>
          <cell r="AB353">
            <v>-396.5</v>
          </cell>
          <cell r="AC353">
            <v>-370.9</v>
          </cell>
          <cell r="AD353">
            <v>-345.2</v>
          </cell>
          <cell r="AE353">
            <v>-302.60000000000002</v>
          </cell>
          <cell r="AF353">
            <v>-288.2</v>
          </cell>
          <cell r="AG353">
            <v>-265.10000000000002</v>
          </cell>
          <cell r="AH353">
            <v>-221.7</v>
          </cell>
          <cell r="AJ353">
            <v>-1584.7</v>
          </cell>
        </row>
        <row r="354">
          <cell r="J354">
            <v>-10514.8</v>
          </cell>
          <cell r="K354">
            <v>-10841.5</v>
          </cell>
          <cell r="L354">
            <v>-11865.8</v>
          </cell>
          <cell r="M354">
            <v>-13468.1</v>
          </cell>
          <cell r="N354">
            <v>-14516.7</v>
          </cell>
          <cell r="O354">
            <v>-15356.5</v>
          </cell>
          <cell r="P354">
            <v>-15647.4</v>
          </cell>
          <cell r="Q354">
            <v>-13137.5</v>
          </cell>
          <cell r="R354">
            <v>-12218.6</v>
          </cell>
          <cell r="S354">
            <v>-13990.3</v>
          </cell>
          <cell r="T354">
            <v>-11361.8</v>
          </cell>
          <cell r="U354">
            <v>-11472.4</v>
          </cell>
          <cell r="V354">
            <v>-11992.5</v>
          </cell>
          <cell r="W354">
            <v>-11898.7</v>
          </cell>
          <cell r="X354">
            <v>-13259.7</v>
          </cell>
          <cell r="Y354">
            <v>-15018.9</v>
          </cell>
          <cell r="Z354">
            <v>-15372.6</v>
          </cell>
          <cell r="AA354">
            <v>-17325.900000000001</v>
          </cell>
          <cell r="AB354">
            <v>-8397.6</v>
          </cell>
          <cell r="AC354">
            <v>-7600.4</v>
          </cell>
          <cell r="AD354">
            <v>-7218.9</v>
          </cell>
          <cell r="AE354">
            <v>-8032.7</v>
          </cell>
          <cell r="AF354">
            <v>-7023</v>
          </cell>
          <cell r="AG354">
            <v>-6550.2</v>
          </cell>
          <cell r="AH354">
            <v>-6524</v>
          </cell>
          <cell r="AJ354">
            <v>-10841.5</v>
          </cell>
        </row>
        <row r="355">
          <cell r="J355">
            <v>-284</v>
          </cell>
          <cell r="K355">
            <v>-271.89999999999998</v>
          </cell>
          <cell r="L355">
            <v>-290.2</v>
          </cell>
          <cell r="M355">
            <v>-302.39999999999998</v>
          </cell>
          <cell r="N355">
            <v>-302.10000000000002</v>
          </cell>
          <cell r="O355">
            <v>-347.8</v>
          </cell>
          <cell r="P355">
            <v>-394.2</v>
          </cell>
          <cell r="Q355">
            <v>-339.7</v>
          </cell>
          <cell r="R355">
            <v>-344.5</v>
          </cell>
          <cell r="S355">
            <v>-330.9</v>
          </cell>
          <cell r="T355">
            <v>-310.39999999999998</v>
          </cell>
          <cell r="U355">
            <v>-323.60000000000002</v>
          </cell>
          <cell r="V355">
            <v>-301.5</v>
          </cell>
          <cell r="W355">
            <v>-289.8</v>
          </cell>
          <cell r="X355">
            <v>-307.10000000000002</v>
          </cell>
          <cell r="Y355">
            <v>-338.8</v>
          </cell>
          <cell r="Z355">
            <v>-326.10000000000002</v>
          </cell>
          <cell r="AA355">
            <v>-388.6</v>
          </cell>
          <cell r="AB355">
            <v>-226.3</v>
          </cell>
          <cell r="AC355">
            <v>-189.7</v>
          </cell>
          <cell r="AD355">
            <v>-201.8</v>
          </cell>
          <cell r="AE355">
            <v>-162.9</v>
          </cell>
          <cell r="AF355">
            <v>-165.5</v>
          </cell>
          <cell r="AG355">
            <v>-172.1</v>
          </cell>
          <cell r="AH355">
            <v>-154.69999999999999</v>
          </cell>
          <cell r="AJ355">
            <v>-271.89999999999998</v>
          </cell>
        </row>
        <row r="356"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J356">
            <v>0</v>
          </cell>
        </row>
        <row r="357"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J357">
            <v>0</v>
          </cell>
        </row>
        <row r="358"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J358">
            <v>0</v>
          </cell>
        </row>
        <row r="360"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J360">
            <v>0</v>
          </cell>
        </row>
        <row r="361"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J361">
            <v>0</v>
          </cell>
        </row>
        <row r="362"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J362">
            <v>0</v>
          </cell>
        </row>
        <row r="363"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J363">
            <v>0</v>
          </cell>
        </row>
        <row r="364"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J364">
            <v>0</v>
          </cell>
        </row>
        <row r="365"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J365">
            <v>0</v>
          </cell>
        </row>
        <row r="366"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J366">
            <v>0</v>
          </cell>
        </row>
        <row r="367"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J367">
            <v>0</v>
          </cell>
        </row>
        <row r="368"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J368">
            <v>0</v>
          </cell>
        </row>
        <row r="369"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J369">
            <v>0</v>
          </cell>
        </row>
        <row r="370"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J370">
            <v>0</v>
          </cell>
        </row>
        <row r="371"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J371">
            <v>0</v>
          </cell>
        </row>
        <row r="373"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J373">
            <v>0</v>
          </cell>
        </row>
        <row r="374"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J374">
            <v>0</v>
          </cell>
        </row>
        <row r="375"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J375">
            <v>0</v>
          </cell>
        </row>
        <row r="376"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J376">
            <v>0</v>
          </cell>
        </row>
        <row r="377"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J377">
            <v>0</v>
          </cell>
        </row>
        <row r="378"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J378">
            <v>0</v>
          </cell>
        </row>
        <row r="379"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J379">
            <v>0</v>
          </cell>
        </row>
        <row r="380"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J380">
            <v>0</v>
          </cell>
        </row>
        <row r="381"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J381">
            <v>0</v>
          </cell>
        </row>
        <row r="382"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J382">
            <v>0</v>
          </cell>
        </row>
        <row r="383"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J383">
            <v>0</v>
          </cell>
        </row>
        <row r="384"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J384">
            <v>0</v>
          </cell>
        </row>
        <row r="386">
          <cell r="J386">
            <v>1296279.3999999999</v>
          </cell>
          <cell r="K386">
            <v>1325761.2</v>
          </cell>
          <cell r="L386">
            <v>1884620.9</v>
          </cell>
          <cell r="M386">
            <v>2024309.2</v>
          </cell>
          <cell r="N386">
            <v>2415926</v>
          </cell>
          <cell r="O386">
            <v>2897355.9</v>
          </cell>
          <cell r="P386">
            <v>1123930.7</v>
          </cell>
          <cell r="Q386">
            <v>764891.5</v>
          </cell>
          <cell r="R386">
            <v>583188.19999999995</v>
          </cell>
          <cell r="S386">
            <v>604261.19999999995</v>
          </cell>
          <cell r="T386">
            <v>645601.6</v>
          </cell>
          <cell r="U386">
            <v>664815.4</v>
          </cell>
          <cell r="V386">
            <v>536471.69999999995</v>
          </cell>
          <cell r="W386">
            <v>579594.69999999995</v>
          </cell>
          <cell r="X386">
            <v>825671.8</v>
          </cell>
          <cell r="Y386">
            <v>1032496.9</v>
          </cell>
          <cell r="Z386">
            <v>1117128.3</v>
          </cell>
          <cell r="AA386">
            <v>1368780.6</v>
          </cell>
          <cell r="AB386">
            <v>1081850.8999999999</v>
          </cell>
          <cell r="AC386">
            <v>719751</v>
          </cell>
          <cell r="AD386">
            <v>607807.1</v>
          </cell>
          <cell r="AE386">
            <v>593343.9</v>
          </cell>
          <cell r="AF386">
            <v>649558.69999999995</v>
          </cell>
          <cell r="AG386">
            <v>631979</v>
          </cell>
          <cell r="AH386">
            <v>577588.6</v>
          </cell>
          <cell r="AJ386">
            <v>1325761.2</v>
          </cell>
        </row>
        <row r="387"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1013791.2</v>
          </cell>
          <cell r="Q387">
            <v>709271.3</v>
          </cell>
          <cell r="R387">
            <v>542958.6</v>
          </cell>
          <cell r="S387">
            <v>559348.5</v>
          </cell>
          <cell r="T387">
            <v>592054.80000000005</v>
          </cell>
          <cell r="U387">
            <v>615326.9</v>
          </cell>
          <cell r="V387">
            <v>500599.1</v>
          </cell>
          <cell r="W387">
            <v>540802.9</v>
          </cell>
          <cell r="X387">
            <v>771444.1</v>
          </cell>
          <cell r="Y387">
            <v>940468.6</v>
          </cell>
          <cell r="Z387">
            <v>1015999.4</v>
          </cell>
          <cell r="AA387">
            <v>1252801.5</v>
          </cell>
          <cell r="AB387">
            <v>954517.3</v>
          </cell>
          <cell r="AC387">
            <v>665033.5</v>
          </cell>
          <cell r="AD387">
            <v>564774.19999999995</v>
          </cell>
          <cell r="AE387">
            <v>547471.30000000005</v>
          </cell>
          <cell r="AF387">
            <v>589159.4</v>
          </cell>
          <cell r="AG387">
            <v>583850.6</v>
          </cell>
          <cell r="AH387">
            <v>540698.4</v>
          </cell>
          <cell r="AJ387">
            <v>0</v>
          </cell>
        </row>
        <row r="388"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233923.4</v>
          </cell>
          <cell r="Q388">
            <v>178259.7</v>
          </cell>
          <cell r="R388">
            <v>177055.9</v>
          </cell>
          <cell r="S388">
            <v>200206.6</v>
          </cell>
          <cell r="T388">
            <v>191516.1</v>
          </cell>
          <cell r="U388">
            <v>199028.8</v>
          </cell>
          <cell r="V388">
            <v>195134</v>
          </cell>
          <cell r="W388">
            <v>170792.8</v>
          </cell>
          <cell r="X388">
            <v>189744.4</v>
          </cell>
          <cell r="Y388">
            <v>206368.8</v>
          </cell>
          <cell r="Z388">
            <v>209895.6</v>
          </cell>
          <cell r="AA388">
            <v>242502</v>
          </cell>
          <cell r="AB388">
            <v>230295.7</v>
          </cell>
          <cell r="AC388">
            <v>159414.79999999999</v>
          </cell>
          <cell r="AD388">
            <v>170324.5</v>
          </cell>
          <cell r="AE388">
            <v>191179.6</v>
          </cell>
          <cell r="AF388">
            <v>187421.4</v>
          </cell>
          <cell r="AG388">
            <v>191759.3</v>
          </cell>
          <cell r="AH388">
            <v>181008.3</v>
          </cell>
          <cell r="AJ388">
            <v>0</v>
          </cell>
        </row>
        <row r="389">
          <cell r="J389">
            <v>806360.90000000014</v>
          </cell>
          <cell r="K389">
            <v>739997.1</v>
          </cell>
          <cell r="L389">
            <v>796867.7</v>
          </cell>
          <cell r="M389">
            <v>837606.7</v>
          </cell>
          <cell r="N389">
            <v>912654.1</v>
          </cell>
          <cell r="O389">
            <v>1008369.8</v>
          </cell>
          <cell r="P389">
            <v>562228.69999999995</v>
          </cell>
          <cell r="Q389">
            <v>467307.5</v>
          </cell>
          <cell r="R389">
            <v>463218.6</v>
          </cell>
          <cell r="S389">
            <v>532249</v>
          </cell>
          <cell r="T389">
            <v>524545.5</v>
          </cell>
          <cell r="U389">
            <v>550006.1</v>
          </cell>
          <cell r="V389">
            <v>503996</v>
          </cell>
          <cell r="W389">
            <v>465480.9</v>
          </cell>
          <cell r="X389">
            <v>504928.7</v>
          </cell>
          <cell r="Y389">
            <v>550196.9</v>
          </cell>
          <cell r="Z389">
            <v>573764.19999999995</v>
          </cell>
          <cell r="AA389">
            <v>661897.80000000005</v>
          </cell>
          <cell r="AB389">
            <v>529526.19999999995</v>
          </cell>
          <cell r="AC389">
            <v>472651.8</v>
          </cell>
          <cell r="AD389">
            <v>451989.8</v>
          </cell>
          <cell r="AE389">
            <v>510335.2</v>
          </cell>
          <cell r="AF389">
            <v>542912.19999999995</v>
          </cell>
          <cell r="AG389">
            <v>538975.69999999995</v>
          </cell>
          <cell r="AH389">
            <v>479714.6</v>
          </cell>
          <cell r="AJ389">
            <v>739997.1</v>
          </cell>
        </row>
        <row r="390">
          <cell r="J390">
            <v>164105.19999999998</v>
          </cell>
          <cell r="K390">
            <v>165246.5</v>
          </cell>
          <cell r="L390">
            <v>171837.6</v>
          </cell>
          <cell r="M390">
            <v>166684.20000000001</v>
          </cell>
          <cell r="N390">
            <v>157808.79999999999</v>
          </cell>
          <cell r="O390">
            <v>164584.4</v>
          </cell>
          <cell r="P390">
            <v>160545.60000000001</v>
          </cell>
          <cell r="Q390">
            <v>140193.5</v>
          </cell>
          <cell r="R390">
            <v>65319</v>
          </cell>
          <cell r="S390">
            <v>104887.4</v>
          </cell>
          <cell r="T390">
            <v>80046.7</v>
          </cell>
          <cell r="U390">
            <v>136234.4</v>
          </cell>
          <cell r="V390">
            <v>130494.8</v>
          </cell>
          <cell r="W390">
            <v>99695.2</v>
          </cell>
          <cell r="X390">
            <v>127483.1</v>
          </cell>
          <cell r="Y390">
            <v>125612.3</v>
          </cell>
          <cell r="Z390">
            <v>144363.70000000001</v>
          </cell>
          <cell r="AA390">
            <v>136818.70000000001</v>
          </cell>
          <cell r="AB390">
            <v>202337.3</v>
          </cell>
          <cell r="AC390">
            <v>150608.4</v>
          </cell>
          <cell r="AD390">
            <v>78722.8</v>
          </cell>
          <cell r="AE390">
            <v>110354.2</v>
          </cell>
          <cell r="AF390">
            <v>130074.4</v>
          </cell>
          <cell r="AG390">
            <v>158676.4</v>
          </cell>
          <cell r="AH390">
            <v>175170.7</v>
          </cell>
          <cell r="AJ390">
            <v>165246.5</v>
          </cell>
        </row>
        <row r="391">
          <cell r="J391">
            <v>801403.00000000012</v>
          </cell>
          <cell r="K391">
            <v>763335.8</v>
          </cell>
          <cell r="L391">
            <v>818096.4</v>
          </cell>
          <cell r="M391">
            <v>837081.3</v>
          </cell>
          <cell r="N391">
            <v>879807.2</v>
          </cell>
          <cell r="O391">
            <v>829691.9</v>
          </cell>
          <cell r="P391">
            <v>762936.6</v>
          </cell>
          <cell r="Q391">
            <v>726213.3</v>
          </cell>
          <cell r="R391">
            <v>729068.5</v>
          </cell>
          <cell r="S391">
            <v>737530.8</v>
          </cell>
          <cell r="T391">
            <v>684230.9</v>
          </cell>
          <cell r="U391">
            <v>628811.30000000005</v>
          </cell>
          <cell r="V391">
            <v>702173.3</v>
          </cell>
          <cell r="W391">
            <v>701468.1</v>
          </cell>
          <cell r="X391">
            <v>739766.5</v>
          </cell>
          <cell r="Y391">
            <v>775436.9</v>
          </cell>
          <cell r="Z391">
            <v>763423.1</v>
          </cell>
          <cell r="AA391">
            <v>759810.9</v>
          </cell>
          <cell r="AB391">
            <v>784121</v>
          </cell>
          <cell r="AC391">
            <v>738290.9</v>
          </cell>
          <cell r="AD391">
            <v>750105.3</v>
          </cell>
          <cell r="AE391">
            <v>731052.1</v>
          </cell>
          <cell r="AF391">
            <v>702646</v>
          </cell>
          <cell r="AG391">
            <v>639276.80000000005</v>
          </cell>
          <cell r="AH391">
            <v>696801.5</v>
          </cell>
          <cell r="AJ391">
            <v>763335.8</v>
          </cell>
        </row>
        <row r="392">
          <cell r="J392">
            <v>38699.1</v>
          </cell>
          <cell r="K392">
            <v>38044.1</v>
          </cell>
          <cell r="L392">
            <v>38857.599999999999</v>
          </cell>
          <cell r="M392">
            <v>39414.699999999997</v>
          </cell>
          <cell r="N392">
            <v>37883.5</v>
          </cell>
          <cell r="O392">
            <v>39056.9</v>
          </cell>
          <cell r="P392">
            <v>38249.9</v>
          </cell>
          <cell r="Q392">
            <v>37764.5</v>
          </cell>
          <cell r="R392">
            <v>34032.300000000003</v>
          </cell>
          <cell r="S392">
            <v>14096.8</v>
          </cell>
          <cell r="T392">
            <v>37132.800000000003</v>
          </cell>
          <cell r="U392">
            <v>37970.5</v>
          </cell>
          <cell r="V392">
            <v>36538.400000000001</v>
          </cell>
          <cell r="W392">
            <v>36183</v>
          </cell>
          <cell r="X392">
            <v>36683</v>
          </cell>
          <cell r="Y392">
            <v>37821.699999999997</v>
          </cell>
          <cell r="Z392">
            <v>36312.699999999997</v>
          </cell>
          <cell r="AA392">
            <v>37023.699999999997</v>
          </cell>
          <cell r="AB392">
            <v>34070.5</v>
          </cell>
          <cell r="AC392">
            <v>34269.9</v>
          </cell>
          <cell r="AD392">
            <v>33430.1</v>
          </cell>
          <cell r="AE392">
            <v>33384.199999999997</v>
          </cell>
          <cell r="AF392">
            <v>31422.7</v>
          </cell>
          <cell r="AG392">
            <v>31843.1</v>
          </cell>
          <cell r="AH392">
            <v>30756.2</v>
          </cell>
          <cell r="AJ392">
            <v>38044.1</v>
          </cell>
        </row>
        <row r="393">
          <cell r="J393">
            <v>344995.8</v>
          </cell>
          <cell r="K393">
            <v>350737</v>
          </cell>
          <cell r="L393">
            <v>377360.2</v>
          </cell>
          <cell r="M393">
            <v>426303.7</v>
          </cell>
          <cell r="N393">
            <v>473008.2</v>
          </cell>
          <cell r="O393">
            <v>493657.5</v>
          </cell>
          <cell r="P393">
            <v>395922.3</v>
          </cell>
          <cell r="Q393">
            <v>329515.90000000002</v>
          </cell>
          <cell r="R393">
            <v>304976.8</v>
          </cell>
          <cell r="S393">
            <v>351623.1</v>
          </cell>
          <cell r="T393">
            <v>284636.7</v>
          </cell>
          <cell r="U393">
            <v>287802.40000000002</v>
          </cell>
          <cell r="V393">
            <v>303719.3</v>
          </cell>
          <cell r="W393">
            <v>300783</v>
          </cell>
          <cell r="X393">
            <v>332848.7</v>
          </cell>
          <cell r="Y393">
            <v>379975.1</v>
          </cell>
          <cell r="Z393">
            <v>392604.4</v>
          </cell>
          <cell r="AA393">
            <v>444501.7</v>
          </cell>
          <cell r="AB393">
            <v>344937.7</v>
          </cell>
          <cell r="AC393">
            <v>322228.5</v>
          </cell>
          <cell r="AD393">
            <v>302050.3</v>
          </cell>
          <cell r="AE393">
            <v>333084.5</v>
          </cell>
          <cell r="AF393">
            <v>298609.40000000002</v>
          </cell>
          <cell r="AG393">
            <v>275859.8</v>
          </cell>
          <cell r="AH393">
            <v>306490.59999999998</v>
          </cell>
          <cell r="AJ393">
            <v>350737</v>
          </cell>
        </row>
        <row r="394">
          <cell r="J394">
            <v>9178.3000000000011</v>
          </cell>
          <cell r="K394">
            <v>8723.9</v>
          </cell>
          <cell r="L394">
            <v>9300.5</v>
          </cell>
          <cell r="M394">
            <v>9523.7000000000007</v>
          </cell>
          <cell r="N394">
            <v>9824</v>
          </cell>
          <cell r="O394">
            <v>11245.1</v>
          </cell>
          <cell r="P394">
            <v>9972</v>
          </cell>
          <cell r="Q394">
            <v>8478.7000000000007</v>
          </cell>
          <cell r="R394">
            <v>8627.9</v>
          </cell>
          <cell r="S394">
            <v>8356.5</v>
          </cell>
          <cell r="T394">
            <v>7820.9</v>
          </cell>
          <cell r="U394">
            <v>8192</v>
          </cell>
          <cell r="V394">
            <v>7555.5</v>
          </cell>
          <cell r="W394">
            <v>7281.6</v>
          </cell>
          <cell r="X394">
            <v>7754.5</v>
          </cell>
          <cell r="Y394">
            <v>8539.1</v>
          </cell>
          <cell r="Z394">
            <v>8316.6</v>
          </cell>
          <cell r="AA394">
            <v>10013.6</v>
          </cell>
          <cell r="AB394">
            <v>8401.2999999999993</v>
          </cell>
          <cell r="AC394">
            <v>7080.6</v>
          </cell>
          <cell r="AD394">
            <v>7548.8</v>
          </cell>
          <cell r="AE394">
            <v>5992.5</v>
          </cell>
          <cell r="AF394">
            <v>6198.5</v>
          </cell>
          <cell r="AG394">
            <v>6397.4</v>
          </cell>
          <cell r="AH394">
            <v>6331.8</v>
          </cell>
          <cell r="AJ394">
            <v>8723.9</v>
          </cell>
        </row>
        <row r="395"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J395">
            <v>0</v>
          </cell>
        </row>
        <row r="396"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J396">
            <v>0</v>
          </cell>
        </row>
        <row r="397"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J397">
            <v>0</v>
          </cell>
        </row>
        <row r="399"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J399">
            <v>0</v>
          </cell>
        </row>
        <row r="400"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J400">
            <v>0</v>
          </cell>
        </row>
        <row r="402"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-3921</v>
          </cell>
          <cell r="Q402">
            <v>19797.2</v>
          </cell>
          <cell r="R402">
            <v>19737.7</v>
          </cell>
          <cell r="S402">
            <v>11992.6</v>
          </cell>
          <cell r="T402">
            <v>-8783.7000000000007</v>
          </cell>
          <cell r="U402">
            <v>11271.1</v>
          </cell>
          <cell r="V402">
            <v>13061.9</v>
          </cell>
          <cell r="W402">
            <v>11847.4</v>
          </cell>
          <cell r="X402">
            <v>12836.8</v>
          </cell>
          <cell r="Y402">
            <v>11515.5</v>
          </cell>
          <cell r="Z402">
            <v>11173.4</v>
          </cell>
          <cell r="AA402">
            <v>10662.7</v>
          </cell>
          <cell r="AB402">
            <v>65281.1</v>
          </cell>
          <cell r="AC402">
            <v>12503.1</v>
          </cell>
          <cell r="AD402">
            <v>12713.6</v>
          </cell>
          <cell r="AE402">
            <v>25557.3</v>
          </cell>
          <cell r="AF402">
            <v>15321</v>
          </cell>
          <cell r="AG402">
            <v>12260.5</v>
          </cell>
          <cell r="AH402">
            <v>14768.9</v>
          </cell>
          <cell r="AJ402">
            <v>0</v>
          </cell>
        </row>
        <row r="404">
          <cell r="J404">
            <v>1321903.2</v>
          </cell>
          <cell r="K404">
            <v>1064411.8999999999</v>
          </cell>
          <cell r="L404">
            <v>-2107388.2000000002</v>
          </cell>
          <cell r="M404">
            <v>52582.9</v>
          </cell>
          <cell r="N404">
            <v>-3356944</v>
          </cell>
          <cell r="O404">
            <v>-2260152.7000000002</v>
          </cell>
          <cell r="P404">
            <v>3782861.3</v>
          </cell>
          <cell r="Q404">
            <v>3330182.1</v>
          </cell>
          <cell r="R404">
            <v>1282169.6000000001</v>
          </cell>
          <cell r="S404">
            <v>-2005921.5</v>
          </cell>
          <cell r="T404">
            <v>342634.2</v>
          </cell>
          <cell r="U404">
            <v>865649.8</v>
          </cell>
          <cell r="V404">
            <v>-740055</v>
          </cell>
          <cell r="W404">
            <v>-1081304.7</v>
          </cell>
          <cell r="X404">
            <v>-2855529.1</v>
          </cell>
          <cell r="Y404">
            <v>-979336.3</v>
          </cell>
          <cell r="Z404">
            <v>-2510171.5</v>
          </cell>
          <cell r="AA404">
            <v>905465.6</v>
          </cell>
          <cell r="AB404">
            <v>3908644.9</v>
          </cell>
          <cell r="AC404">
            <v>2489952.9</v>
          </cell>
          <cell r="AD404">
            <v>1867514.3</v>
          </cell>
          <cell r="AE404">
            <v>-1403851.8</v>
          </cell>
          <cell r="AF404">
            <v>-66635</v>
          </cell>
          <cell r="AG404">
            <v>524532.19999999995</v>
          </cell>
          <cell r="AH404">
            <v>-654843</v>
          </cell>
          <cell r="AJ404">
            <v>1064411.8999999999</v>
          </cell>
        </row>
        <row r="405"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3153852.5</v>
          </cell>
          <cell r="Q405">
            <v>3054839.1</v>
          </cell>
          <cell r="R405">
            <v>1213254.1000000001</v>
          </cell>
          <cell r="S405">
            <v>-1777336.3</v>
          </cell>
          <cell r="T405">
            <v>253060.2</v>
          </cell>
          <cell r="U405">
            <v>751130</v>
          </cell>
          <cell r="V405">
            <v>-677459.7</v>
          </cell>
          <cell r="W405">
            <v>-1037868</v>
          </cell>
          <cell r="X405">
            <v>-2409529.6</v>
          </cell>
          <cell r="Y405">
            <v>-880218.1</v>
          </cell>
          <cell r="Z405">
            <v>-2373836.9</v>
          </cell>
          <cell r="AA405">
            <v>1032778.5</v>
          </cell>
          <cell r="AB405">
            <v>2984072.4</v>
          </cell>
          <cell r="AC405">
            <v>2261720.2999999998</v>
          </cell>
          <cell r="AD405">
            <v>1769201.7</v>
          </cell>
          <cell r="AE405">
            <v>-1167822.8</v>
          </cell>
          <cell r="AF405">
            <v>-171610</v>
          </cell>
          <cell r="AG405">
            <v>398453.2</v>
          </cell>
          <cell r="AH405">
            <v>-515002.5</v>
          </cell>
          <cell r="AJ405">
            <v>0</v>
          </cell>
        </row>
        <row r="406"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561406.19999999995</v>
          </cell>
          <cell r="Q406">
            <v>228241.8</v>
          </cell>
          <cell r="R406">
            <v>210041.1</v>
          </cell>
          <cell r="S406">
            <v>-377401.7</v>
          </cell>
          <cell r="T406">
            <v>63284.2</v>
          </cell>
          <cell r="U406">
            <v>-57943.7</v>
          </cell>
          <cell r="V406">
            <v>141426.29999999999</v>
          </cell>
          <cell r="W406">
            <v>188651.3</v>
          </cell>
          <cell r="X406">
            <v>-247119.2</v>
          </cell>
          <cell r="Y406">
            <v>-80311.199999999997</v>
          </cell>
          <cell r="Z406">
            <v>-287330.3</v>
          </cell>
          <cell r="AA406">
            <v>-222371.6</v>
          </cell>
          <cell r="AB406">
            <v>662790.40000000002</v>
          </cell>
          <cell r="AC406">
            <v>11269.1</v>
          </cell>
          <cell r="AD406">
            <v>254834.5</v>
          </cell>
          <cell r="AE406">
            <v>-208411.9</v>
          </cell>
          <cell r="AF406">
            <v>-111919.3</v>
          </cell>
          <cell r="AG406">
            <v>87587.199999999997</v>
          </cell>
          <cell r="AH406">
            <v>160149.79999999999</v>
          </cell>
          <cell r="AJ406">
            <v>0</v>
          </cell>
        </row>
        <row r="407">
          <cell r="J407">
            <v>827801.3</v>
          </cell>
          <cell r="K407">
            <v>600662.30000000005</v>
          </cell>
          <cell r="L407">
            <v>-866391.9</v>
          </cell>
          <cell r="M407">
            <v>20474.7</v>
          </cell>
          <cell r="N407">
            <v>-1200788.5</v>
          </cell>
          <cell r="O407">
            <v>-752318.1</v>
          </cell>
          <cell r="P407">
            <v>804792</v>
          </cell>
          <cell r="Q407">
            <v>654269.4</v>
          </cell>
          <cell r="R407">
            <v>669825.4</v>
          </cell>
          <cell r="S407">
            <v>-1359846</v>
          </cell>
          <cell r="T407">
            <v>109202.8</v>
          </cell>
          <cell r="U407">
            <v>185944.6</v>
          </cell>
          <cell r="V407">
            <v>135611</v>
          </cell>
          <cell r="W407">
            <v>760910.2</v>
          </cell>
          <cell r="X407">
            <v>-752247.4</v>
          </cell>
          <cell r="Y407">
            <v>-309954</v>
          </cell>
          <cell r="Z407">
            <v>-954546.5</v>
          </cell>
          <cell r="AA407">
            <v>356728.1</v>
          </cell>
          <cell r="AB407">
            <v>158250.20000000001</v>
          </cell>
          <cell r="AC407">
            <v>656779.30000000005</v>
          </cell>
          <cell r="AD407">
            <v>684652.9</v>
          </cell>
          <cell r="AE407">
            <v>-1000600.7</v>
          </cell>
          <cell r="AF407">
            <v>-264495.09999999998</v>
          </cell>
          <cell r="AG407">
            <v>556528.9</v>
          </cell>
          <cell r="AH407">
            <v>232940.5</v>
          </cell>
          <cell r="AJ407">
            <v>600662.30000000005</v>
          </cell>
        </row>
        <row r="408">
          <cell r="J408">
            <v>186818.3</v>
          </cell>
          <cell r="K408">
            <v>147131.9</v>
          </cell>
          <cell r="L408">
            <v>-201340.6</v>
          </cell>
          <cell r="M408">
            <v>4541.7</v>
          </cell>
          <cell r="N408">
            <v>-231107.4</v>
          </cell>
          <cell r="O408">
            <v>-137531.9</v>
          </cell>
          <cell r="P408">
            <v>139139.1</v>
          </cell>
          <cell r="Q408">
            <v>1116874.7</v>
          </cell>
          <cell r="R408">
            <v>-152697.4</v>
          </cell>
          <cell r="S408">
            <v>-15302.7</v>
          </cell>
          <cell r="T408">
            <v>-547967.1</v>
          </cell>
          <cell r="U408">
            <v>-49599.199999999997</v>
          </cell>
          <cell r="V408">
            <v>309169.2</v>
          </cell>
          <cell r="W408">
            <v>13272.1</v>
          </cell>
          <cell r="X408">
            <v>-114309.4</v>
          </cell>
          <cell r="Y408">
            <v>-224581.4</v>
          </cell>
          <cell r="Z408">
            <v>53054.5</v>
          </cell>
          <cell r="AA408">
            <v>-385078.6</v>
          </cell>
          <cell r="AB408">
            <v>535158.9</v>
          </cell>
          <cell r="AC408">
            <v>1194128.5</v>
          </cell>
          <cell r="AD408">
            <v>-106096.3</v>
          </cell>
          <cell r="AE408">
            <v>-382168.1</v>
          </cell>
          <cell r="AF408">
            <v>-464055.9</v>
          </cell>
          <cell r="AG408">
            <v>-271135.90000000002</v>
          </cell>
          <cell r="AH408">
            <v>34161.699999999997</v>
          </cell>
          <cell r="AJ408">
            <v>147131.9</v>
          </cell>
        </row>
        <row r="409">
          <cell r="J409">
            <v>956312.1</v>
          </cell>
          <cell r="K409">
            <v>729041.8</v>
          </cell>
          <cell r="L409">
            <v>-1065249.3</v>
          </cell>
          <cell r="M409">
            <v>25015.599999999999</v>
          </cell>
          <cell r="N409">
            <v>-1408480.3</v>
          </cell>
          <cell r="O409">
            <v>-742397.5</v>
          </cell>
          <cell r="P409">
            <v>-114513.1</v>
          </cell>
          <cell r="Q409">
            <v>1639003.8</v>
          </cell>
          <cell r="R409">
            <v>2163260.6</v>
          </cell>
          <cell r="S409">
            <v>-1628652.1</v>
          </cell>
          <cell r="T409">
            <v>1466214.2</v>
          </cell>
          <cell r="U409">
            <v>-1616322.7</v>
          </cell>
          <cell r="V409">
            <v>-575174.6</v>
          </cell>
          <cell r="W409">
            <v>1383943.8</v>
          </cell>
          <cell r="X409">
            <v>-1142542.2</v>
          </cell>
          <cell r="Y409">
            <v>-27305.3</v>
          </cell>
          <cell r="Z409">
            <v>107290.4</v>
          </cell>
          <cell r="AA409">
            <v>-1212669.2</v>
          </cell>
          <cell r="AB409">
            <v>-664144.5</v>
          </cell>
          <cell r="AC409">
            <v>1198016.6000000001</v>
          </cell>
          <cell r="AD409">
            <v>2830586.4</v>
          </cell>
          <cell r="AE409">
            <v>-761778.2</v>
          </cell>
          <cell r="AF409">
            <v>912376.1</v>
          </cell>
          <cell r="AG409">
            <v>-1567350.5</v>
          </cell>
          <cell r="AH409">
            <v>-621098.1</v>
          </cell>
          <cell r="AJ409">
            <v>729041.8</v>
          </cell>
        </row>
        <row r="410">
          <cell r="J410">
            <v>12182.4</v>
          </cell>
          <cell r="K410">
            <v>10069.700000000001</v>
          </cell>
          <cell r="L410">
            <v>-14766.3</v>
          </cell>
          <cell r="M410">
            <v>378.8</v>
          </cell>
          <cell r="N410">
            <v>-19299.099999999999</v>
          </cell>
          <cell r="O410">
            <v>-12683.1</v>
          </cell>
          <cell r="P410">
            <v>1552</v>
          </cell>
          <cell r="Q410">
            <v>31631.7</v>
          </cell>
          <cell r="R410">
            <v>47078.8</v>
          </cell>
          <cell r="S410">
            <v>-19521.5</v>
          </cell>
          <cell r="T410">
            <v>15404.1</v>
          </cell>
          <cell r="U410">
            <v>-1072</v>
          </cell>
          <cell r="V410">
            <v>-12680.5</v>
          </cell>
          <cell r="W410">
            <v>15518.2</v>
          </cell>
          <cell r="X410">
            <v>-26594.7</v>
          </cell>
          <cell r="Y410">
            <v>6090</v>
          </cell>
          <cell r="Z410">
            <v>-21896.5</v>
          </cell>
          <cell r="AA410">
            <v>-28051.1</v>
          </cell>
          <cell r="AB410">
            <v>-10941.1</v>
          </cell>
          <cell r="AC410">
            <v>30600.6</v>
          </cell>
          <cell r="AD410">
            <v>60400.4</v>
          </cell>
          <cell r="AE410">
            <v>-8411.5</v>
          </cell>
          <cell r="AF410">
            <v>5906.3</v>
          </cell>
          <cell r="AG410">
            <v>7372.5</v>
          </cell>
          <cell r="AH410">
            <v>-14628.9</v>
          </cell>
          <cell r="AJ410">
            <v>10069.700000000001</v>
          </cell>
        </row>
        <row r="411">
          <cell r="J411">
            <v>358148.3</v>
          </cell>
          <cell r="K411">
            <v>284392.40000000002</v>
          </cell>
          <cell r="L411">
            <v>-407879.4</v>
          </cell>
          <cell r="M411">
            <v>10657.9</v>
          </cell>
          <cell r="N411">
            <v>-640140.30000000005</v>
          </cell>
          <cell r="O411">
            <v>-377171.4</v>
          </cell>
          <cell r="P411">
            <v>584049.5</v>
          </cell>
          <cell r="Q411">
            <v>794481.1</v>
          </cell>
          <cell r="R411">
            <v>346743.9</v>
          </cell>
          <cell r="S411">
            <v>-177536.9</v>
          </cell>
          <cell r="T411">
            <v>172574</v>
          </cell>
          <cell r="U411">
            <v>-470815.2</v>
          </cell>
          <cell r="V411">
            <v>-95413.7</v>
          </cell>
          <cell r="W411">
            <v>423705.3</v>
          </cell>
          <cell r="X411">
            <v>-745912.8</v>
          </cell>
          <cell r="Y411">
            <v>-217541.5</v>
          </cell>
          <cell r="Z411">
            <v>-534666.80000000005</v>
          </cell>
          <cell r="AA411">
            <v>96352.9</v>
          </cell>
          <cell r="AB411">
            <v>-81292.3</v>
          </cell>
          <cell r="AC411">
            <v>547456.30000000005</v>
          </cell>
          <cell r="AD411">
            <v>550410.5</v>
          </cell>
          <cell r="AE411">
            <v>71265.8</v>
          </cell>
          <cell r="AF411">
            <v>99672</v>
          </cell>
          <cell r="AG411">
            <v>-391749.3</v>
          </cell>
          <cell r="AH411">
            <v>-126864.4</v>
          </cell>
          <cell r="AJ411">
            <v>284392.40000000002</v>
          </cell>
        </row>
        <row r="412">
          <cell r="J412">
            <v>9261.2000000000007</v>
          </cell>
          <cell r="K412">
            <v>6959.2</v>
          </cell>
          <cell r="L412">
            <v>-10212.6</v>
          </cell>
          <cell r="M412">
            <v>235.6</v>
          </cell>
          <cell r="N412">
            <v>-13246.8</v>
          </cell>
          <cell r="O412">
            <v>-8688.1</v>
          </cell>
          <cell r="P412">
            <v>14086.4</v>
          </cell>
          <cell r="Q412">
            <v>10204</v>
          </cell>
          <cell r="R412">
            <v>21950.5</v>
          </cell>
          <cell r="S412">
            <v>-15345.1</v>
          </cell>
          <cell r="T412">
            <v>1384.3</v>
          </cell>
          <cell r="U412">
            <v>2599.5</v>
          </cell>
          <cell r="V412">
            <v>-1285.8</v>
          </cell>
          <cell r="W412">
            <v>10197.9</v>
          </cell>
          <cell r="X412">
            <v>-12295.9</v>
          </cell>
          <cell r="Y412">
            <v>-626.29999999999995</v>
          </cell>
          <cell r="Z412">
            <v>-18691.8</v>
          </cell>
          <cell r="AA412">
            <v>-6945.3</v>
          </cell>
          <cell r="AB412">
            <v>6683.4</v>
          </cell>
          <cell r="AC412">
            <v>1930.8</v>
          </cell>
          <cell r="AD412">
            <v>41186.6</v>
          </cell>
          <cell r="AE412">
            <v>-9384.7999999999993</v>
          </cell>
          <cell r="AF412">
            <v>-6275.7</v>
          </cell>
          <cell r="AG412">
            <v>-1130.4000000000001</v>
          </cell>
          <cell r="AH412">
            <v>-592.1</v>
          </cell>
          <cell r="AJ412">
            <v>6959.2</v>
          </cell>
        </row>
        <row r="413"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J413">
            <v>0</v>
          </cell>
        </row>
        <row r="414"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J414">
            <v>0</v>
          </cell>
        </row>
        <row r="415"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J415">
            <v>0</v>
          </cell>
        </row>
        <row r="417">
          <cell r="J417">
            <v>79280.600000000006</v>
          </cell>
          <cell r="K417">
            <v>86994.6</v>
          </cell>
          <cell r="L417">
            <v>-88298.6</v>
          </cell>
          <cell r="M417">
            <v>18052.099999999999</v>
          </cell>
          <cell r="N417">
            <v>-172131.8</v>
          </cell>
          <cell r="O417">
            <v>-147753.79999999999</v>
          </cell>
          <cell r="P417">
            <v>169136.6</v>
          </cell>
          <cell r="Q417">
            <v>152849.70000000001</v>
          </cell>
          <cell r="R417">
            <v>55601.8</v>
          </cell>
          <cell r="S417">
            <v>-99455.5</v>
          </cell>
          <cell r="T417">
            <v>18952.8</v>
          </cell>
          <cell r="U417">
            <v>42384.1</v>
          </cell>
          <cell r="V417">
            <v>-40905.199999999997</v>
          </cell>
          <cell r="W417">
            <v>-53639.1</v>
          </cell>
          <cell r="X417">
            <v>-131836.9</v>
          </cell>
          <cell r="Y417">
            <v>-32565.200000000001</v>
          </cell>
          <cell r="Z417">
            <v>-110906.1</v>
          </cell>
          <cell r="AA417">
            <v>46248.9</v>
          </cell>
          <cell r="AB417">
            <v>176534.9</v>
          </cell>
          <cell r="AC417">
            <v>109136</v>
          </cell>
          <cell r="AD417">
            <v>85606</v>
          </cell>
          <cell r="AE417">
            <v>-69338.7</v>
          </cell>
          <cell r="AF417">
            <v>-117.7</v>
          </cell>
          <cell r="AG417">
            <v>25845.3</v>
          </cell>
          <cell r="AH417">
            <v>-39457.599999999999</v>
          </cell>
          <cell r="AJ417">
            <v>86994.6</v>
          </cell>
        </row>
        <row r="418"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139252.29999999999</v>
          </cell>
          <cell r="Q418">
            <v>141163</v>
          </cell>
          <cell r="R418">
            <v>52871.4</v>
          </cell>
          <cell r="S418">
            <v>-88867.199999999997</v>
          </cell>
          <cell r="T418">
            <v>13974.7</v>
          </cell>
          <cell r="U418">
            <v>37262.300000000003</v>
          </cell>
          <cell r="V418">
            <v>-37630.199999999997</v>
          </cell>
          <cell r="W418">
            <v>-52388.800000000003</v>
          </cell>
          <cell r="X418">
            <v>-109432.2</v>
          </cell>
          <cell r="Y418">
            <v>-29802.9</v>
          </cell>
          <cell r="Z418">
            <v>-105294.5</v>
          </cell>
          <cell r="AA418">
            <v>53198.2</v>
          </cell>
          <cell r="AB418">
            <v>132469.79999999999</v>
          </cell>
          <cell r="AC418">
            <v>100180.1</v>
          </cell>
          <cell r="AD418">
            <v>81259.600000000006</v>
          </cell>
          <cell r="AE418">
            <v>-58079</v>
          </cell>
          <cell r="AF418">
            <v>-6066.3</v>
          </cell>
          <cell r="AG418">
            <v>19060</v>
          </cell>
          <cell r="AH418">
            <v>-32211.9</v>
          </cell>
          <cell r="AJ418">
            <v>0</v>
          </cell>
        </row>
        <row r="419"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30239.8</v>
          </cell>
          <cell r="Q419">
            <v>7316.8</v>
          </cell>
          <cell r="R419">
            <v>13407.3</v>
          </cell>
          <cell r="S419">
            <v>-16792.8</v>
          </cell>
          <cell r="T419">
            <v>1411.2</v>
          </cell>
          <cell r="U419">
            <v>-2517.6</v>
          </cell>
          <cell r="V419">
            <v>4802.5</v>
          </cell>
          <cell r="W419">
            <v>11027.6</v>
          </cell>
          <cell r="X419">
            <v>-13177.6</v>
          </cell>
          <cell r="Y419">
            <v>-5785.7</v>
          </cell>
          <cell r="Z419">
            <v>-12242.9</v>
          </cell>
          <cell r="AA419">
            <v>-11363</v>
          </cell>
          <cell r="AB419">
            <v>35822</v>
          </cell>
          <cell r="AC419">
            <v>-1927.6</v>
          </cell>
          <cell r="AD419">
            <v>14582.8</v>
          </cell>
          <cell r="AE419">
            <v>-9709.4</v>
          </cell>
          <cell r="AF419">
            <v>-4395.8</v>
          </cell>
          <cell r="AG419">
            <v>3639.8</v>
          </cell>
          <cell r="AH419">
            <v>6834.3</v>
          </cell>
          <cell r="AJ419">
            <v>0</v>
          </cell>
        </row>
        <row r="420">
          <cell r="J420">
            <v>50723.4</v>
          </cell>
          <cell r="K420">
            <v>27559.4</v>
          </cell>
          <cell r="L420">
            <v>-52947.6</v>
          </cell>
          <cell r="M420">
            <v>10385.9</v>
          </cell>
          <cell r="N420">
            <v>-58963.6</v>
          </cell>
          <cell r="O420">
            <v>-48554.1</v>
          </cell>
          <cell r="P420">
            <v>33509</v>
          </cell>
          <cell r="Q420">
            <v>27738.799999999999</v>
          </cell>
          <cell r="R420">
            <v>38905.599999999999</v>
          </cell>
          <cell r="S420">
            <v>-67436.600000000006</v>
          </cell>
          <cell r="T420">
            <v>7831.8</v>
          </cell>
          <cell r="U420">
            <v>11874.6</v>
          </cell>
          <cell r="V420">
            <v>-60.6</v>
          </cell>
          <cell r="W420">
            <v>39718.9</v>
          </cell>
          <cell r="X420">
            <v>-42938.6</v>
          </cell>
          <cell r="Y420">
            <v>-17058.599999999999</v>
          </cell>
          <cell r="Z420">
            <v>-42497</v>
          </cell>
          <cell r="AA420">
            <v>25042.7</v>
          </cell>
          <cell r="AB420">
            <v>-7.4</v>
          </cell>
          <cell r="AC420">
            <v>24374.9</v>
          </cell>
          <cell r="AD420">
            <v>40323.4</v>
          </cell>
          <cell r="AE420">
            <v>-45226.7</v>
          </cell>
          <cell r="AF420">
            <v>-13768.6</v>
          </cell>
          <cell r="AG420">
            <v>30220</v>
          </cell>
          <cell r="AH420">
            <v>10196.200000000001</v>
          </cell>
          <cell r="AJ420">
            <v>27559.4</v>
          </cell>
        </row>
        <row r="421">
          <cell r="J421">
            <v>9320.6</v>
          </cell>
          <cell r="K421">
            <v>6367.7</v>
          </cell>
          <cell r="L421">
            <v>-9484.9</v>
          </cell>
          <cell r="M421">
            <v>1100.7</v>
          </cell>
          <cell r="N421">
            <v>-10547.6</v>
          </cell>
          <cell r="O421">
            <v>-8401.2000000000007</v>
          </cell>
          <cell r="P421">
            <v>3681.7</v>
          </cell>
          <cell r="Q421">
            <v>50000.7</v>
          </cell>
          <cell r="R421">
            <v>-7472.4</v>
          </cell>
          <cell r="S421">
            <v>-719.2</v>
          </cell>
          <cell r="T421">
            <v>-25002.7</v>
          </cell>
          <cell r="U421">
            <v>-1070.5999999999999</v>
          </cell>
          <cell r="V421">
            <v>13777.7</v>
          </cell>
          <cell r="W421">
            <v>300</v>
          </cell>
          <cell r="X421">
            <v>-7460.9</v>
          </cell>
          <cell r="Y421">
            <v>-8486.4</v>
          </cell>
          <cell r="Z421">
            <v>3899.9</v>
          </cell>
          <cell r="AA421">
            <v>-15253.1</v>
          </cell>
          <cell r="AB421">
            <v>21562.6</v>
          </cell>
          <cell r="AC421">
            <v>52674.8</v>
          </cell>
          <cell r="AD421">
            <v>-4579.6000000000004</v>
          </cell>
          <cell r="AE421">
            <v>-16978.7</v>
          </cell>
          <cell r="AF421">
            <v>-22054.9</v>
          </cell>
          <cell r="AG421">
            <v>-11021</v>
          </cell>
          <cell r="AH421">
            <v>650.4</v>
          </cell>
          <cell r="AJ421">
            <v>6367.7</v>
          </cell>
        </row>
        <row r="422">
          <cell r="J422">
            <v>54659.5</v>
          </cell>
          <cell r="K422">
            <v>35577.800000000003</v>
          </cell>
          <cell r="L422">
            <v>-45630.9</v>
          </cell>
          <cell r="M422">
            <v>9260.2999999999993</v>
          </cell>
          <cell r="N422">
            <v>-65983.899999999994</v>
          </cell>
          <cell r="O422">
            <v>-37834.1</v>
          </cell>
          <cell r="P422">
            <v>-7752.1</v>
          </cell>
          <cell r="Q422">
            <v>63568.5</v>
          </cell>
          <cell r="R422">
            <v>79565.3</v>
          </cell>
          <cell r="S422">
            <v>-69514.899999999994</v>
          </cell>
          <cell r="T422">
            <v>63322.400000000001</v>
          </cell>
          <cell r="U422">
            <v>-78973.100000000006</v>
          </cell>
          <cell r="V422">
            <v>-17070.2</v>
          </cell>
          <cell r="W422">
            <v>65804.899999999994</v>
          </cell>
          <cell r="X422">
            <v>-46758.9</v>
          </cell>
          <cell r="Y422">
            <v>3494.3</v>
          </cell>
          <cell r="Z422">
            <v>11811.4</v>
          </cell>
          <cell r="AA422">
            <v>-49652.4</v>
          </cell>
          <cell r="AB422">
            <v>-29394.1</v>
          </cell>
          <cell r="AC422">
            <v>48087.7</v>
          </cell>
          <cell r="AD422">
            <v>106137.2</v>
          </cell>
          <cell r="AE422">
            <v>-32218.9</v>
          </cell>
          <cell r="AF422">
            <v>43428.1</v>
          </cell>
          <cell r="AG422">
            <v>-87069.5</v>
          </cell>
          <cell r="AH422">
            <v>-4922.2</v>
          </cell>
          <cell r="AJ422">
            <v>35577.800000000003</v>
          </cell>
        </row>
        <row r="423">
          <cell r="J423">
            <v>2886.3</v>
          </cell>
          <cell r="K423">
            <v>2083.6</v>
          </cell>
          <cell r="L423">
            <v>-1626.7</v>
          </cell>
          <cell r="M423">
            <v>15.1</v>
          </cell>
          <cell r="N423">
            <v>-1602.5</v>
          </cell>
          <cell r="O423">
            <v>-1499.1</v>
          </cell>
          <cell r="P423">
            <v>983.2</v>
          </cell>
          <cell r="Q423">
            <v>3148.1</v>
          </cell>
          <cell r="R423">
            <v>7156.6</v>
          </cell>
          <cell r="S423">
            <v>5833.2</v>
          </cell>
          <cell r="T423">
            <v>-9972.2000000000007</v>
          </cell>
          <cell r="U423">
            <v>-1370.4</v>
          </cell>
          <cell r="V423">
            <v>-2633.5</v>
          </cell>
          <cell r="W423">
            <v>4671.8999999999996</v>
          </cell>
          <cell r="X423">
            <v>-2898.7</v>
          </cell>
          <cell r="Y423">
            <v>3700.2</v>
          </cell>
          <cell r="Z423">
            <v>-2859.5</v>
          </cell>
          <cell r="AA423">
            <v>-100.7</v>
          </cell>
          <cell r="AB423">
            <v>-2346.8000000000002</v>
          </cell>
          <cell r="AC423">
            <v>1842.9</v>
          </cell>
          <cell r="AD423">
            <v>6187.4</v>
          </cell>
          <cell r="AE423">
            <v>-3089.4</v>
          </cell>
          <cell r="AF423">
            <v>1065.5</v>
          </cell>
          <cell r="AG423">
            <v>-579.4</v>
          </cell>
          <cell r="AH423">
            <v>-3236.5</v>
          </cell>
          <cell r="AJ423">
            <v>2083.6</v>
          </cell>
        </row>
        <row r="424">
          <cell r="J424">
            <v>19422.400000000001</v>
          </cell>
          <cell r="K424">
            <v>13701.1</v>
          </cell>
          <cell r="L424">
            <v>-20345</v>
          </cell>
          <cell r="M424">
            <v>4134.8</v>
          </cell>
          <cell r="N424">
            <v>-33111.800000000003</v>
          </cell>
          <cell r="O424">
            <v>-27655.8</v>
          </cell>
          <cell r="P424">
            <v>29164.7</v>
          </cell>
          <cell r="Q424">
            <v>43147.6</v>
          </cell>
          <cell r="R424">
            <v>21654.3</v>
          </cell>
          <cell r="S424">
            <v>1146.7</v>
          </cell>
          <cell r="T424">
            <v>12393.7</v>
          </cell>
          <cell r="U424">
            <v>-19575.7</v>
          </cell>
          <cell r="V424">
            <v>5390</v>
          </cell>
          <cell r="W424">
            <v>27035.4</v>
          </cell>
          <cell r="X424">
            <v>-36317.800000000003</v>
          </cell>
          <cell r="Y424">
            <v>235.3</v>
          </cell>
          <cell r="Z424">
            <v>-13459.7</v>
          </cell>
          <cell r="AA424">
            <v>15376.8</v>
          </cell>
          <cell r="AB424">
            <v>-8162.9</v>
          </cell>
          <cell r="AC424">
            <v>22697.8</v>
          </cell>
          <cell r="AD424">
            <v>32198</v>
          </cell>
          <cell r="AE424">
            <v>6564.9</v>
          </cell>
          <cell r="AF424">
            <v>2106.4</v>
          </cell>
          <cell r="AG424">
            <v>-17933.7</v>
          </cell>
          <cell r="AH424">
            <v>-9676.9</v>
          </cell>
          <cell r="AJ424">
            <v>13701.1</v>
          </cell>
        </row>
        <row r="425">
          <cell r="J425">
            <v>596.1</v>
          </cell>
          <cell r="K425">
            <v>498</v>
          </cell>
          <cell r="L425">
            <v>-618.6</v>
          </cell>
          <cell r="M425">
            <v>265.60000000000002</v>
          </cell>
          <cell r="N425">
            <v>-508.2</v>
          </cell>
          <cell r="O425">
            <v>-898.7</v>
          </cell>
          <cell r="P425">
            <v>411.5</v>
          </cell>
          <cell r="Q425">
            <v>324.60000000000002</v>
          </cell>
          <cell r="R425">
            <v>1193.8</v>
          </cell>
          <cell r="S425">
            <v>-693.3</v>
          </cell>
          <cell r="T425">
            <v>45.3</v>
          </cell>
          <cell r="U425">
            <v>186.8</v>
          </cell>
          <cell r="V425">
            <v>-190.3</v>
          </cell>
          <cell r="W425">
            <v>559.29999999999995</v>
          </cell>
          <cell r="X425">
            <v>-572.20000000000005</v>
          </cell>
          <cell r="Y425">
            <v>-54.9</v>
          </cell>
          <cell r="Z425">
            <v>-773.7</v>
          </cell>
          <cell r="AA425">
            <v>-187.3</v>
          </cell>
          <cell r="AB425">
            <v>182.8</v>
          </cell>
          <cell r="AC425">
            <v>61.6</v>
          </cell>
          <cell r="AD425">
            <v>1885.3</v>
          </cell>
          <cell r="AE425">
            <v>-374.8</v>
          </cell>
          <cell r="AF425">
            <v>-349.8</v>
          </cell>
          <cell r="AG425">
            <v>-24.2</v>
          </cell>
          <cell r="AH425">
            <v>-60.1</v>
          </cell>
          <cell r="AJ425">
            <v>498</v>
          </cell>
        </row>
        <row r="426"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J426">
            <v>0</v>
          </cell>
        </row>
        <row r="427"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J427">
            <v>0</v>
          </cell>
        </row>
        <row r="428"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J428">
            <v>0</v>
          </cell>
        </row>
        <row r="430"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J430">
            <v>0</v>
          </cell>
        </row>
        <row r="431"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  <cell r="AJ431">
            <v>0</v>
          </cell>
        </row>
        <row r="432"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J432">
            <v>0</v>
          </cell>
        </row>
        <row r="433"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J433">
            <v>0</v>
          </cell>
        </row>
        <row r="434"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J434">
            <v>0</v>
          </cell>
        </row>
        <row r="435"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J435">
            <v>0</v>
          </cell>
        </row>
        <row r="436"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J436">
            <v>0</v>
          </cell>
        </row>
        <row r="437"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J437">
            <v>0</v>
          </cell>
        </row>
        <row r="438"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J438">
            <v>0</v>
          </cell>
        </row>
        <row r="440"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J440">
            <v>0</v>
          </cell>
        </row>
        <row r="442"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109739867.7</v>
          </cell>
          <cell r="Q442">
            <v>88724989.400000006</v>
          </cell>
          <cell r="R442">
            <v>71961140</v>
          </cell>
          <cell r="S442">
            <v>63372074.700000003</v>
          </cell>
          <cell r="T442">
            <v>71151338.200000003</v>
          </cell>
          <cell r="U442">
            <v>70036204.400000006</v>
          </cell>
          <cell r="V442">
            <v>64338309.200000003</v>
          </cell>
          <cell r="W442">
            <v>66822999.100000001</v>
          </cell>
          <cell r="X442">
            <v>71792249</v>
          </cell>
          <cell r="Y442">
            <v>91085101.599999994</v>
          </cell>
          <cell r="Z442">
            <v>93516091.400000006</v>
          </cell>
          <cell r="AA442">
            <v>93516091.400000006</v>
          </cell>
          <cell r="AB442">
            <v>103544836.3</v>
          </cell>
          <cell r="AC442">
            <v>82446092.5</v>
          </cell>
          <cell r="AD442">
            <v>74061946</v>
          </cell>
          <cell r="AE442">
            <v>63075788.100000001</v>
          </cell>
          <cell r="AF442">
            <v>70111623.400000006</v>
          </cell>
          <cell r="AG442">
            <v>67125588.799999997</v>
          </cell>
          <cell r="AH442">
            <v>64921906</v>
          </cell>
          <cell r="AJ442">
            <v>0</v>
          </cell>
        </row>
        <row r="443"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6465873</v>
          </cell>
          <cell r="Q443">
            <v>5227676.4000000004</v>
          </cell>
          <cell r="R443">
            <v>4239950.4000000004</v>
          </cell>
          <cell r="S443">
            <v>3733882.6</v>
          </cell>
          <cell r="T443">
            <v>4192236.8</v>
          </cell>
          <cell r="U443">
            <v>4126533.2</v>
          </cell>
          <cell r="V443">
            <v>3790813.2</v>
          </cell>
          <cell r="W443">
            <v>3937211.1</v>
          </cell>
          <cell r="X443">
            <v>4229999.3</v>
          </cell>
          <cell r="Y443">
            <v>5366734.2</v>
          </cell>
          <cell r="Z443">
            <v>5509968.0999999996</v>
          </cell>
          <cell r="AA443">
            <v>5509968.0999999996</v>
          </cell>
          <cell r="AB443">
            <v>6578000</v>
          </cell>
          <cell r="AC443">
            <v>5230000</v>
          </cell>
          <cell r="AD443">
            <v>4519000</v>
          </cell>
          <cell r="AE443">
            <v>4057000</v>
          </cell>
          <cell r="AF443">
            <v>4426000</v>
          </cell>
          <cell r="AG443">
            <v>4424000</v>
          </cell>
          <cell r="AH443">
            <v>4131000</v>
          </cell>
          <cell r="AJ443">
            <v>0</v>
          </cell>
        </row>
      </sheetData>
      <sheetData sheetId="4" refreshError="1">
        <row r="5">
          <cell r="I5">
            <v>38504</v>
          </cell>
          <cell r="J5">
            <v>38473</v>
          </cell>
          <cell r="K5">
            <v>38443</v>
          </cell>
          <cell r="L5">
            <v>38412</v>
          </cell>
          <cell r="M5">
            <v>38384</v>
          </cell>
          <cell r="N5">
            <v>38353</v>
          </cell>
          <cell r="O5">
            <v>38322</v>
          </cell>
          <cell r="P5">
            <v>38292</v>
          </cell>
          <cell r="Q5">
            <v>38261</v>
          </cell>
          <cell r="R5">
            <v>38231</v>
          </cell>
          <cell r="S5">
            <v>38200</v>
          </cell>
          <cell r="T5">
            <v>38169</v>
          </cell>
          <cell r="U5">
            <v>38139</v>
          </cell>
          <cell r="V5">
            <v>38108</v>
          </cell>
          <cell r="W5">
            <v>38078</v>
          </cell>
          <cell r="X5">
            <v>38047</v>
          </cell>
          <cell r="Y5">
            <v>38018</v>
          </cell>
          <cell r="Z5">
            <v>37987</v>
          </cell>
          <cell r="AA5">
            <v>37956</v>
          </cell>
          <cell r="AB5">
            <v>37926</v>
          </cell>
          <cell r="AC5">
            <v>37895</v>
          </cell>
          <cell r="AD5">
            <v>37865</v>
          </cell>
          <cell r="AE5">
            <v>37834</v>
          </cell>
          <cell r="AF5">
            <v>37803</v>
          </cell>
          <cell r="AG5">
            <v>37773</v>
          </cell>
          <cell r="AI5">
            <v>38473</v>
          </cell>
        </row>
        <row r="7">
          <cell r="I7">
            <v>17636826</v>
          </cell>
          <cell r="J7">
            <v>17330886</v>
          </cell>
          <cell r="K7">
            <v>25521974</v>
          </cell>
          <cell r="L7">
            <v>27503582</v>
          </cell>
          <cell r="M7">
            <v>28634682</v>
          </cell>
          <cell r="N7">
            <v>33210231</v>
          </cell>
          <cell r="O7">
            <v>14506383</v>
          </cell>
          <cell r="P7">
            <v>10689388</v>
          </cell>
          <cell r="Q7">
            <v>14898942</v>
          </cell>
          <cell r="R7">
            <v>15888033</v>
          </cell>
          <cell r="S7">
            <v>18612297</v>
          </cell>
          <cell r="T7">
            <v>16333863</v>
          </cell>
          <cell r="U7">
            <v>14781109</v>
          </cell>
          <cell r="V7">
            <v>12534708</v>
          </cell>
          <cell r="W7">
            <v>13498990</v>
          </cell>
          <cell r="X7">
            <v>17239197</v>
          </cell>
          <cell r="Y7">
            <v>19378677</v>
          </cell>
          <cell r="Z7">
            <v>19292230</v>
          </cell>
          <cell r="AA7">
            <v>13085885</v>
          </cell>
          <cell r="AB7">
            <v>9769819</v>
          </cell>
          <cell r="AC7">
            <v>12555729</v>
          </cell>
          <cell r="AD7">
            <v>17396529</v>
          </cell>
          <cell r="AE7">
            <v>17297136</v>
          </cell>
          <cell r="AF7">
            <v>12838763</v>
          </cell>
          <cell r="AG7">
            <v>10766457</v>
          </cell>
          <cell r="AI7">
            <v>17330886</v>
          </cell>
        </row>
        <row r="8">
          <cell r="I8">
            <v>18514430</v>
          </cell>
          <cell r="J8">
            <v>17972375</v>
          </cell>
          <cell r="K8">
            <v>25689303</v>
          </cell>
          <cell r="L8">
            <v>26761558</v>
          </cell>
          <cell r="M8">
            <v>29853422</v>
          </cell>
          <cell r="N8">
            <v>33831385</v>
          </cell>
          <cell r="O8">
            <v>14366496</v>
          </cell>
          <cell r="P8">
            <v>10864811</v>
          </cell>
          <cell r="Q8">
            <v>14245972</v>
          </cell>
          <cell r="R8">
            <v>15762758</v>
          </cell>
          <cell r="S8">
            <v>18809766</v>
          </cell>
          <cell r="T8">
            <v>16400307</v>
          </cell>
          <cell r="U8">
            <v>14931950</v>
          </cell>
          <cell r="V8">
            <v>12582492</v>
          </cell>
          <cell r="W8">
            <v>13396891</v>
          </cell>
          <cell r="X8">
            <v>17565875</v>
          </cell>
          <cell r="Y8">
            <v>21348543</v>
          </cell>
          <cell r="Z8">
            <v>20829018</v>
          </cell>
          <cell r="AA8">
            <v>14860809</v>
          </cell>
          <cell r="AB8">
            <v>10809454</v>
          </cell>
          <cell r="AC8">
            <v>12987125</v>
          </cell>
          <cell r="AD8">
            <v>19771127</v>
          </cell>
          <cell r="AE8">
            <v>19730345</v>
          </cell>
          <cell r="AF8">
            <v>15298082</v>
          </cell>
          <cell r="AG8">
            <v>11910798</v>
          </cell>
          <cell r="AI8">
            <v>17972375</v>
          </cell>
        </row>
        <row r="9">
          <cell r="I9">
            <v>18364535</v>
          </cell>
          <cell r="J9">
            <v>17665981</v>
          </cell>
          <cell r="K9">
            <v>26036108</v>
          </cell>
          <cell r="L9">
            <v>27681899</v>
          </cell>
          <cell r="M9">
            <v>30347903</v>
          </cell>
          <cell r="N9">
            <v>34141143</v>
          </cell>
          <cell r="O9">
            <v>15451364</v>
          </cell>
          <cell r="P9">
            <v>11758584</v>
          </cell>
          <cell r="Q9">
            <v>15398898</v>
          </cell>
          <cell r="R9">
            <v>16798212</v>
          </cell>
          <cell r="S9">
            <v>20785924</v>
          </cell>
          <cell r="T9">
            <v>18447053</v>
          </cell>
          <cell r="U9">
            <v>16205823</v>
          </cell>
          <cell r="V9">
            <v>12808130</v>
          </cell>
          <cell r="W9">
            <v>14653462</v>
          </cell>
          <cell r="X9">
            <v>17918269</v>
          </cell>
          <cell r="Y9">
            <v>22528293</v>
          </cell>
          <cell r="Z9">
            <v>21931952</v>
          </cell>
          <cell r="AA9">
            <v>15744047</v>
          </cell>
          <cell r="AB9">
            <v>11231714</v>
          </cell>
          <cell r="AC9">
            <v>13134091</v>
          </cell>
          <cell r="AD9">
            <v>20852753</v>
          </cell>
          <cell r="AE9">
            <v>20159937</v>
          </cell>
          <cell r="AF9">
            <v>17173156</v>
          </cell>
          <cell r="AG9">
            <v>12006365</v>
          </cell>
          <cell r="AI9">
            <v>17665981</v>
          </cell>
        </row>
        <row r="10">
          <cell r="I10">
            <v>18294682</v>
          </cell>
          <cell r="J10">
            <v>16493000</v>
          </cell>
          <cell r="K10">
            <v>23791733</v>
          </cell>
          <cell r="L10">
            <v>25767479</v>
          </cell>
          <cell r="M10">
            <v>27713934</v>
          </cell>
          <cell r="N10">
            <v>30603190</v>
          </cell>
          <cell r="O10">
            <v>14907911</v>
          </cell>
          <cell r="P10">
            <v>11180142</v>
          </cell>
          <cell r="Q10">
            <v>14455761</v>
          </cell>
          <cell r="R10">
            <v>15737161</v>
          </cell>
          <cell r="S10">
            <v>18684232</v>
          </cell>
          <cell r="T10">
            <v>18029325</v>
          </cell>
          <cell r="U10">
            <v>15354369</v>
          </cell>
          <cell r="V10">
            <v>12293760</v>
          </cell>
          <cell r="W10">
            <v>14509946</v>
          </cell>
          <cell r="X10">
            <v>16658504</v>
          </cell>
          <cell r="Y10">
            <v>20997385</v>
          </cell>
          <cell r="Z10">
            <v>21100916</v>
          </cell>
          <cell r="AA10">
            <v>15134740</v>
          </cell>
          <cell r="AB10">
            <v>10931946</v>
          </cell>
          <cell r="AC10">
            <v>12559674</v>
          </cell>
          <cell r="AD10">
            <v>19122766</v>
          </cell>
          <cell r="AE10">
            <v>17557816</v>
          </cell>
          <cell r="AF10">
            <v>16986002</v>
          </cell>
          <cell r="AG10">
            <v>10988377</v>
          </cell>
          <cell r="AI10">
            <v>16493000</v>
          </cell>
        </row>
        <row r="11">
          <cell r="I11">
            <v>19399210</v>
          </cell>
          <cell r="J11">
            <v>17325272</v>
          </cell>
          <cell r="K11">
            <v>23892859</v>
          </cell>
          <cell r="L11">
            <v>27421692</v>
          </cell>
          <cell r="M11">
            <v>30236317</v>
          </cell>
          <cell r="N11">
            <v>32037487</v>
          </cell>
          <cell r="O11">
            <v>14547356</v>
          </cell>
          <cell r="P11">
            <v>10171203</v>
          </cell>
          <cell r="Q11">
            <v>12868422</v>
          </cell>
          <cell r="R11">
            <v>15343755</v>
          </cell>
          <cell r="S11">
            <v>16903062</v>
          </cell>
          <cell r="T11">
            <v>17622341</v>
          </cell>
          <cell r="U11">
            <v>14691556</v>
          </cell>
          <cell r="V11">
            <v>11000274</v>
          </cell>
          <cell r="W11">
            <v>15023466</v>
          </cell>
          <cell r="X11">
            <v>16900332</v>
          </cell>
          <cell r="Y11">
            <v>21688079</v>
          </cell>
          <cell r="Z11">
            <v>21855797</v>
          </cell>
          <cell r="AA11">
            <v>15367318</v>
          </cell>
          <cell r="AB11">
            <v>10865223</v>
          </cell>
          <cell r="AC11">
            <v>12282092</v>
          </cell>
          <cell r="AD11">
            <v>19538739</v>
          </cell>
          <cell r="AE11">
            <v>17627839</v>
          </cell>
          <cell r="AF11">
            <v>17506120</v>
          </cell>
          <cell r="AG11">
            <v>11661450</v>
          </cell>
          <cell r="AI11">
            <v>17325272</v>
          </cell>
        </row>
        <row r="12">
          <cell r="I12">
            <v>20185584</v>
          </cell>
          <cell r="J12">
            <v>17833549</v>
          </cell>
          <cell r="K12">
            <v>23342097</v>
          </cell>
          <cell r="L12">
            <v>27609233</v>
          </cell>
          <cell r="M12">
            <v>30809083</v>
          </cell>
          <cell r="N12">
            <v>33077177</v>
          </cell>
          <cell r="O12">
            <v>16038463</v>
          </cell>
          <cell r="P12">
            <v>11157089</v>
          </cell>
          <cell r="Q12">
            <v>13193614</v>
          </cell>
          <cell r="R12">
            <v>16741968</v>
          </cell>
          <cell r="S12">
            <v>18323013</v>
          </cell>
          <cell r="T12">
            <v>18976741</v>
          </cell>
          <cell r="U12">
            <v>16238150</v>
          </cell>
          <cell r="V12">
            <v>12240567</v>
          </cell>
          <cell r="W12">
            <v>15357543</v>
          </cell>
          <cell r="X12">
            <v>17090209</v>
          </cell>
          <cell r="Y12">
            <v>22893176</v>
          </cell>
          <cell r="Z12">
            <v>23399983</v>
          </cell>
          <cell r="AA12">
            <v>17303464</v>
          </cell>
          <cell r="AB12">
            <v>11394833</v>
          </cell>
          <cell r="AC12">
            <v>12449446</v>
          </cell>
          <cell r="AD12">
            <v>20997294</v>
          </cell>
          <cell r="AE12">
            <v>18760203</v>
          </cell>
          <cell r="AF12">
            <v>19255456</v>
          </cell>
          <cell r="AG12">
            <v>12613293</v>
          </cell>
          <cell r="AI12">
            <v>17833549</v>
          </cell>
        </row>
        <row r="13">
          <cell r="I13">
            <v>20089624</v>
          </cell>
          <cell r="J13">
            <v>18270758</v>
          </cell>
          <cell r="K13">
            <v>23673881</v>
          </cell>
          <cell r="L13">
            <v>27857094</v>
          </cell>
          <cell r="M13">
            <v>31427803</v>
          </cell>
          <cell r="N13">
            <v>33668586</v>
          </cell>
          <cell r="O13">
            <v>15795055</v>
          </cell>
          <cell r="P13">
            <v>11227960</v>
          </cell>
          <cell r="Q13">
            <v>12320619</v>
          </cell>
          <cell r="R13">
            <v>16239590</v>
          </cell>
          <cell r="S13">
            <v>17348266</v>
          </cell>
          <cell r="T13">
            <v>18537322</v>
          </cell>
          <cell r="U13">
            <v>15053779</v>
          </cell>
          <cell r="V13">
            <v>12216853</v>
          </cell>
          <cell r="W13">
            <v>14396689</v>
          </cell>
          <cell r="X13">
            <v>16638801</v>
          </cell>
          <cell r="Y13">
            <v>21604004</v>
          </cell>
          <cell r="Z13">
            <v>22020020</v>
          </cell>
          <cell r="AA13">
            <v>16230824</v>
          </cell>
          <cell r="AB13">
            <v>10752937</v>
          </cell>
          <cell r="AC13">
            <v>12290090</v>
          </cell>
          <cell r="AD13">
            <v>18073420</v>
          </cell>
          <cell r="AE13">
            <v>16970066</v>
          </cell>
          <cell r="AF13">
            <v>17330034</v>
          </cell>
          <cell r="AG13">
            <v>11001504</v>
          </cell>
          <cell r="AI13">
            <v>18270758</v>
          </cell>
        </row>
        <row r="14">
          <cell r="I14">
            <v>21238591</v>
          </cell>
          <cell r="J14">
            <v>19053109</v>
          </cell>
          <cell r="K14">
            <v>25513124</v>
          </cell>
          <cell r="L14">
            <v>30879605</v>
          </cell>
          <cell r="M14">
            <v>34496115</v>
          </cell>
          <cell r="N14">
            <v>36690031</v>
          </cell>
          <cell r="O14">
            <v>18645715</v>
          </cell>
          <cell r="P14">
            <v>12007240</v>
          </cell>
          <cell r="Q14">
            <v>12842785</v>
          </cell>
          <cell r="R14">
            <v>16743603</v>
          </cell>
          <cell r="S14">
            <v>17274332</v>
          </cell>
          <cell r="T14">
            <v>19157787</v>
          </cell>
          <cell r="U14">
            <v>15148452</v>
          </cell>
          <cell r="V14">
            <v>12213485</v>
          </cell>
          <cell r="W14">
            <v>16738913</v>
          </cell>
          <cell r="X14">
            <v>18077244</v>
          </cell>
          <cell r="Y14">
            <v>24659988</v>
          </cell>
          <cell r="Z14">
            <v>25828088</v>
          </cell>
          <cell r="AA14">
            <v>18142804</v>
          </cell>
          <cell r="AB14">
            <v>12007954</v>
          </cell>
          <cell r="AC14">
            <v>12798626</v>
          </cell>
          <cell r="AD14">
            <v>19566545</v>
          </cell>
          <cell r="AE14">
            <v>18686190</v>
          </cell>
          <cell r="AF14">
            <v>19830685</v>
          </cell>
          <cell r="AG14">
            <v>12337701</v>
          </cell>
          <cell r="AI14">
            <v>19053109</v>
          </cell>
        </row>
        <row r="15">
          <cell r="I15">
            <v>18611784</v>
          </cell>
          <cell r="J15">
            <v>15942471</v>
          </cell>
          <cell r="K15">
            <v>19791685</v>
          </cell>
          <cell r="L15">
            <v>25557335</v>
          </cell>
          <cell r="M15">
            <v>27948675</v>
          </cell>
          <cell r="N15">
            <v>29582208</v>
          </cell>
          <cell r="O15">
            <v>16938757</v>
          </cell>
          <cell r="P15">
            <v>9876778</v>
          </cell>
          <cell r="Q15">
            <v>10199405</v>
          </cell>
          <cell r="R15">
            <v>14169609</v>
          </cell>
          <cell r="S15">
            <v>14130212</v>
          </cell>
          <cell r="T15">
            <v>16599946</v>
          </cell>
          <cell r="U15">
            <v>13330909</v>
          </cell>
          <cell r="V15">
            <v>9948642</v>
          </cell>
          <cell r="W15">
            <v>13184727</v>
          </cell>
          <cell r="X15">
            <v>13685781</v>
          </cell>
          <cell r="Y15">
            <v>18481078</v>
          </cell>
          <cell r="Z15">
            <v>20019182</v>
          </cell>
          <cell r="AA15">
            <v>13972063</v>
          </cell>
          <cell r="AB15">
            <v>9515446</v>
          </cell>
          <cell r="AC15">
            <v>10259271</v>
          </cell>
          <cell r="AD15">
            <v>15435111</v>
          </cell>
          <cell r="AE15">
            <v>14405058</v>
          </cell>
          <cell r="AF15">
            <v>15798567</v>
          </cell>
          <cell r="AG15">
            <v>9675524</v>
          </cell>
          <cell r="AI15">
            <v>15942471</v>
          </cell>
        </row>
        <row r="16">
          <cell r="I16">
            <v>21216951</v>
          </cell>
          <cell r="J16">
            <v>17649664</v>
          </cell>
          <cell r="K16">
            <v>20714505</v>
          </cell>
          <cell r="L16">
            <v>27774819</v>
          </cell>
          <cell r="M16">
            <v>31179329</v>
          </cell>
          <cell r="N16">
            <v>31991837</v>
          </cell>
          <cell r="O16">
            <v>24176383</v>
          </cell>
          <cell r="P16">
            <v>10518634</v>
          </cell>
          <cell r="Q16">
            <v>11189063</v>
          </cell>
          <cell r="R16">
            <v>15475165</v>
          </cell>
          <cell r="S16">
            <v>15186812</v>
          </cell>
          <cell r="T16">
            <v>17403273</v>
          </cell>
          <cell r="U16">
            <v>14876841</v>
          </cell>
          <cell r="V16">
            <v>11035869</v>
          </cell>
          <cell r="W16">
            <v>13742012</v>
          </cell>
          <cell r="X16">
            <v>14996049</v>
          </cell>
          <cell r="Y16">
            <v>20061159</v>
          </cell>
          <cell r="Z16">
            <v>21092887</v>
          </cell>
          <cell r="AA16">
            <v>15526012</v>
          </cell>
          <cell r="AB16">
            <v>10531456</v>
          </cell>
          <cell r="AC16">
            <v>10967302</v>
          </cell>
          <cell r="AD16">
            <v>18499463</v>
          </cell>
          <cell r="AE16">
            <v>16295867</v>
          </cell>
          <cell r="AF16">
            <v>17277299</v>
          </cell>
          <cell r="AG16">
            <v>11470948</v>
          </cell>
          <cell r="AI16">
            <v>17649664</v>
          </cell>
        </row>
        <row r="17">
          <cell r="I17">
            <v>23378375</v>
          </cell>
          <cell r="J17">
            <v>20169472</v>
          </cell>
          <cell r="K17">
            <v>22165830</v>
          </cell>
          <cell r="L17">
            <v>31084073</v>
          </cell>
          <cell r="M17">
            <v>35400773</v>
          </cell>
          <cell r="N17">
            <v>36057255</v>
          </cell>
          <cell r="O17">
            <v>27519089</v>
          </cell>
          <cell r="P17">
            <v>11991313</v>
          </cell>
          <cell r="Q17">
            <v>12303621</v>
          </cell>
          <cell r="R17">
            <v>17328729</v>
          </cell>
          <cell r="S17">
            <v>17082992</v>
          </cell>
          <cell r="T17">
            <v>19745272</v>
          </cell>
          <cell r="U17">
            <v>16941888</v>
          </cell>
          <cell r="V17">
            <v>12573270</v>
          </cell>
          <cell r="W17">
            <v>15128491</v>
          </cell>
          <cell r="X17">
            <v>16941413</v>
          </cell>
          <cell r="Y17">
            <v>23347508</v>
          </cell>
          <cell r="Z17">
            <v>23730991</v>
          </cell>
          <cell r="AA17">
            <v>18432753</v>
          </cell>
          <cell r="AB17">
            <v>11709907</v>
          </cell>
          <cell r="AC17">
            <v>11564620</v>
          </cell>
          <cell r="AD17">
            <v>18196632</v>
          </cell>
          <cell r="AE17">
            <v>17093221</v>
          </cell>
          <cell r="AF17">
            <v>18546169</v>
          </cell>
          <cell r="AG17">
            <v>12416396</v>
          </cell>
          <cell r="AI17">
            <v>20169472</v>
          </cell>
        </row>
        <row r="18">
          <cell r="I18">
            <v>24607757</v>
          </cell>
          <cell r="J18">
            <v>21180750</v>
          </cell>
          <cell r="K18">
            <v>23506165</v>
          </cell>
          <cell r="L18">
            <v>32604130</v>
          </cell>
          <cell r="M18">
            <v>36686938</v>
          </cell>
          <cell r="N18">
            <v>38967501</v>
          </cell>
          <cell r="O18">
            <v>28917910</v>
          </cell>
          <cell r="P18">
            <v>13870763</v>
          </cell>
          <cell r="Q18">
            <v>13582952</v>
          </cell>
          <cell r="R18">
            <v>19475107</v>
          </cell>
          <cell r="S18">
            <v>18570132</v>
          </cell>
          <cell r="T18">
            <v>21581462</v>
          </cell>
          <cell r="U18">
            <v>18686124</v>
          </cell>
          <cell r="V18">
            <v>14047494</v>
          </cell>
          <cell r="W18">
            <v>16505707</v>
          </cell>
          <cell r="X18">
            <v>18687125</v>
          </cell>
          <cell r="Y18">
            <v>27070588</v>
          </cell>
          <cell r="Z18">
            <v>27484575</v>
          </cell>
          <cell r="AA18">
            <v>21068780</v>
          </cell>
          <cell r="AB18">
            <v>13902381</v>
          </cell>
          <cell r="AC18">
            <v>12816132</v>
          </cell>
          <cell r="AD18">
            <v>19497208</v>
          </cell>
          <cell r="AE18">
            <v>19907141</v>
          </cell>
          <cell r="AF18">
            <v>20447546</v>
          </cell>
          <cell r="AG18">
            <v>13482944</v>
          </cell>
          <cell r="AI18">
            <v>21180750</v>
          </cell>
        </row>
        <row r="19">
          <cell r="I19">
            <v>21833338</v>
          </cell>
          <cell r="J19">
            <v>18068049</v>
          </cell>
          <cell r="K19">
            <v>20133169</v>
          </cell>
          <cell r="L19">
            <v>27552321</v>
          </cell>
          <cell r="M19">
            <v>29780765</v>
          </cell>
          <cell r="N19">
            <v>33336113</v>
          </cell>
          <cell r="O19">
            <v>25285645</v>
          </cell>
          <cell r="P19">
            <v>11779392</v>
          </cell>
          <cell r="Q19">
            <v>11326363</v>
          </cell>
          <cell r="R19">
            <v>16360498</v>
          </cell>
          <cell r="S19">
            <v>15385539</v>
          </cell>
          <cell r="T19">
            <v>18642939</v>
          </cell>
          <cell r="U19">
            <v>16043366</v>
          </cell>
          <cell r="V19">
            <v>12042184</v>
          </cell>
          <cell r="W19">
            <v>14388236</v>
          </cell>
          <cell r="X19">
            <v>15026539</v>
          </cell>
          <cell r="Y19">
            <v>20783273</v>
          </cell>
          <cell r="Z19">
            <v>22656449</v>
          </cell>
          <cell r="AA19">
            <v>17450519</v>
          </cell>
          <cell r="AB19">
            <v>11980317</v>
          </cell>
          <cell r="AC19">
            <v>11001419</v>
          </cell>
          <cell r="AD19">
            <v>17494218</v>
          </cell>
          <cell r="AE19">
            <v>17885716</v>
          </cell>
          <cell r="AF19">
            <v>19655535</v>
          </cell>
          <cell r="AG19">
            <v>12393091</v>
          </cell>
          <cell r="AI19">
            <v>18068049</v>
          </cell>
        </row>
        <row r="20">
          <cell r="I20">
            <v>22951784</v>
          </cell>
          <cell r="J20">
            <v>19411871</v>
          </cell>
          <cell r="K20">
            <v>20807639</v>
          </cell>
          <cell r="L20">
            <v>30167151</v>
          </cell>
          <cell r="M20">
            <v>31944115</v>
          </cell>
          <cell r="N20">
            <v>35717680</v>
          </cell>
          <cell r="O20">
            <v>27733142</v>
          </cell>
          <cell r="P20">
            <v>13416106</v>
          </cell>
          <cell r="Q20">
            <v>13149263</v>
          </cell>
          <cell r="R20">
            <v>18558623</v>
          </cell>
          <cell r="S20">
            <v>16928547</v>
          </cell>
          <cell r="T20">
            <v>20796158</v>
          </cell>
          <cell r="U20">
            <v>17856625</v>
          </cell>
          <cell r="V20">
            <v>14167557</v>
          </cell>
          <cell r="W20">
            <v>15580286</v>
          </cell>
          <cell r="X20">
            <v>16243665</v>
          </cell>
          <cell r="Y20">
            <v>22645263</v>
          </cell>
          <cell r="Z20">
            <v>24651428</v>
          </cell>
          <cell r="AA20">
            <v>18870341</v>
          </cell>
          <cell r="AB20">
            <v>12923158</v>
          </cell>
          <cell r="AC20">
            <v>11710680</v>
          </cell>
          <cell r="AD20">
            <v>17207065</v>
          </cell>
          <cell r="AE20">
            <v>17989017</v>
          </cell>
          <cell r="AF20">
            <v>19424425</v>
          </cell>
          <cell r="AG20">
            <v>12740393</v>
          </cell>
          <cell r="AI20">
            <v>19411871</v>
          </cell>
        </row>
        <row r="21">
          <cell r="I21">
            <v>21888126</v>
          </cell>
          <cell r="J21">
            <v>17634052</v>
          </cell>
          <cell r="K21">
            <v>18095187</v>
          </cell>
          <cell r="L21">
            <v>26379242</v>
          </cell>
          <cell r="M21">
            <v>28265497</v>
          </cell>
          <cell r="N21">
            <v>31538829</v>
          </cell>
          <cell r="O21">
            <v>25742995</v>
          </cell>
          <cell r="P21">
            <v>11930014</v>
          </cell>
          <cell r="Q21">
            <v>11465037</v>
          </cell>
          <cell r="R21">
            <v>16668360</v>
          </cell>
          <cell r="S21">
            <v>15579112</v>
          </cell>
          <cell r="T21">
            <v>18507395</v>
          </cell>
          <cell r="U21">
            <v>16985594</v>
          </cell>
          <cell r="V21">
            <v>12702656</v>
          </cell>
          <cell r="W21">
            <v>13319816</v>
          </cell>
          <cell r="X21">
            <v>14962295</v>
          </cell>
          <cell r="Y21">
            <v>20477547</v>
          </cell>
          <cell r="Z21">
            <v>22202238</v>
          </cell>
          <cell r="AA21">
            <v>17881900</v>
          </cell>
          <cell r="AB21">
            <v>11849060</v>
          </cell>
          <cell r="AC21">
            <v>10955859</v>
          </cell>
          <cell r="AD21">
            <v>16276757</v>
          </cell>
          <cell r="AE21">
            <v>17345162</v>
          </cell>
          <cell r="AF21">
            <v>18416413</v>
          </cell>
          <cell r="AG21">
            <v>12368439</v>
          </cell>
          <cell r="AI21">
            <v>17634052</v>
          </cell>
        </row>
        <row r="22">
          <cell r="I22">
            <v>20613217</v>
          </cell>
          <cell r="J22">
            <v>16998655</v>
          </cell>
          <cell r="K22">
            <v>16157382</v>
          </cell>
          <cell r="L22">
            <v>24053933</v>
          </cell>
          <cell r="M22">
            <v>25833664</v>
          </cell>
          <cell r="N22">
            <v>28353989</v>
          </cell>
          <cell r="O22">
            <v>25792134</v>
          </cell>
          <cell r="P22">
            <v>10838399</v>
          </cell>
          <cell r="Q22">
            <v>10210886</v>
          </cell>
          <cell r="R22">
            <v>15160538</v>
          </cell>
          <cell r="S22">
            <v>14900295</v>
          </cell>
          <cell r="T22">
            <v>17906550</v>
          </cell>
          <cell r="U22">
            <v>15642548</v>
          </cell>
          <cell r="V22">
            <v>12755454</v>
          </cell>
          <cell r="W22">
            <v>11528943</v>
          </cell>
          <cell r="X22">
            <v>13371172</v>
          </cell>
          <cell r="Y22">
            <v>17788491</v>
          </cell>
          <cell r="Z22">
            <v>19228758</v>
          </cell>
          <cell r="AA22">
            <v>16155197</v>
          </cell>
          <cell r="AB22">
            <v>10572797</v>
          </cell>
          <cell r="AC22">
            <v>9240821</v>
          </cell>
          <cell r="AD22">
            <v>14524703</v>
          </cell>
          <cell r="AE22">
            <v>15538917</v>
          </cell>
          <cell r="AF22">
            <v>16595533</v>
          </cell>
          <cell r="AG22">
            <v>11175324</v>
          </cell>
          <cell r="AI22">
            <v>16998655</v>
          </cell>
        </row>
        <row r="23">
          <cell r="I23">
            <v>22385815</v>
          </cell>
          <cell r="J23">
            <v>18002891</v>
          </cell>
          <cell r="K23">
            <v>18324510</v>
          </cell>
          <cell r="L23">
            <v>26815484</v>
          </cell>
          <cell r="M23">
            <v>28428514</v>
          </cell>
          <cell r="N23">
            <v>32583055</v>
          </cell>
          <cell r="O23">
            <v>29750127</v>
          </cell>
          <cell r="P23">
            <v>11015126</v>
          </cell>
          <cell r="Q23">
            <v>9995619</v>
          </cell>
          <cell r="R23">
            <v>14043421</v>
          </cell>
          <cell r="S23">
            <v>13478086</v>
          </cell>
          <cell r="T23">
            <v>16488520</v>
          </cell>
          <cell r="U23">
            <v>14234688</v>
          </cell>
          <cell r="V23">
            <v>11846440</v>
          </cell>
          <cell r="W23">
            <v>11273084</v>
          </cell>
          <cell r="X23">
            <v>12039305</v>
          </cell>
          <cell r="Y23">
            <v>16960432</v>
          </cell>
          <cell r="Z23">
            <v>18509646</v>
          </cell>
          <cell r="AA23">
            <v>16449183</v>
          </cell>
          <cell r="AB23">
            <v>10130262</v>
          </cell>
          <cell r="AC23">
            <v>8881668</v>
          </cell>
          <cell r="AD23">
            <v>13193725</v>
          </cell>
          <cell r="AE23">
            <v>15568058</v>
          </cell>
          <cell r="AF23">
            <v>15933970</v>
          </cell>
          <cell r="AG23">
            <v>10664202</v>
          </cell>
          <cell r="AI23">
            <v>18002891</v>
          </cell>
        </row>
        <row r="24">
          <cell r="I24">
            <v>23768453</v>
          </cell>
          <cell r="J24">
            <v>18324936</v>
          </cell>
          <cell r="K24">
            <v>18878512</v>
          </cell>
          <cell r="L24">
            <v>27914337</v>
          </cell>
          <cell r="M24">
            <v>28601804</v>
          </cell>
          <cell r="N24">
            <v>30245910</v>
          </cell>
          <cell r="O24">
            <v>34004571</v>
          </cell>
          <cell r="P24">
            <v>12110411</v>
          </cell>
          <cell r="Q24">
            <v>11083438</v>
          </cell>
          <cell r="R24">
            <v>15343897</v>
          </cell>
          <cell r="S24">
            <v>14969635</v>
          </cell>
          <cell r="T24">
            <v>18666262</v>
          </cell>
          <cell r="U24">
            <v>15481292</v>
          </cell>
          <cell r="V24">
            <v>13284906</v>
          </cell>
          <cell r="W24">
            <v>13017475</v>
          </cell>
          <cell r="X24">
            <v>14829091</v>
          </cell>
          <cell r="Y24">
            <v>19995455</v>
          </cell>
          <cell r="Z24">
            <v>21889789</v>
          </cell>
          <cell r="AA24">
            <v>21078236</v>
          </cell>
          <cell r="AB24">
            <v>12597025</v>
          </cell>
          <cell r="AC24">
            <v>10657458</v>
          </cell>
          <cell r="AD24">
            <v>15495317</v>
          </cell>
          <cell r="AE24">
            <v>18465017</v>
          </cell>
          <cell r="AF24">
            <v>19517840</v>
          </cell>
          <cell r="AG24">
            <v>13204631</v>
          </cell>
          <cell r="AI24">
            <v>18324936</v>
          </cell>
        </row>
        <row r="25">
          <cell r="I25">
            <v>24439188</v>
          </cell>
          <cell r="J25">
            <v>17511077</v>
          </cell>
          <cell r="K25">
            <v>17029407</v>
          </cell>
          <cell r="L25">
            <v>28478482</v>
          </cell>
          <cell r="M25">
            <v>27331599</v>
          </cell>
          <cell r="N25">
            <v>28501886</v>
          </cell>
          <cell r="O25">
            <v>33601427</v>
          </cell>
          <cell r="P25">
            <v>11959891</v>
          </cell>
          <cell r="Q25">
            <v>10532270</v>
          </cell>
          <cell r="R25">
            <v>14568011</v>
          </cell>
          <cell r="S25">
            <v>14826348</v>
          </cell>
          <cell r="T25">
            <v>17824894</v>
          </cell>
          <cell r="U25">
            <v>15308585</v>
          </cell>
          <cell r="V25">
            <v>13515660</v>
          </cell>
          <cell r="W25">
            <v>12224629</v>
          </cell>
          <cell r="X25">
            <v>13139205</v>
          </cell>
          <cell r="Y25">
            <v>17481987</v>
          </cell>
          <cell r="Z25">
            <v>18778989</v>
          </cell>
          <cell r="AA25">
            <v>19411614</v>
          </cell>
          <cell r="AB25">
            <v>11166811</v>
          </cell>
          <cell r="AC25">
            <v>9837087</v>
          </cell>
          <cell r="AD25">
            <v>12908804</v>
          </cell>
          <cell r="AE25">
            <v>15714402</v>
          </cell>
          <cell r="AF25">
            <v>16934052</v>
          </cell>
          <cell r="AG25">
            <v>11407471</v>
          </cell>
          <cell r="AI25">
            <v>17511077</v>
          </cell>
        </row>
        <row r="26">
          <cell r="I26">
            <v>25531345</v>
          </cell>
          <cell r="J26">
            <v>18272305</v>
          </cell>
          <cell r="K26">
            <v>17316767</v>
          </cell>
          <cell r="L26">
            <v>27781708</v>
          </cell>
          <cell r="M26">
            <v>27063565</v>
          </cell>
          <cell r="N26">
            <v>28185379</v>
          </cell>
          <cell r="O26">
            <v>33781911</v>
          </cell>
          <cell r="P26">
            <v>12694146</v>
          </cell>
          <cell r="Q26">
            <v>10383914</v>
          </cell>
          <cell r="R26">
            <v>14623475</v>
          </cell>
          <cell r="S26">
            <v>15009371</v>
          </cell>
          <cell r="T26">
            <v>17262900</v>
          </cell>
          <cell r="U26">
            <v>15317205</v>
          </cell>
          <cell r="V26">
            <v>13779509</v>
          </cell>
          <cell r="W26">
            <v>11676072</v>
          </cell>
          <cell r="X26">
            <v>14190620</v>
          </cell>
          <cell r="Y26">
            <v>17494035</v>
          </cell>
          <cell r="Z26">
            <v>19438585</v>
          </cell>
          <cell r="AA26">
            <v>19754435</v>
          </cell>
          <cell r="AB26">
            <v>12287763</v>
          </cell>
          <cell r="AC26">
            <v>10314537</v>
          </cell>
          <cell r="AD26">
            <v>14287966</v>
          </cell>
          <cell r="AE26">
            <v>17503912</v>
          </cell>
          <cell r="AF26">
            <v>18113141</v>
          </cell>
          <cell r="AG26">
            <v>13059981</v>
          </cell>
          <cell r="AI26">
            <v>18272305</v>
          </cell>
        </row>
        <row r="28">
          <cell r="I28">
            <v>-6919</v>
          </cell>
          <cell r="J28">
            <v>-1060</v>
          </cell>
          <cell r="K28">
            <v>-6630</v>
          </cell>
          <cell r="L28">
            <v>-7045</v>
          </cell>
          <cell r="M28">
            <v>-1203</v>
          </cell>
          <cell r="N28">
            <v>-5321</v>
          </cell>
          <cell r="O28">
            <v>6642960</v>
          </cell>
          <cell r="P28">
            <v>4727179</v>
          </cell>
          <cell r="Q28">
            <v>5531909</v>
          </cell>
          <cell r="R28">
            <v>6303777</v>
          </cell>
          <cell r="S28">
            <v>7518316</v>
          </cell>
          <cell r="T28">
            <v>6447945</v>
          </cell>
          <cell r="U28">
            <v>5807807</v>
          </cell>
          <cell r="V28">
            <v>5902180</v>
          </cell>
          <cell r="W28">
            <v>7280421</v>
          </cell>
          <cell r="X28">
            <v>10164211</v>
          </cell>
          <cell r="Y28">
            <v>11813648</v>
          </cell>
          <cell r="Z28">
            <v>11557377</v>
          </cell>
          <cell r="AA28">
            <v>7023995</v>
          </cell>
          <cell r="AB28">
            <v>4886732</v>
          </cell>
          <cell r="AC28">
            <v>5391094</v>
          </cell>
          <cell r="AD28">
            <v>6867066</v>
          </cell>
          <cell r="AE28">
            <v>6941282</v>
          </cell>
          <cell r="AF28">
            <v>5387138</v>
          </cell>
          <cell r="AG28">
            <v>4754657</v>
          </cell>
          <cell r="AI28">
            <v>-1060</v>
          </cell>
        </row>
        <row r="29">
          <cell r="I29">
            <v>0</v>
          </cell>
          <cell r="J29">
            <v>146</v>
          </cell>
          <cell r="K29">
            <v>130</v>
          </cell>
          <cell r="L29">
            <v>-846</v>
          </cell>
          <cell r="M29">
            <v>-5645</v>
          </cell>
          <cell r="N29">
            <v>-17527</v>
          </cell>
          <cell r="O29">
            <v>7909363</v>
          </cell>
          <cell r="P29">
            <v>5321473</v>
          </cell>
          <cell r="Q29">
            <v>6475081</v>
          </cell>
          <cell r="R29">
            <v>7105572</v>
          </cell>
          <cell r="S29">
            <v>8317374</v>
          </cell>
          <cell r="T29">
            <v>7202866</v>
          </cell>
          <cell r="U29">
            <v>6444879</v>
          </cell>
          <cell r="V29">
            <v>6717608</v>
          </cell>
          <cell r="W29">
            <v>7929816</v>
          </cell>
          <cell r="X29">
            <v>10718108</v>
          </cell>
          <cell r="Y29">
            <v>13215708</v>
          </cell>
          <cell r="Z29">
            <v>12540430</v>
          </cell>
          <cell r="AA29">
            <v>8201971</v>
          </cell>
          <cell r="AB29">
            <v>5584335</v>
          </cell>
          <cell r="AC29">
            <v>6071789</v>
          </cell>
          <cell r="AD29">
            <v>8332832</v>
          </cell>
          <cell r="AE29">
            <v>8450064</v>
          </cell>
          <cell r="AF29">
            <v>6633994</v>
          </cell>
          <cell r="AG29">
            <v>5562879</v>
          </cell>
          <cell r="AI29">
            <v>146</v>
          </cell>
        </row>
        <row r="30">
          <cell r="I30">
            <v>-360</v>
          </cell>
          <cell r="J30">
            <v>-400</v>
          </cell>
          <cell r="K30">
            <v>209</v>
          </cell>
          <cell r="L30">
            <v>100</v>
          </cell>
          <cell r="M30">
            <v>3</v>
          </cell>
          <cell r="N30">
            <v>-11302</v>
          </cell>
          <cell r="O30">
            <v>6880161</v>
          </cell>
          <cell r="P30">
            <v>4737672</v>
          </cell>
          <cell r="Q30">
            <v>5469349</v>
          </cell>
          <cell r="R30">
            <v>5824846</v>
          </cell>
          <cell r="S30">
            <v>6791944</v>
          </cell>
          <cell r="T30">
            <v>6310463</v>
          </cell>
          <cell r="U30">
            <v>5563490</v>
          </cell>
          <cell r="V30">
            <v>6044849</v>
          </cell>
          <cell r="W30">
            <v>6831420</v>
          </cell>
          <cell r="X30">
            <v>8920798</v>
          </cell>
          <cell r="Y30">
            <v>11279915</v>
          </cell>
          <cell r="Z30">
            <v>11051690</v>
          </cell>
          <cell r="AA30">
            <v>7221992</v>
          </cell>
          <cell r="AB30">
            <v>4829456</v>
          </cell>
          <cell r="AC30">
            <v>4974841</v>
          </cell>
          <cell r="AD30">
            <v>7004878</v>
          </cell>
          <cell r="AE30">
            <v>6867218</v>
          </cell>
          <cell r="AF30">
            <v>6220868</v>
          </cell>
          <cell r="AG30">
            <v>4574372</v>
          </cell>
          <cell r="AI30">
            <v>-400</v>
          </cell>
        </row>
        <row r="31">
          <cell r="I31">
            <v>0</v>
          </cell>
          <cell r="J31">
            <v>66</v>
          </cell>
          <cell r="K31">
            <v>57</v>
          </cell>
          <cell r="L31">
            <v>23</v>
          </cell>
          <cell r="M31">
            <v>-1692</v>
          </cell>
          <cell r="N31">
            <v>-7211</v>
          </cell>
          <cell r="O31">
            <v>6225487</v>
          </cell>
          <cell r="P31">
            <v>4175681</v>
          </cell>
          <cell r="Q31">
            <v>5089361</v>
          </cell>
          <cell r="R31">
            <v>5580328</v>
          </cell>
          <cell r="S31">
            <v>6437456</v>
          </cell>
          <cell r="T31">
            <v>6130105</v>
          </cell>
          <cell r="U31">
            <v>5419496</v>
          </cell>
          <cell r="V31">
            <v>4922980</v>
          </cell>
          <cell r="W31">
            <v>6328977</v>
          </cell>
          <cell r="X31">
            <v>7722667</v>
          </cell>
          <cell r="Y31">
            <v>9793356</v>
          </cell>
          <cell r="Z31">
            <v>9985505</v>
          </cell>
          <cell r="AA31">
            <v>6502904</v>
          </cell>
          <cell r="AB31">
            <v>4361673</v>
          </cell>
          <cell r="AC31">
            <v>4467734</v>
          </cell>
          <cell r="AD31">
            <v>6335542</v>
          </cell>
          <cell r="AE31">
            <v>6080264</v>
          </cell>
          <cell r="AF31">
            <v>5622805</v>
          </cell>
          <cell r="AG31">
            <v>4036742</v>
          </cell>
          <cell r="AI31">
            <v>66</v>
          </cell>
        </row>
        <row r="32">
          <cell r="I32">
            <v>0</v>
          </cell>
          <cell r="J32">
            <v>34</v>
          </cell>
          <cell r="K32">
            <v>0</v>
          </cell>
          <cell r="L32">
            <v>-27128</v>
          </cell>
          <cell r="M32">
            <v>-1338</v>
          </cell>
          <cell r="N32">
            <v>-6704</v>
          </cell>
          <cell r="O32">
            <v>8892227</v>
          </cell>
          <cell r="P32">
            <v>5602019</v>
          </cell>
          <cell r="Q32">
            <v>6220891</v>
          </cell>
          <cell r="R32">
            <v>7382625</v>
          </cell>
          <cell r="S32">
            <v>8025339</v>
          </cell>
          <cell r="T32">
            <v>8289065</v>
          </cell>
          <cell r="U32">
            <v>6968919</v>
          </cell>
          <cell r="V32">
            <v>5813450</v>
          </cell>
          <cell r="W32">
            <v>7991894</v>
          </cell>
          <cell r="X32">
            <v>9421048</v>
          </cell>
          <cell r="Y32">
            <v>12571268</v>
          </cell>
          <cell r="Z32">
            <v>12730812</v>
          </cell>
          <cell r="AA32">
            <v>8325179</v>
          </cell>
          <cell r="AB32">
            <v>5262839</v>
          </cell>
          <cell r="AC32">
            <v>5525475</v>
          </cell>
          <cell r="AD32">
            <v>7824875</v>
          </cell>
          <cell r="AE32">
            <v>7437712</v>
          </cell>
          <cell r="AF32">
            <v>7148986</v>
          </cell>
          <cell r="AG32">
            <v>5194114</v>
          </cell>
          <cell r="AI32">
            <v>34</v>
          </cell>
        </row>
        <row r="33">
          <cell r="I33">
            <v>14</v>
          </cell>
          <cell r="J33">
            <v>-14</v>
          </cell>
          <cell r="K33">
            <v>88</v>
          </cell>
          <cell r="L33">
            <v>-2767</v>
          </cell>
          <cell r="M33">
            <v>-76</v>
          </cell>
          <cell r="N33">
            <v>-10467</v>
          </cell>
          <cell r="O33">
            <v>7730456</v>
          </cell>
          <cell r="P33">
            <v>4861251</v>
          </cell>
          <cell r="Q33">
            <v>5321871</v>
          </cell>
          <cell r="R33">
            <v>6251391</v>
          </cell>
          <cell r="S33">
            <v>7039342</v>
          </cell>
          <cell r="T33">
            <v>7489780</v>
          </cell>
          <cell r="U33">
            <v>5852916</v>
          </cell>
          <cell r="V33">
            <v>5132761</v>
          </cell>
          <cell r="W33">
            <v>6391379</v>
          </cell>
          <cell r="X33">
            <v>7408083</v>
          </cell>
          <cell r="Y33">
            <v>10430216</v>
          </cell>
          <cell r="Z33">
            <v>10227146</v>
          </cell>
          <cell r="AA33">
            <v>7187608</v>
          </cell>
          <cell r="AB33">
            <v>4408861</v>
          </cell>
          <cell r="AC33">
            <v>4443603</v>
          </cell>
          <cell r="AD33">
            <v>6308025</v>
          </cell>
          <cell r="AE33">
            <v>5307926</v>
          </cell>
          <cell r="AF33">
            <v>5197472</v>
          </cell>
          <cell r="AG33">
            <v>3678691</v>
          </cell>
          <cell r="AI33">
            <v>-14</v>
          </cell>
        </row>
        <row r="34">
          <cell r="I34">
            <v>-14</v>
          </cell>
          <cell r="J34">
            <v>-25603</v>
          </cell>
          <cell r="K34">
            <v>-83</v>
          </cell>
          <cell r="L34">
            <v>0</v>
          </cell>
          <cell r="M34">
            <v>-16887</v>
          </cell>
          <cell r="N34">
            <v>-2797</v>
          </cell>
          <cell r="O34">
            <v>8148309</v>
          </cell>
          <cell r="P34">
            <v>5322219</v>
          </cell>
          <cell r="Q34">
            <v>5515347</v>
          </cell>
          <cell r="R34">
            <v>6960684</v>
          </cell>
          <cell r="S34">
            <v>7312886</v>
          </cell>
          <cell r="T34">
            <v>8277588</v>
          </cell>
          <cell r="U34">
            <v>6457737</v>
          </cell>
          <cell r="V34">
            <v>5944267</v>
          </cell>
          <cell r="W34">
            <v>7610138</v>
          </cell>
          <cell r="X34">
            <v>8765837</v>
          </cell>
          <cell r="Y34">
            <v>12349371</v>
          </cell>
          <cell r="Z34">
            <v>12160729</v>
          </cell>
          <cell r="AA34">
            <v>8614832</v>
          </cell>
          <cell r="AB34">
            <v>5098588</v>
          </cell>
          <cell r="AC34">
            <v>5007016</v>
          </cell>
          <cell r="AD34">
            <v>7949983</v>
          </cell>
          <cell r="AE34">
            <v>8213093</v>
          </cell>
          <cell r="AF34">
            <v>8051150</v>
          </cell>
          <cell r="AG34">
            <v>5511291</v>
          </cell>
          <cell r="AI34">
            <v>-25603</v>
          </cell>
        </row>
        <row r="35">
          <cell r="I35">
            <v>0</v>
          </cell>
          <cell r="J35">
            <v>107</v>
          </cell>
          <cell r="K35">
            <v>-1752</v>
          </cell>
          <cell r="L35">
            <v>0</v>
          </cell>
          <cell r="M35">
            <v>34</v>
          </cell>
          <cell r="N35">
            <v>-4619</v>
          </cell>
          <cell r="O35">
            <v>6898465</v>
          </cell>
          <cell r="P35">
            <v>5852083</v>
          </cell>
          <cell r="Q35">
            <v>6000732</v>
          </cell>
          <cell r="R35">
            <v>7436042</v>
          </cell>
          <cell r="S35">
            <v>7779406</v>
          </cell>
          <cell r="T35">
            <v>9148847</v>
          </cell>
          <cell r="U35">
            <v>7413544</v>
          </cell>
          <cell r="V35">
            <v>6679859</v>
          </cell>
          <cell r="W35">
            <v>8901091</v>
          </cell>
          <cell r="X35">
            <v>9937010</v>
          </cell>
          <cell r="Y35">
            <v>13848281</v>
          </cell>
          <cell r="Z35">
            <v>14567628</v>
          </cell>
          <cell r="AA35">
            <v>10106129</v>
          </cell>
          <cell r="AB35">
            <v>5995576</v>
          </cell>
          <cell r="AC35">
            <v>5879597</v>
          </cell>
          <cell r="AD35">
            <v>8308376</v>
          </cell>
          <cell r="AE35">
            <v>7944679</v>
          </cell>
          <cell r="AF35">
            <v>7946299</v>
          </cell>
          <cell r="AG35">
            <v>5567215</v>
          </cell>
          <cell r="AI35">
            <v>107</v>
          </cell>
        </row>
        <row r="36">
          <cell r="I36">
            <v>0</v>
          </cell>
          <cell r="J36">
            <v>-321</v>
          </cell>
          <cell r="K36">
            <v>-529</v>
          </cell>
          <cell r="L36">
            <v>5</v>
          </cell>
          <cell r="M36">
            <v>-20102</v>
          </cell>
          <cell r="N36">
            <v>-74</v>
          </cell>
          <cell r="O36">
            <v>4274983</v>
          </cell>
          <cell r="P36">
            <v>5106879</v>
          </cell>
          <cell r="Q36">
            <v>5097406</v>
          </cell>
          <cell r="R36">
            <v>6491247</v>
          </cell>
          <cell r="S36">
            <v>6726621</v>
          </cell>
          <cell r="T36">
            <v>7531022</v>
          </cell>
          <cell r="U36">
            <v>6181695</v>
          </cell>
          <cell r="V36">
            <v>4914045</v>
          </cell>
          <cell r="W36">
            <v>6936988</v>
          </cell>
          <cell r="X36">
            <v>7687878</v>
          </cell>
          <cell r="Y36">
            <v>10684128</v>
          </cell>
          <cell r="Z36">
            <v>11333305</v>
          </cell>
          <cell r="AA36">
            <v>7768608</v>
          </cell>
          <cell r="AB36">
            <v>4950697</v>
          </cell>
          <cell r="AC36">
            <v>4792258</v>
          </cell>
          <cell r="AD36">
            <v>6877801</v>
          </cell>
          <cell r="AE36">
            <v>6516363</v>
          </cell>
          <cell r="AF36">
            <v>6814218</v>
          </cell>
          <cell r="AG36">
            <v>4703044</v>
          </cell>
          <cell r="AI36">
            <v>-321</v>
          </cell>
        </row>
        <row r="37">
          <cell r="I37">
            <v>14</v>
          </cell>
          <cell r="J37">
            <v>147</v>
          </cell>
          <cell r="K37">
            <v>-732</v>
          </cell>
          <cell r="L37">
            <v>10</v>
          </cell>
          <cell r="M37">
            <v>-5076</v>
          </cell>
          <cell r="N37">
            <v>-1045</v>
          </cell>
          <cell r="O37">
            <v>10631</v>
          </cell>
          <cell r="P37">
            <v>5904562</v>
          </cell>
          <cell r="Q37">
            <v>5692588</v>
          </cell>
          <cell r="R37">
            <v>7518264</v>
          </cell>
          <cell r="S37">
            <v>7444140</v>
          </cell>
          <cell r="T37">
            <v>8636408</v>
          </cell>
          <cell r="U37">
            <v>7231850</v>
          </cell>
          <cell r="V37">
            <v>6033877</v>
          </cell>
          <cell r="W37">
            <v>8851290</v>
          </cell>
          <cell r="X37">
            <v>9386751</v>
          </cell>
          <cell r="Y37">
            <v>13711949</v>
          </cell>
          <cell r="Z37">
            <v>13869700</v>
          </cell>
          <cell r="AA37">
            <v>9849717</v>
          </cell>
          <cell r="AB37">
            <v>6135028</v>
          </cell>
          <cell r="AC37">
            <v>5523988</v>
          </cell>
          <cell r="AD37">
            <v>7688125</v>
          </cell>
          <cell r="AE37">
            <v>7343841</v>
          </cell>
          <cell r="AF37">
            <v>7393602</v>
          </cell>
          <cell r="AG37">
            <v>5351983</v>
          </cell>
          <cell r="AI37">
            <v>147</v>
          </cell>
        </row>
        <row r="38">
          <cell r="I38">
            <v>-7</v>
          </cell>
          <cell r="J38">
            <v>187</v>
          </cell>
          <cell r="K38">
            <v>30</v>
          </cell>
          <cell r="L38">
            <v>-420</v>
          </cell>
          <cell r="M38">
            <v>0</v>
          </cell>
          <cell r="N38">
            <v>-2382</v>
          </cell>
          <cell r="O38">
            <v>10586</v>
          </cell>
          <cell r="P38">
            <v>6375317</v>
          </cell>
          <cell r="Q38">
            <v>6265859</v>
          </cell>
          <cell r="R38">
            <v>7809546</v>
          </cell>
          <cell r="S38">
            <v>7822957</v>
          </cell>
          <cell r="T38">
            <v>8777391</v>
          </cell>
          <cell r="U38">
            <v>7869121</v>
          </cell>
          <cell r="V38">
            <v>5734928</v>
          </cell>
          <cell r="W38">
            <v>8007221</v>
          </cell>
          <cell r="X38">
            <v>9018568</v>
          </cell>
          <cell r="Y38">
            <v>12484741</v>
          </cell>
          <cell r="Z38">
            <v>13302340</v>
          </cell>
          <cell r="AA38">
            <v>9833883</v>
          </cell>
          <cell r="AB38">
            <v>6335717</v>
          </cell>
          <cell r="AC38">
            <v>5851255</v>
          </cell>
          <cell r="AD38">
            <v>9069240</v>
          </cell>
          <cell r="AE38">
            <v>8609899</v>
          </cell>
          <cell r="AF38">
            <v>8830621</v>
          </cell>
          <cell r="AG38">
            <v>6490095</v>
          </cell>
          <cell r="AI38">
            <v>187</v>
          </cell>
        </row>
        <row r="39">
          <cell r="I39">
            <v>0</v>
          </cell>
          <cell r="J39">
            <v>110</v>
          </cell>
          <cell r="K39">
            <v>-454</v>
          </cell>
          <cell r="L39">
            <v>0</v>
          </cell>
          <cell r="M39">
            <v>-1528</v>
          </cell>
          <cell r="N39">
            <v>-2518</v>
          </cell>
          <cell r="O39">
            <v>11502</v>
          </cell>
          <cell r="P39">
            <v>5794576</v>
          </cell>
          <cell r="Q39">
            <v>5228105</v>
          </cell>
          <cell r="R39">
            <v>6872163</v>
          </cell>
          <cell r="S39">
            <v>6620994</v>
          </cell>
          <cell r="T39">
            <v>7948096</v>
          </cell>
          <cell r="U39">
            <v>6803525</v>
          </cell>
          <cell r="V39">
            <v>5251109</v>
          </cell>
          <cell r="W39">
            <v>7792758</v>
          </cell>
          <cell r="X39">
            <v>8735671</v>
          </cell>
          <cell r="Y39">
            <v>12904068</v>
          </cell>
          <cell r="Z39">
            <v>13311601</v>
          </cell>
          <cell r="AA39">
            <v>10339581</v>
          </cell>
          <cell r="AB39">
            <v>6034771</v>
          </cell>
          <cell r="AC39">
            <v>5207869</v>
          </cell>
          <cell r="AD39">
            <v>7697079</v>
          </cell>
          <cell r="AE39">
            <v>8125240</v>
          </cell>
          <cell r="AF39">
            <v>7928975</v>
          </cell>
          <cell r="AG39">
            <v>5756662</v>
          </cell>
          <cell r="AI39">
            <v>110</v>
          </cell>
        </row>
        <row r="40">
          <cell r="I40">
            <v>32</v>
          </cell>
          <cell r="J40">
            <v>-8524</v>
          </cell>
          <cell r="K40">
            <v>144</v>
          </cell>
          <cell r="L40">
            <v>14</v>
          </cell>
          <cell r="M40">
            <v>21</v>
          </cell>
          <cell r="N40">
            <v>-1027</v>
          </cell>
          <cell r="O40">
            <v>5863</v>
          </cell>
          <cell r="P40">
            <v>5964328</v>
          </cell>
          <cell r="Q40">
            <v>5188851</v>
          </cell>
          <cell r="R40">
            <v>6907042</v>
          </cell>
          <cell r="S40">
            <v>6572505</v>
          </cell>
          <cell r="T40">
            <v>8047986</v>
          </cell>
          <cell r="U40">
            <v>6837142</v>
          </cell>
          <cell r="V40">
            <v>5419117</v>
          </cell>
          <cell r="W40">
            <v>6928849</v>
          </cell>
          <cell r="X40">
            <v>7632422</v>
          </cell>
          <cell r="Y40">
            <v>11116566</v>
          </cell>
          <cell r="Z40">
            <v>11949820</v>
          </cell>
          <cell r="AA40">
            <v>9217078</v>
          </cell>
          <cell r="AB40">
            <v>5642046</v>
          </cell>
          <cell r="AC40">
            <v>5094379</v>
          </cell>
          <cell r="AD40">
            <v>6747678</v>
          </cell>
          <cell r="AE40">
            <v>7102965</v>
          </cell>
          <cell r="AF40">
            <v>7331147</v>
          </cell>
          <cell r="AG40">
            <v>5058377</v>
          </cell>
          <cell r="AI40">
            <v>-8524</v>
          </cell>
        </row>
        <row r="41">
          <cell r="I41">
            <v>0</v>
          </cell>
          <cell r="J41">
            <v>49</v>
          </cell>
          <cell r="K41">
            <v>-3178</v>
          </cell>
          <cell r="L41">
            <v>-635</v>
          </cell>
          <cell r="M41">
            <v>33</v>
          </cell>
          <cell r="N41">
            <v>236</v>
          </cell>
          <cell r="O41">
            <v>-1463</v>
          </cell>
          <cell r="P41">
            <v>5287307</v>
          </cell>
          <cell r="Q41">
            <v>4696070</v>
          </cell>
          <cell r="R41">
            <v>6223977</v>
          </cell>
          <cell r="S41">
            <v>5805651</v>
          </cell>
          <cell r="T41">
            <v>7187792</v>
          </cell>
          <cell r="U41">
            <v>6322188</v>
          </cell>
          <cell r="V41">
            <v>4811392</v>
          </cell>
          <cell r="W41">
            <v>6584701</v>
          </cell>
          <cell r="X41">
            <v>7294242</v>
          </cell>
          <cell r="Y41">
            <v>10738598</v>
          </cell>
          <cell r="Z41">
            <v>11502913</v>
          </cell>
          <cell r="AA41">
            <v>8843485</v>
          </cell>
          <cell r="AB41">
            <v>5432624</v>
          </cell>
          <cell r="AC41">
            <v>4846664</v>
          </cell>
          <cell r="AD41">
            <v>6687221</v>
          </cell>
          <cell r="AE41">
            <v>7041652</v>
          </cell>
          <cell r="AF41">
            <v>7520663</v>
          </cell>
          <cell r="AG41">
            <v>5253301</v>
          </cell>
          <cell r="AI41">
            <v>49</v>
          </cell>
        </row>
        <row r="42">
          <cell r="I42">
            <v>0</v>
          </cell>
          <cell r="J42">
            <v>-256</v>
          </cell>
          <cell r="K42">
            <v>149</v>
          </cell>
          <cell r="L42">
            <v>-400</v>
          </cell>
          <cell r="M42">
            <v>-4213</v>
          </cell>
          <cell r="N42">
            <v>-47</v>
          </cell>
          <cell r="O42">
            <v>7038</v>
          </cell>
          <cell r="P42">
            <v>4652731</v>
          </cell>
          <cell r="Q42">
            <v>4214305</v>
          </cell>
          <cell r="R42">
            <v>5700287</v>
          </cell>
          <cell r="S42">
            <v>5406715</v>
          </cell>
          <cell r="T42">
            <v>6478344</v>
          </cell>
          <cell r="U42">
            <v>5820953</v>
          </cell>
          <cell r="V42">
            <v>4505380</v>
          </cell>
          <cell r="W42">
            <v>6043857</v>
          </cell>
          <cell r="X42">
            <v>7191819</v>
          </cell>
          <cell r="Y42">
            <v>10205799</v>
          </cell>
          <cell r="Z42">
            <v>10829717</v>
          </cell>
          <cell r="AA42">
            <v>8995594</v>
          </cell>
          <cell r="AB42">
            <v>5272034</v>
          </cell>
          <cell r="AC42">
            <v>4647333</v>
          </cell>
          <cell r="AD42">
            <v>6647612</v>
          </cell>
          <cell r="AE42">
            <v>7064845</v>
          </cell>
          <cell r="AF42">
            <v>7424784</v>
          </cell>
          <cell r="AG42">
            <v>5250668</v>
          </cell>
          <cell r="AI42">
            <v>-256</v>
          </cell>
        </row>
        <row r="43">
          <cell r="I43">
            <v>-24</v>
          </cell>
          <cell r="J43">
            <v>142</v>
          </cell>
          <cell r="K43">
            <v>36</v>
          </cell>
          <cell r="L43">
            <v>-415</v>
          </cell>
          <cell r="M43">
            <v>-100</v>
          </cell>
          <cell r="N43">
            <v>-4227</v>
          </cell>
          <cell r="O43">
            <v>5990</v>
          </cell>
          <cell r="P43">
            <v>5066325</v>
          </cell>
          <cell r="Q43">
            <v>4558065</v>
          </cell>
          <cell r="R43">
            <v>6096421</v>
          </cell>
          <cell r="S43">
            <v>5854005</v>
          </cell>
          <cell r="T43">
            <v>7243306</v>
          </cell>
          <cell r="U43">
            <v>6325373</v>
          </cell>
          <cell r="V43">
            <v>5164831</v>
          </cell>
          <cell r="W43">
            <v>6350420</v>
          </cell>
          <cell r="X43">
            <v>7684053</v>
          </cell>
          <cell r="Y43">
            <v>10817968</v>
          </cell>
          <cell r="Z43">
            <v>11662654</v>
          </cell>
          <cell r="AA43">
            <v>9748490</v>
          </cell>
          <cell r="AB43">
            <v>5723163</v>
          </cell>
          <cell r="AC43">
            <v>4877279</v>
          </cell>
          <cell r="AD43">
            <v>6506421</v>
          </cell>
          <cell r="AE43">
            <v>7253576</v>
          </cell>
          <cell r="AF43">
            <v>7419885</v>
          </cell>
          <cell r="AG43">
            <v>5501117</v>
          </cell>
          <cell r="AI43">
            <v>142</v>
          </cell>
        </row>
        <row r="44">
          <cell r="I44">
            <v>1</v>
          </cell>
          <cell r="J44">
            <v>187</v>
          </cell>
          <cell r="K44">
            <v>-67</v>
          </cell>
          <cell r="L44">
            <v>93</v>
          </cell>
          <cell r="M44">
            <v>-3612</v>
          </cell>
          <cell r="N44">
            <v>-5963</v>
          </cell>
          <cell r="O44">
            <v>4750</v>
          </cell>
          <cell r="P44">
            <v>7127006</v>
          </cell>
          <cell r="Q44">
            <v>6400916</v>
          </cell>
          <cell r="R44">
            <v>8104414</v>
          </cell>
          <cell r="S44">
            <v>8060577</v>
          </cell>
          <cell r="T44">
            <v>9800797</v>
          </cell>
          <cell r="U44">
            <v>8504566</v>
          </cell>
          <cell r="V44">
            <v>7216797</v>
          </cell>
          <cell r="W44">
            <v>8130045</v>
          </cell>
          <cell r="X44">
            <v>9707459</v>
          </cell>
          <cell r="Y44">
            <v>14129121</v>
          </cell>
          <cell r="Z44">
            <v>15195087</v>
          </cell>
          <cell r="AA44">
            <v>13813120</v>
          </cell>
          <cell r="AB44">
            <v>7500272</v>
          </cell>
          <cell r="AC44">
            <v>6442529</v>
          </cell>
          <cell r="AD44">
            <v>8388197</v>
          </cell>
          <cell r="AE44">
            <v>9640048</v>
          </cell>
          <cell r="AF44">
            <v>9975876</v>
          </cell>
          <cell r="AG44">
            <v>7250237</v>
          </cell>
          <cell r="AI44">
            <v>187</v>
          </cell>
        </row>
        <row r="45">
          <cell r="I45">
            <v>0</v>
          </cell>
          <cell r="J45">
            <v>165</v>
          </cell>
          <cell r="K45">
            <v>-859</v>
          </cell>
          <cell r="L45">
            <v>-125</v>
          </cell>
          <cell r="M45">
            <v>-345</v>
          </cell>
          <cell r="N45">
            <v>-15992</v>
          </cell>
          <cell r="O45">
            <v>12371</v>
          </cell>
          <cell r="P45">
            <v>7068289</v>
          </cell>
          <cell r="Q45">
            <v>5710051</v>
          </cell>
          <cell r="R45">
            <v>7153422</v>
          </cell>
          <cell r="S45">
            <v>7003364</v>
          </cell>
          <cell r="T45">
            <v>8647174</v>
          </cell>
          <cell r="U45">
            <v>7522905</v>
          </cell>
          <cell r="V45">
            <v>6632543</v>
          </cell>
          <cell r="W45">
            <v>6804705</v>
          </cell>
          <cell r="X45">
            <v>7922376</v>
          </cell>
          <cell r="Y45">
            <v>11152093</v>
          </cell>
          <cell r="Z45">
            <v>12377666</v>
          </cell>
          <cell r="AA45">
            <v>11590701</v>
          </cell>
          <cell r="AB45">
            <v>6352513</v>
          </cell>
          <cell r="AC45">
            <v>5143727</v>
          </cell>
          <cell r="AD45">
            <v>6137069</v>
          </cell>
          <cell r="AE45">
            <v>7304815</v>
          </cell>
          <cell r="AF45">
            <v>7757278</v>
          </cell>
          <cell r="AG45">
            <v>5595301</v>
          </cell>
          <cell r="AI45">
            <v>165</v>
          </cell>
        </row>
        <row r="46">
          <cell r="I46">
            <v>10</v>
          </cell>
          <cell r="J46">
            <v>45</v>
          </cell>
          <cell r="K46">
            <v>70</v>
          </cell>
          <cell r="L46">
            <v>-711</v>
          </cell>
          <cell r="M46">
            <v>-147</v>
          </cell>
          <cell r="N46">
            <v>-12018</v>
          </cell>
          <cell r="O46">
            <v>1057</v>
          </cell>
          <cell r="P46">
            <v>6813557</v>
          </cell>
          <cell r="Q46">
            <v>5449613</v>
          </cell>
          <cell r="R46">
            <v>7035490</v>
          </cell>
          <cell r="S46">
            <v>7021994</v>
          </cell>
          <cell r="T46">
            <v>8449530</v>
          </cell>
          <cell r="U46">
            <v>7348722</v>
          </cell>
          <cell r="V46">
            <v>6543318</v>
          </cell>
          <cell r="W46">
            <v>7090371</v>
          </cell>
          <cell r="X46">
            <v>8463912</v>
          </cell>
          <cell r="Y46">
            <v>11992545</v>
          </cell>
          <cell r="Z46">
            <v>12997689</v>
          </cell>
          <cell r="AA46">
            <v>12790159</v>
          </cell>
          <cell r="AB46">
            <v>7017948</v>
          </cell>
          <cell r="AC46">
            <v>5514857</v>
          </cell>
          <cell r="AD46">
            <v>6893246</v>
          </cell>
          <cell r="AE46">
            <v>8091043</v>
          </cell>
          <cell r="AF46">
            <v>8800870</v>
          </cell>
          <cell r="AG46">
            <v>6210091</v>
          </cell>
          <cell r="AI46">
            <v>45</v>
          </cell>
        </row>
        <row r="47">
          <cell r="I47">
            <v>0</v>
          </cell>
          <cell r="J47">
            <v>0</v>
          </cell>
          <cell r="K47">
            <v>70</v>
          </cell>
          <cell r="L47">
            <v>-2190</v>
          </cell>
          <cell r="M47">
            <v>-1436</v>
          </cell>
          <cell r="N47">
            <v>-42243</v>
          </cell>
          <cell r="O47">
            <v>571</v>
          </cell>
          <cell r="P47">
            <v>7575281</v>
          </cell>
          <cell r="Q47">
            <v>5651013</v>
          </cell>
          <cell r="R47">
            <v>6779047</v>
          </cell>
          <cell r="S47">
            <v>7521607</v>
          </cell>
          <cell r="T47">
            <v>8571040</v>
          </cell>
          <cell r="U47">
            <v>7367030</v>
          </cell>
          <cell r="V47">
            <v>6923581</v>
          </cell>
          <cell r="W47">
            <v>6865967</v>
          </cell>
          <cell r="X47">
            <v>8792184</v>
          </cell>
          <cell r="Y47">
            <v>11672272</v>
          </cell>
          <cell r="Z47">
            <v>13161790</v>
          </cell>
          <cell r="AA47">
            <v>13050798</v>
          </cell>
          <cell r="AB47">
            <v>7466886</v>
          </cell>
          <cell r="AC47">
            <v>5733132</v>
          </cell>
          <cell r="AD47">
            <v>6755687</v>
          </cell>
          <cell r="AE47">
            <v>8344725</v>
          </cell>
          <cell r="AF47">
            <v>8441365</v>
          </cell>
          <cell r="AG47">
            <v>6538681</v>
          </cell>
          <cell r="AI47">
            <v>0</v>
          </cell>
        </row>
        <row r="49">
          <cell r="I49">
            <v>0</v>
          </cell>
          <cell r="J49">
            <v>110</v>
          </cell>
          <cell r="K49">
            <v>-970</v>
          </cell>
          <cell r="L49">
            <v>-1307</v>
          </cell>
          <cell r="M49">
            <v>-267</v>
          </cell>
          <cell r="N49">
            <v>-3096</v>
          </cell>
          <cell r="O49">
            <v>1836171</v>
          </cell>
          <cell r="P49">
            <v>2072831</v>
          </cell>
          <cell r="Q49">
            <v>1792198</v>
          </cell>
          <cell r="R49">
            <v>2148566</v>
          </cell>
          <cell r="S49">
            <v>2246625</v>
          </cell>
          <cell r="T49">
            <v>1971559</v>
          </cell>
          <cell r="U49">
            <v>1894232</v>
          </cell>
          <cell r="V49">
            <v>1868389</v>
          </cell>
          <cell r="W49">
            <v>1851130</v>
          </cell>
          <cell r="X49">
            <v>2567302</v>
          </cell>
          <cell r="Y49">
            <v>2405917</v>
          </cell>
          <cell r="Z49">
            <v>2195043</v>
          </cell>
          <cell r="AA49">
            <v>1873608</v>
          </cell>
          <cell r="AB49">
            <v>1413978</v>
          </cell>
          <cell r="AC49">
            <v>1684159</v>
          </cell>
          <cell r="AD49">
            <v>1851218</v>
          </cell>
          <cell r="AE49">
            <v>1927300</v>
          </cell>
          <cell r="AF49">
            <v>1865334</v>
          </cell>
          <cell r="AG49">
            <v>1973170</v>
          </cell>
          <cell r="AI49">
            <v>110</v>
          </cell>
        </row>
        <row r="50">
          <cell r="I50">
            <v>0</v>
          </cell>
          <cell r="J50">
            <v>-488</v>
          </cell>
          <cell r="K50">
            <v>-722</v>
          </cell>
          <cell r="L50">
            <v>0</v>
          </cell>
          <cell r="M50">
            <v>-1793</v>
          </cell>
          <cell r="N50">
            <v>-2315</v>
          </cell>
          <cell r="O50">
            <v>1984036</v>
          </cell>
          <cell r="P50">
            <v>1916327</v>
          </cell>
          <cell r="Q50">
            <v>2212168</v>
          </cell>
          <cell r="R50">
            <v>2269001</v>
          </cell>
          <cell r="S50">
            <v>2582540</v>
          </cell>
          <cell r="T50">
            <v>2309276</v>
          </cell>
          <cell r="U50">
            <v>2178770</v>
          </cell>
          <cell r="V50">
            <v>2122735</v>
          </cell>
          <cell r="W50">
            <v>2106079</v>
          </cell>
          <cell r="X50">
            <v>2414969</v>
          </cell>
          <cell r="Y50">
            <v>2618151</v>
          </cell>
          <cell r="Z50">
            <v>2619958</v>
          </cell>
          <cell r="AA50">
            <v>2185166</v>
          </cell>
          <cell r="AB50">
            <v>1856130</v>
          </cell>
          <cell r="AC50">
            <v>2175223</v>
          </cell>
          <cell r="AD50">
            <v>2606344</v>
          </cell>
          <cell r="AE50">
            <v>2684316</v>
          </cell>
          <cell r="AF50">
            <v>2354265</v>
          </cell>
          <cell r="AG50">
            <v>2154508</v>
          </cell>
          <cell r="AI50">
            <v>-488</v>
          </cell>
        </row>
        <row r="51">
          <cell r="I51">
            <v>0</v>
          </cell>
          <cell r="J51">
            <v>0</v>
          </cell>
          <cell r="K51">
            <v>-47800</v>
          </cell>
          <cell r="L51">
            <v>-2883</v>
          </cell>
          <cell r="M51">
            <v>0</v>
          </cell>
          <cell r="N51">
            <v>-9082</v>
          </cell>
          <cell r="O51">
            <v>1721020</v>
          </cell>
          <cell r="P51">
            <v>1563301</v>
          </cell>
          <cell r="Q51">
            <v>1647462</v>
          </cell>
          <cell r="R51">
            <v>1632175</v>
          </cell>
          <cell r="S51">
            <v>1849700</v>
          </cell>
          <cell r="T51">
            <v>1881771</v>
          </cell>
          <cell r="U51">
            <v>1696327</v>
          </cell>
          <cell r="V51">
            <v>1704638</v>
          </cell>
          <cell r="W51">
            <v>1849683</v>
          </cell>
          <cell r="X51">
            <v>2089900</v>
          </cell>
          <cell r="Y51">
            <v>2394324</v>
          </cell>
          <cell r="Z51">
            <v>2502907</v>
          </cell>
          <cell r="AA51">
            <v>1871415</v>
          </cell>
          <cell r="AB51">
            <v>1612450</v>
          </cell>
          <cell r="AC51">
            <v>1586228</v>
          </cell>
          <cell r="AD51">
            <v>1812121</v>
          </cell>
          <cell r="AE51">
            <v>1828283</v>
          </cell>
          <cell r="AF51">
            <v>1810494</v>
          </cell>
          <cell r="AG51">
            <v>1454095</v>
          </cell>
          <cell r="AI51">
            <v>0</v>
          </cell>
        </row>
        <row r="52">
          <cell r="I52">
            <v>-2829</v>
          </cell>
          <cell r="J52">
            <v>-131</v>
          </cell>
          <cell r="K52">
            <v>0</v>
          </cell>
          <cell r="L52">
            <v>0</v>
          </cell>
          <cell r="M52">
            <v>0</v>
          </cell>
          <cell r="N52">
            <v>-1692</v>
          </cell>
          <cell r="O52">
            <v>1051925</v>
          </cell>
          <cell r="P52">
            <v>1177952</v>
          </cell>
          <cell r="Q52">
            <v>1237778</v>
          </cell>
          <cell r="R52">
            <v>1189870</v>
          </cell>
          <cell r="S52">
            <v>1245988</v>
          </cell>
          <cell r="T52">
            <v>1108948</v>
          </cell>
          <cell r="U52">
            <v>1085003</v>
          </cell>
          <cell r="V52">
            <v>984877</v>
          </cell>
          <cell r="W52">
            <v>1082040</v>
          </cell>
          <cell r="X52">
            <v>1221256</v>
          </cell>
          <cell r="Y52">
            <v>1385706</v>
          </cell>
          <cell r="Z52">
            <v>1469716</v>
          </cell>
          <cell r="AA52">
            <v>1137041</v>
          </cell>
          <cell r="AB52">
            <v>951719</v>
          </cell>
          <cell r="AC52">
            <v>1168462</v>
          </cell>
          <cell r="AD52">
            <v>1313327</v>
          </cell>
          <cell r="AE52">
            <v>1282439</v>
          </cell>
          <cell r="AF52">
            <v>1219817</v>
          </cell>
          <cell r="AG52">
            <v>1054007</v>
          </cell>
          <cell r="AI52">
            <v>-131</v>
          </cell>
        </row>
        <row r="53">
          <cell r="I53">
            <v>0</v>
          </cell>
          <cell r="J53">
            <v>0</v>
          </cell>
          <cell r="K53">
            <v>0</v>
          </cell>
          <cell r="L53">
            <v>-121</v>
          </cell>
          <cell r="M53">
            <v>-2589</v>
          </cell>
          <cell r="N53">
            <v>-4626</v>
          </cell>
          <cell r="O53">
            <v>2162473</v>
          </cell>
          <cell r="P53">
            <v>1865379</v>
          </cell>
          <cell r="Q53">
            <v>2043749</v>
          </cell>
          <cell r="R53">
            <v>2187758</v>
          </cell>
          <cell r="S53">
            <v>2239724</v>
          </cell>
          <cell r="T53">
            <v>2407926</v>
          </cell>
          <cell r="U53">
            <v>2135564</v>
          </cell>
          <cell r="V53">
            <v>1969834</v>
          </cell>
          <cell r="W53">
            <v>2347026</v>
          </cell>
          <cell r="X53">
            <v>2600776</v>
          </cell>
          <cell r="Y53">
            <v>3087550</v>
          </cell>
          <cell r="Z53">
            <v>2963795</v>
          </cell>
          <cell r="AA53">
            <v>2302506</v>
          </cell>
          <cell r="AB53">
            <v>1793434</v>
          </cell>
          <cell r="AC53">
            <v>1838379</v>
          </cell>
          <cell r="AD53">
            <v>2291014</v>
          </cell>
          <cell r="AE53">
            <v>2320206</v>
          </cell>
          <cell r="AF53">
            <v>2189459</v>
          </cell>
          <cell r="AG53">
            <v>1903591</v>
          </cell>
          <cell r="AI53">
            <v>0</v>
          </cell>
        </row>
        <row r="54">
          <cell r="I54">
            <v>0</v>
          </cell>
          <cell r="J54">
            <v>0</v>
          </cell>
          <cell r="K54">
            <v>-4000</v>
          </cell>
          <cell r="L54">
            <v>-1801</v>
          </cell>
          <cell r="M54">
            <v>-279</v>
          </cell>
          <cell r="N54">
            <v>-36455</v>
          </cell>
          <cell r="O54">
            <v>2703634</v>
          </cell>
          <cell r="P54">
            <v>2426651</v>
          </cell>
          <cell r="Q54">
            <v>2721773</v>
          </cell>
          <cell r="R54">
            <v>2698185</v>
          </cell>
          <cell r="S54">
            <v>2696303</v>
          </cell>
          <cell r="T54">
            <v>2803903</v>
          </cell>
          <cell r="U54">
            <v>2485970</v>
          </cell>
          <cell r="V54">
            <v>2560119</v>
          </cell>
          <cell r="W54">
            <v>2476043</v>
          </cell>
          <cell r="X54">
            <v>2716585</v>
          </cell>
          <cell r="Y54">
            <v>3059658</v>
          </cell>
          <cell r="Z54">
            <v>3103138</v>
          </cell>
          <cell r="AA54">
            <v>2674311</v>
          </cell>
          <cell r="AB54">
            <v>2494392</v>
          </cell>
          <cell r="AC54">
            <v>2536665</v>
          </cell>
          <cell r="AD54">
            <v>2815329</v>
          </cell>
          <cell r="AE54">
            <v>2574914</v>
          </cell>
          <cell r="AF54">
            <v>2533956</v>
          </cell>
          <cell r="AG54">
            <v>2229756</v>
          </cell>
          <cell r="AI54">
            <v>0</v>
          </cell>
        </row>
        <row r="55">
          <cell r="I55">
            <v>0</v>
          </cell>
          <cell r="J55">
            <v>0</v>
          </cell>
          <cell r="K55">
            <v>0</v>
          </cell>
          <cell r="L55">
            <v>-28961</v>
          </cell>
          <cell r="M55">
            <v>-99</v>
          </cell>
          <cell r="N55">
            <v>-663</v>
          </cell>
          <cell r="O55">
            <v>2458670</v>
          </cell>
          <cell r="P55">
            <v>2382255</v>
          </cell>
          <cell r="Q55">
            <v>2646233</v>
          </cell>
          <cell r="R55">
            <v>3059006</v>
          </cell>
          <cell r="S55">
            <v>2927344</v>
          </cell>
          <cell r="T55">
            <v>3226137</v>
          </cell>
          <cell r="U55">
            <v>2917626</v>
          </cell>
          <cell r="V55">
            <v>2570953</v>
          </cell>
          <cell r="W55">
            <v>2503123</v>
          </cell>
          <cell r="X55">
            <v>2472445</v>
          </cell>
          <cell r="Y55">
            <v>2894911</v>
          </cell>
          <cell r="Z55">
            <v>3080016</v>
          </cell>
          <cell r="AA55">
            <v>2678966</v>
          </cell>
          <cell r="AB55">
            <v>2339360</v>
          </cell>
          <cell r="AC55">
            <v>2574676</v>
          </cell>
          <cell r="AD55">
            <v>3082363</v>
          </cell>
          <cell r="AE55">
            <v>3190375</v>
          </cell>
          <cell r="AF55">
            <v>3888698</v>
          </cell>
          <cell r="AG55">
            <v>3799506</v>
          </cell>
          <cell r="AI55">
            <v>0</v>
          </cell>
        </row>
        <row r="56">
          <cell r="I56">
            <v>0</v>
          </cell>
          <cell r="J56">
            <v>-13</v>
          </cell>
          <cell r="K56">
            <v>0</v>
          </cell>
          <cell r="L56">
            <v>0</v>
          </cell>
          <cell r="M56">
            <v>-1897</v>
          </cell>
          <cell r="N56">
            <v>-21</v>
          </cell>
          <cell r="O56">
            <v>1821642</v>
          </cell>
          <cell r="P56">
            <v>1655050</v>
          </cell>
          <cell r="Q56">
            <v>1465737</v>
          </cell>
          <cell r="R56">
            <v>1972084</v>
          </cell>
          <cell r="S56">
            <v>2069149</v>
          </cell>
          <cell r="T56">
            <v>2301065</v>
          </cell>
          <cell r="U56">
            <v>1932411</v>
          </cell>
          <cell r="V56">
            <v>1795507</v>
          </cell>
          <cell r="W56">
            <v>2136656</v>
          </cell>
          <cell r="X56">
            <v>2269595</v>
          </cell>
          <cell r="Y56">
            <v>2723217</v>
          </cell>
          <cell r="Z56">
            <v>2845246</v>
          </cell>
          <cell r="AA56">
            <v>2233847</v>
          </cell>
          <cell r="AB56">
            <v>1786395</v>
          </cell>
          <cell r="AC56">
            <v>1876675</v>
          </cell>
          <cell r="AD56">
            <v>2354382</v>
          </cell>
          <cell r="AE56">
            <v>2215203</v>
          </cell>
          <cell r="AF56">
            <v>2257311</v>
          </cell>
          <cell r="AG56">
            <v>1889422</v>
          </cell>
          <cell r="AI56">
            <v>-13</v>
          </cell>
        </row>
        <row r="57">
          <cell r="I57">
            <v>0</v>
          </cell>
          <cell r="J57">
            <v>0</v>
          </cell>
          <cell r="K57">
            <v>-61520</v>
          </cell>
          <cell r="L57">
            <v>-1878</v>
          </cell>
          <cell r="M57">
            <v>-524</v>
          </cell>
          <cell r="N57">
            <v>-685</v>
          </cell>
          <cell r="O57">
            <v>3604396</v>
          </cell>
          <cell r="P57">
            <v>3879186</v>
          </cell>
          <cell r="Q57">
            <v>4486933</v>
          </cell>
          <cell r="R57">
            <v>4694270</v>
          </cell>
          <cell r="S57">
            <v>4645736</v>
          </cell>
          <cell r="T57">
            <v>5114420</v>
          </cell>
          <cell r="U57">
            <v>4547044</v>
          </cell>
          <cell r="V57">
            <v>4204958</v>
          </cell>
          <cell r="W57">
            <v>4642066</v>
          </cell>
          <cell r="X57">
            <v>4248450</v>
          </cell>
          <cell r="Y57">
            <v>4893080</v>
          </cell>
          <cell r="Z57">
            <v>5377036</v>
          </cell>
          <cell r="AA57">
            <v>4473802</v>
          </cell>
          <cell r="AB57">
            <v>4181438</v>
          </cell>
          <cell r="AC57">
            <v>4167014</v>
          </cell>
          <cell r="AD57">
            <v>5720900</v>
          </cell>
          <cell r="AE57">
            <v>4558436</v>
          </cell>
          <cell r="AF57">
            <v>4621926</v>
          </cell>
          <cell r="AG57">
            <v>4040791</v>
          </cell>
          <cell r="AI57">
            <v>0</v>
          </cell>
        </row>
        <row r="58">
          <cell r="I58">
            <v>0</v>
          </cell>
          <cell r="J58">
            <v>0</v>
          </cell>
          <cell r="K58">
            <v>-2775</v>
          </cell>
          <cell r="L58">
            <v>-1155</v>
          </cell>
          <cell r="M58">
            <v>0</v>
          </cell>
          <cell r="N58">
            <v>-2312</v>
          </cell>
          <cell r="O58">
            <v>-3575</v>
          </cell>
          <cell r="P58">
            <v>1576915</v>
          </cell>
          <cell r="Q58">
            <v>1663085</v>
          </cell>
          <cell r="R58">
            <v>1904893</v>
          </cell>
          <cell r="S58">
            <v>1780926</v>
          </cell>
          <cell r="T58">
            <v>2069193</v>
          </cell>
          <cell r="U58">
            <v>1807292</v>
          </cell>
          <cell r="V58">
            <v>1612420</v>
          </cell>
          <cell r="W58">
            <v>1884810</v>
          </cell>
          <cell r="X58">
            <v>2002651</v>
          </cell>
          <cell r="Y58">
            <v>2429973</v>
          </cell>
          <cell r="Z58">
            <v>2559613</v>
          </cell>
          <cell r="AA58">
            <v>1936944</v>
          </cell>
          <cell r="AB58">
            <v>1590356</v>
          </cell>
          <cell r="AC58">
            <v>1770193</v>
          </cell>
          <cell r="AD58">
            <v>2200681</v>
          </cell>
          <cell r="AE58">
            <v>2020173</v>
          </cell>
          <cell r="AF58">
            <v>1990044</v>
          </cell>
          <cell r="AG58">
            <v>1724402</v>
          </cell>
          <cell r="AI58">
            <v>0</v>
          </cell>
        </row>
        <row r="59">
          <cell r="I59">
            <v>0</v>
          </cell>
          <cell r="J59">
            <v>-245</v>
          </cell>
          <cell r="K59">
            <v>-104698</v>
          </cell>
          <cell r="L59">
            <v>-244</v>
          </cell>
          <cell r="M59">
            <v>0</v>
          </cell>
          <cell r="N59">
            <v>0</v>
          </cell>
          <cell r="O59">
            <v>-4906</v>
          </cell>
          <cell r="P59">
            <v>2113251</v>
          </cell>
          <cell r="Q59">
            <v>2475253</v>
          </cell>
          <cell r="R59">
            <v>2849262</v>
          </cell>
          <cell r="S59">
            <v>2909088</v>
          </cell>
          <cell r="T59">
            <v>3009880</v>
          </cell>
          <cell r="U59">
            <v>2770567</v>
          </cell>
          <cell r="V59">
            <v>2538841</v>
          </cell>
          <cell r="W59">
            <v>2711914</v>
          </cell>
          <cell r="X59">
            <v>2737794</v>
          </cell>
          <cell r="Y59">
            <v>3082570</v>
          </cell>
          <cell r="Z59">
            <v>3516203</v>
          </cell>
          <cell r="AA59">
            <v>2895672</v>
          </cell>
          <cell r="AB59">
            <v>2484455</v>
          </cell>
          <cell r="AC59">
            <v>2565525</v>
          </cell>
          <cell r="AD59">
            <v>3315163</v>
          </cell>
          <cell r="AE59">
            <v>3158185</v>
          </cell>
          <cell r="AF59">
            <v>3195205</v>
          </cell>
          <cell r="AG59">
            <v>2878239</v>
          </cell>
          <cell r="AI59">
            <v>-245</v>
          </cell>
        </row>
        <row r="60">
          <cell r="I60">
            <v>0</v>
          </cell>
          <cell r="J60">
            <v>439</v>
          </cell>
          <cell r="K60">
            <v>0</v>
          </cell>
          <cell r="L60">
            <v>-4252</v>
          </cell>
          <cell r="M60">
            <v>-3216</v>
          </cell>
          <cell r="N60">
            <v>-1016</v>
          </cell>
          <cell r="O60">
            <v>-12846</v>
          </cell>
          <cell r="P60">
            <v>1448797</v>
          </cell>
          <cell r="Q60">
            <v>1479881</v>
          </cell>
          <cell r="R60">
            <v>1810670</v>
          </cell>
          <cell r="S60">
            <v>1792921</v>
          </cell>
          <cell r="T60">
            <v>2095678</v>
          </cell>
          <cell r="U60">
            <v>1818684</v>
          </cell>
          <cell r="V60">
            <v>1587584</v>
          </cell>
          <cell r="W60">
            <v>1811570</v>
          </cell>
          <cell r="X60">
            <v>1722258</v>
          </cell>
          <cell r="Y60">
            <v>2140969</v>
          </cell>
          <cell r="Z60">
            <v>2273593</v>
          </cell>
          <cell r="AA60">
            <v>1948476</v>
          </cell>
          <cell r="AB60">
            <v>1499863</v>
          </cell>
          <cell r="AC60">
            <v>1526861</v>
          </cell>
          <cell r="AD60">
            <v>2000317</v>
          </cell>
          <cell r="AE60">
            <v>2029724</v>
          </cell>
          <cell r="AF60">
            <v>2008541</v>
          </cell>
          <cell r="AG60">
            <v>1812159</v>
          </cell>
          <cell r="AI60">
            <v>439</v>
          </cell>
        </row>
        <row r="61">
          <cell r="I61">
            <v>-8</v>
          </cell>
          <cell r="J61">
            <v>0</v>
          </cell>
          <cell r="K61">
            <v>0</v>
          </cell>
          <cell r="L61">
            <v>-2573</v>
          </cell>
          <cell r="M61">
            <v>-1573</v>
          </cell>
          <cell r="N61">
            <v>0</v>
          </cell>
          <cell r="O61">
            <v>-4819</v>
          </cell>
          <cell r="P61">
            <v>1292947</v>
          </cell>
          <cell r="Q61">
            <v>1267917</v>
          </cell>
          <cell r="R61">
            <v>1512818</v>
          </cell>
          <cell r="S61">
            <v>1411465</v>
          </cell>
          <cell r="T61">
            <v>1643359</v>
          </cell>
          <cell r="U61">
            <v>1455773</v>
          </cell>
          <cell r="V61">
            <v>1250939</v>
          </cell>
          <cell r="W61">
            <v>1457262</v>
          </cell>
          <cell r="X61">
            <v>1394506</v>
          </cell>
          <cell r="Y61">
            <v>1730102</v>
          </cell>
          <cell r="Z61">
            <v>1773245</v>
          </cell>
          <cell r="AA61">
            <v>1533467</v>
          </cell>
          <cell r="AB61">
            <v>1289062</v>
          </cell>
          <cell r="AC61">
            <v>1268447</v>
          </cell>
          <cell r="AD61">
            <v>1553007</v>
          </cell>
          <cell r="AE61">
            <v>1571468</v>
          </cell>
          <cell r="AF61">
            <v>1601327</v>
          </cell>
          <cell r="AG61">
            <v>1343799</v>
          </cell>
          <cell r="AI61">
            <v>0</v>
          </cell>
        </row>
        <row r="62">
          <cell r="I62">
            <v>0</v>
          </cell>
          <cell r="J62">
            <v>-2459</v>
          </cell>
          <cell r="K62">
            <v>-7630</v>
          </cell>
          <cell r="L62">
            <v>0</v>
          </cell>
          <cell r="M62">
            <v>0</v>
          </cell>
          <cell r="N62">
            <v>-1273</v>
          </cell>
          <cell r="O62">
            <v>1520</v>
          </cell>
          <cell r="P62">
            <v>1282300</v>
          </cell>
          <cell r="Q62">
            <v>1466619</v>
          </cell>
          <cell r="R62">
            <v>1742643</v>
          </cell>
          <cell r="S62">
            <v>1583709</v>
          </cell>
          <cell r="T62">
            <v>1766680</v>
          </cell>
          <cell r="U62">
            <v>1578269</v>
          </cell>
          <cell r="V62">
            <v>1322643</v>
          </cell>
          <cell r="W62">
            <v>1570710</v>
          </cell>
          <cell r="X62">
            <v>1603308</v>
          </cell>
          <cell r="Y62">
            <v>1727066</v>
          </cell>
          <cell r="Z62">
            <v>1752890</v>
          </cell>
          <cell r="AA62">
            <v>1487468</v>
          </cell>
          <cell r="AB62">
            <v>1289222</v>
          </cell>
          <cell r="AC62">
            <v>1308306</v>
          </cell>
          <cell r="AD62">
            <v>1485547</v>
          </cell>
          <cell r="AE62">
            <v>1494188</v>
          </cell>
          <cell r="AF62">
            <v>1552508</v>
          </cell>
          <cell r="AG62">
            <v>1156878</v>
          </cell>
          <cell r="AI62">
            <v>-2459</v>
          </cell>
        </row>
        <row r="63">
          <cell r="I63">
            <v>0</v>
          </cell>
          <cell r="J63">
            <v>0</v>
          </cell>
          <cell r="K63">
            <v>-32761</v>
          </cell>
          <cell r="L63">
            <v>-631</v>
          </cell>
          <cell r="M63">
            <v>-240</v>
          </cell>
          <cell r="N63">
            <v>-3190</v>
          </cell>
          <cell r="O63">
            <v>-786</v>
          </cell>
          <cell r="P63">
            <v>1396107</v>
          </cell>
          <cell r="Q63">
            <v>1352908</v>
          </cell>
          <cell r="R63">
            <v>1462368</v>
          </cell>
          <cell r="S63">
            <v>1429716</v>
          </cell>
          <cell r="T63">
            <v>1621945</v>
          </cell>
          <cell r="U63">
            <v>1504293</v>
          </cell>
          <cell r="V63">
            <v>1313932</v>
          </cell>
          <cell r="W63">
            <v>1618810</v>
          </cell>
          <cell r="X63">
            <v>1696797</v>
          </cell>
          <cell r="Y63">
            <v>2230361</v>
          </cell>
          <cell r="Z63">
            <v>2303566</v>
          </cell>
          <cell r="AA63">
            <v>1967674</v>
          </cell>
          <cell r="AB63">
            <v>1485853</v>
          </cell>
          <cell r="AC63">
            <v>1380587</v>
          </cell>
          <cell r="AD63">
            <v>1582054</v>
          </cell>
          <cell r="AE63">
            <v>1578138</v>
          </cell>
          <cell r="AF63">
            <v>1680138</v>
          </cell>
          <cell r="AG63">
            <v>1380101</v>
          </cell>
          <cell r="AI63">
            <v>0</v>
          </cell>
        </row>
        <row r="64">
          <cell r="I64">
            <v>0</v>
          </cell>
          <cell r="J64">
            <v>0</v>
          </cell>
          <cell r="K64">
            <v>-7103</v>
          </cell>
          <cell r="L64">
            <v>0</v>
          </cell>
          <cell r="M64">
            <v>-80</v>
          </cell>
          <cell r="N64">
            <v>-1984</v>
          </cell>
          <cell r="O64">
            <v>32998</v>
          </cell>
          <cell r="P64">
            <v>2177535</v>
          </cell>
          <cell r="Q64">
            <v>2004035</v>
          </cell>
          <cell r="R64">
            <v>2317489</v>
          </cell>
          <cell r="S64">
            <v>2297168</v>
          </cell>
          <cell r="T64">
            <v>2361113</v>
          </cell>
          <cell r="U64">
            <v>2112501</v>
          </cell>
          <cell r="V64">
            <v>1976848</v>
          </cell>
          <cell r="W64">
            <v>2360995</v>
          </cell>
          <cell r="X64">
            <v>2013673</v>
          </cell>
          <cell r="Y64">
            <v>2458523</v>
          </cell>
          <cell r="Z64">
            <v>2782540</v>
          </cell>
          <cell r="AA64">
            <v>2253221</v>
          </cell>
          <cell r="AB64">
            <v>1928980</v>
          </cell>
          <cell r="AC64">
            <v>1858506</v>
          </cell>
          <cell r="AD64">
            <v>2192242</v>
          </cell>
          <cell r="AE64">
            <v>2142444</v>
          </cell>
          <cell r="AF64">
            <v>2130550</v>
          </cell>
          <cell r="AG64">
            <v>1694446</v>
          </cell>
          <cell r="AI64">
            <v>0</v>
          </cell>
        </row>
        <row r="65">
          <cell r="I65">
            <v>-4</v>
          </cell>
          <cell r="J65">
            <v>-65759</v>
          </cell>
          <cell r="K65">
            <v>-28984</v>
          </cell>
          <cell r="L65">
            <v>0</v>
          </cell>
          <cell r="M65">
            <v>0</v>
          </cell>
          <cell r="N65">
            <v>-2675</v>
          </cell>
          <cell r="O65">
            <v>-4135</v>
          </cell>
          <cell r="P65">
            <v>2147083</v>
          </cell>
          <cell r="Q65">
            <v>2138046</v>
          </cell>
          <cell r="R65">
            <v>2505167</v>
          </cell>
          <cell r="S65">
            <v>2440310</v>
          </cell>
          <cell r="T65">
            <v>2823637</v>
          </cell>
          <cell r="U65">
            <v>2403336</v>
          </cell>
          <cell r="V65">
            <v>2158322</v>
          </cell>
          <cell r="W65">
            <v>2484518</v>
          </cell>
          <cell r="X65">
            <v>2572566</v>
          </cell>
          <cell r="Y65">
            <v>3278323</v>
          </cell>
          <cell r="Z65">
            <v>3461094</v>
          </cell>
          <cell r="AA65">
            <v>3123201</v>
          </cell>
          <cell r="AB65">
            <v>2226032</v>
          </cell>
          <cell r="AC65">
            <v>1977514</v>
          </cell>
          <cell r="AD65">
            <v>2260357</v>
          </cell>
          <cell r="AE65">
            <v>2445000</v>
          </cell>
          <cell r="AF65">
            <v>2454928</v>
          </cell>
          <cell r="AG65">
            <v>2133989</v>
          </cell>
          <cell r="AI65">
            <v>-65759</v>
          </cell>
        </row>
        <row r="66">
          <cell r="I66">
            <v>0</v>
          </cell>
          <cell r="J66">
            <v>-33</v>
          </cell>
          <cell r="K66">
            <v>-10</v>
          </cell>
          <cell r="L66">
            <v>-2095</v>
          </cell>
          <cell r="M66">
            <v>-375</v>
          </cell>
          <cell r="N66">
            <v>-1076</v>
          </cell>
          <cell r="O66">
            <v>-5078</v>
          </cell>
          <cell r="P66">
            <v>1625805</v>
          </cell>
          <cell r="Q66">
            <v>1619217</v>
          </cell>
          <cell r="R66">
            <v>1969798</v>
          </cell>
          <cell r="S66">
            <v>1857184</v>
          </cell>
          <cell r="T66">
            <v>2048486</v>
          </cell>
          <cell r="U66">
            <v>1910985</v>
          </cell>
          <cell r="V66">
            <v>1717368</v>
          </cell>
          <cell r="W66">
            <v>1742819</v>
          </cell>
          <cell r="X66">
            <v>1550492</v>
          </cell>
          <cell r="Y66">
            <v>1900103</v>
          </cell>
          <cell r="Z66">
            <v>2060659</v>
          </cell>
          <cell r="AA66">
            <v>2010776</v>
          </cell>
          <cell r="AB66">
            <v>1428158</v>
          </cell>
          <cell r="AC66">
            <v>1406928</v>
          </cell>
          <cell r="AD66">
            <v>1748311</v>
          </cell>
          <cell r="AE66">
            <v>1891726</v>
          </cell>
          <cell r="AF66">
            <v>1886600</v>
          </cell>
          <cell r="AG66">
            <v>1583420</v>
          </cell>
          <cell r="AI66">
            <v>-33</v>
          </cell>
        </row>
        <row r="67">
          <cell r="I67">
            <v>0</v>
          </cell>
          <cell r="J67">
            <v>0</v>
          </cell>
          <cell r="K67">
            <v>-15821</v>
          </cell>
          <cell r="L67">
            <v>0</v>
          </cell>
          <cell r="M67">
            <v>0</v>
          </cell>
          <cell r="N67">
            <v>-685</v>
          </cell>
          <cell r="O67">
            <v>3316</v>
          </cell>
          <cell r="P67">
            <v>1808179</v>
          </cell>
          <cell r="Q67">
            <v>1711978</v>
          </cell>
          <cell r="R67">
            <v>2218742</v>
          </cell>
          <cell r="S67">
            <v>2111947</v>
          </cell>
          <cell r="T67">
            <v>2353299</v>
          </cell>
          <cell r="U67">
            <v>2410117</v>
          </cell>
          <cell r="V67">
            <v>1927403</v>
          </cell>
          <cell r="W67">
            <v>2079375</v>
          </cell>
          <cell r="X67">
            <v>2176689</v>
          </cell>
          <cell r="Y67">
            <v>2347569</v>
          </cell>
          <cell r="Z67">
            <v>2410901</v>
          </cell>
          <cell r="AA67">
            <v>2660961</v>
          </cell>
          <cell r="AB67">
            <v>1699374</v>
          </cell>
          <cell r="AC67">
            <v>1793969</v>
          </cell>
          <cell r="AD67">
            <v>2166759</v>
          </cell>
          <cell r="AE67">
            <v>1971305</v>
          </cell>
          <cell r="AF67">
            <v>2205330</v>
          </cell>
          <cell r="AG67">
            <v>1859551</v>
          </cell>
          <cell r="AI67">
            <v>0</v>
          </cell>
        </row>
        <row r="68">
          <cell r="I68">
            <v>0</v>
          </cell>
          <cell r="J68">
            <v>0</v>
          </cell>
          <cell r="K68">
            <v>-966</v>
          </cell>
          <cell r="L68">
            <v>-173</v>
          </cell>
          <cell r="M68">
            <v>-224</v>
          </cell>
          <cell r="N68">
            <v>-5854</v>
          </cell>
          <cell r="O68">
            <v>3888</v>
          </cell>
          <cell r="P68">
            <v>1896237</v>
          </cell>
          <cell r="Q68">
            <v>1932467</v>
          </cell>
          <cell r="R68">
            <v>2312505</v>
          </cell>
          <cell r="S68">
            <v>2139093</v>
          </cell>
          <cell r="T68">
            <v>2460961</v>
          </cell>
          <cell r="U68">
            <v>2015653</v>
          </cell>
          <cell r="V68">
            <v>1786845</v>
          </cell>
          <cell r="W68">
            <v>1607609</v>
          </cell>
          <cell r="X68">
            <v>1802367</v>
          </cell>
          <cell r="Y68">
            <v>1824033</v>
          </cell>
          <cell r="Z68">
            <v>2464953</v>
          </cell>
          <cell r="AA68">
            <v>1889494</v>
          </cell>
          <cell r="AB68">
            <v>1691940</v>
          </cell>
          <cell r="AC68">
            <v>1535800</v>
          </cell>
          <cell r="AD68">
            <v>1772585</v>
          </cell>
          <cell r="AE68">
            <v>1786702</v>
          </cell>
          <cell r="AF68">
            <v>2298977</v>
          </cell>
          <cell r="AG68">
            <v>1255684</v>
          </cell>
          <cell r="AI68">
            <v>0</v>
          </cell>
        </row>
        <row r="70">
          <cell r="I70">
            <v>21498121</v>
          </cell>
          <cell r="J70">
            <v>20311704</v>
          </cell>
          <cell r="K70">
            <v>21262617</v>
          </cell>
          <cell r="L70">
            <v>21076512</v>
          </cell>
          <cell r="M70">
            <v>20683089</v>
          </cell>
          <cell r="N70">
            <v>23498421</v>
          </cell>
          <cell r="O70">
            <v>19744615</v>
          </cell>
          <cell r="P70">
            <v>18946407</v>
          </cell>
          <cell r="Q70">
            <v>21715978</v>
          </cell>
          <cell r="R70">
            <v>22279506</v>
          </cell>
          <cell r="S70">
            <v>24059752</v>
          </cell>
          <cell r="T70">
            <v>21344551</v>
          </cell>
          <cell r="U70">
            <v>21234782</v>
          </cell>
          <cell r="V70">
            <v>21642934</v>
          </cell>
          <cell r="W70">
            <v>18854781</v>
          </cell>
          <cell r="X70">
            <v>18846905</v>
          </cell>
          <cell r="Y70">
            <v>19610276</v>
          </cell>
          <cell r="Z70">
            <v>19834980</v>
          </cell>
          <cell r="AA70">
            <v>19224701</v>
          </cell>
          <cell r="AB70">
            <v>16854378</v>
          </cell>
          <cell r="AC70">
            <v>20706129</v>
          </cell>
          <cell r="AD70">
            <v>23103648</v>
          </cell>
          <cell r="AE70">
            <v>23618755</v>
          </cell>
          <cell r="AF70">
            <v>20024030</v>
          </cell>
          <cell r="AG70">
            <v>19745066</v>
          </cell>
          <cell r="AI70">
            <v>20311704</v>
          </cell>
        </row>
        <row r="71">
          <cell r="I71">
            <v>10351516</v>
          </cell>
          <cell r="J71">
            <v>9827905</v>
          </cell>
          <cell r="K71">
            <v>10574473</v>
          </cell>
          <cell r="L71">
            <v>10895027</v>
          </cell>
          <cell r="M71">
            <v>11146962</v>
          </cell>
          <cell r="N71">
            <v>12533993</v>
          </cell>
          <cell r="O71">
            <v>8292955</v>
          </cell>
          <cell r="P71">
            <v>8099828</v>
          </cell>
          <cell r="Q71">
            <v>9127114</v>
          </cell>
          <cell r="R71">
            <v>9364289</v>
          </cell>
          <cell r="S71">
            <v>10750305</v>
          </cell>
          <cell r="T71">
            <v>9401644</v>
          </cell>
          <cell r="U71">
            <v>8993700</v>
          </cell>
          <cell r="V71">
            <v>8506005</v>
          </cell>
          <cell r="W71">
            <v>7878882</v>
          </cell>
          <cell r="X71">
            <v>8941555</v>
          </cell>
          <cell r="Y71">
            <v>9968756</v>
          </cell>
          <cell r="Z71">
            <v>9818906</v>
          </cell>
          <cell r="AA71">
            <v>8820505</v>
          </cell>
          <cell r="AB71">
            <v>7654618</v>
          </cell>
          <cell r="AC71">
            <v>8831500</v>
          </cell>
          <cell r="AD71">
            <v>10746707</v>
          </cell>
          <cell r="AE71">
            <v>10912702</v>
          </cell>
          <cell r="AF71">
            <v>9366160</v>
          </cell>
          <cell r="AG71">
            <v>8535465</v>
          </cell>
          <cell r="AI71">
            <v>9827905</v>
          </cell>
        </row>
        <row r="72">
          <cell r="I72">
            <v>13746334</v>
          </cell>
          <cell r="J72">
            <v>12397152</v>
          </cell>
          <cell r="K72">
            <v>13391124</v>
          </cell>
          <cell r="L72">
            <v>13437791</v>
          </cell>
          <cell r="M72">
            <v>13584019</v>
          </cell>
          <cell r="N72">
            <v>14862324</v>
          </cell>
          <cell r="O72">
            <v>11196186</v>
          </cell>
          <cell r="P72">
            <v>10929094</v>
          </cell>
          <cell r="Q72">
            <v>12417039</v>
          </cell>
          <cell r="R72">
            <v>12190663</v>
          </cell>
          <cell r="S72">
            <v>13976574</v>
          </cell>
          <cell r="T72">
            <v>12649392</v>
          </cell>
          <cell r="U72">
            <v>12483699</v>
          </cell>
          <cell r="V72">
            <v>8792048</v>
          </cell>
          <cell r="W72">
            <v>9149819</v>
          </cell>
          <cell r="X72">
            <v>9448094</v>
          </cell>
          <cell r="Y72">
            <v>10404722</v>
          </cell>
          <cell r="Z72">
            <v>10522029</v>
          </cell>
          <cell r="AA72">
            <v>9652243</v>
          </cell>
          <cell r="AB72">
            <v>8583231</v>
          </cell>
          <cell r="AC72">
            <v>9642276</v>
          </cell>
          <cell r="AD72">
            <v>11409105</v>
          </cell>
          <cell r="AE72">
            <v>11515321</v>
          </cell>
          <cell r="AF72">
            <v>10900003</v>
          </cell>
          <cell r="AG72">
            <v>9250396</v>
          </cell>
          <cell r="AI72">
            <v>12397152</v>
          </cell>
        </row>
        <row r="73">
          <cell r="I73">
            <v>16494764</v>
          </cell>
          <cell r="J73">
            <v>14271101</v>
          </cell>
          <cell r="K73">
            <v>16363240</v>
          </cell>
          <cell r="L73">
            <v>15932483</v>
          </cell>
          <cell r="M73">
            <v>15980499</v>
          </cell>
          <cell r="N73">
            <v>17520915</v>
          </cell>
          <cell r="O73">
            <v>14210928</v>
          </cell>
          <cell r="P73">
            <v>13567119</v>
          </cell>
          <cell r="Q73">
            <v>14418876</v>
          </cell>
          <cell r="R73">
            <v>14677193</v>
          </cell>
          <cell r="S73">
            <v>15997501</v>
          </cell>
          <cell r="T73">
            <v>15397985</v>
          </cell>
          <cell r="U73">
            <v>14860975</v>
          </cell>
          <cell r="V73">
            <v>12643669</v>
          </cell>
          <cell r="W73">
            <v>12849839</v>
          </cell>
          <cell r="X73">
            <v>12532506</v>
          </cell>
          <cell r="Y73">
            <v>13705747</v>
          </cell>
          <cell r="Z73">
            <v>14518934</v>
          </cell>
          <cell r="AA73">
            <v>13003981</v>
          </cell>
          <cell r="AB73">
            <v>11512727</v>
          </cell>
          <cell r="AC73">
            <v>13092605</v>
          </cell>
          <cell r="AD73">
            <v>15825909</v>
          </cell>
          <cell r="AE73">
            <v>14927814</v>
          </cell>
          <cell r="AF73">
            <v>15493736</v>
          </cell>
          <cell r="AG73">
            <v>12566258</v>
          </cell>
          <cell r="AI73">
            <v>14271101</v>
          </cell>
        </row>
        <row r="74">
          <cell r="I74">
            <v>17589137</v>
          </cell>
          <cell r="J74">
            <v>15118181</v>
          </cell>
          <cell r="K74">
            <v>16834182</v>
          </cell>
          <cell r="L74">
            <v>17792838</v>
          </cell>
          <cell r="M74">
            <v>17647866</v>
          </cell>
          <cell r="N74">
            <v>18749345</v>
          </cell>
          <cell r="O74">
            <v>14739750</v>
          </cell>
          <cell r="P74">
            <v>13696494</v>
          </cell>
          <cell r="Q74">
            <v>15108718</v>
          </cell>
          <cell r="R74">
            <v>16574923</v>
          </cell>
          <cell r="S74">
            <v>16835772</v>
          </cell>
          <cell r="T74">
            <v>17260876</v>
          </cell>
          <cell r="U74">
            <v>16690574</v>
          </cell>
          <cell r="V74">
            <v>13902354</v>
          </cell>
          <cell r="W74">
            <v>15451288</v>
          </cell>
          <cell r="X74">
            <v>15342493</v>
          </cell>
          <cell r="Y74">
            <v>16541232</v>
          </cell>
          <cell r="Z74">
            <v>17672952</v>
          </cell>
          <cell r="AA74">
            <v>15700205</v>
          </cell>
          <cell r="AB74">
            <v>13949247</v>
          </cell>
          <cell r="AC74">
            <v>15635199</v>
          </cell>
          <cell r="AD74">
            <v>19793664</v>
          </cell>
          <cell r="AE74">
            <v>18030540</v>
          </cell>
          <cell r="AF74">
            <v>18539304</v>
          </cell>
          <cell r="AG74">
            <v>15906973</v>
          </cell>
          <cell r="AI74">
            <v>15118181</v>
          </cell>
        </row>
        <row r="75">
          <cell r="I75">
            <v>19256206</v>
          </cell>
          <cell r="J75">
            <v>16509022</v>
          </cell>
          <cell r="K75">
            <v>17389185</v>
          </cell>
          <cell r="L75">
            <v>17391414</v>
          </cell>
          <cell r="M75">
            <v>17431938</v>
          </cell>
          <cell r="N75">
            <v>18232223</v>
          </cell>
          <cell r="O75">
            <v>13997015</v>
          </cell>
          <cell r="P75">
            <v>13343232</v>
          </cell>
          <cell r="Q75">
            <v>15208635</v>
          </cell>
          <cell r="R75">
            <v>15771682</v>
          </cell>
          <cell r="S75">
            <v>16855454</v>
          </cell>
          <cell r="T75">
            <v>17207909</v>
          </cell>
          <cell r="U75">
            <v>15554311</v>
          </cell>
          <cell r="V75">
            <v>14259793</v>
          </cell>
          <cell r="W75">
            <v>13588081</v>
          </cell>
          <cell r="X75">
            <v>13558131</v>
          </cell>
          <cell r="Y75">
            <v>14774580</v>
          </cell>
          <cell r="Z75">
            <v>16197205</v>
          </cell>
          <cell r="AA75">
            <v>14529249</v>
          </cell>
          <cell r="AB75">
            <v>13606900</v>
          </cell>
          <cell r="AC75">
            <v>14421971</v>
          </cell>
          <cell r="AD75">
            <v>17984605</v>
          </cell>
          <cell r="AE75">
            <v>16462023</v>
          </cell>
          <cell r="AF75">
            <v>17204678</v>
          </cell>
          <cell r="AG75">
            <v>14630596</v>
          </cell>
          <cell r="AI75">
            <v>16509022</v>
          </cell>
        </row>
        <row r="76">
          <cell r="I76">
            <v>25364199</v>
          </cell>
          <cell r="J76">
            <v>22209027</v>
          </cell>
          <cell r="K76">
            <v>23416381</v>
          </cell>
          <cell r="L76">
            <v>22435135</v>
          </cell>
          <cell r="M76">
            <v>23040945</v>
          </cell>
          <cell r="N76">
            <v>24857895</v>
          </cell>
          <cell r="O76">
            <v>19856653</v>
          </cell>
          <cell r="P76">
            <v>19154393</v>
          </cell>
          <cell r="Q76">
            <v>20215549</v>
          </cell>
          <cell r="R76">
            <v>22828947</v>
          </cell>
          <cell r="S76">
            <v>23149561</v>
          </cell>
          <cell r="T76">
            <v>24079068</v>
          </cell>
          <cell r="U76">
            <v>21789799</v>
          </cell>
          <cell r="V76">
            <v>19635882</v>
          </cell>
          <cell r="W76">
            <v>19061463</v>
          </cell>
          <cell r="X76">
            <v>18497240</v>
          </cell>
          <cell r="Y76">
            <v>19199567</v>
          </cell>
          <cell r="Z76">
            <v>21492410</v>
          </cell>
          <cell r="AA76">
            <v>19733246</v>
          </cell>
          <cell r="AB76">
            <v>18131931</v>
          </cell>
          <cell r="AC76">
            <v>19246877</v>
          </cell>
          <cell r="AD76">
            <v>23453573</v>
          </cell>
          <cell r="AE76">
            <v>22303448</v>
          </cell>
          <cell r="AF76">
            <v>22186693</v>
          </cell>
          <cell r="AG76">
            <v>18036457</v>
          </cell>
          <cell r="AI76">
            <v>22209027</v>
          </cell>
        </row>
        <row r="77">
          <cell r="I77">
            <v>20028348</v>
          </cell>
          <cell r="J77">
            <v>17817653</v>
          </cell>
          <cell r="K77">
            <v>18836664</v>
          </cell>
          <cell r="L77">
            <v>18875505</v>
          </cell>
          <cell r="M77">
            <v>18999291</v>
          </cell>
          <cell r="N77">
            <v>20901262</v>
          </cell>
          <cell r="O77">
            <v>16422299</v>
          </cell>
          <cell r="P77">
            <v>16379182</v>
          </cell>
          <cell r="Q77">
            <v>17328307</v>
          </cell>
          <cell r="R77">
            <v>19787758</v>
          </cell>
          <cell r="S77">
            <v>20048112</v>
          </cell>
          <cell r="T77">
            <v>20192803</v>
          </cell>
          <cell r="U77">
            <v>18735991</v>
          </cell>
          <cell r="V77">
            <v>16366362</v>
          </cell>
          <cell r="W77">
            <v>17250755</v>
          </cell>
          <cell r="X77">
            <v>15979844</v>
          </cell>
          <cell r="Y77">
            <v>17689668</v>
          </cell>
          <cell r="Z77">
            <v>18664216</v>
          </cell>
          <cell r="AA77">
            <v>17193842</v>
          </cell>
          <cell r="AB77">
            <v>15089980</v>
          </cell>
          <cell r="AC77">
            <v>16764810</v>
          </cell>
          <cell r="AD77">
            <v>20719183</v>
          </cell>
          <cell r="AE77">
            <v>20158302</v>
          </cell>
          <cell r="AF77">
            <v>20753804</v>
          </cell>
          <cell r="AG77">
            <v>17056438</v>
          </cell>
          <cell r="AI77">
            <v>17817653</v>
          </cell>
        </row>
        <row r="78">
          <cell r="I78">
            <v>21132638</v>
          </cell>
          <cell r="J78">
            <v>18499267</v>
          </cell>
          <cell r="K78">
            <v>19854820</v>
          </cell>
          <cell r="L78">
            <v>20018412</v>
          </cell>
          <cell r="M78">
            <v>20286857</v>
          </cell>
          <cell r="N78">
            <v>22135878</v>
          </cell>
          <cell r="O78">
            <v>15465680</v>
          </cell>
          <cell r="P78">
            <v>13716913</v>
          </cell>
          <cell r="Q78">
            <v>14943948</v>
          </cell>
          <cell r="R78">
            <v>17490835</v>
          </cell>
          <cell r="S78">
            <v>16990015</v>
          </cell>
          <cell r="T78">
            <v>18519575</v>
          </cell>
          <cell r="U78">
            <v>15752283</v>
          </cell>
          <cell r="V78">
            <v>13797853</v>
          </cell>
          <cell r="W78">
            <v>16215278</v>
          </cell>
          <cell r="X78">
            <v>14843573</v>
          </cell>
          <cell r="Y78">
            <v>17169490</v>
          </cell>
          <cell r="Z78">
            <v>18067459</v>
          </cell>
          <cell r="AA78">
            <v>15182874</v>
          </cell>
          <cell r="AB78">
            <v>14245261</v>
          </cell>
          <cell r="AC78">
            <v>15182465</v>
          </cell>
          <cell r="AD78">
            <v>17788003</v>
          </cell>
          <cell r="AE78">
            <v>16966055</v>
          </cell>
          <cell r="AF78">
            <v>17703783</v>
          </cell>
          <cell r="AG78">
            <v>14719619</v>
          </cell>
          <cell r="AI78">
            <v>18499267</v>
          </cell>
        </row>
        <row r="79">
          <cell r="I79">
            <v>17296238</v>
          </cell>
          <cell r="J79">
            <v>14318107</v>
          </cell>
          <cell r="K79">
            <v>14853819</v>
          </cell>
          <cell r="L79">
            <v>15796068</v>
          </cell>
          <cell r="M79">
            <v>16048088</v>
          </cell>
          <cell r="N79">
            <v>17073820</v>
          </cell>
          <cell r="O79">
            <v>15222196</v>
          </cell>
          <cell r="P79">
            <v>11968514</v>
          </cell>
          <cell r="Q79">
            <v>12993403</v>
          </cell>
          <cell r="R79">
            <v>15775282</v>
          </cell>
          <cell r="S79">
            <v>15330489</v>
          </cell>
          <cell r="T79">
            <v>16290738</v>
          </cell>
          <cell r="U79">
            <v>15692241</v>
          </cell>
          <cell r="V79">
            <v>12535868</v>
          </cell>
          <cell r="W79">
            <v>13331936</v>
          </cell>
          <cell r="X79">
            <v>12245850</v>
          </cell>
          <cell r="Y79">
            <v>13447905</v>
          </cell>
          <cell r="Z79">
            <v>14776170</v>
          </cell>
          <cell r="AA79">
            <v>12815927</v>
          </cell>
          <cell r="AB79">
            <v>11678706</v>
          </cell>
          <cell r="AC79">
            <v>13202695</v>
          </cell>
          <cell r="AD79">
            <v>16819613</v>
          </cell>
          <cell r="AE79">
            <v>15660955</v>
          </cell>
          <cell r="AF79">
            <v>15920593</v>
          </cell>
          <cell r="AG79">
            <v>12666528</v>
          </cell>
          <cell r="AI79">
            <v>14318107</v>
          </cell>
        </row>
        <row r="80">
          <cell r="I80">
            <v>27152817</v>
          </cell>
          <cell r="J80">
            <v>23686405</v>
          </cell>
          <cell r="K80">
            <v>23652248</v>
          </cell>
          <cell r="L80">
            <v>24846342</v>
          </cell>
          <cell r="M80">
            <v>23888475</v>
          </cell>
          <cell r="N80">
            <v>27352865</v>
          </cell>
          <cell r="O80">
            <v>24280411</v>
          </cell>
          <cell r="P80">
            <v>19876030</v>
          </cell>
          <cell r="Q80">
            <v>21697863</v>
          </cell>
          <cell r="R80">
            <v>24364839</v>
          </cell>
          <cell r="S80">
            <v>24208297</v>
          </cell>
          <cell r="T80">
            <v>25965829</v>
          </cell>
          <cell r="U80">
            <v>24222590</v>
          </cell>
          <cell r="V80">
            <v>21240299</v>
          </cell>
          <cell r="W80">
            <v>20059091</v>
          </cell>
          <cell r="X80">
            <v>19748911</v>
          </cell>
          <cell r="Y80">
            <v>20723663</v>
          </cell>
          <cell r="Z80">
            <v>22712601</v>
          </cell>
          <cell r="AA80">
            <v>20090159</v>
          </cell>
          <cell r="AB80">
            <v>17941695</v>
          </cell>
          <cell r="AC80">
            <v>19596031</v>
          </cell>
          <cell r="AD80">
            <v>25316641</v>
          </cell>
          <cell r="AE80">
            <v>22542719</v>
          </cell>
          <cell r="AF80">
            <v>25016389</v>
          </cell>
          <cell r="AG80">
            <v>20731089</v>
          </cell>
          <cell r="AI80">
            <v>23686405</v>
          </cell>
        </row>
        <row r="81">
          <cell r="I81">
            <v>22731615</v>
          </cell>
          <cell r="J81">
            <v>18802193</v>
          </cell>
          <cell r="K81">
            <v>19526837</v>
          </cell>
          <cell r="L81">
            <v>19152173</v>
          </cell>
          <cell r="M81">
            <v>19961054</v>
          </cell>
          <cell r="N81">
            <v>21754258</v>
          </cell>
          <cell r="O81">
            <v>19719308</v>
          </cell>
          <cell r="P81">
            <v>16649583</v>
          </cell>
          <cell r="Q81">
            <v>17584932</v>
          </cell>
          <cell r="R81">
            <v>20815261</v>
          </cell>
          <cell r="S81">
            <v>20114071</v>
          </cell>
          <cell r="T81">
            <v>22684836</v>
          </cell>
          <cell r="U81">
            <v>19872963</v>
          </cell>
          <cell r="V81">
            <v>17594783</v>
          </cell>
          <cell r="W81">
            <v>18361799</v>
          </cell>
          <cell r="X81">
            <v>16215237</v>
          </cell>
          <cell r="Y81">
            <v>17545724</v>
          </cell>
          <cell r="Z81">
            <v>19219851</v>
          </cell>
          <cell r="AA81">
            <v>17640436</v>
          </cell>
          <cell r="AB81">
            <v>16311306</v>
          </cell>
          <cell r="AC81">
            <v>16350221</v>
          </cell>
          <cell r="AD81">
            <v>21161832</v>
          </cell>
          <cell r="AE81">
            <v>19988279</v>
          </cell>
          <cell r="AF81">
            <v>20742361</v>
          </cell>
          <cell r="AG81">
            <v>17911246</v>
          </cell>
          <cell r="AI81">
            <v>18802193</v>
          </cell>
        </row>
        <row r="82">
          <cell r="I82">
            <v>12971084</v>
          </cell>
          <cell r="J82">
            <v>11250682</v>
          </cell>
          <cell r="K82">
            <v>11571773</v>
          </cell>
          <cell r="L82">
            <v>11865273</v>
          </cell>
          <cell r="M82">
            <v>12331035</v>
          </cell>
          <cell r="N82">
            <v>13570396</v>
          </cell>
          <cell r="O82">
            <v>12072355</v>
          </cell>
          <cell r="P82">
            <v>9726643</v>
          </cell>
          <cell r="Q82">
            <v>10326389</v>
          </cell>
          <cell r="R82">
            <v>11765702</v>
          </cell>
          <cell r="S82">
            <v>11746722</v>
          </cell>
          <cell r="T82">
            <v>12859290</v>
          </cell>
          <cell r="U82">
            <v>11532684</v>
          </cell>
          <cell r="V82">
            <v>10310652</v>
          </cell>
          <cell r="W82">
            <v>10529812</v>
          </cell>
          <cell r="X82">
            <v>9569279</v>
          </cell>
          <cell r="Y82">
            <v>10867825</v>
          </cell>
          <cell r="Z82">
            <v>11502641</v>
          </cell>
          <cell r="AA82">
            <v>10460478</v>
          </cell>
          <cell r="AB82">
            <v>9303074</v>
          </cell>
          <cell r="AC82">
            <v>9700373</v>
          </cell>
          <cell r="AD82">
            <v>12499345</v>
          </cell>
          <cell r="AE82">
            <v>12291084</v>
          </cell>
          <cell r="AF82">
            <v>12484312</v>
          </cell>
          <cell r="AG82">
            <v>10393265</v>
          </cell>
          <cell r="AI82">
            <v>11250682</v>
          </cell>
        </row>
        <row r="83">
          <cell r="I83">
            <v>13880115</v>
          </cell>
          <cell r="J83">
            <v>11816405</v>
          </cell>
          <cell r="K83">
            <v>12011206</v>
          </cell>
          <cell r="L83">
            <v>12420417</v>
          </cell>
          <cell r="M83">
            <v>12844592</v>
          </cell>
          <cell r="N83">
            <v>14517364</v>
          </cell>
          <cell r="O83">
            <v>13034824</v>
          </cell>
          <cell r="P83">
            <v>11024906</v>
          </cell>
          <cell r="Q83">
            <v>10962806</v>
          </cell>
          <cell r="R83">
            <v>13735719</v>
          </cell>
          <cell r="S83">
            <v>12568925</v>
          </cell>
          <cell r="T83">
            <v>14791005</v>
          </cell>
          <cell r="U83">
            <v>12547919</v>
          </cell>
          <cell r="V83">
            <v>11627094</v>
          </cell>
          <cell r="W83">
            <v>11109037</v>
          </cell>
          <cell r="X83">
            <v>10261577</v>
          </cell>
          <cell r="Y83">
            <v>11214270</v>
          </cell>
          <cell r="Z83">
            <v>12375824</v>
          </cell>
          <cell r="AA83">
            <v>10559392</v>
          </cell>
          <cell r="AB83">
            <v>9866351</v>
          </cell>
          <cell r="AC83">
            <v>9941936</v>
          </cell>
          <cell r="AD83">
            <v>12315996</v>
          </cell>
          <cell r="AE83">
            <v>12092258</v>
          </cell>
          <cell r="AF83">
            <v>12928889</v>
          </cell>
          <cell r="AG83">
            <v>10688883</v>
          </cell>
          <cell r="AI83">
            <v>11816405</v>
          </cell>
        </row>
        <row r="84">
          <cell r="I84">
            <v>17828165</v>
          </cell>
          <cell r="J84">
            <v>14886202</v>
          </cell>
          <cell r="K84">
            <v>15367082</v>
          </cell>
          <cell r="L84">
            <v>16060098</v>
          </cell>
          <cell r="M84">
            <v>17157931</v>
          </cell>
          <cell r="N84">
            <v>18686513</v>
          </cell>
          <cell r="O84">
            <v>16522781</v>
          </cell>
          <cell r="P84">
            <v>13136695</v>
          </cell>
          <cell r="Q84">
            <v>13591677</v>
          </cell>
          <cell r="R84">
            <v>17112471</v>
          </cell>
          <cell r="S84">
            <v>16385307</v>
          </cell>
          <cell r="T84">
            <v>17856720</v>
          </cell>
          <cell r="U84">
            <v>16383445</v>
          </cell>
          <cell r="V84">
            <v>14124514</v>
          </cell>
          <cell r="W84">
            <v>14203820</v>
          </cell>
          <cell r="X84">
            <v>13223007</v>
          </cell>
          <cell r="Y84">
            <v>14953582</v>
          </cell>
          <cell r="Z84">
            <v>16253438</v>
          </cell>
          <cell r="AA84">
            <v>14305101</v>
          </cell>
          <cell r="AB84">
            <v>12510604</v>
          </cell>
          <cell r="AC84">
            <v>13309531</v>
          </cell>
          <cell r="AD84">
            <v>17260235</v>
          </cell>
          <cell r="AE84">
            <v>15659604</v>
          </cell>
          <cell r="AF84">
            <v>17003546</v>
          </cell>
          <cell r="AG84">
            <v>14462783</v>
          </cell>
          <cell r="AI84">
            <v>14886202</v>
          </cell>
        </row>
        <row r="85">
          <cell r="I85">
            <v>15199160</v>
          </cell>
          <cell r="J85">
            <v>13384116</v>
          </cell>
          <cell r="K85">
            <v>13448243</v>
          </cell>
          <cell r="L85">
            <v>13876734</v>
          </cell>
          <cell r="M85">
            <v>14540833</v>
          </cell>
          <cell r="N85">
            <v>16205283</v>
          </cell>
          <cell r="O85">
            <v>15024727</v>
          </cell>
          <cell r="P85">
            <v>11633014</v>
          </cell>
          <cell r="Q85">
            <v>11801116</v>
          </cell>
          <cell r="R85">
            <v>14162376</v>
          </cell>
          <cell r="S85">
            <v>13796796</v>
          </cell>
          <cell r="T85">
            <v>15081311</v>
          </cell>
          <cell r="U85">
            <v>13474594</v>
          </cell>
          <cell r="V85">
            <v>12520550</v>
          </cell>
          <cell r="W85">
            <v>12411367</v>
          </cell>
          <cell r="X85">
            <v>11358273</v>
          </cell>
          <cell r="Y85">
            <v>14783651</v>
          </cell>
          <cell r="Z85">
            <v>13843804</v>
          </cell>
          <cell r="AA85">
            <v>13398461</v>
          </cell>
          <cell r="AB85">
            <v>11917121</v>
          </cell>
          <cell r="AC85">
            <v>12030657</v>
          </cell>
          <cell r="AD85">
            <v>15412800</v>
          </cell>
          <cell r="AE85">
            <v>14646668</v>
          </cell>
          <cell r="AF85">
            <v>15509002</v>
          </cell>
          <cell r="AG85">
            <v>13651740</v>
          </cell>
          <cell r="AI85">
            <v>13384116</v>
          </cell>
        </row>
        <row r="86">
          <cell r="I86">
            <v>17286826</v>
          </cell>
          <cell r="J86">
            <v>14629532</v>
          </cell>
          <cell r="K86">
            <v>14595926</v>
          </cell>
          <cell r="L86">
            <v>15616996</v>
          </cell>
          <cell r="M86">
            <v>16188800</v>
          </cell>
          <cell r="N86">
            <v>16848931</v>
          </cell>
          <cell r="O86">
            <v>16540559</v>
          </cell>
          <cell r="P86">
            <v>11643065</v>
          </cell>
          <cell r="Q86">
            <v>12718202</v>
          </cell>
          <cell r="R86">
            <v>14567610</v>
          </cell>
          <cell r="S86">
            <v>13880986</v>
          </cell>
          <cell r="T86">
            <v>15652871</v>
          </cell>
          <cell r="U86">
            <v>13934215</v>
          </cell>
          <cell r="V86">
            <v>12898049</v>
          </cell>
          <cell r="W86">
            <v>13100761</v>
          </cell>
          <cell r="X86">
            <v>12276492</v>
          </cell>
          <cell r="Y86">
            <v>13253358</v>
          </cell>
          <cell r="Z86">
            <v>14425768</v>
          </cell>
          <cell r="AA86">
            <v>13989320</v>
          </cell>
          <cell r="AB86">
            <v>11125627</v>
          </cell>
          <cell r="AC86">
            <v>11714434</v>
          </cell>
          <cell r="AD86">
            <v>14378481</v>
          </cell>
          <cell r="AE86">
            <v>14965375</v>
          </cell>
          <cell r="AF86">
            <v>14796339</v>
          </cell>
          <cell r="AG86">
            <v>12670830</v>
          </cell>
          <cell r="AI86">
            <v>14629532</v>
          </cell>
        </row>
        <row r="87">
          <cell r="I87">
            <v>11632438</v>
          </cell>
          <cell r="J87">
            <v>9817828</v>
          </cell>
          <cell r="K87">
            <v>9817006</v>
          </cell>
          <cell r="L87">
            <v>10427906</v>
          </cell>
          <cell r="M87">
            <v>10520438</v>
          </cell>
          <cell r="N87">
            <v>10992928</v>
          </cell>
          <cell r="O87">
            <v>11558323</v>
          </cell>
          <cell r="P87">
            <v>7773245</v>
          </cell>
          <cell r="Q87">
            <v>8279381</v>
          </cell>
          <cell r="R87">
            <v>9636274</v>
          </cell>
          <cell r="S87">
            <v>9730477</v>
          </cell>
          <cell r="T87">
            <v>10526599</v>
          </cell>
          <cell r="U87">
            <v>9566735</v>
          </cell>
          <cell r="V87">
            <v>8750334</v>
          </cell>
          <cell r="W87">
            <v>9188990</v>
          </cell>
          <cell r="X87">
            <v>8488358</v>
          </cell>
          <cell r="Y87">
            <v>9543324</v>
          </cell>
          <cell r="Z87">
            <v>10017348</v>
          </cell>
          <cell r="AA87">
            <v>9977153</v>
          </cell>
          <cell r="AB87">
            <v>7915727</v>
          </cell>
          <cell r="AC87">
            <v>8257960</v>
          </cell>
          <cell r="AD87">
            <v>10174619</v>
          </cell>
          <cell r="AE87">
            <v>10575656</v>
          </cell>
          <cell r="AF87">
            <v>11889996</v>
          </cell>
          <cell r="AG87">
            <v>9922986</v>
          </cell>
          <cell r="AI87">
            <v>9817828</v>
          </cell>
        </row>
        <row r="88">
          <cell r="I88">
            <v>13912536</v>
          </cell>
          <cell r="J88">
            <v>10978821</v>
          </cell>
          <cell r="K88">
            <v>10589345</v>
          </cell>
          <cell r="L88">
            <v>12493799</v>
          </cell>
          <cell r="M88">
            <v>11842745</v>
          </cell>
          <cell r="N88">
            <v>11657365</v>
          </cell>
          <cell r="O88">
            <v>12696546</v>
          </cell>
          <cell r="P88">
            <v>9010763</v>
          </cell>
          <cell r="Q88">
            <v>8948520</v>
          </cell>
          <cell r="R88">
            <v>10989558</v>
          </cell>
          <cell r="S88">
            <v>10678936</v>
          </cell>
          <cell r="T88">
            <v>11982318</v>
          </cell>
          <cell r="U88">
            <v>10469228</v>
          </cell>
          <cell r="V88">
            <v>9798944</v>
          </cell>
          <cell r="W88">
            <v>9473997</v>
          </cell>
          <cell r="X88">
            <v>8938861</v>
          </cell>
          <cell r="Y88">
            <v>9664153</v>
          </cell>
          <cell r="Z88">
            <v>10317053</v>
          </cell>
          <cell r="AA88">
            <v>10421916</v>
          </cell>
          <cell r="AB88">
            <v>8908567</v>
          </cell>
          <cell r="AC88">
            <v>8832699</v>
          </cell>
          <cell r="AD88">
            <v>9469469</v>
          </cell>
          <cell r="AE88">
            <v>10276268</v>
          </cell>
          <cell r="AF88">
            <v>10541507</v>
          </cell>
          <cell r="AG88">
            <v>8722184</v>
          </cell>
          <cell r="AI88">
            <v>10978821</v>
          </cell>
        </row>
        <row r="89">
          <cell r="I89">
            <v>23256359</v>
          </cell>
          <cell r="J89">
            <v>19182573</v>
          </cell>
          <cell r="K89">
            <v>18079745</v>
          </cell>
          <cell r="L89">
            <v>21096628</v>
          </cell>
          <cell r="M89">
            <v>19775539</v>
          </cell>
          <cell r="N89">
            <v>20814467</v>
          </cell>
          <cell r="O89">
            <v>22963192</v>
          </cell>
          <cell r="P89">
            <v>17271249</v>
          </cell>
          <cell r="Q89">
            <v>17306117</v>
          </cell>
          <cell r="R89">
            <v>19816218</v>
          </cell>
          <cell r="S89">
            <v>19061832</v>
          </cell>
          <cell r="T89">
            <v>20721757</v>
          </cell>
          <cell r="U89">
            <v>20161622</v>
          </cell>
          <cell r="V89">
            <v>18719620</v>
          </cell>
          <cell r="W89">
            <v>17345107</v>
          </cell>
          <cell r="X89">
            <v>18669576</v>
          </cell>
          <cell r="Y89">
            <v>18260413</v>
          </cell>
          <cell r="Z89">
            <v>20744156</v>
          </cell>
          <cell r="AA89">
            <v>22782570</v>
          </cell>
          <cell r="AB89">
            <v>14884217</v>
          </cell>
          <cell r="AC89">
            <v>15687201</v>
          </cell>
          <cell r="AD89">
            <v>20240014</v>
          </cell>
          <cell r="AE89">
            <v>20811052</v>
          </cell>
          <cell r="AF89">
            <v>23082162</v>
          </cell>
          <cell r="AG89">
            <v>17615292</v>
          </cell>
          <cell r="AI89">
            <v>19182573</v>
          </cell>
        </row>
        <row r="91">
          <cell r="I91">
            <v>159412772</v>
          </cell>
          <cell r="J91">
            <v>159241719</v>
          </cell>
          <cell r="K91">
            <v>150847810</v>
          </cell>
          <cell r="L91">
            <v>155584159</v>
          </cell>
          <cell r="M91">
            <v>144215451</v>
          </cell>
          <cell r="N91">
            <v>150630150</v>
          </cell>
          <cell r="O91">
            <v>159488635</v>
          </cell>
          <cell r="P91">
            <v>151053083</v>
          </cell>
          <cell r="Q91">
            <v>149517279</v>
          </cell>
          <cell r="R91">
            <v>160490503</v>
          </cell>
          <cell r="S91">
            <v>157094598</v>
          </cell>
          <cell r="T91">
            <v>149874792</v>
          </cell>
          <cell r="U91">
            <v>156947830</v>
          </cell>
          <cell r="V91">
            <v>145483172</v>
          </cell>
          <cell r="W91">
            <v>139236532</v>
          </cell>
          <cell r="X91">
            <v>139073456</v>
          </cell>
          <cell r="Y91">
            <v>131086983</v>
          </cell>
          <cell r="Z91">
            <v>142697998</v>
          </cell>
          <cell r="AA91">
            <v>142484899</v>
          </cell>
          <cell r="AB91">
            <v>129148122</v>
          </cell>
          <cell r="AC91">
            <v>138629351</v>
          </cell>
          <cell r="AD91">
            <v>142182896</v>
          </cell>
          <cell r="AE91">
            <v>128286409</v>
          </cell>
          <cell r="AF91">
            <v>133356478</v>
          </cell>
          <cell r="AG91">
            <v>139468217</v>
          </cell>
          <cell r="AI91">
            <v>159241719</v>
          </cell>
        </row>
        <row r="92">
          <cell r="I92">
            <v>5698460</v>
          </cell>
          <cell r="J92">
            <v>5062300</v>
          </cell>
          <cell r="K92">
            <v>4988649</v>
          </cell>
          <cell r="L92">
            <v>5356691</v>
          </cell>
          <cell r="M92">
            <v>5195170</v>
          </cell>
          <cell r="N92">
            <v>5381919</v>
          </cell>
          <cell r="O92">
            <v>5679280</v>
          </cell>
          <cell r="P92">
            <v>5109677</v>
          </cell>
          <cell r="Q92">
            <v>6822791</v>
          </cell>
          <cell r="R92">
            <v>6335890</v>
          </cell>
          <cell r="S92">
            <v>7321232</v>
          </cell>
          <cell r="T92">
            <v>6869128</v>
          </cell>
          <cell r="U92">
            <v>6421617</v>
          </cell>
          <cell r="V92">
            <v>5747073</v>
          </cell>
          <cell r="W92">
            <v>5341548</v>
          </cell>
          <cell r="X92">
            <v>5499221</v>
          </cell>
          <cell r="Y92">
            <v>5853884</v>
          </cell>
          <cell r="Z92">
            <v>5775540</v>
          </cell>
          <cell r="AA92">
            <v>6091053</v>
          </cell>
          <cell r="AB92">
            <v>5611697</v>
          </cell>
          <cell r="AC92">
            <v>10846603</v>
          </cell>
          <cell r="AD92">
            <v>11581085</v>
          </cell>
          <cell r="AE92">
            <v>11874703</v>
          </cell>
          <cell r="AF92">
            <v>10142134</v>
          </cell>
          <cell r="AG92">
            <v>9708784</v>
          </cell>
          <cell r="AI92">
            <v>5062300</v>
          </cell>
        </row>
        <row r="93">
          <cell r="I93">
            <v>9144217</v>
          </cell>
          <cell r="J93">
            <v>9308795</v>
          </cell>
          <cell r="K93">
            <v>9784621</v>
          </cell>
          <cell r="L93">
            <v>9101109</v>
          </cell>
          <cell r="M93">
            <v>8270142</v>
          </cell>
          <cell r="N93">
            <v>8835409</v>
          </cell>
          <cell r="O93">
            <v>8346439</v>
          </cell>
          <cell r="P93">
            <v>8746197</v>
          </cell>
          <cell r="Q93">
            <v>9295315</v>
          </cell>
          <cell r="R93">
            <v>8849344</v>
          </cell>
          <cell r="S93">
            <v>9114320</v>
          </cell>
          <cell r="T93">
            <v>9094651</v>
          </cell>
          <cell r="U93">
            <v>8915237</v>
          </cell>
          <cell r="V93">
            <v>9320652</v>
          </cell>
          <cell r="W93">
            <v>9177887</v>
          </cell>
          <cell r="X93">
            <v>8290997</v>
          </cell>
          <cell r="Y93">
            <v>8940479</v>
          </cell>
          <cell r="Z93">
            <v>8665673</v>
          </cell>
          <cell r="AA93">
            <v>9058264</v>
          </cell>
          <cell r="AB93">
            <v>8599346</v>
          </cell>
          <cell r="AC93">
            <v>4431410</v>
          </cell>
          <cell r="AD93">
            <v>4626681</v>
          </cell>
          <cell r="AE93">
            <v>4375042</v>
          </cell>
          <cell r="AF93">
            <v>4830381</v>
          </cell>
          <cell r="AG93">
            <v>4736127</v>
          </cell>
          <cell r="AI93">
            <v>9308795</v>
          </cell>
        </row>
        <row r="94">
          <cell r="I94">
            <v>29046926</v>
          </cell>
          <cell r="J94">
            <v>27329813</v>
          </cell>
          <cell r="K94">
            <v>30376836</v>
          </cell>
          <cell r="L94">
            <v>28422876</v>
          </cell>
          <cell r="M94">
            <v>27005519</v>
          </cell>
          <cell r="N94">
            <v>25469205</v>
          </cell>
          <cell r="O94">
            <v>26418659</v>
          </cell>
          <cell r="P94">
            <v>27156736</v>
          </cell>
          <cell r="Q94">
            <v>31313278</v>
          </cell>
          <cell r="R94">
            <v>29589647</v>
          </cell>
          <cell r="S94">
            <v>29407184</v>
          </cell>
          <cell r="T94">
            <v>27512120</v>
          </cell>
          <cell r="U94">
            <v>31153213</v>
          </cell>
          <cell r="V94">
            <v>28670090</v>
          </cell>
          <cell r="W94">
            <v>30661646</v>
          </cell>
          <cell r="X94">
            <v>27725250</v>
          </cell>
          <cell r="Y94">
            <v>26746435</v>
          </cell>
          <cell r="Z94">
            <v>25499882</v>
          </cell>
          <cell r="AA94">
            <v>29388353</v>
          </cell>
          <cell r="AB94">
            <v>24693829</v>
          </cell>
          <cell r="AC94">
            <v>27899888</v>
          </cell>
          <cell r="AD94">
            <v>28533783</v>
          </cell>
          <cell r="AE94">
            <v>25656276</v>
          </cell>
          <cell r="AF94">
            <v>29376810</v>
          </cell>
          <cell r="AG94">
            <v>26930127</v>
          </cell>
          <cell r="AI94">
            <v>27329813</v>
          </cell>
        </row>
        <row r="95">
          <cell r="I95">
            <v>8114880</v>
          </cell>
          <cell r="J95">
            <v>7388858</v>
          </cell>
          <cell r="K95">
            <v>7093324</v>
          </cell>
          <cell r="L95">
            <v>7817902</v>
          </cell>
          <cell r="M95">
            <v>6695581</v>
          </cell>
          <cell r="N95">
            <v>7051385</v>
          </cell>
          <cell r="O95">
            <v>7125168</v>
          </cell>
          <cell r="P95">
            <v>7098270</v>
          </cell>
          <cell r="Q95">
            <v>7213132</v>
          </cell>
          <cell r="R95">
            <v>7800891</v>
          </cell>
          <cell r="S95">
            <v>7061869</v>
          </cell>
          <cell r="T95">
            <v>7846285</v>
          </cell>
          <cell r="U95">
            <v>7223965</v>
          </cell>
          <cell r="V95">
            <v>7261073</v>
          </cell>
          <cell r="W95">
            <v>6854166</v>
          </cell>
          <cell r="X95">
            <v>6680282</v>
          </cell>
          <cell r="Y95">
            <v>6400028</v>
          </cell>
          <cell r="Z95">
            <v>5633471</v>
          </cell>
          <cell r="AA95">
            <v>6149996</v>
          </cell>
          <cell r="AB95">
            <v>6200426</v>
          </cell>
          <cell r="AC95">
            <v>6134361</v>
          </cell>
          <cell r="AD95">
            <v>6863857</v>
          </cell>
          <cell r="AE95">
            <v>6336393</v>
          </cell>
          <cell r="AF95">
            <v>6733379</v>
          </cell>
          <cell r="AG95">
            <v>6260407</v>
          </cell>
          <cell r="AI95">
            <v>7388858</v>
          </cell>
        </row>
        <row r="96">
          <cell r="I96">
            <v>14187102</v>
          </cell>
          <cell r="J96">
            <v>13667988</v>
          </cell>
          <cell r="K96">
            <v>13257947</v>
          </cell>
          <cell r="L96">
            <v>14067001</v>
          </cell>
          <cell r="M96">
            <v>12169684</v>
          </cell>
          <cell r="N96">
            <v>12200299</v>
          </cell>
          <cell r="O96">
            <v>12442886</v>
          </cell>
          <cell r="P96">
            <v>5017322</v>
          </cell>
          <cell r="Q96">
            <v>5617228</v>
          </cell>
          <cell r="R96">
            <v>5798540</v>
          </cell>
          <cell r="S96">
            <v>5536042</v>
          </cell>
          <cell r="T96">
            <v>5418640</v>
          </cell>
          <cell r="U96">
            <v>5346337</v>
          </cell>
          <cell r="V96">
            <v>5366271</v>
          </cell>
          <cell r="W96">
            <v>5083131</v>
          </cell>
          <cell r="X96">
            <v>6542635</v>
          </cell>
          <cell r="Y96">
            <v>7058470</v>
          </cell>
          <cell r="Z96">
            <v>6766710</v>
          </cell>
          <cell r="AA96">
            <v>6566968</v>
          </cell>
          <cell r="AB96">
            <v>6671837</v>
          </cell>
          <cell r="AC96">
            <v>6879014</v>
          </cell>
          <cell r="AD96">
            <v>7312327</v>
          </cell>
          <cell r="AE96">
            <v>6962144</v>
          </cell>
          <cell r="AF96">
            <v>6857796</v>
          </cell>
          <cell r="AG96">
            <v>6877838</v>
          </cell>
          <cell r="AI96">
            <v>13667988</v>
          </cell>
        </row>
        <row r="97">
          <cell r="I97">
            <v>10352448</v>
          </cell>
          <cell r="J97">
            <v>10225369</v>
          </cell>
          <cell r="K97">
            <v>10296235</v>
          </cell>
          <cell r="L97">
            <v>9145332</v>
          </cell>
          <cell r="M97">
            <v>9357741</v>
          </cell>
          <cell r="N97">
            <v>9344084</v>
          </cell>
          <cell r="O97">
            <v>8978920</v>
          </cell>
          <cell r="P97">
            <v>16108542</v>
          </cell>
          <cell r="Q97">
            <v>17776797</v>
          </cell>
          <cell r="R97">
            <v>17143256</v>
          </cell>
          <cell r="S97">
            <v>15843734</v>
          </cell>
          <cell r="T97">
            <v>18266069</v>
          </cell>
          <cell r="U97">
            <v>17526561</v>
          </cell>
          <cell r="V97">
            <v>16499200</v>
          </cell>
          <cell r="W97">
            <v>17064942</v>
          </cell>
          <cell r="X97">
            <v>15345735</v>
          </cell>
          <cell r="Y97">
            <v>16091112</v>
          </cell>
          <cell r="Z97">
            <v>15321094</v>
          </cell>
          <cell r="AA97">
            <v>17018061</v>
          </cell>
          <cell r="AB97">
            <v>15618837</v>
          </cell>
          <cell r="AC97">
            <v>15787689</v>
          </cell>
          <cell r="AD97">
            <v>17263662</v>
          </cell>
          <cell r="AE97">
            <v>17786101</v>
          </cell>
          <cell r="AF97">
            <v>15745037</v>
          </cell>
          <cell r="AG97">
            <v>16932271</v>
          </cell>
          <cell r="AI97">
            <v>10225369</v>
          </cell>
        </row>
        <row r="98">
          <cell r="I98">
            <v>7522258</v>
          </cell>
          <cell r="J98">
            <v>7510678</v>
          </cell>
          <cell r="K98">
            <v>8108700</v>
          </cell>
          <cell r="L98">
            <v>8031688</v>
          </cell>
          <cell r="M98">
            <v>7726240</v>
          </cell>
          <cell r="N98">
            <v>8074230</v>
          </cell>
          <cell r="O98">
            <v>7927594</v>
          </cell>
          <cell r="P98">
            <v>7383234</v>
          </cell>
          <cell r="Q98">
            <v>8250854</v>
          </cell>
          <cell r="R98">
            <v>8107396</v>
          </cell>
          <cell r="S98">
            <v>7985336</v>
          </cell>
          <cell r="T98">
            <v>8521226</v>
          </cell>
          <cell r="U98">
            <v>7156426</v>
          </cell>
          <cell r="V98">
            <v>7124713</v>
          </cell>
          <cell r="W98">
            <v>7905243</v>
          </cell>
          <cell r="X98">
            <v>6821323</v>
          </cell>
          <cell r="Y98">
            <v>6865646</v>
          </cell>
          <cell r="Z98">
            <v>7369556</v>
          </cell>
          <cell r="AA98">
            <v>7095419</v>
          </cell>
          <cell r="AB98">
            <v>8025879</v>
          </cell>
          <cell r="AC98">
            <v>7710444</v>
          </cell>
          <cell r="AD98">
            <v>8077640</v>
          </cell>
          <cell r="AE98">
            <v>8775678</v>
          </cell>
          <cell r="AF98">
            <v>7212642</v>
          </cell>
          <cell r="AG98">
            <v>7397647</v>
          </cell>
          <cell r="AI98">
            <v>7510678</v>
          </cell>
        </row>
        <row r="99">
          <cell r="I99">
            <v>8945431</v>
          </cell>
          <cell r="J99">
            <v>8835717</v>
          </cell>
          <cell r="K99">
            <v>9023749</v>
          </cell>
          <cell r="L99">
            <v>9178595</v>
          </cell>
          <cell r="M99">
            <v>8751994</v>
          </cell>
          <cell r="N99">
            <v>9174266</v>
          </cell>
          <cell r="O99">
            <v>8931424</v>
          </cell>
          <cell r="P99">
            <v>8762308</v>
          </cell>
          <cell r="Q99">
            <v>9894260</v>
          </cell>
          <cell r="R99">
            <v>10122589</v>
          </cell>
          <cell r="S99">
            <v>9829263</v>
          </cell>
          <cell r="T99">
            <v>10950524</v>
          </cell>
          <cell r="U99">
            <v>9630036</v>
          </cell>
          <cell r="V99">
            <v>9139923</v>
          </cell>
          <cell r="W99">
            <v>9979334</v>
          </cell>
          <cell r="X99">
            <v>8533520</v>
          </cell>
          <cell r="Y99">
            <v>8648964</v>
          </cell>
          <cell r="Z99">
            <v>8851622</v>
          </cell>
          <cell r="AA99">
            <v>8855462</v>
          </cell>
          <cell r="AB99">
            <v>9153127</v>
          </cell>
          <cell r="AC99">
            <v>9111747</v>
          </cell>
          <cell r="AD99">
            <v>9061567</v>
          </cell>
          <cell r="AE99">
            <v>8936205</v>
          </cell>
          <cell r="AF99">
            <v>8211018</v>
          </cell>
          <cell r="AG99">
            <v>8408575</v>
          </cell>
          <cell r="AI99">
            <v>8835717</v>
          </cell>
        </row>
        <row r="100">
          <cell r="I100">
            <v>9982492</v>
          </cell>
          <cell r="J100">
            <v>9559641</v>
          </cell>
          <cell r="K100">
            <v>10111191</v>
          </cell>
          <cell r="L100">
            <v>9471496</v>
          </cell>
          <cell r="M100">
            <v>9237686</v>
          </cell>
          <cell r="N100">
            <v>8885323</v>
          </cell>
          <cell r="O100">
            <v>9387124</v>
          </cell>
          <cell r="P100">
            <v>9235964</v>
          </cell>
          <cell r="Q100">
            <v>10112763</v>
          </cell>
          <cell r="R100">
            <v>10481908</v>
          </cell>
          <cell r="S100">
            <v>10241429</v>
          </cell>
          <cell r="T100">
            <v>10372308</v>
          </cell>
          <cell r="U100">
            <v>9844441</v>
          </cell>
          <cell r="V100">
            <v>9698695</v>
          </cell>
          <cell r="W100">
            <v>10010404</v>
          </cell>
          <cell r="X100">
            <v>9872551</v>
          </cell>
          <cell r="Y100">
            <v>9530449</v>
          </cell>
          <cell r="Z100">
            <v>9428882</v>
          </cell>
          <cell r="AA100">
            <v>9499837</v>
          </cell>
          <cell r="AB100">
            <v>10053119</v>
          </cell>
          <cell r="AC100">
            <v>9476741</v>
          </cell>
          <cell r="AD100">
            <v>11544864</v>
          </cell>
          <cell r="AE100">
            <v>10934364</v>
          </cell>
          <cell r="AF100">
            <v>10487279</v>
          </cell>
          <cell r="AG100">
            <v>10489731</v>
          </cell>
          <cell r="AI100">
            <v>9559641</v>
          </cell>
        </row>
        <row r="101">
          <cell r="I101">
            <v>4151207</v>
          </cell>
          <cell r="J101">
            <v>3978007</v>
          </cell>
          <cell r="K101">
            <v>3891739</v>
          </cell>
          <cell r="L101">
            <v>3863386</v>
          </cell>
          <cell r="M101">
            <v>3979013</v>
          </cell>
          <cell r="N101">
            <v>4071255</v>
          </cell>
          <cell r="O101">
            <v>4117396</v>
          </cell>
          <cell r="P101">
            <v>3724682</v>
          </cell>
          <cell r="Q101">
            <v>6330260</v>
          </cell>
          <cell r="R101">
            <v>6110202</v>
          </cell>
          <cell r="S101">
            <v>5256623</v>
          </cell>
          <cell r="T101">
            <v>7102821</v>
          </cell>
          <cell r="U101">
            <v>6376513</v>
          </cell>
          <cell r="V101">
            <v>6541735</v>
          </cell>
          <cell r="W101">
            <v>6638361</v>
          </cell>
          <cell r="X101">
            <v>5884601</v>
          </cell>
          <cell r="Y101">
            <v>6233359</v>
          </cell>
          <cell r="Z101">
            <v>5997528</v>
          </cell>
          <cell r="AA101">
            <v>6168659</v>
          </cell>
          <cell r="AB101">
            <v>5870957</v>
          </cell>
          <cell r="AC101">
            <v>6527278</v>
          </cell>
          <cell r="AD101">
            <v>6509088</v>
          </cell>
          <cell r="AE101">
            <v>5097299</v>
          </cell>
          <cell r="AF101">
            <v>6945850</v>
          </cell>
          <cell r="AG101">
            <v>6750680</v>
          </cell>
          <cell r="AI101">
            <v>3978007</v>
          </cell>
        </row>
        <row r="102">
          <cell r="I102">
            <v>20354843</v>
          </cell>
          <cell r="J102">
            <v>16224547</v>
          </cell>
          <cell r="K102">
            <v>16914078</v>
          </cell>
          <cell r="L102">
            <v>16524546</v>
          </cell>
          <cell r="M102">
            <v>15359324</v>
          </cell>
          <cell r="N102">
            <v>16269105</v>
          </cell>
          <cell r="O102">
            <v>16418724</v>
          </cell>
          <cell r="P102">
            <v>15034367</v>
          </cell>
          <cell r="Q102">
            <v>17510650</v>
          </cell>
          <cell r="R102">
            <v>16993375</v>
          </cell>
          <cell r="S102">
            <v>16471349</v>
          </cell>
          <cell r="T102">
            <v>19253684</v>
          </cell>
          <cell r="U102">
            <v>16798071</v>
          </cell>
          <cell r="V102">
            <v>17257706</v>
          </cell>
          <cell r="W102">
            <v>15850809</v>
          </cell>
          <cell r="X102">
            <v>14052406</v>
          </cell>
          <cell r="Y102">
            <v>15039012</v>
          </cell>
          <cell r="Z102">
            <v>13677784</v>
          </cell>
          <cell r="AA102">
            <v>16188783</v>
          </cell>
          <cell r="AB102">
            <v>14783300</v>
          </cell>
          <cell r="AC102">
            <v>16327357</v>
          </cell>
          <cell r="AD102">
            <v>18163253</v>
          </cell>
          <cell r="AE102">
            <v>17370901</v>
          </cell>
          <cell r="AF102">
            <v>16741621</v>
          </cell>
          <cell r="AG102">
            <v>16208876</v>
          </cell>
          <cell r="AI102">
            <v>16224547</v>
          </cell>
        </row>
        <row r="103">
          <cell r="I103">
            <v>3590286</v>
          </cell>
          <cell r="J103">
            <v>3381496</v>
          </cell>
          <cell r="K103">
            <v>3918879</v>
          </cell>
          <cell r="L103">
            <v>3680997</v>
          </cell>
          <cell r="M103">
            <v>3648293</v>
          </cell>
          <cell r="N103">
            <v>3139226</v>
          </cell>
          <cell r="O103">
            <v>4204532</v>
          </cell>
          <cell r="P103">
            <v>3667802</v>
          </cell>
          <cell r="Q103">
            <v>3966290</v>
          </cell>
          <cell r="R103">
            <v>4759110</v>
          </cell>
          <cell r="S103">
            <v>4370521</v>
          </cell>
          <cell r="T103">
            <v>4650055</v>
          </cell>
          <cell r="U103">
            <v>4182770</v>
          </cell>
          <cell r="V103">
            <v>4333287</v>
          </cell>
          <cell r="W103">
            <v>4423346</v>
          </cell>
          <cell r="X103">
            <v>3858845</v>
          </cell>
          <cell r="Y103">
            <v>4042319</v>
          </cell>
          <cell r="Z103">
            <v>3907258</v>
          </cell>
          <cell r="AA103">
            <v>4645614</v>
          </cell>
          <cell r="AB103">
            <v>3830289</v>
          </cell>
          <cell r="AC103">
            <v>4609763</v>
          </cell>
          <cell r="AD103">
            <v>4582156</v>
          </cell>
          <cell r="AE103">
            <v>5178567</v>
          </cell>
          <cell r="AF103">
            <v>4819719</v>
          </cell>
          <cell r="AG103">
            <v>4459134</v>
          </cell>
          <cell r="AI103">
            <v>3381496</v>
          </cell>
        </row>
        <row r="104">
          <cell r="I104">
            <v>22044135</v>
          </cell>
          <cell r="J104">
            <v>19560228</v>
          </cell>
          <cell r="K104">
            <v>20238958</v>
          </cell>
          <cell r="L104">
            <v>20325863</v>
          </cell>
          <cell r="M104">
            <v>19249020</v>
          </cell>
          <cell r="N104">
            <v>21617974</v>
          </cell>
          <cell r="O104">
            <v>21511647</v>
          </cell>
          <cell r="P104">
            <v>20602367</v>
          </cell>
          <cell r="Q104">
            <v>18539052</v>
          </cell>
          <cell r="R104">
            <v>21622404</v>
          </cell>
          <cell r="S104">
            <v>19881179</v>
          </cell>
          <cell r="T104">
            <v>20774822</v>
          </cell>
          <cell r="U104">
            <v>19666518</v>
          </cell>
          <cell r="V104">
            <v>19853481</v>
          </cell>
          <cell r="W104">
            <v>19917519</v>
          </cell>
          <cell r="X104">
            <v>18681830</v>
          </cell>
          <cell r="Y104">
            <v>17472039</v>
          </cell>
          <cell r="Z104">
            <v>19401260</v>
          </cell>
          <cell r="AA104">
            <v>19425811</v>
          </cell>
          <cell r="AB104">
            <v>19235099</v>
          </cell>
          <cell r="AC104">
            <v>19747869</v>
          </cell>
          <cell r="AD104">
            <v>20682652</v>
          </cell>
          <cell r="AE104">
            <v>19270390</v>
          </cell>
          <cell r="AF104">
            <v>18629672</v>
          </cell>
          <cell r="AG104">
            <v>18902100</v>
          </cell>
          <cell r="AI104">
            <v>19560228</v>
          </cell>
        </row>
        <row r="105">
          <cell r="I105">
            <v>15695354</v>
          </cell>
          <cell r="J105">
            <v>14480788</v>
          </cell>
          <cell r="K105">
            <v>14223041</v>
          </cell>
          <cell r="L105">
            <v>14369028</v>
          </cell>
          <cell r="M105">
            <v>14668420</v>
          </cell>
          <cell r="N105">
            <v>15383781</v>
          </cell>
          <cell r="O105">
            <v>13325023</v>
          </cell>
          <cell r="P105">
            <v>14518613</v>
          </cell>
          <cell r="Q105">
            <v>14140557</v>
          </cell>
          <cell r="R105">
            <v>14471428</v>
          </cell>
          <cell r="S105">
            <v>14844720</v>
          </cell>
          <cell r="T105">
            <v>16232184</v>
          </cell>
          <cell r="U105">
            <v>13565932</v>
          </cell>
          <cell r="V105">
            <v>14325256</v>
          </cell>
          <cell r="W105">
            <v>14935696</v>
          </cell>
          <cell r="X105">
            <v>12778338</v>
          </cell>
          <cell r="Y105">
            <v>13408550</v>
          </cell>
          <cell r="Z105">
            <v>13881086</v>
          </cell>
          <cell r="AA105">
            <v>13475351</v>
          </cell>
          <cell r="AB105">
            <v>13039843</v>
          </cell>
          <cell r="AC105">
            <v>13361453</v>
          </cell>
          <cell r="AD105">
            <v>14571068</v>
          </cell>
          <cell r="AE105">
            <v>12307807</v>
          </cell>
          <cell r="AF105">
            <v>14550820</v>
          </cell>
          <cell r="AG105">
            <v>11848749</v>
          </cell>
          <cell r="AI105">
            <v>14480788</v>
          </cell>
        </row>
        <row r="106">
          <cell r="I106">
            <v>21856062</v>
          </cell>
          <cell r="J106">
            <v>21930133</v>
          </cell>
          <cell r="K106">
            <v>19797388</v>
          </cell>
          <cell r="L106">
            <v>20735090</v>
          </cell>
          <cell r="M106">
            <v>22073181</v>
          </cell>
          <cell r="N106">
            <v>22816648</v>
          </cell>
          <cell r="O106">
            <v>23515101</v>
          </cell>
          <cell r="P106">
            <v>21728918</v>
          </cell>
          <cell r="Q106">
            <v>22978778</v>
          </cell>
          <cell r="R106">
            <v>26191259</v>
          </cell>
          <cell r="S106">
            <v>27891020</v>
          </cell>
          <cell r="T106">
            <v>26201750</v>
          </cell>
          <cell r="U106">
            <v>25604194</v>
          </cell>
          <cell r="V106">
            <v>25556988</v>
          </cell>
          <cell r="W106">
            <v>24465368</v>
          </cell>
          <cell r="X106">
            <v>23968906</v>
          </cell>
          <cell r="Y106">
            <v>24836340</v>
          </cell>
          <cell r="Z106">
            <v>24030034</v>
          </cell>
          <cell r="AA106">
            <v>26345831</v>
          </cell>
          <cell r="AB106">
            <v>22298251</v>
          </cell>
          <cell r="AC106">
            <v>23883943</v>
          </cell>
          <cell r="AD106">
            <v>26228579</v>
          </cell>
          <cell r="AE106">
            <v>24920141</v>
          </cell>
          <cell r="AF106">
            <v>22894067</v>
          </cell>
          <cell r="AG106">
            <v>22502483</v>
          </cell>
          <cell r="AI106">
            <v>21930133</v>
          </cell>
        </row>
        <row r="107">
          <cell r="I107">
            <v>21584704</v>
          </cell>
          <cell r="J107">
            <v>20196378</v>
          </cell>
          <cell r="K107">
            <v>20260751</v>
          </cell>
          <cell r="L107">
            <v>19298924</v>
          </cell>
          <cell r="M107">
            <v>18281790</v>
          </cell>
          <cell r="N107">
            <v>19778911</v>
          </cell>
          <cell r="O107">
            <v>18591678</v>
          </cell>
          <cell r="P107">
            <v>19145075</v>
          </cell>
          <cell r="Q107">
            <v>19632899</v>
          </cell>
          <cell r="R107">
            <v>21583027</v>
          </cell>
          <cell r="S107">
            <v>20893778</v>
          </cell>
          <cell r="T107">
            <v>21019619</v>
          </cell>
          <cell r="U107">
            <v>20269807</v>
          </cell>
          <cell r="V107">
            <v>20095838</v>
          </cell>
          <cell r="W107">
            <v>21791976</v>
          </cell>
          <cell r="X107">
            <v>19222246</v>
          </cell>
          <cell r="Y107">
            <v>19686956</v>
          </cell>
          <cell r="Z107">
            <v>19204584</v>
          </cell>
          <cell r="AA107">
            <v>19421011</v>
          </cell>
          <cell r="AB107">
            <v>20264359</v>
          </cell>
          <cell r="AC107">
            <v>19780329</v>
          </cell>
          <cell r="AD107">
            <v>22232015</v>
          </cell>
          <cell r="AE107">
            <v>21178535</v>
          </cell>
          <cell r="AF107">
            <v>21298183</v>
          </cell>
          <cell r="AG107">
            <v>19306489</v>
          </cell>
          <cell r="AI107">
            <v>20196378</v>
          </cell>
        </row>
        <row r="108">
          <cell r="I108">
            <v>17282747</v>
          </cell>
          <cell r="J108">
            <v>15558820</v>
          </cell>
          <cell r="K108">
            <v>16051240</v>
          </cell>
          <cell r="L108">
            <v>15596962</v>
          </cell>
          <cell r="M108">
            <v>15986736</v>
          </cell>
          <cell r="N108">
            <v>16548649</v>
          </cell>
          <cell r="O108">
            <v>15613923</v>
          </cell>
          <cell r="P108">
            <v>14447624</v>
          </cell>
          <cell r="Q108">
            <v>17384515</v>
          </cell>
          <cell r="R108">
            <v>15436703</v>
          </cell>
          <cell r="S108">
            <v>16128608</v>
          </cell>
          <cell r="T108">
            <v>15397810</v>
          </cell>
          <cell r="U108">
            <v>15264143</v>
          </cell>
          <cell r="V108">
            <v>15859544</v>
          </cell>
          <cell r="W108">
            <v>16018091</v>
          </cell>
          <cell r="X108">
            <v>14833091</v>
          </cell>
          <cell r="Y108">
            <v>14708477</v>
          </cell>
          <cell r="Z108">
            <v>14011490</v>
          </cell>
          <cell r="AA108">
            <v>15032111</v>
          </cell>
          <cell r="AB108">
            <v>14138119</v>
          </cell>
          <cell r="AC108">
            <v>14162950</v>
          </cell>
          <cell r="AD108">
            <v>16582493</v>
          </cell>
          <cell r="AE108">
            <v>16073289</v>
          </cell>
          <cell r="AF108">
            <v>15441424</v>
          </cell>
          <cell r="AG108">
            <v>15451052</v>
          </cell>
          <cell r="AI108">
            <v>15558820</v>
          </cell>
        </row>
        <row r="109">
          <cell r="I109">
            <v>16150038</v>
          </cell>
          <cell r="J109">
            <v>17043901</v>
          </cell>
          <cell r="K109">
            <v>16010141</v>
          </cell>
          <cell r="L109">
            <v>17942372</v>
          </cell>
          <cell r="M109">
            <v>15889032</v>
          </cell>
          <cell r="N109">
            <v>15309989</v>
          </cell>
          <cell r="O109">
            <v>17803062</v>
          </cell>
          <cell r="P109">
            <v>15945174</v>
          </cell>
          <cell r="Q109">
            <v>16936052</v>
          </cell>
          <cell r="R109">
            <v>18104768</v>
          </cell>
          <cell r="S109">
            <v>16326629</v>
          </cell>
          <cell r="T109">
            <v>16179032</v>
          </cell>
          <cell r="U109">
            <v>18229379</v>
          </cell>
          <cell r="V109">
            <v>16290769</v>
          </cell>
          <cell r="W109">
            <v>15854723</v>
          </cell>
          <cell r="X109">
            <v>17354584</v>
          </cell>
          <cell r="Y109">
            <v>17460321</v>
          </cell>
          <cell r="Z109">
            <v>12635760</v>
          </cell>
          <cell r="AA109">
            <v>15099454</v>
          </cell>
          <cell r="AB109">
            <v>16076974</v>
          </cell>
          <cell r="AC109">
            <v>16773173</v>
          </cell>
          <cell r="AD109">
            <v>16128830</v>
          </cell>
          <cell r="AE109">
            <v>14293082</v>
          </cell>
          <cell r="AF109">
            <v>13463146</v>
          </cell>
          <cell r="AG109">
            <v>13543053</v>
          </cell>
          <cell r="AI109">
            <v>17043901</v>
          </cell>
        </row>
        <row r="110">
          <cell r="I110">
            <v>90418380</v>
          </cell>
          <cell r="J110">
            <v>24674504</v>
          </cell>
          <cell r="K110">
            <v>58687257</v>
          </cell>
          <cell r="L110">
            <v>73930800</v>
          </cell>
          <cell r="M110">
            <v>49040089</v>
          </cell>
          <cell r="N110">
            <v>59858927</v>
          </cell>
          <cell r="O110">
            <v>63555720</v>
          </cell>
          <cell r="P110">
            <v>49600294</v>
          </cell>
          <cell r="Q110">
            <v>60465479</v>
          </cell>
          <cell r="R110">
            <v>59012761</v>
          </cell>
          <cell r="S110">
            <v>59248827</v>
          </cell>
          <cell r="T110">
            <v>62052857</v>
          </cell>
          <cell r="U110">
            <v>61790296</v>
          </cell>
          <cell r="V110">
            <v>56809222</v>
          </cell>
          <cell r="W110">
            <v>60479755</v>
          </cell>
          <cell r="X110">
            <v>58660799</v>
          </cell>
          <cell r="Y110">
            <v>55799767</v>
          </cell>
          <cell r="Z110">
            <v>62349523</v>
          </cell>
          <cell r="AA110">
            <v>57410373</v>
          </cell>
          <cell r="AB110">
            <v>59994545</v>
          </cell>
          <cell r="AC110">
            <v>67558668</v>
          </cell>
          <cell r="AD110">
            <v>48323715</v>
          </cell>
          <cell r="AE110">
            <v>56376595</v>
          </cell>
          <cell r="AF110">
            <v>67592302</v>
          </cell>
          <cell r="AG110">
            <v>48504495</v>
          </cell>
          <cell r="AI110">
            <v>24674504</v>
          </cell>
        </row>
        <row r="112">
          <cell r="I112">
            <v>2542301</v>
          </cell>
          <cell r="J112">
            <v>2229705</v>
          </cell>
          <cell r="K112">
            <v>2593165</v>
          </cell>
          <cell r="L112">
            <v>2602188</v>
          </cell>
          <cell r="M112">
            <v>2450693</v>
          </cell>
          <cell r="N112">
            <v>2686341</v>
          </cell>
          <cell r="O112">
            <v>2693346</v>
          </cell>
          <cell r="P112">
            <v>2506345</v>
          </cell>
          <cell r="Q112">
            <v>2323628</v>
          </cell>
          <cell r="R112">
            <v>2238860</v>
          </cell>
          <cell r="S112">
            <v>2370260</v>
          </cell>
          <cell r="T112">
            <v>2232856</v>
          </cell>
          <cell r="U112">
            <v>2298807</v>
          </cell>
          <cell r="V112">
            <v>2460061</v>
          </cell>
          <cell r="W112">
            <v>2398368</v>
          </cell>
          <cell r="X112">
            <v>2507317</v>
          </cell>
          <cell r="Y112">
            <v>2023072</v>
          </cell>
          <cell r="Z112">
            <v>2330949</v>
          </cell>
          <cell r="AA112">
            <v>2223011</v>
          </cell>
          <cell r="AB112">
            <v>2152188</v>
          </cell>
          <cell r="AC112">
            <v>2024185</v>
          </cell>
          <cell r="AD112">
            <v>1967667</v>
          </cell>
          <cell r="AE112">
            <v>1970107</v>
          </cell>
          <cell r="AF112">
            <v>1985811</v>
          </cell>
          <cell r="AG112">
            <v>1791903</v>
          </cell>
          <cell r="AI112">
            <v>2229705</v>
          </cell>
        </row>
        <row r="113">
          <cell r="I113">
            <v>3140</v>
          </cell>
          <cell r="J113">
            <v>4021</v>
          </cell>
          <cell r="K113">
            <v>6440</v>
          </cell>
          <cell r="L113">
            <v>8091</v>
          </cell>
          <cell r="M113">
            <v>7256</v>
          </cell>
          <cell r="N113">
            <v>9507</v>
          </cell>
          <cell r="O113">
            <v>4394</v>
          </cell>
          <cell r="P113">
            <v>4802</v>
          </cell>
          <cell r="Q113">
            <v>3811</v>
          </cell>
          <cell r="R113">
            <v>3572</v>
          </cell>
          <cell r="S113">
            <v>3865</v>
          </cell>
          <cell r="T113">
            <v>3222</v>
          </cell>
          <cell r="U113">
            <v>3075</v>
          </cell>
          <cell r="V113">
            <v>4665</v>
          </cell>
          <cell r="W113">
            <v>211967</v>
          </cell>
          <cell r="X113">
            <v>241300</v>
          </cell>
          <cell r="Y113">
            <v>248283</v>
          </cell>
          <cell r="Z113">
            <v>236369</v>
          </cell>
          <cell r="AA113">
            <v>245171</v>
          </cell>
          <cell r="AB113">
            <v>282716</v>
          </cell>
          <cell r="AC113">
            <v>276481</v>
          </cell>
          <cell r="AD113">
            <v>258701</v>
          </cell>
          <cell r="AE113">
            <v>264506</v>
          </cell>
          <cell r="AF113">
            <v>282947</v>
          </cell>
          <cell r="AG113">
            <v>269993</v>
          </cell>
          <cell r="AI113">
            <v>4021</v>
          </cell>
        </row>
        <row r="114">
          <cell r="I114">
            <v>2263922</v>
          </cell>
          <cell r="J114">
            <v>2146490</v>
          </cell>
          <cell r="K114">
            <v>2506245</v>
          </cell>
          <cell r="L114">
            <v>2520669</v>
          </cell>
          <cell r="M114">
            <v>2197609</v>
          </cell>
          <cell r="N114">
            <v>2255681</v>
          </cell>
          <cell r="O114">
            <v>2213856</v>
          </cell>
          <cell r="P114">
            <v>2092031</v>
          </cell>
          <cell r="Q114">
            <v>2242525</v>
          </cell>
          <cell r="R114">
            <v>2017670</v>
          </cell>
          <cell r="S114">
            <v>1812703</v>
          </cell>
          <cell r="T114">
            <v>2111872</v>
          </cell>
          <cell r="U114">
            <v>1959879</v>
          </cell>
          <cell r="V114">
            <v>2855144</v>
          </cell>
          <cell r="W114">
            <v>2258176</v>
          </cell>
          <cell r="X114">
            <v>2372620</v>
          </cell>
          <cell r="Y114">
            <v>2394495</v>
          </cell>
          <cell r="Z114">
            <v>2267023</v>
          </cell>
          <cell r="AA114">
            <v>2169477</v>
          </cell>
          <cell r="AB114">
            <v>1997748</v>
          </cell>
          <cell r="AC114">
            <v>1858383</v>
          </cell>
          <cell r="AD114">
            <v>1840742</v>
          </cell>
          <cell r="AE114">
            <v>1899817</v>
          </cell>
          <cell r="AF114">
            <v>1760199</v>
          </cell>
          <cell r="AG114">
            <v>1890250</v>
          </cell>
          <cell r="AI114">
            <v>2146490</v>
          </cell>
        </row>
        <row r="115">
          <cell r="I115">
            <v>530178</v>
          </cell>
          <cell r="J115">
            <v>521000</v>
          </cell>
          <cell r="K115">
            <v>579400</v>
          </cell>
          <cell r="L115">
            <v>528200</v>
          </cell>
          <cell r="M115">
            <v>548600</v>
          </cell>
          <cell r="N115">
            <v>615800</v>
          </cell>
          <cell r="O115">
            <v>551800</v>
          </cell>
          <cell r="P115">
            <v>507800</v>
          </cell>
          <cell r="Q115">
            <v>558800</v>
          </cell>
          <cell r="R115">
            <v>558200</v>
          </cell>
          <cell r="S115">
            <v>409200</v>
          </cell>
          <cell r="T115">
            <v>552800</v>
          </cell>
          <cell r="U115">
            <v>423600</v>
          </cell>
          <cell r="V115">
            <v>539000</v>
          </cell>
          <cell r="W115">
            <v>883945</v>
          </cell>
          <cell r="X115">
            <v>840469</v>
          </cell>
          <cell r="Y115">
            <v>980749</v>
          </cell>
          <cell r="Z115">
            <v>1024709</v>
          </cell>
          <cell r="AA115">
            <v>899899</v>
          </cell>
          <cell r="AB115">
            <v>836984</v>
          </cell>
          <cell r="AC115">
            <v>823192</v>
          </cell>
          <cell r="AD115">
            <v>822209</v>
          </cell>
          <cell r="AE115">
            <v>902303</v>
          </cell>
          <cell r="AF115">
            <v>875170</v>
          </cell>
          <cell r="AG115">
            <v>1538620</v>
          </cell>
          <cell r="AI115">
            <v>521000</v>
          </cell>
        </row>
        <row r="116">
          <cell r="I116">
            <v>6721905</v>
          </cell>
          <cell r="J116">
            <v>6856938</v>
          </cell>
          <cell r="K116">
            <v>6987922</v>
          </cell>
          <cell r="L116">
            <v>7176359</v>
          </cell>
          <cell r="M116">
            <v>6747192</v>
          </cell>
          <cell r="N116">
            <v>6929743</v>
          </cell>
          <cell r="O116">
            <v>7376029</v>
          </cell>
          <cell r="P116">
            <v>6518186</v>
          </cell>
          <cell r="Q116">
            <v>5629976</v>
          </cell>
          <cell r="R116">
            <v>5537091</v>
          </cell>
          <cell r="S116">
            <v>5028373</v>
          </cell>
          <cell r="T116">
            <v>1263233</v>
          </cell>
          <cell r="U116">
            <v>1345827</v>
          </cell>
          <cell r="V116">
            <v>1342348</v>
          </cell>
          <cell r="W116">
            <v>1435618</v>
          </cell>
          <cell r="X116">
            <v>1488026</v>
          </cell>
          <cell r="Y116">
            <v>1752142</v>
          </cell>
          <cell r="Z116">
            <v>1749168</v>
          </cell>
          <cell r="AA116">
            <v>1704172</v>
          </cell>
          <cell r="AB116">
            <v>1540360</v>
          </cell>
          <cell r="AC116">
            <v>1485152</v>
          </cell>
          <cell r="AD116">
            <v>1362133</v>
          </cell>
          <cell r="AE116">
            <v>1506128</v>
          </cell>
          <cell r="AF116">
            <v>1369304</v>
          </cell>
          <cell r="AG116">
            <v>1548116</v>
          </cell>
          <cell r="AI116">
            <v>6856938</v>
          </cell>
        </row>
        <row r="117">
          <cell r="I117">
            <v>6322891</v>
          </cell>
          <cell r="J117">
            <v>6860995</v>
          </cell>
          <cell r="K117">
            <v>7544975</v>
          </cell>
          <cell r="L117">
            <v>7539743</v>
          </cell>
          <cell r="M117">
            <v>8350788</v>
          </cell>
          <cell r="N117">
            <v>6010773</v>
          </cell>
          <cell r="O117">
            <v>7687505</v>
          </cell>
          <cell r="P117">
            <v>6612872</v>
          </cell>
          <cell r="Q117">
            <v>6232669</v>
          </cell>
          <cell r="R117">
            <v>6391373</v>
          </cell>
          <cell r="S117">
            <v>6072188</v>
          </cell>
          <cell r="T117">
            <v>5152175</v>
          </cell>
          <cell r="U117">
            <v>5894154</v>
          </cell>
          <cell r="V117">
            <v>5829164</v>
          </cell>
          <cell r="W117">
            <v>5823734</v>
          </cell>
          <cell r="X117">
            <v>3662139</v>
          </cell>
          <cell r="Y117">
            <v>6417399</v>
          </cell>
          <cell r="Z117">
            <v>5333716</v>
          </cell>
          <cell r="AA117">
            <v>5421721</v>
          </cell>
          <cell r="AB117">
            <v>5850269</v>
          </cell>
          <cell r="AC117">
            <v>5160123</v>
          </cell>
          <cell r="AD117">
            <v>4905229</v>
          </cell>
          <cell r="AE117">
            <v>5407980</v>
          </cell>
          <cell r="AF117">
            <v>3630781</v>
          </cell>
          <cell r="AG117">
            <v>6151242</v>
          </cell>
          <cell r="AI117">
            <v>6860995</v>
          </cell>
        </row>
        <row r="118">
          <cell r="I118">
            <v>293303</v>
          </cell>
          <cell r="J118">
            <v>322505</v>
          </cell>
          <cell r="K118">
            <v>377357</v>
          </cell>
          <cell r="L118">
            <v>404746</v>
          </cell>
          <cell r="M118">
            <v>406355</v>
          </cell>
          <cell r="N118">
            <v>448233</v>
          </cell>
          <cell r="O118">
            <v>230371</v>
          </cell>
          <cell r="P118">
            <v>189657</v>
          </cell>
          <cell r="Q118">
            <v>159658</v>
          </cell>
          <cell r="R118">
            <v>188091</v>
          </cell>
          <cell r="S118">
            <v>188352</v>
          </cell>
          <cell r="T118">
            <v>218335</v>
          </cell>
          <cell r="U118">
            <v>215820</v>
          </cell>
          <cell r="V118">
            <v>220765</v>
          </cell>
          <cell r="W118">
            <v>174866</v>
          </cell>
          <cell r="X118">
            <v>151459</v>
          </cell>
          <cell r="Y118">
            <v>94962</v>
          </cell>
          <cell r="Z118">
            <v>195944</v>
          </cell>
          <cell r="AA118">
            <v>117229</v>
          </cell>
          <cell r="AB118">
            <v>111239</v>
          </cell>
          <cell r="AC118">
            <v>108068</v>
          </cell>
          <cell r="AD118">
            <v>105251</v>
          </cell>
          <cell r="AE118">
            <v>135299</v>
          </cell>
          <cell r="AF118">
            <v>162341</v>
          </cell>
          <cell r="AG118">
            <v>166084</v>
          </cell>
          <cell r="AI118">
            <v>322505</v>
          </cell>
        </row>
        <row r="119">
          <cell r="I119">
            <v>3168848</v>
          </cell>
          <cell r="J119">
            <v>3639620</v>
          </cell>
          <cell r="K119">
            <v>3364394</v>
          </cell>
          <cell r="L119">
            <v>3495381</v>
          </cell>
          <cell r="M119">
            <v>3512129</v>
          </cell>
          <cell r="N119">
            <v>3215562</v>
          </cell>
          <cell r="O119">
            <v>2986763</v>
          </cell>
          <cell r="P119">
            <v>2865984</v>
          </cell>
          <cell r="Q119">
            <v>2052083</v>
          </cell>
          <cell r="R119">
            <v>2191292</v>
          </cell>
          <cell r="S119">
            <v>2465633</v>
          </cell>
          <cell r="T119">
            <v>5442145</v>
          </cell>
          <cell r="U119">
            <v>7359808</v>
          </cell>
          <cell r="V119">
            <v>5353896</v>
          </cell>
          <cell r="W119">
            <v>2903838</v>
          </cell>
          <cell r="X119">
            <v>2377679</v>
          </cell>
          <cell r="Y119">
            <v>2498730</v>
          </cell>
          <cell r="Z119">
            <v>2724980</v>
          </cell>
          <cell r="AA119">
            <v>2534203</v>
          </cell>
          <cell r="AB119">
            <v>2487164</v>
          </cell>
          <cell r="AC119">
            <v>2429094</v>
          </cell>
          <cell r="AD119">
            <v>2425994</v>
          </cell>
          <cell r="AE119">
            <v>2464670</v>
          </cell>
          <cell r="AF119">
            <v>1180302</v>
          </cell>
          <cell r="AG119">
            <v>2068226</v>
          </cell>
          <cell r="AI119">
            <v>3639620</v>
          </cell>
        </row>
        <row r="120">
          <cell r="I120">
            <v>275654</v>
          </cell>
          <cell r="J120">
            <v>280099</v>
          </cell>
          <cell r="K120">
            <v>319486</v>
          </cell>
          <cell r="L120">
            <v>351290</v>
          </cell>
          <cell r="M120">
            <v>385940</v>
          </cell>
          <cell r="N120">
            <v>383423</v>
          </cell>
          <cell r="O120">
            <v>363249</v>
          </cell>
          <cell r="P120">
            <v>286975</v>
          </cell>
          <cell r="Q120">
            <v>287088</v>
          </cell>
          <cell r="R120">
            <v>288034</v>
          </cell>
          <cell r="S120">
            <v>309357</v>
          </cell>
          <cell r="T120">
            <v>786338</v>
          </cell>
          <cell r="U120">
            <v>1094445</v>
          </cell>
          <cell r="V120">
            <v>775039</v>
          </cell>
          <cell r="W120">
            <v>533911</v>
          </cell>
          <cell r="X120">
            <v>797372</v>
          </cell>
          <cell r="Y120">
            <v>1023212</v>
          </cell>
          <cell r="Z120">
            <v>1088323</v>
          </cell>
          <cell r="AA120">
            <v>833460</v>
          </cell>
          <cell r="AB120">
            <v>742657</v>
          </cell>
          <cell r="AC120">
            <v>796163</v>
          </cell>
          <cell r="AD120">
            <v>711610</v>
          </cell>
          <cell r="AE120">
            <v>733975</v>
          </cell>
          <cell r="AF120">
            <v>911070</v>
          </cell>
          <cell r="AG120">
            <v>930471</v>
          </cell>
          <cell r="AI120">
            <v>280099</v>
          </cell>
        </row>
        <row r="121">
          <cell r="I121">
            <v>1302183</v>
          </cell>
          <cell r="J121">
            <v>1379642</v>
          </cell>
          <cell r="K121">
            <v>1452952</v>
          </cell>
          <cell r="L121">
            <v>1502289</v>
          </cell>
          <cell r="M121">
            <v>1490630</v>
          </cell>
          <cell r="N121">
            <v>1487802</v>
          </cell>
          <cell r="O121">
            <v>1390257</v>
          </cell>
          <cell r="P121">
            <v>1008298</v>
          </cell>
          <cell r="Q121">
            <v>1079247</v>
          </cell>
          <cell r="R121">
            <v>890037</v>
          </cell>
          <cell r="S121">
            <v>1205833</v>
          </cell>
          <cell r="T121">
            <v>971298</v>
          </cell>
          <cell r="U121">
            <v>1141211</v>
          </cell>
          <cell r="V121">
            <v>1344532</v>
          </cell>
          <cell r="W121">
            <v>1526287</v>
          </cell>
          <cell r="X121">
            <v>1572724</v>
          </cell>
          <cell r="Y121">
            <v>1520612</v>
          </cell>
          <cell r="Z121">
            <v>1753708</v>
          </cell>
          <cell r="AA121">
            <v>1696027</v>
          </cell>
          <cell r="AB121">
            <v>1550585</v>
          </cell>
          <cell r="AC121">
            <v>1278856</v>
          </cell>
          <cell r="AD121">
            <v>1403363</v>
          </cell>
          <cell r="AE121">
            <v>1386447</v>
          </cell>
          <cell r="AF121">
            <v>1329703</v>
          </cell>
          <cell r="AG121">
            <v>1328668</v>
          </cell>
          <cell r="AI121">
            <v>1379642</v>
          </cell>
        </row>
        <row r="122">
          <cell r="I122">
            <v>1884542</v>
          </cell>
          <cell r="J122">
            <v>1909867</v>
          </cell>
          <cell r="K122">
            <v>1819612</v>
          </cell>
          <cell r="L122">
            <v>2128272</v>
          </cell>
          <cell r="M122">
            <v>1676495</v>
          </cell>
          <cell r="N122">
            <v>1778704</v>
          </cell>
          <cell r="O122">
            <v>1654389</v>
          </cell>
          <cell r="P122">
            <v>1740177</v>
          </cell>
          <cell r="Q122">
            <v>1706420</v>
          </cell>
          <cell r="R122">
            <v>1818289</v>
          </cell>
          <cell r="S122">
            <v>1668187</v>
          </cell>
          <cell r="T122">
            <v>1715522</v>
          </cell>
          <cell r="U122">
            <v>1849074</v>
          </cell>
          <cell r="V122">
            <v>1147472</v>
          </cell>
          <cell r="W122">
            <v>240354</v>
          </cell>
          <cell r="X122">
            <v>296978</v>
          </cell>
          <cell r="Y122">
            <v>295372</v>
          </cell>
          <cell r="Z122">
            <v>341350</v>
          </cell>
          <cell r="AA122">
            <v>319787</v>
          </cell>
          <cell r="AB122">
            <v>332401</v>
          </cell>
          <cell r="AC122">
            <v>373280</v>
          </cell>
          <cell r="AD122">
            <v>472546</v>
          </cell>
          <cell r="AE122">
            <v>419014</v>
          </cell>
          <cell r="AF122">
            <v>431747</v>
          </cell>
          <cell r="AG122">
            <v>439388</v>
          </cell>
          <cell r="AI122">
            <v>1909867</v>
          </cell>
        </row>
        <row r="123">
          <cell r="I123">
            <v>3306995</v>
          </cell>
          <cell r="J123">
            <v>3648878</v>
          </cell>
          <cell r="K123">
            <v>3667273</v>
          </cell>
          <cell r="L123">
            <v>3499380</v>
          </cell>
          <cell r="M123">
            <v>3694775</v>
          </cell>
          <cell r="N123">
            <v>4694199</v>
          </cell>
          <cell r="O123">
            <v>2599279</v>
          </cell>
          <cell r="P123">
            <v>2576821</v>
          </cell>
          <cell r="Q123">
            <v>2191031</v>
          </cell>
          <cell r="R123">
            <v>2197654</v>
          </cell>
          <cell r="S123">
            <v>2041553</v>
          </cell>
          <cell r="T123">
            <v>1528516</v>
          </cell>
          <cell r="U123">
            <v>1767246</v>
          </cell>
          <cell r="V123">
            <v>1880620</v>
          </cell>
          <cell r="W123">
            <v>2459442</v>
          </cell>
          <cell r="X123">
            <v>2539113</v>
          </cell>
          <cell r="Y123">
            <v>2911173</v>
          </cell>
          <cell r="Z123">
            <v>3140628</v>
          </cell>
          <cell r="AA123">
            <v>2888202</v>
          </cell>
          <cell r="AB123">
            <v>2194030</v>
          </cell>
          <cell r="AC123">
            <v>1980476</v>
          </cell>
          <cell r="AD123">
            <v>2315939</v>
          </cell>
          <cell r="AE123">
            <v>2144621</v>
          </cell>
          <cell r="AF123">
            <v>2023710</v>
          </cell>
          <cell r="AG123">
            <v>2976275</v>
          </cell>
          <cell r="AI123">
            <v>3648878</v>
          </cell>
        </row>
        <row r="124">
          <cell r="I124">
            <v>94390</v>
          </cell>
          <cell r="J124">
            <v>71122</v>
          </cell>
          <cell r="K124">
            <v>115792</v>
          </cell>
          <cell r="L124">
            <v>48384</v>
          </cell>
          <cell r="M124">
            <v>29258</v>
          </cell>
          <cell r="N124">
            <v>28714</v>
          </cell>
          <cell r="O124">
            <v>71522</v>
          </cell>
          <cell r="P124">
            <v>66905</v>
          </cell>
          <cell r="Q124">
            <v>63667</v>
          </cell>
          <cell r="R124">
            <v>74041</v>
          </cell>
          <cell r="S124">
            <v>76911</v>
          </cell>
          <cell r="T124">
            <v>80593</v>
          </cell>
          <cell r="U124">
            <v>90785</v>
          </cell>
          <cell r="V124">
            <v>80705</v>
          </cell>
          <cell r="W124">
            <v>5979326</v>
          </cell>
          <cell r="X124">
            <v>4993646</v>
          </cell>
          <cell r="Y124">
            <v>5532134</v>
          </cell>
          <cell r="Z124">
            <v>5640755</v>
          </cell>
          <cell r="AA124">
            <v>5385948</v>
          </cell>
          <cell r="AB124">
            <v>4918336</v>
          </cell>
          <cell r="AC124">
            <v>4508825</v>
          </cell>
          <cell r="AD124">
            <v>4047306</v>
          </cell>
          <cell r="AE124">
            <v>4319925</v>
          </cell>
          <cell r="AF124">
            <v>4255538</v>
          </cell>
          <cell r="AG124">
            <v>4311447</v>
          </cell>
          <cell r="AI124">
            <v>71122</v>
          </cell>
        </row>
        <row r="125">
          <cell r="I125">
            <v>6198117</v>
          </cell>
          <cell r="J125">
            <v>5664220</v>
          </cell>
          <cell r="K125">
            <v>5907339</v>
          </cell>
          <cell r="L125">
            <v>6391210</v>
          </cell>
          <cell r="M125">
            <v>5992204</v>
          </cell>
          <cell r="N125">
            <v>6960970</v>
          </cell>
          <cell r="O125">
            <v>6195852</v>
          </cell>
          <cell r="P125">
            <v>4968386</v>
          </cell>
          <cell r="Q125">
            <v>4991722</v>
          </cell>
          <cell r="R125">
            <v>5527974</v>
          </cell>
          <cell r="S125">
            <v>4923070</v>
          </cell>
          <cell r="T125">
            <v>364632</v>
          </cell>
          <cell r="U125">
            <v>415215</v>
          </cell>
          <cell r="V125">
            <v>527099</v>
          </cell>
          <cell r="W125">
            <v>74962</v>
          </cell>
          <cell r="X125">
            <v>75641</v>
          </cell>
          <cell r="Y125">
            <v>67683</v>
          </cell>
          <cell r="Z125">
            <v>55992</v>
          </cell>
          <cell r="AA125">
            <v>81569</v>
          </cell>
          <cell r="AB125">
            <v>93455</v>
          </cell>
          <cell r="AC125">
            <v>110049</v>
          </cell>
          <cell r="AD125">
            <v>92532</v>
          </cell>
          <cell r="AE125">
            <v>108402</v>
          </cell>
          <cell r="AF125">
            <v>101132</v>
          </cell>
          <cell r="AG125">
            <v>31163</v>
          </cell>
          <cell r="AI125">
            <v>5664220</v>
          </cell>
        </row>
        <row r="126">
          <cell r="I126">
            <v>317894</v>
          </cell>
          <cell r="J126">
            <v>373115</v>
          </cell>
          <cell r="K126">
            <v>296502</v>
          </cell>
          <cell r="L126">
            <v>217702</v>
          </cell>
          <cell r="M126">
            <v>220321</v>
          </cell>
          <cell r="N126">
            <v>148230</v>
          </cell>
          <cell r="O126">
            <v>309423</v>
          </cell>
          <cell r="P126">
            <v>341083</v>
          </cell>
          <cell r="Q126">
            <v>367715</v>
          </cell>
          <cell r="R126">
            <v>367667</v>
          </cell>
          <cell r="S126">
            <v>451108</v>
          </cell>
          <cell r="T126">
            <v>5221190</v>
          </cell>
          <cell r="U126">
            <v>5936135</v>
          </cell>
          <cell r="V126">
            <v>6059595</v>
          </cell>
          <cell r="W126">
            <v>543480</v>
          </cell>
          <cell r="X126">
            <v>452737</v>
          </cell>
          <cell r="Y126">
            <v>710353</v>
          </cell>
          <cell r="Z126">
            <v>1124271</v>
          </cell>
          <cell r="AA126">
            <v>1821056</v>
          </cell>
          <cell r="AB126">
            <v>1967944</v>
          </cell>
          <cell r="AC126">
            <v>1992587</v>
          </cell>
          <cell r="AD126">
            <v>2137568</v>
          </cell>
          <cell r="AE126">
            <v>1534540</v>
          </cell>
          <cell r="AF126">
            <v>812973</v>
          </cell>
          <cell r="AG126">
            <v>1189330</v>
          </cell>
          <cell r="AI126">
            <v>373115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9600</v>
          </cell>
          <cell r="P127">
            <v>57600</v>
          </cell>
          <cell r="Q127">
            <v>41280</v>
          </cell>
          <cell r="R127">
            <v>50880</v>
          </cell>
          <cell r="S127">
            <v>46080</v>
          </cell>
          <cell r="T127">
            <v>40325</v>
          </cell>
          <cell r="U127">
            <v>55755</v>
          </cell>
          <cell r="V127">
            <v>61444</v>
          </cell>
          <cell r="W127">
            <v>4230675</v>
          </cell>
          <cell r="X127">
            <v>4222181</v>
          </cell>
          <cell r="Y127">
            <v>3859260</v>
          </cell>
          <cell r="Z127">
            <v>4493648</v>
          </cell>
          <cell r="AA127">
            <v>3672729</v>
          </cell>
          <cell r="AB127">
            <v>3473985</v>
          </cell>
          <cell r="AC127">
            <v>3964823</v>
          </cell>
          <cell r="AD127">
            <v>3650278</v>
          </cell>
          <cell r="AE127">
            <v>3663335</v>
          </cell>
          <cell r="AF127">
            <v>6604632</v>
          </cell>
          <cell r="AG127">
            <v>274450</v>
          </cell>
          <cell r="AI127">
            <v>0</v>
          </cell>
        </row>
        <row r="128">
          <cell r="I128">
            <v>839440</v>
          </cell>
          <cell r="J128">
            <v>759151</v>
          </cell>
          <cell r="K128">
            <v>915482</v>
          </cell>
          <cell r="L128">
            <v>1088196</v>
          </cell>
          <cell r="M128">
            <v>1011191</v>
          </cell>
          <cell r="N128">
            <v>1051764</v>
          </cell>
          <cell r="O128">
            <v>1119664</v>
          </cell>
          <cell r="P128">
            <v>1014672</v>
          </cell>
          <cell r="Q128">
            <v>893681</v>
          </cell>
          <cell r="R128">
            <v>945609</v>
          </cell>
          <cell r="S128">
            <v>959230</v>
          </cell>
          <cell r="T128">
            <v>985694</v>
          </cell>
          <cell r="U128">
            <v>916755</v>
          </cell>
          <cell r="V128">
            <v>885938</v>
          </cell>
          <cell r="W128">
            <v>2182201</v>
          </cell>
          <cell r="X128">
            <v>2027640</v>
          </cell>
          <cell r="Y128">
            <v>1809535</v>
          </cell>
          <cell r="Z128">
            <v>1997935</v>
          </cell>
          <cell r="AA128">
            <v>2098009</v>
          </cell>
          <cell r="AB128">
            <v>1504386</v>
          </cell>
          <cell r="AC128">
            <v>1528563</v>
          </cell>
          <cell r="AD128">
            <v>1597090</v>
          </cell>
          <cell r="AE128">
            <v>1432161</v>
          </cell>
          <cell r="AF128">
            <v>1322944</v>
          </cell>
          <cell r="AG128">
            <v>1456409</v>
          </cell>
          <cell r="AI128">
            <v>759151</v>
          </cell>
        </row>
        <row r="129">
          <cell r="I129">
            <v>764203</v>
          </cell>
          <cell r="J129">
            <v>696676</v>
          </cell>
          <cell r="K129">
            <v>749224</v>
          </cell>
          <cell r="L129">
            <v>666924</v>
          </cell>
          <cell r="M129">
            <v>618981</v>
          </cell>
          <cell r="N129">
            <v>508489</v>
          </cell>
          <cell r="O129">
            <v>708831</v>
          </cell>
          <cell r="P129">
            <v>586678</v>
          </cell>
          <cell r="Q129">
            <v>593151</v>
          </cell>
          <cell r="R129">
            <v>596384</v>
          </cell>
          <cell r="S129">
            <v>680620</v>
          </cell>
          <cell r="T129">
            <v>736640</v>
          </cell>
          <cell r="U129">
            <v>699030</v>
          </cell>
          <cell r="V129">
            <v>647935</v>
          </cell>
          <cell r="W129">
            <v>827681</v>
          </cell>
          <cell r="X129">
            <v>757735</v>
          </cell>
          <cell r="Y129">
            <v>676869</v>
          </cell>
          <cell r="Z129">
            <v>619822</v>
          </cell>
          <cell r="AA129">
            <v>780901</v>
          </cell>
          <cell r="AB129">
            <v>704177</v>
          </cell>
          <cell r="AC129">
            <v>646224</v>
          </cell>
          <cell r="AD129">
            <v>712088</v>
          </cell>
          <cell r="AE129">
            <v>644615</v>
          </cell>
          <cell r="AF129">
            <v>621494</v>
          </cell>
          <cell r="AG129">
            <v>696110</v>
          </cell>
          <cell r="AI129">
            <v>696676</v>
          </cell>
        </row>
        <row r="130">
          <cell r="I130">
            <v>4954646</v>
          </cell>
          <cell r="J130">
            <v>5022002</v>
          </cell>
          <cell r="K130">
            <v>4648411</v>
          </cell>
          <cell r="L130">
            <v>6249089</v>
          </cell>
          <cell r="M130">
            <v>5172569</v>
          </cell>
          <cell r="N130">
            <v>5133459</v>
          </cell>
          <cell r="O130">
            <v>5407416</v>
          </cell>
          <cell r="P130">
            <v>4581293</v>
          </cell>
          <cell r="Q130">
            <v>4067853</v>
          </cell>
          <cell r="R130">
            <v>4295767</v>
          </cell>
          <cell r="S130">
            <v>4523975</v>
          </cell>
          <cell r="T130">
            <v>3793540</v>
          </cell>
          <cell r="U130">
            <v>3969915</v>
          </cell>
          <cell r="V130">
            <v>3611630</v>
          </cell>
          <cell r="W130">
            <v>5492141</v>
          </cell>
          <cell r="X130">
            <v>5883869</v>
          </cell>
          <cell r="Y130">
            <v>6050493</v>
          </cell>
          <cell r="Z130">
            <v>7117629</v>
          </cell>
          <cell r="AA130">
            <v>5589245</v>
          </cell>
          <cell r="AB130">
            <v>5507688</v>
          </cell>
          <cell r="AC130">
            <v>5536590</v>
          </cell>
          <cell r="AD130">
            <v>4834037</v>
          </cell>
          <cell r="AE130">
            <v>4546614</v>
          </cell>
          <cell r="AF130">
            <v>4384091</v>
          </cell>
          <cell r="AG130">
            <v>4563216</v>
          </cell>
          <cell r="AI130">
            <v>5022002</v>
          </cell>
        </row>
        <row r="131">
          <cell r="I131">
            <v>4112140</v>
          </cell>
          <cell r="J131">
            <v>3996739</v>
          </cell>
          <cell r="K131">
            <v>4096862</v>
          </cell>
          <cell r="L131">
            <v>5127672</v>
          </cell>
          <cell r="M131">
            <v>4335467</v>
          </cell>
          <cell r="N131">
            <v>4384882</v>
          </cell>
          <cell r="O131">
            <v>4405477</v>
          </cell>
          <cell r="P131">
            <v>3619729</v>
          </cell>
          <cell r="Q131">
            <v>3150957</v>
          </cell>
          <cell r="R131">
            <v>2655924</v>
          </cell>
          <cell r="S131">
            <v>2827709</v>
          </cell>
          <cell r="T131">
            <v>2828816</v>
          </cell>
          <cell r="U131">
            <v>2582397</v>
          </cell>
          <cell r="V131">
            <v>2791430</v>
          </cell>
          <cell r="W131">
            <v>3543799</v>
          </cell>
          <cell r="X131">
            <v>5736705</v>
          </cell>
          <cell r="Y131">
            <v>1784545</v>
          </cell>
          <cell r="Z131">
            <v>5319564</v>
          </cell>
          <cell r="AA131">
            <v>4283119</v>
          </cell>
          <cell r="AB131">
            <v>3444871</v>
          </cell>
          <cell r="AC131">
            <v>3070084</v>
          </cell>
          <cell r="AD131">
            <v>3479749</v>
          </cell>
          <cell r="AE131">
            <v>2821275</v>
          </cell>
          <cell r="AF131">
            <v>2863701</v>
          </cell>
          <cell r="AG131">
            <v>3832878</v>
          </cell>
          <cell r="AI131">
            <v>3996739</v>
          </cell>
        </row>
        <row r="133">
          <cell r="I133">
            <v>51840</v>
          </cell>
          <cell r="J133">
            <v>54731</v>
          </cell>
          <cell r="K133">
            <v>60463</v>
          </cell>
          <cell r="L133">
            <v>71443</v>
          </cell>
          <cell r="M133">
            <v>74425</v>
          </cell>
          <cell r="N133">
            <v>85840</v>
          </cell>
          <cell r="O133">
            <v>90178</v>
          </cell>
          <cell r="P133">
            <v>83441</v>
          </cell>
          <cell r="Q133">
            <v>83692</v>
          </cell>
          <cell r="R133">
            <v>80637</v>
          </cell>
          <cell r="S133">
            <v>81080</v>
          </cell>
          <cell r="T133">
            <v>72006</v>
          </cell>
          <cell r="U133">
            <v>70821</v>
          </cell>
          <cell r="V133">
            <v>73983</v>
          </cell>
          <cell r="W133">
            <v>74576</v>
          </cell>
          <cell r="X133">
            <v>80686</v>
          </cell>
          <cell r="Y133">
            <v>81563</v>
          </cell>
          <cell r="Z133">
            <v>93789</v>
          </cell>
          <cell r="AA133">
            <v>92941</v>
          </cell>
          <cell r="AB133">
            <v>85772</v>
          </cell>
          <cell r="AC133">
            <v>85433</v>
          </cell>
          <cell r="AD133">
            <v>81863</v>
          </cell>
          <cell r="AE133">
            <v>79609</v>
          </cell>
          <cell r="AF133">
            <v>72137</v>
          </cell>
          <cell r="AG133">
            <v>70042</v>
          </cell>
          <cell r="AI133">
            <v>54731</v>
          </cell>
        </row>
        <row r="134">
          <cell r="I134">
            <v>197867</v>
          </cell>
          <cell r="J134">
            <v>209609</v>
          </cell>
          <cell r="K134">
            <v>228923</v>
          </cell>
          <cell r="L134">
            <v>259078</v>
          </cell>
          <cell r="M134">
            <v>258995</v>
          </cell>
          <cell r="N134">
            <v>310435</v>
          </cell>
          <cell r="O134">
            <v>301521</v>
          </cell>
          <cell r="P134">
            <v>279108</v>
          </cell>
          <cell r="Q134">
            <v>281121</v>
          </cell>
          <cell r="R134">
            <v>255393</v>
          </cell>
          <cell r="S134">
            <v>245164</v>
          </cell>
          <cell r="T134">
            <v>238039</v>
          </cell>
          <cell r="U134">
            <v>218798</v>
          </cell>
          <cell r="V134">
            <v>221818</v>
          </cell>
          <cell r="W134">
            <v>228731</v>
          </cell>
          <cell r="X134">
            <v>266709</v>
          </cell>
          <cell r="Y134">
            <v>276146</v>
          </cell>
          <cell r="Z134">
            <v>310023</v>
          </cell>
          <cell r="AA134">
            <v>305717</v>
          </cell>
          <cell r="AB134">
            <v>284140</v>
          </cell>
          <cell r="AC134">
            <v>279026</v>
          </cell>
          <cell r="AD134">
            <v>259327</v>
          </cell>
          <cell r="AE134">
            <v>289286</v>
          </cell>
          <cell r="AF134">
            <v>229109</v>
          </cell>
          <cell r="AG134">
            <v>205479</v>
          </cell>
          <cell r="AI134">
            <v>209609</v>
          </cell>
        </row>
        <row r="135">
          <cell r="I135">
            <v>64352</v>
          </cell>
          <cell r="J135">
            <v>68064</v>
          </cell>
          <cell r="K135">
            <v>75372</v>
          </cell>
          <cell r="L135">
            <v>83194</v>
          </cell>
          <cell r="M135">
            <v>79151</v>
          </cell>
          <cell r="N135">
            <v>104058</v>
          </cell>
          <cell r="O135">
            <v>103770</v>
          </cell>
          <cell r="P135">
            <v>97365</v>
          </cell>
          <cell r="Q135">
            <v>95465</v>
          </cell>
          <cell r="R135">
            <v>86992</v>
          </cell>
          <cell r="S135">
            <v>99437</v>
          </cell>
          <cell r="T135">
            <v>90530</v>
          </cell>
          <cell r="U135">
            <v>71168</v>
          </cell>
          <cell r="V135">
            <v>74673</v>
          </cell>
          <cell r="W135">
            <v>75220</v>
          </cell>
          <cell r="X135">
            <v>81471</v>
          </cell>
          <cell r="Y135">
            <v>84600</v>
          </cell>
          <cell r="Z135">
            <v>96797</v>
          </cell>
          <cell r="AA135">
            <v>92124</v>
          </cell>
          <cell r="AB135">
            <v>82162</v>
          </cell>
          <cell r="AC135">
            <v>85497</v>
          </cell>
          <cell r="AD135">
            <v>78406</v>
          </cell>
          <cell r="AE135">
            <v>75059</v>
          </cell>
          <cell r="AF135">
            <v>72244</v>
          </cell>
          <cell r="AG135">
            <v>69493</v>
          </cell>
          <cell r="AI135">
            <v>68064</v>
          </cell>
        </row>
        <row r="136">
          <cell r="I136">
            <v>63872</v>
          </cell>
          <cell r="J136">
            <v>66927</v>
          </cell>
          <cell r="K136">
            <v>77152</v>
          </cell>
          <cell r="L136">
            <v>90454</v>
          </cell>
          <cell r="M136">
            <v>90609</v>
          </cell>
          <cell r="N136">
            <v>111599</v>
          </cell>
          <cell r="O136">
            <v>105826</v>
          </cell>
          <cell r="P136">
            <v>101384</v>
          </cell>
          <cell r="Q136">
            <v>98637</v>
          </cell>
          <cell r="R136">
            <v>91228</v>
          </cell>
          <cell r="S136">
            <v>90680</v>
          </cell>
          <cell r="T136">
            <v>86220</v>
          </cell>
          <cell r="U136">
            <v>85138</v>
          </cell>
          <cell r="V136">
            <v>79943</v>
          </cell>
          <cell r="W136">
            <v>83897</v>
          </cell>
          <cell r="X136">
            <v>88782</v>
          </cell>
          <cell r="Y136">
            <v>87031</v>
          </cell>
          <cell r="Z136">
            <v>103948</v>
          </cell>
          <cell r="AA136">
            <v>100083</v>
          </cell>
          <cell r="AB136">
            <v>96267</v>
          </cell>
          <cell r="AC136">
            <v>95746</v>
          </cell>
          <cell r="AD136">
            <v>88625</v>
          </cell>
          <cell r="AE136">
            <v>86094</v>
          </cell>
          <cell r="AF136">
            <v>90182</v>
          </cell>
          <cell r="AG136">
            <v>82585</v>
          </cell>
          <cell r="AI136">
            <v>66927</v>
          </cell>
        </row>
        <row r="137">
          <cell r="I137">
            <v>161062</v>
          </cell>
          <cell r="J137">
            <v>177477</v>
          </cell>
          <cell r="K137">
            <v>195583</v>
          </cell>
          <cell r="L137">
            <v>223339</v>
          </cell>
          <cell r="M137">
            <v>227046</v>
          </cell>
          <cell r="N137">
            <v>267585</v>
          </cell>
          <cell r="O137">
            <v>272655</v>
          </cell>
          <cell r="P137">
            <v>248446</v>
          </cell>
          <cell r="Q137">
            <v>240289</v>
          </cell>
          <cell r="R137">
            <v>211662</v>
          </cell>
          <cell r="S137">
            <v>199080</v>
          </cell>
          <cell r="T137">
            <v>189948</v>
          </cell>
          <cell r="U137">
            <v>180745</v>
          </cell>
          <cell r="V137">
            <v>198675</v>
          </cell>
          <cell r="W137">
            <v>206638</v>
          </cell>
          <cell r="X137">
            <v>229885</v>
          </cell>
          <cell r="Y137">
            <v>230381</v>
          </cell>
          <cell r="Z137">
            <v>266720</v>
          </cell>
          <cell r="AA137">
            <v>271320</v>
          </cell>
          <cell r="AB137">
            <v>251779</v>
          </cell>
          <cell r="AC137">
            <v>239883</v>
          </cell>
          <cell r="AD137">
            <v>216631</v>
          </cell>
          <cell r="AE137">
            <v>218799</v>
          </cell>
          <cell r="AF137">
            <v>223117</v>
          </cell>
          <cell r="AG137">
            <v>184947</v>
          </cell>
          <cell r="AI137">
            <v>177477</v>
          </cell>
        </row>
        <row r="138">
          <cell r="I138">
            <v>142134</v>
          </cell>
          <cell r="J138">
            <v>150846</v>
          </cell>
          <cell r="K138">
            <v>164721</v>
          </cell>
          <cell r="L138">
            <v>188472</v>
          </cell>
          <cell r="M138">
            <v>194872</v>
          </cell>
          <cell r="N138">
            <v>226673</v>
          </cell>
          <cell r="O138">
            <v>217567</v>
          </cell>
          <cell r="P138">
            <v>195987</v>
          </cell>
          <cell r="Q138">
            <v>187429</v>
          </cell>
          <cell r="R138">
            <v>167356</v>
          </cell>
          <cell r="S138">
            <v>156406</v>
          </cell>
          <cell r="T138">
            <v>148433</v>
          </cell>
          <cell r="U138">
            <v>140074</v>
          </cell>
          <cell r="V138">
            <v>154796</v>
          </cell>
          <cell r="W138">
            <v>163045</v>
          </cell>
          <cell r="X138">
            <v>171650</v>
          </cell>
          <cell r="Y138">
            <v>173158</v>
          </cell>
          <cell r="Z138">
            <v>210735</v>
          </cell>
          <cell r="AA138">
            <v>199541</v>
          </cell>
          <cell r="AB138">
            <v>178456</v>
          </cell>
          <cell r="AC138">
            <v>168780</v>
          </cell>
          <cell r="AD138">
            <v>158119</v>
          </cell>
          <cell r="AE138">
            <v>149333</v>
          </cell>
          <cell r="AF138">
            <v>142013</v>
          </cell>
          <cell r="AG138">
            <v>137691</v>
          </cell>
          <cell r="AI138">
            <v>150846</v>
          </cell>
        </row>
        <row r="139">
          <cell r="I139">
            <v>154142</v>
          </cell>
          <cell r="J139">
            <v>167110</v>
          </cell>
          <cell r="K139">
            <v>182754</v>
          </cell>
          <cell r="L139">
            <v>211519</v>
          </cell>
          <cell r="M139">
            <v>213528</v>
          </cell>
          <cell r="N139">
            <v>255963</v>
          </cell>
          <cell r="O139">
            <v>279709</v>
          </cell>
          <cell r="P139">
            <v>246533</v>
          </cell>
          <cell r="Q139">
            <v>235623</v>
          </cell>
          <cell r="R139">
            <v>210018</v>
          </cell>
          <cell r="S139">
            <v>196753</v>
          </cell>
          <cell r="T139">
            <v>182589</v>
          </cell>
          <cell r="U139">
            <v>172333</v>
          </cell>
          <cell r="V139">
            <v>187003</v>
          </cell>
          <cell r="W139">
            <v>224924</v>
          </cell>
          <cell r="X139">
            <v>252350</v>
          </cell>
          <cell r="Y139">
            <v>252350</v>
          </cell>
          <cell r="Z139">
            <v>297135</v>
          </cell>
          <cell r="AA139">
            <v>297598</v>
          </cell>
          <cell r="AB139">
            <v>276281</v>
          </cell>
          <cell r="AC139">
            <v>264099</v>
          </cell>
          <cell r="AD139">
            <v>239317</v>
          </cell>
          <cell r="AE139">
            <v>222878</v>
          </cell>
          <cell r="AF139">
            <v>210065</v>
          </cell>
          <cell r="AG139">
            <v>215002</v>
          </cell>
          <cell r="AI139">
            <v>167110</v>
          </cell>
        </row>
        <row r="140">
          <cell r="I140">
            <v>33093</v>
          </cell>
          <cell r="J140">
            <v>36312</v>
          </cell>
          <cell r="K140">
            <v>44199</v>
          </cell>
          <cell r="L140">
            <v>49375</v>
          </cell>
          <cell r="M140">
            <v>43881</v>
          </cell>
          <cell r="N140">
            <v>57230</v>
          </cell>
          <cell r="O140">
            <v>57896</v>
          </cell>
          <cell r="P140">
            <v>67290</v>
          </cell>
          <cell r="Q140">
            <v>71472</v>
          </cell>
          <cell r="R140">
            <v>62271</v>
          </cell>
          <cell r="S140">
            <v>56430</v>
          </cell>
          <cell r="T140">
            <v>48481</v>
          </cell>
          <cell r="U140">
            <v>46217</v>
          </cell>
          <cell r="V140">
            <v>64429</v>
          </cell>
          <cell r="W140">
            <v>75977</v>
          </cell>
          <cell r="X140">
            <v>78509</v>
          </cell>
          <cell r="Y140">
            <v>49883</v>
          </cell>
          <cell r="Z140">
            <v>126145</v>
          </cell>
          <cell r="AA140">
            <v>93831</v>
          </cell>
          <cell r="AB140">
            <v>91665</v>
          </cell>
          <cell r="AC140">
            <v>92764</v>
          </cell>
          <cell r="AD140">
            <v>82391</v>
          </cell>
          <cell r="AE140">
            <v>76402</v>
          </cell>
          <cell r="AF140">
            <v>75600</v>
          </cell>
          <cell r="AG140">
            <v>71947</v>
          </cell>
          <cell r="AI140">
            <v>36312</v>
          </cell>
        </row>
        <row r="141">
          <cell r="I141">
            <v>154029</v>
          </cell>
          <cell r="J141">
            <v>168650</v>
          </cell>
          <cell r="K141">
            <v>183325</v>
          </cell>
          <cell r="L141">
            <v>213167</v>
          </cell>
          <cell r="M141">
            <v>213132</v>
          </cell>
          <cell r="N141">
            <v>259091</v>
          </cell>
          <cell r="O141">
            <v>262745</v>
          </cell>
          <cell r="P141">
            <v>239602</v>
          </cell>
          <cell r="Q141">
            <v>227380</v>
          </cell>
          <cell r="R141">
            <v>204463</v>
          </cell>
          <cell r="S141">
            <v>191448</v>
          </cell>
          <cell r="T141">
            <v>181255</v>
          </cell>
          <cell r="U141">
            <v>169773</v>
          </cell>
          <cell r="V141">
            <v>181024</v>
          </cell>
          <cell r="W141">
            <v>195785</v>
          </cell>
          <cell r="X141">
            <v>209572</v>
          </cell>
          <cell r="Y141">
            <v>210024</v>
          </cell>
          <cell r="Z141">
            <v>252511</v>
          </cell>
          <cell r="AA141">
            <v>258859</v>
          </cell>
          <cell r="AB141">
            <v>230790</v>
          </cell>
          <cell r="AC141">
            <v>221548</v>
          </cell>
          <cell r="AD141">
            <v>196865</v>
          </cell>
          <cell r="AE141">
            <v>184056</v>
          </cell>
          <cell r="AF141">
            <v>172883</v>
          </cell>
          <cell r="AG141">
            <v>164000</v>
          </cell>
          <cell r="AI141">
            <v>168650</v>
          </cell>
        </row>
        <row r="142">
          <cell r="I142">
            <v>75702</v>
          </cell>
          <cell r="J142">
            <v>83998</v>
          </cell>
          <cell r="K142">
            <v>93345</v>
          </cell>
          <cell r="L142">
            <v>107951</v>
          </cell>
          <cell r="M142">
            <v>115786</v>
          </cell>
          <cell r="N142">
            <v>147159</v>
          </cell>
          <cell r="O142">
            <v>138847</v>
          </cell>
          <cell r="P142">
            <v>128438</v>
          </cell>
          <cell r="Q142">
            <v>123581</v>
          </cell>
          <cell r="R142">
            <v>110921</v>
          </cell>
          <cell r="S142">
            <v>103384</v>
          </cell>
          <cell r="T142">
            <v>91803</v>
          </cell>
          <cell r="U142">
            <v>93758</v>
          </cell>
          <cell r="V142">
            <v>93903</v>
          </cell>
          <cell r="W142">
            <v>118718</v>
          </cell>
          <cell r="X142">
            <v>127243</v>
          </cell>
          <cell r="Y142">
            <v>128644</v>
          </cell>
          <cell r="Z142">
            <v>155000</v>
          </cell>
          <cell r="AA142">
            <v>158008</v>
          </cell>
          <cell r="AB142">
            <v>137181</v>
          </cell>
          <cell r="AC142">
            <v>138560</v>
          </cell>
          <cell r="AD142">
            <v>121141</v>
          </cell>
          <cell r="AE142">
            <v>111339</v>
          </cell>
          <cell r="AF142">
            <v>109872</v>
          </cell>
          <cell r="AG142">
            <v>106461</v>
          </cell>
          <cell r="AI142">
            <v>83998</v>
          </cell>
        </row>
        <row r="143">
          <cell r="I143">
            <v>201496</v>
          </cell>
          <cell r="J143">
            <v>217310</v>
          </cell>
          <cell r="K143">
            <v>235266</v>
          </cell>
          <cell r="L143">
            <v>273353</v>
          </cell>
          <cell r="M143">
            <v>275196</v>
          </cell>
          <cell r="N143">
            <v>321265</v>
          </cell>
          <cell r="O143">
            <v>328727</v>
          </cell>
          <cell r="P143">
            <v>307385</v>
          </cell>
          <cell r="Q143">
            <v>293101</v>
          </cell>
          <cell r="R143">
            <v>256161</v>
          </cell>
          <cell r="S143">
            <v>240912</v>
          </cell>
          <cell r="T143">
            <v>222588</v>
          </cell>
          <cell r="U143">
            <v>212762</v>
          </cell>
          <cell r="V143">
            <v>215455</v>
          </cell>
          <cell r="W143">
            <v>230936</v>
          </cell>
          <cell r="X143">
            <v>259340</v>
          </cell>
          <cell r="Y143">
            <v>257729</v>
          </cell>
          <cell r="Z143">
            <v>303776</v>
          </cell>
          <cell r="AA143">
            <v>303557</v>
          </cell>
          <cell r="AB143">
            <v>286297</v>
          </cell>
          <cell r="AC143">
            <v>275928</v>
          </cell>
          <cell r="AD143">
            <v>251260</v>
          </cell>
          <cell r="AE143">
            <v>232661</v>
          </cell>
          <cell r="AF143">
            <v>218485</v>
          </cell>
          <cell r="AG143">
            <v>209366</v>
          </cell>
          <cell r="AI143">
            <v>217310</v>
          </cell>
        </row>
        <row r="144">
          <cell r="I144">
            <v>134515</v>
          </cell>
          <cell r="J144">
            <v>140512</v>
          </cell>
          <cell r="K144">
            <v>162131</v>
          </cell>
          <cell r="L144">
            <v>179362</v>
          </cell>
          <cell r="M144">
            <v>187859</v>
          </cell>
          <cell r="N144">
            <v>228507</v>
          </cell>
          <cell r="O144">
            <v>228247</v>
          </cell>
          <cell r="P144">
            <v>189268</v>
          </cell>
          <cell r="Q144">
            <v>181278</v>
          </cell>
          <cell r="R144">
            <v>163823</v>
          </cell>
          <cell r="S144">
            <v>150974</v>
          </cell>
          <cell r="T144">
            <v>148026</v>
          </cell>
          <cell r="U144">
            <v>135973</v>
          </cell>
          <cell r="V144">
            <v>148848</v>
          </cell>
          <cell r="W144">
            <v>162671</v>
          </cell>
          <cell r="X144">
            <v>174269</v>
          </cell>
          <cell r="Y144">
            <v>178493</v>
          </cell>
          <cell r="Z144">
            <v>212668</v>
          </cell>
          <cell r="AA144">
            <v>209622</v>
          </cell>
          <cell r="AB144">
            <v>189550</v>
          </cell>
          <cell r="AC144">
            <v>177669</v>
          </cell>
          <cell r="AD144">
            <v>165338</v>
          </cell>
          <cell r="AE144">
            <v>150644</v>
          </cell>
          <cell r="AF144">
            <v>135528</v>
          </cell>
          <cell r="AG144">
            <v>144150</v>
          </cell>
          <cell r="AI144">
            <v>140512</v>
          </cell>
        </row>
        <row r="145">
          <cell r="I145">
            <v>66124</v>
          </cell>
          <cell r="J145">
            <v>69075</v>
          </cell>
          <cell r="K145">
            <v>79486</v>
          </cell>
          <cell r="L145">
            <v>95273</v>
          </cell>
          <cell r="M145">
            <v>97221</v>
          </cell>
          <cell r="N145">
            <v>116638</v>
          </cell>
          <cell r="O145">
            <v>114429</v>
          </cell>
          <cell r="P145">
            <v>107038</v>
          </cell>
          <cell r="Q145">
            <v>100397</v>
          </cell>
          <cell r="R145">
            <v>92146</v>
          </cell>
          <cell r="S145">
            <v>86607</v>
          </cell>
          <cell r="T145">
            <v>83800</v>
          </cell>
          <cell r="U145">
            <v>77159</v>
          </cell>
          <cell r="V145">
            <v>76478</v>
          </cell>
          <cell r="W145">
            <v>89032</v>
          </cell>
          <cell r="X145">
            <v>98160</v>
          </cell>
          <cell r="Y145">
            <v>98190</v>
          </cell>
          <cell r="Z145">
            <v>117940</v>
          </cell>
          <cell r="AA145">
            <v>119996</v>
          </cell>
          <cell r="AB145">
            <v>111412</v>
          </cell>
          <cell r="AC145">
            <v>108491</v>
          </cell>
          <cell r="AD145">
            <v>95608</v>
          </cell>
          <cell r="AE145">
            <v>90275</v>
          </cell>
          <cell r="AF145">
            <v>83105</v>
          </cell>
          <cell r="AG145">
            <v>82916</v>
          </cell>
          <cell r="AI145">
            <v>69075</v>
          </cell>
        </row>
        <row r="146">
          <cell r="I146">
            <v>54557</v>
          </cell>
          <cell r="J146">
            <v>58478</v>
          </cell>
          <cell r="K146">
            <v>64517</v>
          </cell>
          <cell r="L146">
            <v>76665</v>
          </cell>
          <cell r="M146">
            <v>82498</v>
          </cell>
          <cell r="N146">
            <v>95826</v>
          </cell>
          <cell r="O146">
            <v>97893</v>
          </cell>
          <cell r="P146">
            <v>108163</v>
          </cell>
          <cell r="Q146">
            <v>97136</v>
          </cell>
          <cell r="R146">
            <v>88088</v>
          </cell>
          <cell r="S146">
            <v>82618</v>
          </cell>
          <cell r="T146">
            <v>95536</v>
          </cell>
          <cell r="U146">
            <v>89890</v>
          </cell>
          <cell r="V146">
            <v>104687</v>
          </cell>
          <cell r="W146">
            <v>88767</v>
          </cell>
          <cell r="X146">
            <v>95868</v>
          </cell>
          <cell r="Y146">
            <v>97119</v>
          </cell>
          <cell r="Z146">
            <v>128525</v>
          </cell>
          <cell r="AA146">
            <v>115422</v>
          </cell>
          <cell r="AB146">
            <v>111344</v>
          </cell>
          <cell r="AC146">
            <v>104910</v>
          </cell>
          <cell r="AD146">
            <v>94460</v>
          </cell>
          <cell r="AE146">
            <v>83277</v>
          </cell>
          <cell r="AF146">
            <v>82063</v>
          </cell>
          <cell r="AG146">
            <v>76306</v>
          </cell>
          <cell r="AI146">
            <v>58478</v>
          </cell>
        </row>
        <row r="147">
          <cell r="I147">
            <v>139093</v>
          </cell>
          <cell r="J147">
            <v>158356</v>
          </cell>
          <cell r="K147">
            <v>169127</v>
          </cell>
          <cell r="L147">
            <v>192001</v>
          </cell>
          <cell r="M147">
            <v>194422</v>
          </cell>
          <cell r="N147">
            <v>237274</v>
          </cell>
          <cell r="O147">
            <v>238705</v>
          </cell>
          <cell r="P147">
            <v>221369</v>
          </cell>
          <cell r="Q147">
            <v>214591</v>
          </cell>
          <cell r="R147">
            <v>193222</v>
          </cell>
          <cell r="S147">
            <v>179592</v>
          </cell>
          <cell r="T147">
            <v>145565</v>
          </cell>
          <cell r="U147">
            <v>136642</v>
          </cell>
          <cell r="V147">
            <v>149334</v>
          </cell>
          <cell r="W147">
            <v>158932</v>
          </cell>
          <cell r="X147">
            <v>184693</v>
          </cell>
          <cell r="Y147">
            <v>183907</v>
          </cell>
          <cell r="Z147">
            <v>224936</v>
          </cell>
          <cell r="AA147">
            <v>224603</v>
          </cell>
          <cell r="AB147">
            <v>210582</v>
          </cell>
          <cell r="AC147">
            <v>212548</v>
          </cell>
          <cell r="AD147">
            <v>184376</v>
          </cell>
          <cell r="AE147">
            <v>170175</v>
          </cell>
          <cell r="AF147">
            <v>161706</v>
          </cell>
          <cell r="AG147">
            <v>154248</v>
          </cell>
          <cell r="AI147">
            <v>158356</v>
          </cell>
        </row>
        <row r="148">
          <cell r="I148">
            <v>122441</v>
          </cell>
          <cell r="J148">
            <v>129015</v>
          </cell>
          <cell r="K148">
            <v>140359</v>
          </cell>
          <cell r="L148">
            <v>161519</v>
          </cell>
          <cell r="M148">
            <v>166645</v>
          </cell>
          <cell r="N148">
            <v>174243</v>
          </cell>
          <cell r="O148">
            <v>191176</v>
          </cell>
          <cell r="P148">
            <v>171394</v>
          </cell>
          <cell r="Q148">
            <v>165699</v>
          </cell>
          <cell r="R148">
            <v>155885</v>
          </cell>
          <cell r="S148">
            <v>143958</v>
          </cell>
          <cell r="T148">
            <v>144483</v>
          </cell>
          <cell r="U148">
            <v>138294</v>
          </cell>
          <cell r="V148">
            <v>140850</v>
          </cell>
          <cell r="W148">
            <v>131093</v>
          </cell>
          <cell r="X148">
            <v>140220</v>
          </cell>
          <cell r="Y148">
            <v>140172</v>
          </cell>
          <cell r="Z148">
            <v>165452</v>
          </cell>
          <cell r="AA148">
            <v>168225</v>
          </cell>
          <cell r="AB148">
            <v>156096</v>
          </cell>
          <cell r="AC148">
            <v>151352</v>
          </cell>
          <cell r="AD148">
            <v>147991</v>
          </cell>
          <cell r="AE148">
            <v>136349</v>
          </cell>
          <cell r="AF148">
            <v>128961</v>
          </cell>
          <cell r="AG148">
            <v>122389</v>
          </cell>
          <cell r="AI148">
            <v>129015</v>
          </cell>
        </row>
        <row r="149">
          <cell r="I149">
            <v>1010040</v>
          </cell>
          <cell r="J149">
            <v>1109196</v>
          </cell>
          <cell r="K149">
            <v>1181260</v>
          </cell>
          <cell r="L149">
            <v>1359674</v>
          </cell>
          <cell r="M149">
            <v>1362543</v>
          </cell>
          <cell r="N149">
            <v>1635038</v>
          </cell>
          <cell r="O149">
            <v>1634781</v>
          </cell>
          <cell r="P149">
            <v>1516939</v>
          </cell>
          <cell r="Q149">
            <v>1440604</v>
          </cell>
          <cell r="R149">
            <v>1266280</v>
          </cell>
          <cell r="S149">
            <v>1174498</v>
          </cell>
          <cell r="T149">
            <v>1074752</v>
          </cell>
          <cell r="U149">
            <v>1021241</v>
          </cell>
          <cell r="V149">
            <v>1088996</v>
          </cell>
          <cell r="W149">
            <v>1176355</v>
          </cell>
          <cell r="X149">
            <v>1361559</v>
          </cell>
          <cell r="Y149">
            <v>1316329</v>
          </cell>
          <cell r="Z149">
            <v>1580861</v>
          </cell>
          <cell r="AA149">
            <v>1588903</v>
          </cell>
          <cell r="AB149">
            <v>1477659</v>
          </cell>
          <cell r="AC149">
            <v>1404445</v>
          </cell>
          <cell r="AD149">
            <v>1239827</v>
          </cell>
          <cell r="AE149">
            <v>1145728</v>
          </cell>
          <cell r="AF149">
            <v>1050435</v>
          </cell>
          <cell r="AG149">
            <v>990022</v>
          </cell>
          <cell r="AI149">
            <v>1109196</v>
          </cell>
        </row>
        <row r="150">
          <cell r="I150">
            <v>188654</v>
          </cell>
          <cell r="J150">
            <v>189418</v>
          </cell>
          <cell r="K150">
            <v>217701</v>
          </cell>
          <cell r="L150">
            <v>215870</v>
          </cell>
          <cell r="M150">
            <v>233226</v>
          </cell>
          <cell r="N150">
            <v>274210</v>
          </cell>
          <cell r="O150">
            <v>281875</v>
          </cell>
          <cell r="P150">
            <v>255245</v>
          </cell>
          <cell r="Q150">
            <v>243062</v>
          </cell>
          <cell r="R150">
            <v>227584</v>
          </cell>
          <cell r="S150">
            <v>227100</v>
          </cell>
          <cell r="T150">
            <v>198298</v>
          </cell>
          <cell r="U150">
            <v>205823</v>
          </cell>
          <cell r="V150">
            <v>180897</v>
          </cell>
          <cell r="W150">
            <v>204689</v>
          </cell>
          <cell r="X150">
            <v>225163</v>
          </cell>
          <cell r="Y150">
            <v>228177</v>
          </cell>
          <cell r="Z150">
            <v>262337</v>
          </cell>
          <cell r="AA150">
            <v>275071</v>
          </cell>
          <cell r="AB150">
            <v>248813</v>
          </cell>
          <cell r="AC150">
            <v>239092</v>
          </cell>
          <cell r="AD150">
            <v>231056</v>
          </cell>
          <cell r="AE150">
            <v>219728</v>
          </cell>
          <cell r="AF150">
            <v>208444</v>
          </cell>
          <cell r="AG150">
            <v>191922</v>
          </cell>
          <cell r="AI150">
            <v>189418</v>
          </cell>
        </row>
        <row r="151">
          <cell r="I151">
            <v>116522</v>
          </cell>
          <cell r="J151">
            <v>120168</v>
          </cell>
          <cell r="K151">
            <v>127204</v>
          </cell>
          <cell r="L151">
            <v>151158</v>
          </cell>
          <cell r="M151">
            <v>152174</v>
          </cell>
          <cell r="N151">
            <v>178936</v>
          </cell>
          <cell r="O151">
            <v>186571</v>
          </cell>
          <cell r="P151">
            <v>170698</v>
          </cell>
          <cell r="Q151">
            <v>161489</v>
          </cell>
          <cell r="R151">
            <v>148262</v>
          </cell>
          <cell r="S151">
            <v>137143</v>
          </cell>
          <cell r="T151">
            <v>134055</v>
          </cell>
          <cell r="U151">
            <v>123460</v>
          </cell>
          <cell r="V151">
            <v>132295</v>
          </cell>
          <cell r="W151">
            <v>135465</v>
          </cell>
          <cell r="X151">
            <v>151661</v>
          </cell>
          <cell r="Y151">
            <v>153412</v>
          </cell>
          <cell r="Z151">
            <v>175946</v>
          </cell>
          <cell r="AA151">
            <v>180625</v>
          </cell>
          <cell r="AB151">
            <v>162800</v>
          </cell>
          <cell r="AC151">
            <v>160302</v>
          </cell>
          <cell r="AD151">
            <v>124386</v>
          </cell>
          <cell r="AE151">
            <v>117590</v>
          </cell>
          <cell r="AF151">
            <v>114311</v>
          </cell>
          <cell r="AG151">
            <v>105225</v>
          </cell>
          <cell r="AI151">
            <v>120168</v>
          </cell>
        </row>
        <row r="152">
          <cell r="I152">
            <v>332647</v>
          </cell>
          <cell r="J152">
            <v>303947</v>
          </cell>
          <cell r="K152">
            <v>308239</v>
          </cell>
          <cell r="L152">
            <v>354813</v>
          </cell>
          <cell r="M152">
            <v>342566</v>
          </cell>
          <cell r="N152">
            <v>364766</v>
          </cell>
          <cell r="O152">
            <v>419854</v>
          </cell>
          <cell r="P152">
            <v>354839</v>
          </cell>
          <cell r="Q152">
            <v>355111</v>
          </cell>
          <cell r="R152">
            <v>361986</v>
          </cell>
          <cell r="S152">
            <v>333434</v>
          </cell>
          <cell r="T152">
            <v>348302</v>
          </cell>
          <cell r="U152">
            <v>305880</v>
          </cell>
          <cell r="V152">
            <v>350635</v>
          </cell>
          <cell r="W152">
            <v>333879</v>
          </cell>
          <cell r="X152">
            <v>378204</v>
          </cell>
          <cell r="Y152">
            <v>336881</v>
          </cell>
          <cell r="Z152">
            <v>412876</v>
          </cell>
          <cell r="AA152">
            <v>390414</v>
          </cell>
          <cell r="AB152">
            <v>385291</v>
          </cell>
          <cell r="AC152">
            <v>355411</v>
          </cell>
          <cell r="AD152">
            <v>381855</v>
          </cell>
          <cell r="AE152">
            <v>355342</v>
          </cell>
          <cell r="AF152">
            <v>349561</v>
          </cell>
          <cell r="AG152">
            <v>347886</v>
          </cell>
          <cell r="AI152">
            <v>303947</v>
          </cell>
        </row>
        <row r="154">
          <cell r="I154">
            <v>3780806</v>
          </cell>
          <cell r="J154">
            <v>3477899</v>
          </cell>
          <cell r="K154">
            <v>3500925</v>
          </cell>
          <cell r="L154">
            <v>3613253</v>
          </cell>
          <cell r="M154">
            <v>3375876</v>
          </cell>
          <cell r="N154">
            <v>3918112</v>
          </cell>
          <cell r="O154">
            <v>3700105</v>
          </cell>
          <cell r="P154">
            <v>3567181</v>
          </cell>
          <cell r="Q154">
            <v>4305288</v>
          </cell>
          <cell r="R154">
            <v>4521243</v>
          </cell>
          <cell r="S154">
            <v>4405699</v>
          </cell>
          <cell r="T154">
            <v>3794587</v>
          </cell>
          <cell r="U154">
            <v>4268623</v>
          </cell>
          <cell r="V154">
            <v>3375254</v>
          </cell>
          <cell r="W154">
            <v>2803023</v>
          </cell>
          <cell r="X154">
            <v>2558527</v>
          </cell>
          <cell r="Y154">
            <v>2717085</v>
          </cell>
          <cell r="Z154">
            <v>2744468</v>
          </cell>
          <cell r="AA154">
            <v>2422058</v>
          </cell>
          <cell r="AB154">
            <v>2119996</v>
          </cell>
          <cell r="AC154">
            <v>3157938</v>
          </cell>
          <cell r="AD154">
            <v>3532801</v>
          </cell>
          <cell r="AE154">
            <v>3041363</v>
          </cell>
          <cell r="AF154">
            <v>2500545</v>
          </cell>
          <cell r="AG154">
            <v>2861128</v>
          </cell>
          <cell r="AI154">
            <v>3477899</v>
          </cell>
        </row>
        <row r="155">
          <cell r="I155">
            <v>4599488</v>
          </cell>
          <cell r="J155">
            <v>4140032</v>
          </cell>
          <cell r="K155">
            <v>4503393</v>
          </cell>
          <cell r="L155">
            <v>4593853</v>
          </cell>
          <cell r="M155">
            <v>4786081</v>
          </cell>
          <cell r="N155">
            <v>5133669</v>
          </cell>
          <cell r="O155">
            <v>4437666</v>
          </cell>
          <cell r="P155">
            <v>4202018</v>
          </cell>
          <cell r="Q155">
            <v>4889609</v>
          </cell>
          <cell r="R155">
            <v>4815673</v>
          </cell>
          <cell r="S155">
            <v>4799127</v>
          </cell>
          <cell r="T155">
            <v>4381121</v>
          </cell>
          <cell r="U155">
            <v>4576532</v>
          </cell>
          <cell r="V155">
            <v>4172676</v>
          </cell>
          <cell r="W155">
            <v>3972596</v>
          </cell>
          <cell r="X155">
            <v>4484718</v>
          </cell>
          <cell r="Y155">
            <v>4862351</v>
          </cell>
          <cell r="Z155">
            <v>4950238</v>
          </cell>
          <cell r="AA155">
            <v>4369450</v>
          </cell>
          <cell r="AB155">
            <v>3936932</v>
          </cell>
          <cell r="AC155">
            <v>4575482</v>
          </cell>
          <cell r="AD155">
            <v>5379019</v>
          </cell>
          <cell r="AE155">
            <v>4775677</v>
          </cell>
          <cell r="AF155">
            <v>4304386</v>
          </cell>
          <cell r="AG155">
            <v>4466536</v>
          </cell>
          <cell r="AI155">
            <v>4140032</v>
          </cell>
        </row>
        <row r="156">
          <cell r="I156">
            <v>6375774</v>
          </cell>
          <cell r="J156">
            <v>5566114</v>
          </cell>
          <cell r="K156">
            <v>6221172</v>
          </cell>
          <cell r="L156">
            <v>5594161</v>
          </cell>
          <cell r="M156">
            <v>5993459</v>
          </cell>
          <cell r="N156">
            <v>6343503</v>
          </cell>
          <cell r="O156">
            <v>5780284</v>
          </cell>
          <cell r="P156">
            <v>5287111</v>
          </cell>
          <cell r="Q156">
            <v>6731077</v>
          </cell>
          <cell r="R156">
            <v>6141458</v>
          </cell>
          <cell r="S156">
            <v>6744235</v>
          </cell>
          <cell r="T156">
            <v>6161718</v>
          </cell>
          <cell r="U156">
            <v>6142484</v>
          </cell>
          <cell r="V156">
            <v>4948916</v>
          </cell>
          <cell r="W156">
            <v>5753325</v>
          </cell>
          <cell r="X156">
            <v>5568332</v>
          </cell>
          <cell r="Y156">
            <v>6019924</v>
          </cell>
          <cell r="Z156">
            <v>6300257</v>
          </cell>
          <cell r="AA156">
            <v>5645309</v>
          </cell>
          <cell r="AB156">
            <v>5270888</v>
          </cell>
          <cell r="AC156">
            <v>5694207</v>
          </cell>
          <cell r="AD156">
            <v>6991542</v>
          </cell>
          <cell r="AE156">
            <v>6683370</v>
          </cell>
          <cell r="AF156">
            <v>5941236</v>
          </cell>
          <cell r="AG156">
            <v>5535598</v>
          </cell>
          <cell r="AI156">
            <v>5566114</v>
          </cell>
        </row>
        <row r="157">
          <cell r="I157">
            <v>2754617</v>
          </cell>
          <cell r="J157">
            <v>2405411</v>
          </cell>
          <cell r="K157">
            <v>2728817</v>
          </cell>
          <cell r="L157">
            <v>2914803</v>
          </cell>
          <cell r="M157">
            <v>3048180</v>
          </cell>
          <cell r="N157">
            <v>3294328</v>
          </cell>
          <cell r="O157">
            <v>2716607</v>
          </cell>
          <cell r="P157">
            <v>2499653</v>
          </cell>
          <cell r="Q157">
            <v>3033797</v>
          </cell>
          <cell r="R157">
            <v>3188732</v>
          </cell>
          <cell r="S157">
            <v>3123032</v>
          </cell>
          <cell r="T157">
            <v>2954939</v>
          </cell>
          <cell r="U157">
            <v>3004960</v>
          </cell>
          <cell r="V157">
            <v>2402747</v>
          </cell>
          <cell r="W157">
            <v>2200435</v>
          </cell>
          <cell r="X157">
            <v>2479181</v>
          </cell>
          <cell r="Y157">
            <v>2791571</v>
          </cell>
          <cell r="Z157">
            <v>2738724</v>
          </cell>
          <cell r="AA157">
            <v>2390641</v>
          </cell>
          <cell r="AB157">
            <v>2016617</v>
          </cell>
          <cell r="AC157">
            <v>2665626</v>
          </cell>
          <cell r="AD157">
            <v>3512448</v>
          </cell>
          <cell r="AE157">
            <v>2777453</v>
          </cell>
          <cell r="AF157">
            <v>2771245</v>
          </cell>
          <cell r="AG157">
            <v>2525742</v>
          </cell>
          <cell r="AI157">
            <v>2405411</v>
          </cell>
        </row>
        <row r="158">
          <cell r="I158">
            <v>2303832</v>
          </cell>
          <cell r="J158">
            <v>2125476</v>
          </cell>
          <cell r="K158">
            <v>2546566</v>
          </cell>
          <cell r="L158">
            <v>2708087</v>
          </cell>
          <cell r="M158">
            <v>2799466</v>
          </cell>
          <cell r="N158">
            <v>2901572</v>
          </cell>
          <cell r="O158">
            <v>2494191</v>
          </cell>
          <cell r="P158">
            <v>1985034</v>
          </cell>
          <cell r="Q158">
            <v>2586258</v>
          </cell>
          <cell r="R158">
            <v>2626704</v>
          </cell>
          <cell r="S158">
            <v>2397839</v>
          </cell>
          <cell r="T158">
            <v>2437263</v>
          </cell>
          <cell r="U158">
            <v>2265992</v>
          </cell>
          <cell r="V158">
            <v>2006286</v>
          </cell>
          <cell r="W158">
            <v>2116638</v>
          </cell>
          <cell r="X158">
            <v>2155006</v>
          </cell>
          <cell r="Y158">
            <v>2429255</v>
          </cell>
          <cell r="Z158">
            <v>2701937</v>
          </cell>
          <cell r="AA158">
            <v>2261763</v>
          </cell>
          <cell r="AB158">
            <v>1990602</v>
          </cell>
          <cell r="AC158">
            <v>2256540</v>
          </cell>
          <cell r="AD158">
            <v>2839061</v>
          </cell>
          <cell r="AE158">
            <v>2412868</v>
          </cell>
          <cell r="AF158">
            <v>2450133</v>
          </cell>
          <cell r="AG158">
            <v>2147657</v>
          </cell>
          <cell r="AI158">
            <v>2125476</v>
          </cell>
        </row>
        <row r="159">
          <cell r="I159">
            <v>3805703</v>
          </cell>
          <cell r="J159">
            <v>3298199</v>
          </cell>
          <cell r="K159">
            <v>3646649</v>
          </cell>
          <cell r="L159">
            <v>3830387</v>
          </cell>
          <cell r="M159">
            <v>3925230</v>
          </cell>
          <cell r="N159">
            <v>4084927</v>
          </cell>
          <cell r="O159">
            <v>3809004</v>
          </cell>
          <cell r="P159">
            <v>3229698</v>
          </cell>
          <cell r="Q159">
            <v>3630554</v>
          </cell>
          <cell r="R159">
            <v>3181912</v>
          </cell>
          <cell r="S159">
            <v>3055075</v>
          </cell>
          <cell r="T159">
            <v>3504830</v>
          </cell>
          <cell r="U159">
            <v>3453457</v>
          </cell>
          <cell r="V159">
            <v>3089366</v>
          </cell>
          <cell r="W159">
            <v>2824178</v>
          </cell>
          <cell r="X159">
            <v>3425504</v>
          </cell>
          <cell r="Y159">
            <v>3838068</v>
          </cell>
          <cell r="Z159">
            <v>3882377</v>
          </cell>
          <cell r="AA159">
            <v>3442865</v>
          </cell>
          <cell r="AB159">
            <v>3179277</v>
          </cell>
          <cell r="AC159">
            <v>3359420</v>
          </cell>
          <cell r="AD159">
            <v>4686144</v>
          </cell>
          <cell r="AE159">
            <v>4114771</v>
          </cell>
          <cell r="AF159">
            <v>3757593</v>
          </cell>
          <cell r="AG159">
            <v>3634411</v>
          </cell>
          <cell r="AI159">
            <v>3298199</v>
          </cell>
        </row>
        <row r="160">
          <cell r="I160">
            <v>3173898</v>
          </cell>
          <cell r="J160">
            <v>3057409</v>
          </cell>
          <cell r="K160">
            <v>3154803</v>
          </cell>
          <cell r="L160">
            <v>3317080</v>
          </cell>
          <cell r="M160">
            <v>3395577</v>
          </cell>
          <cell r="N160">
            <v>3488540</v>
          </cell>
          <cell r="O160">
            <v>2817052</v>
          </cell>
          <cell r="P160">
            <v>2552589</v>
          </cell>
          <cell r="Q160">
            <v>2735781</v>
          </cell>
          <cell r="R160">
            <v>3815560</v>
          </cell>
          <cell r="S160">
            <v>3728761</v>
          </cell>
          <cell r="T160">
            <v>3901151</v>
          </cell>
          <cell r="U160">
            <v>3621403</v>
          </cell>
          <cell r="V160">
            <v>3335202</v>
          </cell>
          <cell r="W160">
            <v>3795759</v>
          </cell>
          <cell r="X160">
            <v>3842504</v>
          </cell>
          <cell r="Y160">
            <v>4386101</v>
          </cell>
          <cell r="Z160">
            <v>4515781</v>
          </cell>
          <cell r="AA160">
            <v>3974700</v>
          </cell>
          <cell r="AB160">
            <v>3256233</v>
          </cell>
          <cell r="AC160">
            <v>3457124</v>
          </cell>
          <cell r="AD160">
            <v>4346956</v>
          </cell>
          <cell r="AE160">
            <v>4247819</v>
          </cell>
          <cell r="AF160">
            <v>3949483</v>
          </cell>
          <cell r="AG160">
            <v>3475579</v>
          </cell>
          <cell r="AI160">
            <v>3057409</v>
          </cell>
        </row>
        <row r="161">
          <cell r="I161">
            <v>3436672</v>
          </cell>
          <cell r="J161">
            <v>3035707</v>
          </cell>
          <cell r="K161">
            <v>3311853</v>
          </cell>
          <cell r="L161">
            <v>3400532</v>
          </cell>
          <cell r="M161">
            <v>3419514</v>
          </cell>
          <cell r="N161">
            <v>3711138</v>
          </cell>
          <cell r="O161">
            <v>3181041</v>
          </cell>
          <cell r="P161">
            <v>3050009</v>
          </cell>
          <cell r="Q161">
            <v>3330454</v>
          </cell>
          <cell r="R161">
            <v>3978241</v>
          </cell>
          <cell r="S161">
            <v>3693278</v>
          </cell>
          <cell r="T161">
            <v>3828953</v>
          </cell>
          <cell r="U161">
            <v>3622887</v>
          </cell>
          <cell r="V161">
            <v>3100225</v>
          </cell>
          <cell r="W161">
            <v>3449670</v>
          </cell>
          <cell r="X161">
            <v>3530753</v>
          </cell>
          <cell r="Y161">
            <v>3933023</v>
          </cell>
          <cell r="Z161">
            <v>4202074</v>
          </cell>
          <cell r="AA161">
            <v>3700042</v>
          </cell>
          <cell r="AB161">
            <v>3109949</v>
          </cell>
          <cell r="AC161">
            <v>3349039</v>
          </cell>
          <cell r="AD161">
            <v>4318258</v>
          </cell>
          <cell r="AE161">
            <v>3758329</v>
          </cell>
          <cell r="AF161">
            <v>3837589</v>
          </cell>
          <cell r="AG161">
            <v>3243912</v>
          </cell>
          <cell r="AI161">
            <v>3035707</v>
          </cell>
        </row>
        <row r="162">
          <cell r="I162">
            <v>5577348</v>
          </cell>
          <cell r="J162">
            <v>5147512</v>
          </cell>
          <cell r="K162">
            <v>5269701</v>
          </cell>
          <cell r="L162">
            <v>5568209</v>
          </cell>
          <cell r="M162">
            <v>5612971</v>
          </cell>
          <cell r="N162">
            <v>6257274</v>
          </cell>
          <cell r="O162">
            <v>5270115</v>
          </cell>
          <cell r="P162">
            <v>5018877</v>
          </cell>
          <cell r="Q162">
            <v>5449481</v>
          </cell>
          <cell r="R162">
            <v>6238507</v>
          </cell>
          <cell r="S162">
            <v>5773875</v>
          </cell>
          <cell r="T162">
            <v>6312939</v>
          </cell>
          <cell r="U162">
            <v>6240474</v>
          </cell>
          <cell r="V162">
            <v>5092792</v>
          </cell>
          <cell r="W162">
            <v>5717618</v>
          </cell>
          <cell r="X162">
            <v>5371796</v>
          </cell>
          <cell r="Y162">
            <v>6045509</v>
          </cell>
          <cell r="Z162">
            <v>6560231</v>
          </cell>
          <cell r="AA162">
            <v>5725443</v>
          </cell>
          <cell r="AB162">
            <v>5052577</v>
          </cell>
          <cell r="AC162">
            <v>5596760</v>
          </cell>
          <cell r="AD162">
            <v>6754011</v>
          </cell>
          <cell r="AE162">
            <v>6377815</v>
          </cell>
          <cell r="AF162">
            <v>6099857</v>
          </cell>
          <cell r="AG162">
            <v>5659072</v>
          </cell>
          <cell r="AI162">
            <v>5147512</v>
          </cell>
        </row>
        <row r="163">
          <cell r="I163">
            <v>3821468</v>
          </cell>
          <cell r="J163">
            <v>3542372</v>
          </cell>
          <cell r="K163">
            <v>3387147</v>
          </cell>
          <cell r="L163">
            <v>3774940</v>
          </cell>
          <cell r="M163">
            <v>4651260</v>
          </cell>
          <cell r="N163">
            <v>4325400</v>
          </cell>
          <cell r="O163">
            <v>3707342</v>
          </cell>
          <cell r="P163">
            <v>3265219</v>
          </cell>
          <cell r="Q163">
            <v>3606983</v>
          </cell>
          <cell r="R163">
            <v>4385268</v>
          </cell>
          <cell r="S163">
            <v>3842605</v>
          </cell>
          <cell r="T163">
            <v>3957443</v>
          </cell>
          <cell r="U163">
            <v>4133222</v>
          </cell>
          <cell r="V163">
            <v>3667326</v>
          </cell>
          <cell r="W163">
            <v>3268302</v>
          </cell>
          <cell r="X163">
            <v>3405340</v>
          </cell>
          <cell r="Y163">
            <v>3758797</v>
          </cell>
          <cell r="Z163">
            <v>3942311</v>
          </cell>
          <cell r="AA163">
            <v>3469583</v>
          </cell>
          <cell r="AB163">
            <v>3127269</v>
          </cell>
          <cell r="AC163">
            <v>3436962</v>
          </cell>
          <cell r="AD163">
            <v>4599987</v>
          </cell>
          <cell r="AE163">
            <v>3963246</v>
          </cell>
          <cell r="AF163">
            <v>3830469</v>
          </cell>
          <cell r="AG163">
            <v>3471072</v>
          </cell>
          <cell r="AI163">
            <v>3542372</v>
          </cell>
        </row>
        <row r="164">
          <cell r="I164">
            <v>3266173</v>
          </cell>
          <cell r="J164">
            <v>3093334</v>
          </cell>
          <cell r="K164">
            <v>2955930</v>
          </cell>
          <cell r="L164">
            <v>3322223</v>
          </cell>
          <cell r="M164">
            <v>3481687</v>
          </cell>
          <cell r="N164">
            <v>3555922</v>
          </cell>
          <cell r="O164">
            <v>3268979</v>
          </cell>
          <cell r="P164">
            <v>2774440</v>
          </cell>
          <cell r="Q164">
            <v>2913579</v>
          </cell>
          <cell r="R164">
            <v>3483363</v>
          </cell>
          <cell r="S164">
            <v>3023275</v>
          </cell>
          <cell r="T164">
            <v>3196196</v>
          </cell>
          <cell r="U164">
            <v>3116832</v>
          </cell>
          <cell r="V164">
            <v>2957768</v>
          </cell>
          <cell r="W164">
            <v>2710575</v>
          </cell>
          <cell r="X164">
            <v>2827521</v>
          </cell>
          <cell r="Y164">
            <v>3199862</v>
          </cell>
          <cell r="Z164">
            <v>3219528</v>
          </cell>
          <cell r="AA164">
            <v>2897294</v>
          </cell>
          <cell r="AB164">
            <v>2731067</v>
          </cell>
          <cell r="AC164">
            <v>2521764</v>
          </cell>
          <cell r="AD164">
            <v>3406149</v>
          </cell>
          <cell r="AE164">
            <v>2659468</v>
          </cell>
          <cell r="AF164">
            <v>2763887</v>
          </cell>
          <cell r="AG164">
            <v>2631986</v>
          </cell>
          <cell r="AI164">
            <v>3093334</v>
          </cell>
        </row>
        <row r="165">
          <cell r="I165">
            <v>5063077</v>
          </cell>
          <cell r="J165">
            <v>4494785</v>
          </cell>
          <cell r="K165">
            <v>4401633</v>
          </cell>
          <cell r="L165">
            <v>4433908</v>
          </cell>
          <cell r="M165">
            <v>4697057</v>
          </cell>
          <cell r="N165">
            <v>4828527</v>
          </cell>
          <cell r="O165">
            <v>4561076</v>
          </cell>
          <cell r="P165">
            <v>4046733</v>
          </cell>
          <cell r="Q165">
            <v>4614576</v>
          </cell>
          <cell r="R165">
            <v>5601918</v>
          </cell>
          <cell r="S165">
            <v>5170684</v>
          </cell>
          <cell r="T165">
            <v>5633749</v>
          </cell>
          <cell r="U165">
            <v>5191428</v>
          </cell>
          <cell r="V165">
            <v>4672244</v>
          </cell>
          <cell r="W165">
            <v>4558449</v>
          </cell>
          <cell r="X165">
            <v>4182855</v>
          </cell>
          <cell r="Y165">
            <v>4610447</v>
          </cell>
          <cell r="Z165">
            <v>4963833</v>
          </cell>
          <cell r="AA165">
            <v>4448526</v>
          </cell>
          <cell r="AB165">
            <v>4313519</v>
          </cell>
          <cell r="AC165">
            <v>4378510</v>
          </cell>
          <cell r="AD165">
            <v>5783628</v>
          </cell>
          <cell r="AE165">
            <v>5588864</v>
          </cell>
          <cell r="AF165">
            <v>5461470</v>
          </cell>
          <cell r="AG165">
            <v>4771134</v>
          </cell>
          <cell r="AI165">
            <v>4494785</v>
          </cell>
        </row>
        <row r="166">
          <cell r="I166">
            <v>3522338</v>
          </cell>
          <cell r="J166">
            <v>3193635</v>
          </cell>
          <cell r="K166">
            <v>3096825</v>
          </cell>
          <cell r="L166">
            <v>3330443</v>
          </cell>
          <cell r="M166">
            <v>3447547</v>
          </cell>
          <cell r="N166">
            <v>3657931</v>
          </cell>
          <cell r="O166">
            <v>3250758</v>
          </cell>
          <cell r="P166">
            <v>3223328</v>
          </cell>
          <cell r="Q166">
            <v>3079054</v>
          </cell>
          <cell r="R166">
            <v>4395603</v>
          </cell>
          <cell r="S166">
            <v>3718688</v>
          </cell>
          <cell r="T166">
            <v>3985058</v>
          </cell>
          <cell r="U166">
            <v>3615117</v>
          </cell>
          <cell r="V166">
            <v>3317029</v>
          </cell>
          <cell r="W166">
            <v>3220370</v>
          </cell>
          <cell r="X166">
            <v>3210392</v>
          </cell>
          <cell r="Y166">
            <v>3586559</v>
          </cell>
          <cell r="Z166">
            <v>3834570</v>
          </cell>
          <cell r="AA166">
            <v>3625723</v>
          </cell>
          <cell r="AB166">
            <v>2958754</v>
          </cell>
          <cell r="AC166">
            <v>3099233</v>
          </cell>
          <cell r="AD166">
            <v>4480661</v>
          </cell>
          <cell r="AE166">
            <v>4046128</v>
          </cell>
          <cell r="AF166">
            <v>4114620</v>
          </cell>
          <cell r="AG166">
            <v>3299080</v>
          </cell>
          <cell r="AI166">
            <v>3193635</v>
          </cell>
        </row>
        <row r="167">
          <cell r="I167">
            <v>3290715</v>
          </cell>
          <cell r="J167">
            <v>3160023</v>
          </cell>
          <cell r="K167">
            <v>3166351</v>
          </cell>
          <cell r="L167">
            <v>3249371</v>
          </cell>
          <cell r="M167">
            <v>3461596</v>
          </cell>
          <cell r="N167">
            <v>3566533</v>
          </cell>
          <cell r="O167">
            <v>3436045</v>
          </cell>
          <cell r="P167">
            <v>3125847</v>
          </cell>
          <cell r="Q167">
            <v>3077601</v>
          </cell>
          <cell r="R167">
            <v>4125505</v>
          </cell>
          <cell r="S167">
            <v>3578087</v>
          </cell>
          <cell r="T167">
            <v>3400961</v>
          </cell>
          <cell r="U167">
            <v>3642181</v>
          </cell>
          <cell r="V167">
            <v>3276212</v>
          </cell>
          <cell r="W167">
            <v>3076578</v>
          </cell>
          <cell r="X167">
            <v>3051202</v>
          </cell>
          <cell r="Y167">
            <v>3401328</v>
          </cell>
          <cell r="Z167">
            <v>3707337</v>
          </cell>
          <cell r="AA167">
            <v>3237295</v>
          </cell>
          <cell r="AB167">
            <v>2910367</v>
          </cell>
          <cell r="AC167">
            <v>2797044</v>
          </cell>
          <cell r="AD167">
            <v>4062071</v>
          </cell>
          <cell r="AE167">
            <v>3506985</v>
          </cell>
          <cell r="AF167">
            <v>3188249</v>
          </cell>
          <cell r="AG167">
            <v>2805058</v>
          </cell>
          <cell r="AI167">
            <v>3160023</v>
          </cell>
        </row>
        <row r="168">
          <cell r="I168">
            <v>5271676</v>
          </cell>
          <cell r="J168">
            <v>4753449</v>
          </cell>
          <cell r="K168">
            <v>4702150</v>
          </cell>
          <cell r="L168">
            <v>4653395</v>
          </cell>
          <cell r="M168">
            <v>4961668</v>
          </cell>
          <cell r="N168">
            <v>5247200</v>
          </cell>
          <cell r="O168">
            <v>4688743</v>
          </cell>
          <cell r="P168">
            <v>4532799</v>
          </cell>
          <cell r="Q168">
            <v>4097078</v>
          </cell>
          <cell r="R168">
            <v>5253088</v>
          </cell>
          <cell r="S168">
            <v>4621543</v>
          </cell>
          <cell r="T168">
            <v>5097550</v>
          </cell>
          <cell r="U168">
            <v>5046922</v>
          </cell>
          <cell r="V168">
            <v>4683621</v>
          </cell>
          <cell r="W168">
            <v>4080780</v>
          </cell>
          <cell r="X168">
            <v>3846126</v>
          </cell>
          <cell r="Y168">
            <v>4099920</v>
          </cell>
          <cell r="Z168">
            <v>4486276</v>
          </cell>
          <cell r="AA168">
            <v>3973272</v>
          </cell>
          <cell r="AB168">
            <v>3525962</v>
          </cell>
          <cell r="AC168">
            <v>3668381</v>
          </cell>
          <cell r="AD168">
            <v>4743111</v>
          </cell>
          <cell r="AE168">
            <v>4237984</v>
          </cell>
          <cell r="AF168">
            <v>4128391</v>
          </cell>
          <cell r="AG168">
            <v>3642299</v>
          </cell>
          <cell r="AI168">
            <v>4753449</v>
          </cell>
        </row>
        <row r="169">
          <cell r="I169">
            <v>4754448</v>
          </cell>
          <cell r="J169">
            <v>4133156</v>
          </cell>
          <cell r="K169">
            <v>3955288</v>
          </cell>
          <cell r="L169">
            <v>4519150</v>
          </cell>
          <cell r="M169">
            <v>4706922</v>
          </cell>
          <cell r="N169">
            <v>5502880</v>
          </cell>
          <cell r="O169">
            <v>4584406</v>
          </cell>
          <cell r="P169">
            <v>3878477</v>
          </cell>
          <cell r="Q169">
            <v>4067383</v>
          </cell>
          <cell r="R169">
            <v>5125802</v>
          </cell>
          <cell r="S169">
            <v>4543236</v>
          </cell>
          <cell r="T169">
            <v>5022151</v>
          </cell>
          <cell r="U169">
            <v>4699041</v>
          </cell>
          <cell r="V169">
            <v>4672990</v>
          </cell>
          <cell r="W169">
            <v>4382532</v>
          </cell>
          <cell r="X169">
            <v>4217531</v>
          </cell>
          <cell r="Y169">
            <v>5187305</v>
          </cell>
          <cell r="Z169">
            <v>5677864</v>
          </cell>
          <cell r="AA169">
            <v>5217212</v>
          </cell>
          <cell r="AB169">
            <v>4072774</v>
          </cell>
          <cell r="AC169">
            <v>4100542</v>
          </cell>
          <cell r="AD169">
            <v>5182214</v>
          </cell>
          <cell r="AE169">
            <v>5168809</v>
          </cell>
          <cell r="AF169">
            <v>4878621</v>
          </cell>
          <cell r="AG169">
            <v>8003427</v>
          </cell>
          <cell r="AI169">
            <v>4133156</v>
          </cell>
        </row>
        <row r="170">
          <cell r="I170">
            <v>41361980</v>
          </cell>
          <cell r="J170">
            <v>30292659</v>
          </cell>
          <cell r="K170">
            <v>35196499</v>
          </cell>
          <cell r="L170">
            <v>29664705</v>
          </cell>
          <cell r="M170">
            <v>29192265</v>
          </cell>
          <cell r="N170">
            <v>32959276</v>
          </cell>
          <cell r="O170">
            <v>33143555</v>
          </cell>
          <cell r="P170">
            <v>32076377</v>
          </cell>
          <cell r="Q170">
            <v>36364397</v>
          </cell>
          <cell r="R170">
            <v>45714784</v>
          </cell>
          <cell r="S170">
            <v>37069394</v>
          </cell>
          <cell r="T170">
            <v>41657987</v>
          </cell>
          <cell r="U170">
            <v>39039149</v>
          </cell>
          <cell r="V170">
            <v>37546294</v>
          </cell>
          <cell r="W170">
            <v>33425631</v>
          </cell>
          <cell r="X170">
            <v>28095616</v>
          </cell>
          <cell r="Y170">
            <v>31183619</v>
          </cell>
          <cell r="Z170">
            <v>28692527</v>
          </cell>
          <cell r="AA170">
            <v>31100367</v>
          </cell>
          <cell r="AB170">
            <v>31303352</v>
          </cell>
          <cell r="AC170">
            <v>30408575</v>
          </cell>
          <cell r="AD170">
            <v>41202647</v>
          </cell>
          <cell r="AE170">
            <v>42739934</v>
          </cell>
          <cell r="AF170">
            <v>40093150</v>
          </cell>
          <cell r="AG170">
            <v>32463017</v>
          </cell>
          <cell r="AI170">
            <v>30292659</v>
          </cell>
        </row>
        <row r="171">
          <cell r="I171">
            <v>6941560</v>
          </cell>
          <cell r="J171">
            <v>5202480</v>
          </cell>
          <cell r="K171">
            <v>6261436</v>
          </cell>
          <cell r="L171">
            <v>5401399</v>
          </cell>
          <cell r="M171">
            <v>5353712</v>
          </cell>
          <cell r="N171">
            <v>5780401</v>
          </cell>
          <cell r="O171">
            <v>6034681</v>
          </cell>
          <cell r="P171">
            <v>5139312</v>
          </cell>
          <cell r="Q171">
            <v>7652250</v>
          </cell>
          <cell r="R171">
            <v>8369493</v>
          </cell>
          <cell r="S171">
            <v>7851041</v>
          </cell>
          <cell r="T171">
            <v>8368776</v>
          </cell>
          <cell r="U171">
            <v>7593514</v>
          </cell>
          <cell r="V171">
            <v>6087617</v>
          </cell>
          <cell r="W171">
            <v>6861480</v>
          </cell>
          <cell r="X171">
            <v>5743787</v>
          </cell>
          <cell r="Y171">
            <v>8802078</v>
          </cell>
          <cell r="Z171">
            <v>4144446</v>
          </cell>
          <cell r="AA171">
            <v>9299320</v>
          </cell>
          <cell r="AB171">
            <v>3798433</v>
          </cell>
          <cell r="AC171">
            <v>6601875</v>
          </cell>
          <cell r="AD171">
            <v>8007893</v>
          </cell>
          <cell r="AE171">
            <v>8352978</v>
          </cell>
          <cell r="AF171">
            <v>7015951</v>
          </cell>
          <cell r="AG171">
            <v>2726821</v>
          </cell>
          <cell r="AI171">
            <v>5202480</v>
          </cell>
        </row>
        <row r="172">
          <cell r="I172">
            <v>3428216</v>
          </cell>
          <cell r="J172">
            <v>3833243</v>
          </cell>
          <cell r="K172">
            <v>3703962</v>
          </cell>
          <cell r="L172">
            <v>4567616</v>
          </cell>
          <cell r="M172">
            <v>4141355</v>
          </cell>
          <cell r="N172">
            <v>4085233</v>
          </cell>
          <cell r="O172">
            <v>4208469</v>
          </cell>
          <cell r="P172">
            <v>4025090</v>
          </cell>
          <cell r="Q172">
            <v>4140702</v>
          </cell>
          <cell r="R172">
            <v>5081699</v>
          </cell>
          <cell r="S172">
            <v>4726003</v>
          </cell>
          <cell r="T172">
            <v>4722485</v>
          </cell>
          <cell r="U172">
            <v>4853853</v>
          </cell>
          <cell r="V172">
            <v>4523706</v>
          </cell>
          <cell r="W172">
            <v>4050039</v>
          </cell>
          <cell r="X172">
            <v>4109754</v>
          </cell>
          <cell r="Y172">
            <v>4236746</v>
          </cell>
          <cell r="Z172">
            <v>4600611</v>
          </cell>
          <cell r="AA172">
            <v>4794565</v>
          </cell>
          <cell r="AB172">
            <v>3651770</v>
          </cell>
          <cell r="AC172">
            <v>3859897</v>
          </cell>
          <cell r="AD172">
            <v>5024160</v>
          </cell>
          <cell r="AE172">
            <v>4434931</v>
          </cell>
          <cell r="AF172">
            <v>4534183</v>
          </cell>
          <cell r="AG172">
            <v>4215402</v>
          </cell>
          <cell r="AI172">
            <v>3833243</v>
          </cell>
        </row>
        <row r="173">
          <cell r="I173">
            <v>6385731</v>
          </cell>
          <cell r="J173">
            <v>5002697</v>
          </cell>
          <cell r="K173">
            <v>4634781</v>
          </cell>
          <cell r="L173">
            <v>5852843</v>
          </cell>
          <cell r="M173">
            <v>6002366</v>
          </cell>
          <cell r="N173">
            <v>5745454</v>
          </cell>
          <cell r="O173">
            <v>6423650</v>
          </cell>
          <cell r="P173">
            <v>4487063</v>
          </cell>
          <cell r="Q173">
            <v>4829527</v>
          </cell>
          <cell r="R173">
            <v>5308095</v>
          </cell>
          <cell r="S173">
            <v>5470540</v>
          </cell>
          <cell r="T173">
            <v>5784064</v>
          </cell>
          <cell r="U173">
            <v>5343752</v>
          </cell>
          <cell r="V173">
            <v>5116153</v>
          </cell>
          <cell r="W173">
            <v>4546773</v>
          </cell>
          <cell r="X173">
            <v>5011009</v>
          </cell>
          <cell r="Y173">
            <v>5422408</v>
          </cell>
          <cell r="Z173">
            <v>5899229</v>
          </cell>
          <cell r="AA173">
            <v>5717910</v>
          </cell>
          <cell r="AB173">
            <v>4489213</v>
          </cell>
          <cell r="AC173">
            <v>4206505</v>
          </cell>
          <cell r="AD173">
            <v>5668018</v>
          </cell>
          <cell r="AE173">
            <v>5650767</v>
          </cell>
          <cell r="AF173">
            <v>5676664</v>
          </cell>
          <cell r="AG173">
            <v>5343399</v>
          </cell>
          <cell r="AI173">
            <v>5002697</v>
          </cell>
        </row>
        <row r="175">
          <cell r="I175">
            <v>196377</v>
          </cell>
          <cell r="J175">
            <v>202622</v>
          </cell>
          <cell r="K175">
            <v>210090</v>
          </cell>
          <cell r="L175">
            <v>221678</v>
          </cell>
          <cell r="M175">
            <v>232669</v>
          </cell>
          <cell r="N175">
            <v>215159</v>
          </cell>
          <cell r="O175">
            <v>205993</v>
          </cell>
          <cell r="P175">
            <v>190603</v>
          </cell>
          <cell r="Q175">
            <v>206278</v>
          </cell>
          <cell r="R175">
            <v>211422</v>
          </cell>
          <cell r="S175">
            <v>202187</v>
          </cell>
          <cell r="T175">
            <v>204215</v>
          </cell>
          <cell r="U175">
            <v>199173</v>
          </cell>
          <cell r="V175">
            <v>193607</v>
          </cell>
          <cell r="W175">
            <v>192666</v>
          </cell>
          <cell r="X175">
            <v>209642</v>
          </cell>
          <cell r="Y175">
            <v>212304</v>
          </cell>
          <cell r="Z175">
            <v>234594</v>
          </cell>
          <cell r="AA175">
            <v>186176</v>
          </cell>
          <cell r="AB175">
            <v>179723</v>
          </cell>
          <cell r="AC175">
            <v>199047</v>
          </cell>
          <cell r="AD175">
            <v>197044</v>
          </cell>
          <cell r="AE175">
            <v>199324</v>
          </cell>
          <cell r="AF175">
            <v>186836</v>
          </cell>
          <cell r="AG175">
            <v>204048</v>
          </cell>
          <cell r="AI175">
            <v>202622</v>
          </cell>
        </row>
        <row r="176">
          <cell r="I176">
            <v>557885</v>
          </cell>
          <cell r="J176">
            <v>572367</v>
          </cell>
          <cell r="K176">
            <v>640463</v>
          </cell>
          <cell r="L176">
            <v>666808</v>
          </cell>
          <cell r="M176">
            <v>697514</v>
          </cell>
          <cell r="N176">
            <v>806248</v>
          </cell>
          <cell r="O176">
            <v>627722</v>
          </cell>
          <cell r="P176">
            <v>529068</v>
          </cell>
          <cell r="Q176">
            <v>495835</v>
          </cell>
          <cell r="R176">
            <v>501645</v>
          </cell>
          <cell r="S176">
            <v>563356</v>
          </cell>
          <cell r="T176">
            <v>516824</v>
          </cell>
          <cell r="U176">
            <v>551042</v>
          </cell>
          <cell r="V176">
            <v>609039</v>
          </cell>
          <cell r="W176">
            <v>568408</v>
          </cell>
          <cell r="X176">
            <v>626321</v>
          </cell>
          <cell r="Y176">
            <v>716643</v>
          </cell>
          <cell r="Z176">
            <v>757841</v>
          </cell>
          <cell r="AA176">
            <v>606805</v>
          </cell>
          <cell r="AB176">
            <v>486820</v>
          </cell>
          <cell r="AC176">
            <v>528339</v>
          </cell>
          <cell r="AD176">
            <v>494683</v>
          </cell>
          <cell r="AE176">
            <v>497949</v>
          </cell>
          <cell r="AF176">
            <v>516452</v>
          </cell>
          <cell r="AG176">
            <v>591750</v>
          </cell>
          <cell r="AI176">
            <v>572367</v>
          </cell>
        </row>
        <row r="177">
          <cell r="I177">
            <v>309405</v>
          </cell>
          <cell r="J177">
            <v>318972</v>
          </cell>
          <cell r="K177">
            <v>360377</v>
          </cell>
          <cell r="L177">
            <v>345103</v>
          </cell>
          <cell r="M177">
            <v>355602</v>
          </cell>
          <cell r="N177">
            <v>397876</v>
          </cell>
          <cell r="O177">
            <v>315962</v>
          </cell>
          <cell r="P177">
            <v>307907</v>
          </cell>
          <cell r="Q177">
            <v>337862</v>
          </cell>
          <cell r="R177">
            <v>314015</v>
          </cell>
          <cell r="S177">
            <v>334448</v>
          </cell>
          <cell r="T177">
            <v>323247</v>
          </cell>
          <cell r="U177">
            <v>323287</v>
          </cell>
          <cell r="V177">
            <v>317092</v>
          </cell>
          <cell r="W177">
            <v>435841</v>
          </cell>
          <cell r="X177">
            <v>434986</v>
          </cell>
          <cell r="Y177">
            <v>462582</v>
          </cell>
          <cell r="Z177">
            <v>507143</v>
          </cell>
          <cell r="AA177">
            <v>464696</v>
          </cell>
          <cell r="AB177">
            <v>383249</v>
          </cell>
          <cell r="AC177">
            <v>353830</v>
          </cell>
          <cell r="AD177">
            <v>462387</v>
          </cell>
          <cell r="AE177">
            <v>423182</v>
          </cell>
          <cell r="AF177">
            <v>451089</v>
          </cell>
          <cell r="AG177">
            <v>412193</v>
          </cell>
          <cell r="AI177">
            <v>318972</v>
          </cell>
        </row>
        <row r="178">
          <cell r="I178">
            <v>340168</v>
          </cell>
          <cell r="J178">
            <v>314355</v>
          </cell>
          <cell r="K178">
            <v>375761</v>
          </cell>
          <cell r="L178">
            <v>348304</v>
          </cell>
          <cell r="M178">
            <v>374091</v>
          </cell>
          <cell r="N178">
            <v>424373</v>
          </cell>
          <cell r="O178">
            <v>354567</v>
          </cell>
          <cell r="P178">
            <v>348025</v>
          </cell>
          <cell r="Q178">
            <v>350483</v>
          </cell>
          <cell r="R178">
            <v>351650</v>
          </cell>
          <cell r="S178">
            <v>383168</v>
          </cell>
          <cell r="T178">
            <v>355147</v>
          </cell>
          <cell r="U178">
            <v>347694</v>
          </cell>
          <cell r="V178">
            <v>369513</v>
          </cell>
          <cell r="W178">
            <v>389224</v>
          </cell>
          <cell r="X178">
            <v>407548</v>
          </cell>
          <cell r="Y178">
            <v>422572</v>
          </cell>
          <cell r="Z178">
            <v>454864</v>
          </cell>
          <cell r="AA178">
            <v>361685</v>
          </cell>
          <cell r="AB178">
            <v>370889</v>
          </cell>
          <cell r="AC178">
            <v>401358</v>
          </cell>
          <cell r="AD178">
            <v>375186</v>
          </cell>
          <cell r="AE178">
            <v>363379</v>
          </cell>
          <cell r="AF178">
            <v>399645</v>
          </cell>
          <cell r="AG178">
            <v>345613</v>
          </cell>
          <cell r="AI178">
            <v>314355</v>
          </cell>
        </row>
        <row r="179">
          <cell r="I179">
            <v>146720</v>
          </cell>
          <cell r="J179">
            <v>122599</v>
          </cell>
          <cell r="K179">
            <v>124435</v>
          </cell>
          <cell r="L179">
            <v>138412</v>
          </cell>
          <cell r="M179">
            <v>132564</v>
          </cell>
          <cell r="N179">
            <v>163159</v>
          </cell>
          <cell r="O179">
            <v>140374</v>
          </cell>
          <cell r="P179">
            <v>113270</v>
          </cell>
          <cell r="Q179">
            <v>140086</v>
          </cell>
          <cell r="R179">
            <v>127999</v>
          </cell>
          <cell r="S179">
            <v>130789</v>
          </cell>
          <cell r="T179">
            <v>133814</v>
          </cell>
          <cell r="U179">
            <v>139661</v>
          </cell>
          <cell r="V179">
            <v>134523</v>
          </cell>
          <cell r="W179">
            <v>141616</v>
          </cell>
          <cell r="X179">
            <v>134662</v>
          </cell>
          <cell r="Y179">
            <v>136909</v>
          </cell>
          <cell r="Z179">
            <v>165059</v>
          </cell>
          <cell r="AA179">
            <v>125435</v>
          </cell>
          <cell r="AB179">
            <v>119930</v>
          </cell>
          <cell r="AC179">
            <v>124206</v>
          </cell>
          <cell r="AD179">
            <v>141003</v>
          </cell>
          <cell r="AE179">
            <v>126399</v>
          </cell>
          <cell r="AF179">
            <v>131856</v>
          </cell>
          <cell r="AG179">
            <v>134816</v>
          </cell>
          <cell r="AI179">
            <v>122599</v>
          </cell>
        </row>
        <row r="180">
          <cell r="I180">
            <v>130294</v>
          </cell>
          <cell r="J180">
            <v>114725</v>
          </cell>
          <cell r="K180">
            <v>137817</v>
          </cell>
          <cell r="L180">
            <v>111087</v>
          </cell>
          <cell r="M180">
            <v>120615</v>
          </cell>
          <cell r="N180">
            <v>133824</v>
          </cell>
          <cell r="O180">
            <v>123603</v>
          </cell>
          <cell r="P180">
            <v>109683</v>
          </cell>
          <cell r="Q180">
            <v>113146</v>
          </cell>
          <cell r="R180">
            <v>116282</v>
          </cell>
          <cell r="S180">
            <v>119989</v>
          </cell>
          <cell r="T180">
            <v>118363</v>
          </cell>
          <cell r="U180">
            <v>109609</v>
          </cell>
          <cell r="V180">
            <v>111964</v>
          </cell>
          <cell r="W180">
            <v>99422</v>
          </cell>
          <cell r="X180">
            <v>114452</v>
          </cell>
          <cell r="Y180">
            <v>107802</v>
          </cell>
          <cell r="Z180">
            <v>124547</v>
          </cell>
          <cell r="AA180">
            <v>95224</v>
          </cell>
          <cell r="AB180">
            <v>96559</v>
          </cell>
          <cell r="AC180">
            <v>83987</v>
          </cell>
          <cell r="AD180">
            <v>88555</v>
          </cell>
          <cell r="AE180">
            <v>107282</v>
          </cell>
          <cell r="AF180">
            <v>89182</v>
          </cell>
          <cell r="AG180">
            <v>107997</v>
          </cell>
          <cell r="AI180">
            <v>114725</v>
          </cell>
        </row>
        <row r="181">
          <cell r="I181">
            <v>661605</v>
          </cell>
          <cell r="J181">
            <v>559829</v>
          </cell>
          <cell r="K181">
            <v>598647</v>
          </cell>
          <cell r="L181">
            <v>595369</v>
          </cell>
          <cell r="M181">
            <v>638022</v>
          </cell>
          <cell r="N181">
            <v>481254</v>
          </cell>
          <cell r="O181">
            <v>244414</v>
          </cell>
          <cell r="P181">
            <v>208983</v>
          </cell>
          <cell r="Q181">
            <v>217819</v>
          </cell>
          <cell r="R181">
            <v>261689</v>
          </cell>
          <cell r="S181">
            <v>236536</v>
          </cell>
          <cell r="T181">
            <v>243219</v>
          </cell>
          <cell r="U181">
            <v>244300</v>
          </cell>
          <cell r="V181">
            <v>226442</v>
          </cell>
          <cell r="W181">
            <v>243916</v>
          </cell>
          <cell r="X181">
            <v>245876</v>
          </cell>
          <cell r="Y181">
            <v>289714</v>
          </cell>
          <cell r="Z181">
            <v>298247</v>
          </cell>
          <cell r="AA181">
            <v>238779</v>
          </cell>
          <cell r="AB181">
            <v>221845</v>
          </cell>
          <cell r="AC181">
            <v>218239</v>
          </cell>
          <cell r="AD181">
            <v>255347</v>
          </cell>
          <cell r="AE181">
            <v>221816</v>
          </cell>
          <cell r="AF181">
            <v>244457</v>
          </cell>
          <cell r="AG181">
            <v>230003</v>
          </cell>
          <cell r="AI181">
            <v>559829</v>
          </cell>
        </row>
        <row r="182">
          <cell r="I182">
            <v>135397</v>
          </cell>
          <cell r="J182">
            <v>125684</v>
          </cell>
          <cell r="K182">
            <v>150483</v>
          </cell>
          <cell r="L182">
            <v>142787</v>
          </cell>
          <cell r="M182">
            <v>143240</v>
          </cell>
          <cell r="N182">
            <v>166182</v>
          </cell>
          <cell r="O182">
            <v>143312</v>
          </cell>
          <cell r="P182">
            <v>113795</v>
          </cell>
          <cell r="Q182">
            <v>170775</v>
          </cell>
          <cell r="R182">
            <v>148263</v>
          </cell>
          <cell r="S182">
            <v>137440</v>
          </cell>
          <cell r="T182">
            <v>149965</v>
          </cell>
          <cell r="U182">
            <v>136436</v>
          </cell>
          <cell r="V182">
            <v>150110</v>
          </cell>
          <cell r="W182">
            <v>155178</v>
          </cell>
          <cell r="X182">
            <v>153782</v>
          </cell>
          <cell r="Y182">
            <v>159372</v>
          </cell>
          <cell r="Z182">
            <v>189644</v>
          </cell>
          <cell r="AA182">
            <v>157472</v>
          </cell>
          <cell r="AB182">
            <v>146282</v>
          </cell>
          <cell r="AC182">
            <v>153173</v>
          </cell>
          <cell r="AD182">
            <v>42850</v>
          </cell>
          <cell r="AE182">
            <v>35084</v>
          </cell>
          <cell r="AF182">
            <v>41922</v>
          </cell>
          <cell r="AG182">
            <v>37594</v>
          </cell>
          <cell r="AI182">
            <v>125684</v>
          </cell>
        </row>
        <row r="183">
          <cell r="I183">
            <v>250121</v>
          </cell>
          <cell r="J183">
            <v>219247</v>
          </cell>
          <cell r="K183">
            <v>233107</v>
          </cell>
          <cell r="L183">
            <v>241469</v>
          </cell>
          <cell r="M183">
            <v>251838</v>
          </cell>
          <cell r="N183">
            <v>286856</v>
          </cell>
          <cell r="O183">
            <v>235662</v>
          </cell>
          <cell r="P183">
            <v>201354</v>
          </cell>
          <cell r="Q183">
            <v>224794</v>
          </cell>
          <cell r="R183">
            <v>234102</v>
          </cell>
          <cell r="S183">
            <v>223826</v>
          </cell>
          <cell r="T183">
            <v>271615</v>
          </cell>
          <cell r="U183">
            <v>238713</v>
          </cell>
          <cell r="V183">
            <v>227802</v>
          </cell>
          <cell r="W183">
            <v>295451</v>
          </cell>
          <cell r="X183">
            <v>284352</v>
          </cell>
          <cell r="Y183">
            <v>328096</v>
          </cell>
          <cell r="Z183">
            <v>353719</v>
          </cell>
          <cell r="AA183">
            <v>286234</v>
          </cell>
          <cell r="AB183">
            <v>466649</v>
          </cell>
          <cell r="AC183">
            <v>239475</v>
          </cell>
          <cell r="AD183">
            <v>645310</v>
          </cell>
          <cell r="AE183">
            <v>471844</v>
          </cell>
          <cell r="AF183">
            <v>720543</v>
          </cell>
          <cell r="AG183">
            <v>377437</v>
          </cell>
          <cell r="AI183">
            <v>219247</v>
          </cell>
        </row>
        <row r="184">
          <cell r="I184">
            <v>245625</v>
          </cell>
          <cell r="J184">
            <v>249462</v>
          </cell>
          <cell r="K184">
            <v>262176</v>
          </cell>
          <cell r="L184">
            <v>408713</v>
          </cell>
          <cell r="M184">
            <v>318053</v>
          </cell>
          <cell r="N184">
            <v>417283</v>
          </cell>
          <cell r="O184">
            <v>405198</v>
          </cell>
          <cell r="P184">
            <v>313707</v>
          </cell>
          <cell r="Q184">
            <v>593455</v>
          </cell>
          <cell r="R184">
            <v>334504</v>
          </cell>
          <cell r="S184">
            <v>611781</v>
          </cell>
          <cell r="T184">
            <v>536080</v>
          </cell>
          <cell r="U184">
            <v>390125</v>
          </cell>
          <cell r="V184">
            <v>340421</v>
          </cell>
          <cell r="W184">
            <v>198934</v>
          </cell>
          <cell r="X184">
            <v>203253</v>
          </cell>
          <cell r="Y184">
            <v>259960</v>
          </cell>
          <cell r="Z184">
            <v>249843</v>
          </cell>
          <cell r="AA184">
            <v>216971</v>
          </cell>
          <cell r="AB184">
            <v>149797</v>
          </cell>
          <cell r="AC184">
            <v>195415</v>
          </cell>
          <cell r="AD184">
            <v>191580</v>
          </cell>
          <cell r="AE184">
            <v>148138</v>
          </cell>
          <cell r="AF184">
            <v>161222</v>
          </cell>
          <cell r="AG184">
            <v>188381</v>
          </cell>
          <cell r="AI184">
            <v>249462</v>
          </cell>
        </row>
        <row r="185">
          <cell r="I185">
            <v>510842</v>
          </cell>
          <cell r="J185">
            <v>463113</v>
          </cell>
          <cell r="K185">
            <v>475246</v>
          </cell>
          <cell r="L185">
            <v>493071</v>
          </cell>
          <cell r="M185">
            <v>488713</v>
          </cell>
          <cell r="N185">
            <v>571766</v>
          </cell>
          <cell r="O185">
            <v>507418</v>
          </cell>
          <cell r="P185">
            <v>429739</v>
          </cell>
          <cell r="Q185">
            <v>459733</v>
          </cell>
          <cell r="R185">
            <v>492130</v>
          </cell>
          <cell r="S185">
            <v>476720</v>
          </cell>
          <cell r="T185">
            <v>522458</v>
          </cell>
          <cell r="U185">
            <v>492040</v>
          </cell>
          <cell r="V185">
            <v>469382</v>
          </cell>
          <cell r="W185">
            <v>524536</v>
          </cell>
          <cell r="X185">
            <v>469002</v>
          </cell>
          <cell r="Y185">
            <v>544693</v>
          </cell>
          <cell r="Z185">
            <v>571540</v>
          </cell>
          <cell r="AA185">
            <v>506535</v>
          </cell>
          <cell r="AB185">
            <v>440672</v>
          </cell>
          <cell r="AC185">
            <v>457528</v>
          </cell>
          <cell r="AD185">
            <v>511130</v>
          </cell>
          <cell r="AE185">
            <v>470819</v>
          </cell>
          <cell r="AF185">
            <v>522147</v>
          </cell>
          <cell r="AG185">
            <v>474099</v>
          </cell>
          <cell r="AI185">
            <v>463113</v>
          </cell>
        </row>
        <row r="186">
          <cell r="I186">
            <v>83193</v>
          </cell>
          <cell r="J186">
            <v>53923</v>
          </cell>
          <cell r="K186">
            <v>58028</v>
          </cell>
          <cell r="L186">
            <v>53762</v>
          </cell>
          <cell r="M186">
            <v>59052</v>
          </cell>
          <cell r="N186">
            <v>69130</v>
          </cell>
          <cell r="O186">
            <v>59084</v>
          </cell>
          <cell r="P186">
            <v>39418</v>
          </cell>
          <cell r="Q186">
            <v>40873</v>
          </cell>
          <cell r="R186">
            <v>42485</v>
          </cell>
          <cell r="S186">
            <v>43643</v>
          </cell>
          <cell r="T186">
            <v>51684</v>
          </cell>
          <cell r="U186">
            <v>48365</v>
          </cell>
          <cell r="V186">
            <v>50241</v>
          </cell>
          <cell r="W186">
            <v>50731</v>
          </cell>
          <cell r="X186">
            <v>49089</v>
          </cell>
          <cell r="Y186">
            <v>59923</v>
          </cell>
          <cell r="Z186">
            <v>56902</v>
          </cell>
          <cell r="AA186">
            <v>39829</v>
          </cell>
          <cell r="AB186">
            <v>34641</v>
          </cell>
          <cell r="AC186">
            <v>33087</v>
          </cell>
          <cell r="AD186">
            <v>38242</v>
          </cell>
          <cell r="AE186">
            <v>33786</v>
          </cell>
          <cell r="AF186">
            <v>39476</v>
          </cell>
          <cell r="AG186">
            <v>36756</v>
          </cell>
          <cell r="AI186">
            <v>53923</v>
          </cell>
        </row>
        <row r="187">
          <cell r="I187">
            <v>184191</v>
          </cell>
          <cell r="J187">
            <v>154690</v>
          </cell>
          <cell r="K187">
            <v>182307</v>
          </cell>
          <cell r="L187">
            <v>179458</v>
          </cell>
          <cell r="M187">
            <v>185640</v>
          </cell>
          <cell r="N187">
            <v>217412</v>
          </cell>
          <cell r="O187">
            <v>179457</v>
          </cell>
          <cell r="P187">
            <v>151673</v>
          </cell>
          <cell r="Q187">
            <v>162784</v>
          </cell>
          <cell r="R187">
            <v>166606</v>
          </cell>
          <cell r="S187">
            <v>154883</v>
          </cell>
          <cell r="T187">
            <v>177869</v>
          </cell>
          <cell r="U187">
            <v>175613</v>
          </cell>
          <cell r="V187">
            <v>175219</v>
          </cell>
          <cell r="W187">
            <v>168517</v>
          </cell>
          <cell r="X187">
            <v>164686</v>
          </cell>
          <cell r="Y187">
            <v>180729</v>
          </cell>
          <cell r="Z187">
            <v>202367</v>
          </cell>
          <cell r="AA187">
            <v>161935</v>
          </cell>
          <cell r="AB187">
            <v>140352</v>
          </cell>
          <cell r="AC187">
            <v>136551</v>
          </cell>
          <cell r="AD187">
            <v>137768</v>
          </cell>
          <cell r="AE187">
            <v>132535</v>
          </cell>
          <cell r="AF187">
            <v>142429</v>
          </cell>
          <cell r="AG187">
            <v>157363</v>
          </cell>
          <cell r="AI187">
            <v>154690</v>
          </cell>
        </row>
        <row r="188">
          <cell r="I188">
            <v>520945</v>
          </cell>
          <cell r="J188">
            <v>521096</v>
          </cell>
          <cell r="K188">
            <v>576500</v>
          </cell>
          <cell r="L188">
            <v>573442</v>
          </cell>
          <cell r="M188">
            <v>598878</v>
          </cell>
          <cell r="N188">
            <v>644492</v>
          </cell>
          <cell r="O188">
            <v>601424</v>
          </cell>
          <cell r="P188">
            <v>488536</v>
          </cell>
          <cell r="Q188">
            <v>474982</v>
          </cell>
          <cell r="R188">
            <v>446500</v>
          </cell>
          <cell r="S188">
            <v>515879</v>
          </cell>
          <cell r="T188">
            <v>524080</v>
          </cell>
          <cell r="U188">
            <v>465865</v>
          </cell>
          <cell r="V188">
            <v>509138</v>
          </cell>
          <cell r="W188">
            <v>527623</v>
          </cell>
          <cell r="X188">
            <v>531072</v>
          </cell>
          <cell r="Y188">
            <v>535318</v>
          </cell>
          <cell r="Z188">
            <v>591952</v>
          </cell>
          <cell r="AA188">
            <v>536078</v>
          </cell>
          <cell r="AB188">
            <v>423521</v>
          </cell>
          <cell r="AC188">
            <v>422593</v>
          </cell>
          <cell r="AD188">
            <v>504064</v>
          </cell>
          <cell r="AE188">
            <v>435668</v>
          </cell>
          <cell r="AF188">
            <v>504975</v>
          </cell>
          <cell r="AG188">
            <v>448440</v>
          </cell>
          <cell r="AI188">
            <v>521096</v>
          </cell>
        </row>
        <row r="189">
          <cell r="I189">
            <v>507026</v>
          </cell>
          <cell r="J189">
            <v>572125</v>
          </cell>
          <cell r="K189">
            <v>370657</v>
          </cell>
          <cell r="L189">
            <v>158100</v>
          </cell>
          <cell r="M189">
            <v>164911</v>
          </cell>
          <cell r="N189">
            <v>239667</v>
          </cell>
          <cell r="O189">
            <v>457411</v>
          </cell>
          <cell r="P189">
            <v>601624</v>
          </cell>
          <cell r="Q189">
            <v>546264</v>
          </cell>
          <cell r="R189">
            <v>612913</v>
          </cell>
          <cell r="S189">
            <v>535315</v>
          </cell>
          <cell r="T189">
            <v>556592</v>
          </cell>
          <cell r="U189">
            <v>623346</v>
          </cell>
          <cell r="V189">
            <v>554594</v>
          </cell>
          <cell r="W189">
            <v>721666</v>
          </cell>
          <cell r="X189">
            <v>455698</v>
          </cell>
          <cell r="Y189">
            <v>245024</v>
          </cell>
          <cell r="Z189">
            <v>451199</v>
          </cell>
          <cell r="AA189">
            <v>688939</v>
          </cell>
          <cell r="AB189">
            <v>589123</v>
          </cell>
          <cell r="AC189">
            <v>604240</v>
          </cell>
          <cell r="AD189">
            <v>660295</v>
          </cell>
          <cell r="AE189">
            <v>634088</v>
          </cell>
          <cell r="AF189">
            <v>603568</v>
          </cell>
          <cell r="AG189">
            <v>706323</v>
          </cell>
          <cell r="AI189">
            <v>572125</v>
          </cell>
        </row>
        <row r="190">
          <cell r="I190">
            <v>130509</v>
          </cell>
          <cell r="J190">
            <v>116922</v>
          </cell>
          <cell r="K190">
            <v>115208</v>
          </cell>
          <cell r="L190">
            <v>117515</v>
          </cell>
          <cell r="M190">
            <v>130442</v>
          </cell>
          <cell r="N190">
            <v>149210</v>
          </cell>
          <cell r="O190">
            <v>128193</v>
          </cell>
          <cell r="P190">
            <v>55489</v>
          </cell>
          <cell r="Q190">
            <v>70466</v>
          </cell>
          <cell r="R190">
            <v>72590</v>
          </cell>
          <cell r="S190">
            <v>78481</v>
          </cell>
          <cell r="T190">
            <v>83781</v>
          </cell>
          <cell r="U190">
            <v>87251</v>
          </cell>
          <cell r="V190">
            <v>77550</v>
          </cell>
          <cell r="W190">
            <v>94913</v>
          </cell>
          <cell r="X190">
            <v>88671</v>
          </cell>
          <cell r="Y190">
            <v>102889</v>
          </cell>
          <cell r="Z190">
            <v>122153</v>
          </cell>
          <cell r="AA190">
            <v>98481</v>
          </cell>
          <cell r="AB190">
            <v>82255</v>
          </cell>
          <cell r="AC190">
            <v>82261</v>
          </cell>
          <cell r="AD190">
            <v>93751</v>
          </cell>
          <cell r="AE190">
            <v>79702</v>
          </cell>
          <cell r="AF190">
            <v>87253</v>
          </cell>
          <cell r="AG190">
            <v>80902</v>
          </cell>
          <cell r="AI190">
            <v>116922</v>
          </cell>
        </row>
        <row r="191">
          <cell r="I191">
            <v>272225</v>
          </cell>
          <cell r="J191">
            <v>215932</v>
          </cell>
          <cell r="K191">
            <v>193662</v>
          </cell>
          <cell r="L191">
            <v>207842</v>
          </cell>
          <cell r="M191">
            <v>198895</v>
          </cell>
          <cell r="N191">
            <v>213502</v>
          </cell>
          <cell r="O191">
            <v>630988</v>
          </cell>
          <cell r="P191">
            <v>539930</v>
          </cell>
          <cell r="Q191">
            <v>552697</v>
          </cell>
          <cell r="R191">
            <v>577672</v>
          </cell>
          <cell r="S191">
            <v>583998</v>
          </cell>
          <cell r="T191">
            <v>614699</v>
          </cell>
          <cell r="U191">
            <v>573108</v>
          </cell>
          <cell r="V191">
            <v>562411</v>
          </cell>
          <cell r="W191">
            <v>618164</v>
          </cell>
          <cell r="X191">
            <v>549172</v>
          </cell>
          <cell r="Y191">
            <v>577272</v>
          </cell>
          <cell r="Z191">
            <v>644863</v>
          </cell>
          <cell r="AA191">
            <v>619394</v>
          </cell>
          <cell r="AB191">
            <v>524247</v>
          </cell>
          <cell r="AC191">
            <v>618307</v>
          </cell>
          <cell r="AD191">
            <v>770329</v>
          </cell>
          <cell r="AE191">
            <v>752612</v>
          </cell>
          <cell r="AF191">
            <v>778621</v>
          </cell>
          <cell r="AG191">
            <v>763814</v>
          </cell>
          <cell r="AI191">
            <v>215932</v>
          </cell>
        </row>
        <row r="192">
          <cell r="I192">
            <v>242610</v>
          </cell>
          <cell r="J192">
            <v>219094</v>
          </cell>
          <cell r="K192">
            <v>256806</v>
          </cell>
          <cell r="L192">
            <v>252304</v>
          </cell>
          <cell r="M192">
            <v>257007</v>
          </cell>
          <cell r="N192">
            <v>328871</v>
          </cell>
          <cell r="O192">
            <v>252315</v>
          </cell>
          <cell r="P192">
            <v>241173</v>
          </cell>
          <cell r="Q192">
            <v>281054</v>
          </cell>
          <cell r="R192">
            <v>306396</v>
          </cell>
          <cell r="S192">
            <v>278977</v>
          </cell>
          <cell r="T192">
            <v>325049</v>
          </cell>
          <cell r="U192">
            <v>294149</v>
          </cell>
          <cell r="V192">
            <v>281503</v>
          </cell>
          <cell r="W192">
            <v>301870</v>
          </cell>
          <cell r="X192">
            <v>277441</v>
          </cell>
          <cell r="Y192">
            <v>302947</v>
          </cell>
          <cell r="Z192">
            <v>315102</v>
          </cell>
          <cell r="AA192">
            <v>325996</v>
          </cell>
          <cell r="AB192">
            <v>277139</v>
          </cell>
          <cell r="AC192">
            <v>268336</v>
          </cell>
          <cell r="AD192">
            <v>289569</v>
          </cell>
          <cell r="AE192">
            <v>283282</v>
          </cell>
          <cell r="AF192">
            <v>320009</v>
          </cell>
          <cell r="AG192">
            <v>291981</v>
          </cell>
          <cell r="AI192">
            <v>219094</v>
          </cell>
        </row>
        <row r="193">
          <cell r="I193">
            <v>295894</v>
          </cell>
          <cell r="J193">
            <v>263312</v>
          </cell>
          <cell r="K193">
            <v>257808</v>
          </cell>
          <cell r="L193">
            <v>378431</v>
          </cell>
          <cell r="M193">
            <v>363438</v>
          </cell>
          <cell r="N193">
            <v>366602</v>
          </cell>
          <cell r="O193">
            <v>405017</v>
          </cell>
          <cell r="P193">
            <v>297053</v>
          </cell>
          <cell r="Q193">
            <v>330776</v>
          </cell>
          <cell r="R193">
            <v>367528</v>
          </cell>
          <cell r="S193">
            <v>324654</v>
          </cell>
          <cell r="T193">
            <v>377213</v>
          </cell>
          <cell r="U193">
            <v>331138</v>
          </cell>
          <cell r="V193">
            <v>324731</v>
          </cell>
          <cell r="W193">
            <v>347078</v>
          </cell>
          <cell r="X193">
            <v>333104</v>
          </cell>
          <cell r="Y193">
            <v>345553</v>
          </cell>
          <cell r="Z193">
            <v>346948</v>
          </cell>
          <cell r="AA193">
            <v>387871</v>
          </cell>
          <cell r="AB193">
            <v>303609</v>
          </cell>
          <cell r="AC193">
            <v>346022</v>
          </cell>
          <cell r="AD193">
            <v>372134</v>
          </cell>
          <cell r="AE193">
            <v>333766</v>
          </cell>
          <cell r="AF193">
            <v>439242</v>
          </cell>
          <cell r="AG193">
            <v>482635</v>
          </cell>
          <cell r="AI193">
            <v>263312</v>
          </cell>
        </row>
        <row r="194">
          <cell r="I194">
            <v>516424</v>
          </cell>
          <cell r="J194">
            <v>425361</v>
          </cell>
          <cell r="K194">
            <v>396133</v>
          </cell>
          <cell r="L194">
            <v>420612</v>
          </cell>
          <cell r="M194">
            <v>449843</v>
          </cell>
          <cell r="N194">
            <v>407574</v>
          </cell>
          <cell r="O194">
            <v>455465</v>
          </cell>
          <cell r="P194">
            <v>396920</v>
          </cell>
          <cell r="Q194">
            <v>401822</v>
          </cell>
          <cell r="R194">
            <v>458420</v>
          </cell>
          <cell r="S194">
            <v>403507</v>
          </cell>
          <cell r="T194">
            <v>383400</v>
          </cell>
          <cell r="U194">
            <v>429009</v>
          </cell>
          <cell r="V194">
            <v>395950</v>
          </cell>
          <cell r="W194">
            <v>355540</v>
          </cell>
          <cell r="X194">
            <v>421908</v>
          </cell>
          <cell r="Y194">
            <v>299058</v>
          </cell>
          <cell r="Z194">
            <v>375002</v>
          </cell>
          <cell r="AA194">
            <v>384231</v>
          </cell>
          <cell r="AB194">
            <v>350894</v>
          </cell>
          <cell r="AC194">
            <v>334624</v>
          </cell>
          <cell r="AD194">
            <v>363317</v>
          </cell>
          <cell r="AE194">
            <v>362990</v>
          </cell>
          <cell r="AF194">
            <v>354838</v>
          </cell>
          <cell r="AG194">
            <v>340595</v>
          </cell>
          <cell r="AI194">
            <v>425361</v>
          </cell>
        </row>
        <row r="196">
          <cell r="I196">
            <v>205112124</v>
          </cell>
          <cell r="J196">
            <v>202848316</v>
          </cell>
          <cell r="K196">
            <v>203989444</v>
          </cell>
          <cell r="L196">
            <v>210664463</v>
          </cell>
          <cell r="M196">
            <v>199665415</v>
          </cell>
          <cell r="N196">
            <v>214235837</v>
          </cell>
          <cell r="O196">
            <v>208908386</v>
          </cell>
          <cell r="P196">
            <v>193836458</v>
          </cell>
          <cell r="Q196">
            <v>200375192</v>
          </cell>
          <cell r="R196">
            <v>214162547</v>
          </cell>
          <cell r="S196">
            <v>216590814</v>
          </cell>
          <cell r="T196">
            <v>202276374</v>
          </cell>
          <cell r="U196">
            <v>207503184</v>
          </cell>
          <cell r="V196">
            <v>193534288</v>
          </cell>
          <cell r="W196">
            <v>186190487</v>
          </cell>
          <cell r="X196">
            <v>193247243</v>
          </cell>
          <cell r="Y196">
            <v>189329525</v>
          </cell>
          <cell r="Z196">
            <v>200981428</v>
          </cell>
          <cell r="AA196">
            <v>188617274</v>
          </cell>
          <cell r="AB196">
            <v>166610708</v>
          </cell>
          <cell r="AC196">
            <v>184433065</v>
          </cell>
          <cell r="AD196">
            <v>197180732</v>
          </cell>
          <cell r="AE196">
            <v>183361285</v>
          </cell>
          <cell r="AF196">
            <v>178217072</v>
          </cell>
          <cell r="AG196">
            <v>181634688</v>
          </cell>
          <cell r="AI196">
            <v>202848316</v>
          </cell>
        </row>
        <row r="197">
          <cell r="I197">
            <v>39922786</v>
          </cell>
          <cell r="J197">
            <v>37788267</v>
          </cell>
          <cell r="K197">
            <v>46631052</v>
          </cell>
          <cell r="L197">
            <v>48540260</v>
          </cell>
          <cell r="M197">
            <v>51937962</v>
          </cell>
          <cell r="N197">
            <v>57987314</v>
          </cell>
          <cell r="O197">
            <v>43603433</v>
          </cell>
          <cell r="P197">
            <v>36327112</v>
          </cell>
          <cell r="Q197">
            <v>44553502</v>
          </cell>
          <cell r="R197">
            <v>46413793</v>
          </cell>
          <cell r="S197">
            <v>53392729</v>
          </cell>
          <cell r="T197">
            <v>47322427</v>
          </cell>
          <cell r="U197">
            <v>44320363</v>
          </cell>
          <cell r="V197">
            <v>40684111</v>
          </cell>
          <cell r="W197">
            <v>41634918</v>
          </cell>
          <cell r="X197">
            <v>50758776</v>
          </cell>
          <cell r="Y197">
            <v>59108465</v>
          </cell>
          <cell r="Z197">
            <v>57838323</v>
          </cell>
          <cell r="AA197">
            <v>45686647</v>
          </cell>
          <cell r="AB197">
            <v>36506842</v>
          </cell>
          <cell r="AC197">
            <v>46571568</v>
          </cell>
          <cell r="AD197">
            <v>59429825</v>
          </cell>
          <cell r="AE197">
            <v>59479548</v>
          </cell>
          <cell r="AF197">
            <v>49127529</v>
          </cell>
          <cell r="AG197">
            <v>43406192</v>
          </cell>
          <cell r="AI197">
            <v>37788267</v>
          </cell>
        </row>
        <row r="198">
          <cell r="I198">
            <v>50268179</v>
          </cell>
          <cell r="J198">
            <v>47471168</v>
          </cell>
          <cell r="K198">
            <v>58327428</v>
          </cell>
          <cell r="L198">
            <v>58761143</v>
          </cell>
          <cell r="M198">
            <v>60827888</v>
          </cell>
          <cell r="N198">
            <v>66919610</v>
          </cell>
          <cell r="O198">
            <v>52009042</v>
          </cell>
          <cell r="P198">
            <v>45519262</v>
          </cell>
          <cell r="Q198">
            <v>53634992</v>
          </cell>
          <cell r="R198">
            <v>53855375</v>
          </cell>
          <cell r="S198">
            <v>61509285</v>
          </cell>
          <cell r="T198">
            <v>57070697</v>
          </cell>
          <cell r="U198">
            <v>53361394</v>
          </cell>
          <cell r="V198">
            <v>46866142</v>
          </cell>
          <cell r="W198">
            <v>50184833</v>
          </cell>
          <cell r="X198">
            <v>55125467</v>
          </cell>
          <cell r="Y198">
            <v>64509334</v>
          </cell>
          <cell r="Z198">
            <v>63845471</v>
          </cell>
          <cell r="AA198">
            <v>51919567</v>
          </cell>
          <cell r="AB198">
            <v>42590244</v>
          </cell>
          <cell r="AC198">
            <v>41760763</v>
          </cell>
          <cell r="AD198">
            <v>55078615</v>
          </cell>
          <cell r="AE198">
            <v>53827229</v>
          </cell>
          <cell r="AF198">
            <v>49159670</v>
          </cell>
          <cell r="AG198">
            <v>39928889</v>
          </cell>
          <cell r="AI198">
            <v>47471168</v>
          </cell>
        </row>
        <row r="199">
          <cell r="I199">
            <v>67522378</v>
          </cell>
          <cell r="J199">
            <v>61401542</v>
          </cell>
          <cell r="K199">
            <v>74292996</v>
          </cell>
          <cell r="L199">
            <v>74004622</v>
          </cell>
          <cell r="M199">
            <v>74759740</v>
          </cell>
          <cell r="N199">
            <v>78030507</v>
          </cell>
          <cell r="O199">
            <v>66543710</v>
          </cell>
          <cell r="P199">
            <v>60714492</v>
          </cell>
          <cell r="Q199">
            <v>70556771</v>
          </cell>
          <cell r="R199">
            <v>70964009</v>
          </cell>
          <cell r="S199">
            <v>75778441</v>
          </cell>
          <cell r="T199">
            <v>72127589</v>
          </cell>
          <cell r="U199">
            <v>71734448</v>
          </cell>
          <cell r="V199">
            <v>62906579</v>
          </cell>
          <cell r="W199">
            <v>68989949</v>
          </cell>
          <cell r="X199">
            <v>69676163</v>
          </cell>
          <cell r="Y199">
            <v>76910552</v>
          </cell>
          <cell r="Z199">
            <v>76897198</v>
          </cell>
          <cell r="AA199">
            <v>68919327</v>
          </cell>
          <cell r="AB199">
            <v>55772651</v>
          </cell>
          <cell r="AC199">
            <v>63174285</v>
          </cell>
          <cell r="AD199">
            <v>75929795</v>
          </cell>
          <cell r="AE199">
            <v>69633838</v>
          </cell>
          <cell r="AF199">
            <v>72835412</v>
          </cell>
          <cell r="AG199">
            <v>60068071</v>
          </cell>
          <cell r="AI199">
            <v>61401542</v>
          </cell>
        </row>
        <row r="200">
          <cell r="I200">
            <v>54436746</v>
          </cell>
          <cell r="J200">
            <v>49114835</v>
          </cell>
          <cell r="K200">
            <v>57674871</v>
          </cell>
          <cell r="L200">
            <v>63251380</v>
          </cell>
          <cell r="M200">
            <v>64482105</v>
          </cell>
          <cell r="N200">
            <v>68088946</v>
          </cell>
          <cell r="O200">
            <v>57750223</v>
          </cell>
          <cell r="P200">
            <v>47298301</v>
          </cell>
          <cell r="Q200">
            <v>52051521</v>
          </cell>
          <cell r="R200">
            <v>57793408</v>
          </cell>
          <cell r="S200">
            <v>58821847</v>
          </cell>
          <cell r="T200">
            <v>57450751</v>
          </cell>
          <cell r="U200">
            <v>51642803</v>
          </cell>
          <cell r="V200">
            <v>43628817</v>
          </cell>
          <cell r="W200">
            <v>51568350</v>
          </cell>
          <cell r="X200">
            <v>54952510</v>
          </cell>
          <cell r="Y200">
            <v>64836844</v>
          </cell>
          <cell r="Z200">
            <v>65739711</v>
          </cell>
          <cell r="AA200">
            <v>52207894</v>
          </cell>
          <cell r="AB200">
            <v>41973840</v>
          </cell>
          <cell r="AC200">
            <v>45521287</v>
          </cell>
          <cell r="AD200">
            <v>60870977</v>
          </cell>
          <cell r="AE200">
            <v>56016884</v>
          </cell>
          <cell r="AF200">
            <v>56291658</v>
          </cell>
          <cell r="AG200">
            <v>44942071</v>
          </cell>
          <cell r="AI200">
            <v>49114835</v>
          </cell>
        </row>
        <row r="201">
          <cell r="I201">
            <v>64029928</v>
          </cell>
          <cell r="J201">
            <v>58435310</v>
          </cell>
          <cell r="K201">
            <v>65479479</v>
          </cell>
          <cell r="L201">
            <v>70732769</v>
          </cell>
          <cell r="M201">
            <v>73001855</v>
          </cell>
          <cell r="N201">
            <v>73918974</v>
          </cell>
          <cell r="O201">
            <v>64750133</v>
          </cell>
          <cell r="P201">
            <v>46953785</v>
          </cell>
          <cell r="Q201">
            <v>52226919</v>
          </cell>
          <cell r="R201">
            <v>57118689</v>
          </cell>
          <cell r="S201">
            <v>59853812</v>
          </cell>
          <cell r="T201">
            <v>60820774</v>
          </cell>
          <cell r="U201">
            <v>55074978</v>
          </cell>
          <cell r="V201">
            <v>48744801</v>
          </cell>
          <cell r="W201">
            <v>51806556</v>
          </cell>
          <cell r="X201">
            <v>54689388</v>
          </cell>
          <cell r="Y201">
            <v>68752527</v>
          </cell>
          <cell r="Z201">
            <v>69245557</v>
          </cell>
          <cell r="AA201">
            <v>57420951</v>
          </cell>
          <cell r="AB201">
            <v>47881384</v>
          </cell>
          <cell r="AC201">
            <v>49503009</v>
          </cell>
          <cell r="AD201">
            <v>65255627</v>
          </cell>
          <cell r="AE201">
            <v>59846576</v>
          </cell>
          <cell r="AF201">
            <v>58668927</v>
          </cell>
          <cell r="AG201">
            <v>50061515</v>
          </cell>
          <cell r="AI201">
            <v>58435310</v>
          </cell>
        </row>
        <row r="202">
          <cell r="I202">
            <v>60089205</v>
          </cell>
          <cell r="J202">
            <v>54786404</v>
          </cell>
          <cell r="K202">
            <v>61699975</v>
          </cell>
          <cell r="L202">
            <v>63937314</v>
          </cell>
          <cell r="M202">
            <v>68462985</v>
          </cell>
          <cell r="N202">
            <v>72541095</v>
          </cell>
          <cell r="O202">
            <v>58809153</v>
          </cell>
          <cell r="P202">
            <v>57393131</v>
          </cell>
          <cell r="Q202">
            <v>61823426</v>
          </cell>
          <cell r="R202">
            <v>70706841</v>
          </cell>
          <cell r="S202">
            <v>70932193</v>
          </cell>
          <cell r="T202">
            <v>76931478</v>
          </cell>
          <cell r="U202">
            <v>67999358</v>
          </cell>
          <cell r="V202">
            <v>60836567</v>
          </cell>
          <cell r="W202">
            <v>65075820</v>
          </cell>
          <cell r="X202">
            <v>66212247</v>
          </cell>
          <cell r="Y202">
            <v>77162092</v>
          </cell>
          <cell r="Z202">
            <v>79381376</v>
          </cell>
          <cell r="AA202">
            <v>68904235</v>
          </cell>
          <cell r="AB202">
            <v>55807251</v>
          </cell>
          <cell r="AC202">
            <v>58953878</v>
          </cell>
          <cell r="AD202">
            <v>74769872</v>
          </cell>
          <cell r="AE202">
            <v>73290895</v>
          </cell>
          <cell r="AF202">
            <v>71767958</v>
          </cell>
          <cell r="AG202">
            <v>59367697</v>
          </cell>
          <cell r="AI202">
            <v>54786404</v>
          </cell>
        </row>
        <row r="203">
          <cell r="I203">
            <v>55563207</v>
          </cell>
          <cell r="J203">
            <v>51218857</v>
          </cell>
          <cell r="K203">
            <v>59327665</v>
          </cell>
          <cell r="L203">
            <v>64874873</v>
          </cell>
          <cell r="M203">
            <v>68338547</v>
          </cell>
          <cell r="N203">
            <v>72810995</v>
          </cell>
          <cell r="O203">
            <v>58084727</v>
          </cell>
          <cell r="P203">
            <v>49373867</v>
          </cell>
          <cell r="Q203">
            <v>51513199</v>
          </cell>
          <cell r="R203">
            <v>60426950</v>
          </cell>
          <cell r="S203">
            <v>61509116</v>
          </cell>
          <cell r="T203">
            <v>68791272</v>
          </cell>
          <cell r="U203">
            <v>61552172</v>
          </cell>
          <cell r="V203">
            <v>52848586</v>
          </cell>
          <cell r="W203">
            <v>59517321</v>
          </cell>
          <cell r="X203">
            <v>59225739</v>
          </cell>
          <cell r="Y203">
            <v>72427808</v>
          </cell>
          <cell r="Z203">
            <v>76517577</v>
          </cell>
          <cell r="AA203">
            <v>61257589</v>
          </cell>
          <cell r="AB203">
            <v>48740844</v>
          </cell>
          <cell r="AC203">
            <v>51054222</v>
          </cell>
          <cell r="AD203">
            <v>65895619</v>
          </cell>
          <cell r="AE203">
            <v>64114537</v>
          </cell>
          <cell r="AF203">
            <v>63136154</v>
          </cell>
          <cell r="AG203">
            <v>49670102</v>
          </cell>
          <cell r="AI203">
            <v>51218857</v>
          </cell>
        </row>
        <row r="204">
          <cell r="I204">
            <v>54947005</v>
          </cell>
          <cell r="J204">
            <v>49092642</v>
          </cell>
          <cell r="K204">
            <v>54613824</v>
          </cell>
          <cell r="L204">
            <v>61126604</v>
          </cell>
          <cell r="M204">
            <v>63430781</v>
          </cell>
          <cell r="N204">
            <v>68078237</v>
          </cell>
          <cell r="O204">
            <v>55347011</v>
          </cell>
          <cell r="P204">
            <v>47088872</v>
          </cell>
          <cell r="Q204">
            <v>50810695</v>
          </cell>
          <cell r="R204">
            <v>59933656</v>
          </cell>
          <cell r="S204">
            <v>58820353</v>
          </cell>
          <cell r="T204">
            <v>66267634</v>
          </cell>
          <cell r="U204">
            <v>57185372</v>
          </cell>
          <cell r="V204">
            <v>48282078</v>
          </cell>
          <cell r="W204">
            <v>57701158</v>
          </cell>
          <cell r="X204">
            <v>55662294</v>
          </cell>
          <cell r="Y204">
            <v>67483581</v>
          </cell>
          <cell r="Z204">
            <v>71903388</v>
          </cell>
          <cell r="AA204">
            <v>57356805</v>
          </cell>
          <cell r="AB204">
            <v>48538642</v>
          </cell>
          <cell r="AC204">
            <v>50366701</v>
          </cell>
          <cell r="AD204">
            <v>63191178</v>
          </cell>
          <cell r="AE204">
            <v>59149807</v>
          </cell>
          <cell r="AF204">
            <v>61053865</v>
          </cell>
          <cell r="AG204">
            <v>48678533</v>
          </cell>
          <cell r="AI204">
            <v>49092642</v>
          </cell>
        </row>
        <row r="205">
          <cell r="I205">
            <v>53940673</v>
          </cell>
          <cell r="J205">
            <v>46783033</v>
          </cell>
          <cell r="K205">
            <v>50871628</v>
          </cell>
          <cell r="L205">
            <v>58835131</v>
          </cell>
          <cell r="M205">
            <v>63035756</v>
          </cell>
          <cell r="N205">
            <v>64325267</v>
          </cell>
          <cell r="O205">
            <v>54434403</v>
          </cell>
          <cell r="P205">
            <v>43920251</v>
          </cell>
          <cell r="Q205">
            <v>47054168</v>
          </cell>
          <cell r="R205">
            <v>56876242</v>
          </cell>
          <cell r="S205">
            <v>55747399</v>
          </cell>
          <cell r="T205">
            <v>60328544</v>
          </cell>
          <cell r="U205">
            <v>55210981</v>
          </cell>
          <cell r="V205">
            <v>46362911</v>
          </cell>
          <cell r="W205">
            <v>52932693</v>
          </cell>
          <cell r="X205">
            <v>53812412</v>
          </cell>
          <cell r="Y205">
            <v>64849448</v>
          </cell>
          <cell r="Z205">
            <v>67828114</v>
          </cell>
          <cell r="AA205">
            <v>55169026</v>
          </cell>
          <cell r="AB205">
            <v>44953497</v>
          </cell>
          <cell r="AC205">
            <v>45990712</v>
          </cell>
          <cell r="AD205">
            <v>63068817</v>
          </cell>
          <cell r="AE205">
            <v>57864370</v>
          </cell>
          <cell r="AF205">
            <v>58500083</v>
          </cell>
          <cell r="AG205">
            <v>46798174</v>
          </cell>
          <cell r="AI205">
            <v>46783033</v>
          </cell>
        </row>
        <row r="206">
          <cell r="I206">
            <v>60545445</v>
          </cell>
          <cell r="J206">
            <v>53517450</v>
          </cell>
          <cell r="K206">
            <v>55091203</v>
          </cell>
          <cell r="L206">
            <v>66010056</v>
          </cell>
          <cell r="M206">
            <v>69190352</v>
          </cell>
          <cell r="N206">
            <v>73706650</v>
          </cell>
          <cell r="O206">
            <v>61682089</v>
          </cell>
          <cell r="P206">
            <v>49332334</v>
          </cell>
          <cell r="Q206">
            <v>54445689</v>
          </cell>
          <cell r="R206">
            <v>64512521</v>
          </cell>
          <cell r="S206">
            <v>62689051</v>
          </cell>
          <cell r="T206">
            <v>70257957</v>
          </cell>
          <cell r="U206">
            <v>63851387</v>
          </cell>
          <cell r="V206">
            <v>53419150</v>
          </cell>
          <cell r="W206">
            <v>56251479</v>
          </cell>
          <cell r="X206">
            <v>58184128</v>
          </cell>
          <cell r="Y206">
            <v>70169497</v>
          </cell>
          <cell r="Z206">
            <v>73695857</v>
          </cell>
          <cell r="AA206">
            <v>61448299</v>
          </cell>
          <cell r="AB206">
            <v>48133168</v>
          </cell>
          <cell r="AC206">
            <v>49733209</v>
          </cell>
          <cell r="AD206">
            <v>67047849</v>
          </cell>
          <cell r="AE206">
            <v>60283285</v>
          </cell>
          <cell r="AF206">
            <v>66470500</v>
          </cell>
          <cell r="AG206">
            <v>53021338</v>
          </cell>
          <cell r="AI206">
            <v>53517450</v>
          </cell>
        </row>
        <row r="207">
          <cell r="I207">
            <v>76281995</v>
          </cell>
          <cell r="J207">
            <v>64546137</v>
          </cell>
          <cell r="K207">
            <v>68235691</v>
          </cell>
          <cell r="L207">
            <v>76443009</v>
          </cell>
          <cell r="M207">
            <v>80641315</v>
          </cell>
          <cell r="N207">
            <v>86807693</v>
          </cell>
          <cell r="O207">
            <v>72502284</v>
          </cell>
          <cell r="P207">
            <v>59650326</v>
          </cell>
          <cell r="Q207">
            <v>62414278</v>
          </cell>
          <cell r="R207">
            <v>73972456</v>
          </cell>
          <cell r="S207">
            <v>70976321</v>
          </cell>
          <cell r="T207">
            <v>80925731</v>
          </cell>
          <cell r="U207">
            <v>71122379</v>
          </cell>
          <cell r="V207">
            <v>62490629</v>
          </cell>
          <cell r="W207">
            <v>67553936</v>
          </cell>
          <cell r="X207">
            <v>66358023</v>
          </cell>
          <cell r="Y207">
            <v>82460397</v>
          </cell>
          <cell r="Z207">
            <v>84341435</v>
          </cell>
          <cell r="AA207">
            <v>74772235</v>
          </cell>
          <cell r="AB207">
            <v>59263361</v>
          </cell>
          <cell r="AC207">
            <v>58798182</v>
          </cell>
          <cell r="AD207">
            <v>76822836</v>
          </cell>
          <cell r="AE207">
            <v>75339200</v>
          </cell>
          <cell r="AF207">
            <v>75529228</v>
          </cell>
          <cell r="AG207">
            <v>63100202</v>
          </cell>
          <cell r="AI207">
            <v>64546137</v>
          </cell>
        </row>
        <row r="208">
          <cell r="I208">
            <v>42261775</v>
          </cell>
          <cell r="J208">
            <v>36180225</v>
          </cell>
          <cell r="K208">
            <v>39098375</v>
          </cell>
          <cell r="L208">
            <v>46749590</v>
          </cell>
          <cell r="M208">
            <v>49518207</v>
          </cell>
          <cell r="N208">
            <v>54065403</v>
          </cell>
          <cell r="O208">
            <v>45179742</v>
          </cell>
          <cell r="P208">
            <v>35980056</v>
          </cell>
          <cell r="Q208">
            <v>35481712</v>
          </cell>
          <cell r="R208">
            <v>46033566</v>
          </cell>
          <cell r="S208">
            <v>43523841</v>
          </cell>
          <cell r="T208">
            <v>50170949</v>
          </cell>
          <cell r="U208">
            <v>44010409</v>
          </cell>
          <cell r="V208">
            <v>37005610</v>
          </cell>
          <cell r="W208">
            <v>47184750</v>
          </cell>
          <cell r="X208">
            <v>45948475</v>
          </cell>
          <cell r="Y208">
            <v>57937697</v>
          </cell>
          <cell r="Z208">
            <v>61585045</v>
          </cell>
          <cell r="AA208">
            <v>52600758</v>
          </cell>
          <cell r="AB208">
            <v>40173642</v>
          </cell>
          <cell r="AC208">
            <v>39527481</v>
          </cell>
          <cell r="AD208">
            <v>51637747</v>
          </cell>
          <cell r="AE208">
            <v>52618663</v>
          </cell>
          <cell r="AF208">
            <v>54487732</v>
          </cell>
          <cell r="AG208">
            <v>41498472</v>
          </cell>
          <cell r="AI208">
            <v>36180225</v>
          </cell>
        </row>
        <row r="209">
          <cell r="I209">
            <v>68940368</v>
          </cell>
          <cell r="J209">
            <v>60189911</v>
          </cell>
          <cell r="K209">
            <v>62761702</v>
          </cell>
          <cell r="L209">
            <v>73203484</v>
          </cell>
          <cell r="M209">
            <v>74172936</v>
          </cell>
          <cell r="N209">
            <v>83119802</v>
          </cell>
          <cell r="O209">
            <v>72610884</v>
          </cell>
          <cell r="P209">
            <v>60303918</v>
          </cell>
          <cell r="Q209">
            <v>57455251</v>
          </cell>
          <cell r="R209">
            <v>72071433</v>
          </cell>
          <cell r="S209">
            <v>65867665</v>
          </cell>
          <cell r="T209">
            <v>69701666</v>
          </cell>
          <cell r="U209">
            <v>62584670</v>
          </cell>
          <cell r="V209">
            <v>56199303</v>
          </cell>
          <cell r="W209">
            <v>58530183</v>
          </cell>
          <cell r="X209">
            <v>57838405</v>
          </cell>
          <cell r="Y209">
            <v>67898684</v>
          </cell>
          <cell r="Z209">
            <v>74168121</v>
          </cell>
          <cell r="AA209">
            <v>63156861</v>
          </cell>
          <cell r="AB209">
            <v>52285141</v>
          </cell>
          <cell r="AC209">
            <v>50990051</v>
          </cell>
          <cell r="AD209">
            <v>63131608</v>
          </cell>
          <cell r="AE209">
            <v>62021837</v>
          </cell>
          <cell r="AF209">
            <v>63932576</v>
          </cell>
          <cell r="AG209">
            <v>52102522</v>
          </cell>
          <cell r="AI209">
            <v>60189911</v>
          </cell>
        </row>
        <row r="210">
          <cell r="I210">
            <v>61647334</v>
          </cell>
          <cell r="J210">
            <v>52857831</v>
          </cell>
          <cell r="K210">
            <v>53191134</v>
          </cell>
          <cell r="L210">
            <v>62028535</v>
          </cell>
          <cell r="M210">
            <v>65628717</v>
          </cell>
          <cell r="N210">
            <v>71478257</v>
          </cell>
          <cell r="O210">
            <v>61291333</v>
          </cell>
          <cell r="P210">
            <v>51331035</v>
          </cell>
          <cell r="Q210">
            <v>49990132</v>
          </cell>
          <cell r="R210">
            <v>61841804</v>
          </cell>
          <cell r="S210">
            <v>59433128</v>
          </cell>
          <cell r="T210">
            <v>71717485</v>
          </cell>
          <cell r="U210">
            <v>66003262</v>
          </cell>
          <cell r="V210">
            <v>58418882</v>
          </cell>
          <cell r="W210">
            <v>55626857</v>
          </cell>
          <cell r="X210">
            <v>54791510</v>
          </cell>
          <cell r="Y210">
            <v>66515043</v>
          </cell>
          <cell r="Z210">
            <v>71756727</v>
          </cell>
          <cell r="AA210">
            <v>63333490</v>
          </cell>
          <cell r="AB210">
            <v>50451005</v>
          </cell>
          <cell r="AC210">
            <v>50132519</v>
          </cell>
          <cell r="AD210">
            <v>64063076</v>
          </cell>
          <cell r="AE210">
            <v>60532343</v>
          </cell>
          <cell r="AF210">
            <v>64782339</v>
          </cell>
          <cell r="AG210">
            <v>51002940</v>
          </cell>
          <cell r="AI210">
            <v>52857831</v>
          </cell>
        </row>
        <row r="211">
          <cell r="I211">
            <v>62675813</v>
          </cell>
          <cell r="J211">
            <v>56692139</v>
          </cell>
          <cell r="K211">
            <v>53606801</v>
          </cell>
          <cell r="L211">
            <v>63463526</v>
          </cell>
          <cell r="M211">
            <v>67451507</v>
          </cell>
          <cell r="N211">
            <v>73196042</v>
          </cell>
          <cell r="O211">
            <v>69284325</v>
          </cell>
          <cell r="P211">
            <v>55607151</v>
          </cell>
          <cell r="Q211">
            <v>55897708</v>
          </cell>
          <cell r="R211">
            <v>69333240</v>
          </cell>
          <cell r="S211">
            <v>69551039</v>
          </cell>
          <cell r="T211">
            <v>74084770</v>
          </cell>
          <cell r="U211">
            <v>68139551</v>
          </cell>
          <cell r="V211">
            <v>62927505</v>
          </cell>
          <cell r="W211">
            <v>65956306</v>
          </cell>
          <cell r="X211">
            <v>67064680</v>
          </cell>
          <cell r="Y211">
            <v>79974599</v>
          </cell>
          <cell r="Z211">
            <v>82006907</v>
          </cell>
          <cell r="AA211">
            <v>77057847</v>
          </cell>
          <cell r="AB211">
            <v>60225422</v>
          </cell>
          <cell r="AC211">
            <v>60190184</v>
          </cell>
          <cell r="AD211">
            <v>73938979</v>
          </cell>
          <cell r="AE211">
            <v>73549941</v>
          </cell>
          <cell r="AF211">
            <v>76248504</v>
          </cell>
          <cell r="AG211">
            <v>63006278</v>
          </cell>
          <cell r="AI211">
            <v>56692139</v>
          </cell>
        </row>
        <row r="212">
          <cell r="I212">
            <v>104741027</v>
          </cell>
          <cell r="J212">
            <v>85140167</v>
          </cell>
          <cell r="K212">
            <v>90639039</v>
          </cell>
          <cell r="L212">
            <v>94051914</v>
          </cell>
          <cell r="M212">
            <v>94660386</v>
          </cell>
          <cell r="N212">
            <v>105061839</v>
          </cell>
          <cell r="O212">
            <v>101411967</v>
          </cell>
          <cell r="P212">
            <v>86225273</v>
          </cell>
          <cell r="Q212">
            <v>90137061</v>
          </cell>
          <cell r="R212">
            <v>109307984</v>
          </cell>
          <cell r="S212">
            <v>98540857</v>
          </cell>
          <cell r="T212">
            <v>110118576</v>
          </cell>
          <cell r="U212">
            <v>100896865</v>
          </cell>
          <cell r="V212">
            <v>94299085</v>
          </cell>
          <cell r="W212">
            <v>94182735</v>
          </cell>
          <cell r="X212">
            <v>87852055</v>
          </cell>
          <cell r="Y212">
            <v>102194945</v>
          </cell>
          <cell r="Z212">
            <v>103712365</v>
          </cell>
          <cell r="AA212">
            <v>102202508</v>
          </cell>
          <cell r="AB212">
            <v>86056196</v>
          </cell>
          <cell r="AC212">
            <v>82756364</v>
          </cell>
          <cell r="AD212">
            <v>105262668</v>
          </cell>
          <cell r="AE212">
            <v>109867451</v>
          </cell>
          <cell r="AF212">
            <v>107704446</v>
          </cell>
          <cell r="AG212">
            <v>87699009</v>
          </cell>
          <cell r="AI212">
            <v>85140167</v>
          </cell>
        </row>
        <row r="213">
          <cell r="I213">
            <v>60820665</v>
          </cell>
          <cell r="J213">
            <v>50009384</v>
          </cell>
          <cell r="K213">
            <v>52231056</v>
          </cell>
          <cell r="L213">
            <v>60473482</v>
          </cell>
          <cell r="M213">
            <v>61571184</v>
          </cell>
          <cell r="N213">
            <v>64662390</v>
          </cell>
          <cell r="O213">
            <v>68461812</v>
          </cell>
          <cell r="P213">
            <v>49247782</v>
          </cell>
          <cell r="Q213">
            <v>52846119</v>
          </cell>
          <cell r="R213">
            <v>59039951</v>
          </cell>
          <cell r="S213">
            <v>58727006</v>
          </cell>
          <cell r="T213">
            <v>64915094</v>
          </cell>
          <cell r="U213">
            <v>58538576</v>
          </cell>
          <cell r="V213">
            <v>53442647</v>
          </cell>
          <cell r="W213">
            <v>54967800</v>
          </cell>
          <cell r="X213">
            <v>54627534</v>
          </cell>
          <cell r="Y213">
            <v>67309523</v>
          </cell>
          <cell r="Z213">
            <v>65698659</v>
          </cell>
          <cell r="AA213">
            <v>70370265</v>
          </cell>
          <cell r="AB213">
            <v>47460104</v>
          </cell>
          <cell r="AC213">
            <v>47384550</v>
          </cell>
          <cell r="AD213">
            <v>59378415</v>
          </cell>
          <cell r="AE213">
            <v>63811106</v>
          </cell>
          <cell r="AF213">
            <v>64659036</v>
          </cell>
          <cell r="AG213">
            <v>49664224</v>
          </cell>
          <cell r="AI213">
            <v>50009384</v>
          </cell>
        </row>
        <row r="214">
          <cell r="I214">
            <v>63297050</v>
          </cell>
          <cell r="J214">
            <v>54772569</v>
          </cell>
          <cell r="K214">
            <v>52350527</v>
          </cell>
          <cell r="L214">
            <v>70260236</v>
          </cell>
          <cell r="M214">
            <v>64892765</v>
          </cell>
          <cell r="N214">
            <v>65220767</v>
          </cell>
          <cell r="O214">
            <v>74312881</v>
          </cell>
          <cell r="P214">
            <v>54611698</v>
          </cell>
          <cell r="Q214">
            <v>52279253</v>
          </cell>
          <cell r="R214">
            <v>62809825</v>
          </cell>
          <cell r="S214">
            <v>60677629</v>
          </cell>
          <cell r="T214">
            <v>65816366</v>
          </cell>
          <cell r="U214">
            <v>63044397</v>
          </cell>
          <cell r="V214">
            <v>56668456</v>
          </cell>
          <cell r="W214">
            <v>56747818</v>
          </cell>
          <cell r="X214">
            <v>60551639</v>
          </cell>
          <cell r="Y214">
            <v>69732779</v>
          </cell>
          <cell r="Z214">
            <v>69381526</v>
          </cell>
          <cell r="AA214">
            <v>71336410</v>
          </cell>
          <cell r="AB214">
            <v>54495541</v>
          </cell>
          <cell r="AC214">
            <v>52654596</v>
          </cell>
          <cell r="AD214">
            <v>57921825</v>
          </cell>
          <cell r="AE214">
            <v>59779001</v>
          </cell>
          <cell r="AF214">
            <v>61416732</v>
          </cell>
          <cell r="AG214">
            <v>51108828</v>
          </cell>
          <cell r="AI214">
            <v>54772569</v>
          </cell>
        </row>
        <row r="215">
          <cell r="I215">
            <v>150553026</v>
          </cell>
          <cell r="J215">
            <v>71858126</v>
          </cell>
          <cell r="K215">
            <v>103518888</v>
          </cell>
          <cell r="L215">
            <v>134562713</v>
          </cell>
          <cell r="M215">
            <v>107007775</v>
          </cell>
          <cell r="N215">
            <v>119713352</v>
          </cell>
          <cell r="O215">
            <v>132009728</v>
          </cell>
          <cell r="P215">
            <v>97895758</v>
          </cell>
          <cell r="Q215">
            <v>104476407</v>
          </cell>
          <cell r="R215">
            <v>111328431</v>
          </cell>
          <cell r="S215">
            <v>112015920</v>
          </cell>
          <cell r="T215">
            <v>120414097</v>
          </cell>
          <cell r="U215">
            <v>115312844</v>
          </cell>
          <cell r="V215">
            <v>106672945</v>
          </cell>
          <cell r="W215">
            <v>106754501</v>
          </cell>
          <cell r="X215">
            <v>113663372</v>
          </cell>
          <cell r="Y215">
            <v>112893412</v>
          </cell>
          <cell r="Z215">
            <v>130165678</v>
          </cell>
          <cell r="AA215">
            <v>125663344</v>
          </cell>
          <cell r="AB215">
            <v>104995620</v>
          </cell>
          <cell r="AC215">
            <v>108795962</v>
          </cell>
          <cell r="AD215">
            <v>101272906</v>
          </cell>
          <cell r="AE215">
            <v>114013360</v>
          </cell>
          <cell r="AF215">
            <v>128772711</v>
          </cell>
          <cell r="AG215">
            <v>96838891</v>
          </cell>
          <cell r="AI215">
            <v>71858126</v>
          </cell>
        </row>
        <row r="217">
          <cell r="I217">
            <v>785442</v>
          </cell>
          <cell r="J217">
            <v>1072325</v>
          </cell>
          <cell r="K217">
            <v>1627854</v>
          </cell>
          <cell r="L217">
            <v>1737004</v>
          </cell>
          <cell r="M217">
            <v>1926605</v>
          </cell>
          <cell r="N217">
            <v>2192924</v>
          </cell>
          <cell r="O217">
            <v>1149141</v>
          </cell>
          <cell r="P217">
            <v>707537</v>
          </cell>
          <cell r="Q217">
            <v>667603</v>
          </cell>
          <cell r="R217">
            <v>717285</v>
          </cell>
          <cell r="S217">
            <v>860877</v>
          </cell>
          <cell r="T217">
            <v>706425</v>
          </cell>
          <cell r="U217">
            <v>698515</v>
          </cell>
          <cell r="V217">
            <v>916904</v>
          </cell>
          <cell r="W217">
            <v>1115875</v>
          </cell>
          <cell r="X217">
            <v>1506023</v>
          </cell>
          <cell r="Y217">
            <v>1904968</v>
          </cell>
          <cell r="Z217">
            <v>1815087</v>
          </cell>
          <cell r="AA217">
            <v>1204159</v>
          </cell>
          <cell r="AB217">
            <v>801691</v>
          </cell>
          <cell r="AC217">
            <v>666826</v>
          </cell>
          <cell r="AD217">
            <v>844330</v>
          </cell>
          <cell r="AE217">
            <v>771380</v>
          </cell>
          <cell r="AF217">
            <v>656764</v>
          </cell>
          <cell r="AG217">
            <v>662484</v>
          </cell>
          <cell r="AI217">
            <v>1072325</v>
          </cell>
        </row>
        <row r="218">
          <cell r="I218">
            <v>1134702</v>
          </cell>
          <cell r="J218">
            <v>1447186</v>
          </cell>
          <cell r="K218">
            <v>2197994</v>
          </cell>
          <cell r="L218">
            <v>2504847</v>
          </cell>
          <cell r="M218">
            <v>2721542</v>
          </cell>
          <cell r="N218">
            <v>3091731</v>
          </cell>
          <cell r="O218">
            <v>1040473</v>
          </cell>
          <cell r="P218">
            <v>641737</v>
          </cell>
          <cell r="Q218">
            <v>632153</v>
          </cell>
          <cell r="R218">
            <v>658864</v>
          </cell>
          <cell r="S218">
            <v>777850</v>
          </cell>
          <cell r="T218">
            <v>686088</v>
          </cell>
          <cell r="U218">
            <v>617205</v>
          </cell>
          <cell r="V218">
            <v>758446</v>
          </cell>
          <cell r="W218">
            <v>1088753</v>
          </cell>
          <cell r="X218">
            <v>1321231</v>
          </cell>
          <cell r="Y218">
            <v>1858273</v>
          </cell>
          <cell r="Z218">
            <v>1707321</v>
          </cell>
          <cell r="AA218">
            <v>1108627</v>
          </cell>
          <cell r="AB218">
            <v>753706</v>
          </cell>
          <cell r="AC218">
            <v>624482</v>
          </cell>
          <cell r="AD218">
            <v>787028</v>
          </cell>
          <cell r="AE218">
            <v>733955</v>
          </cell>
          <cell r="AF218">
            <v>661851</v>
          </cell>
          <cell r="AG218">
            <v>566306</v>
          </cell>
          <cell r="AI218">
            <v>1447186</v>
          </cell>
        </row>
        <row r="219">
          <cell r="I219">
            <v>1016314</v>
          </cell>
          <cell r="J219">
            <v>1261852</v>
          </cell>
          <cell r="K219">
            <v>1755208</v>
          </cell>
          <cell r="L219">
            <v>2128296</v>
          </cell>
          <cell r="M219">
            <v>2307742</v>
          </cell>
          <cell r="N219">
            <v>2535678</v>
          </cell>
          <cell r="O219">
            <v>658591</v>
          </cell>
          <cell r="P219">
            <v>418442</v>
          </cell>
          <cell r="Q219">
            <v>418134</v>
          </cell>
          <cell r="R219">
            <v>482739</v>
          </cell>
          <cell r="S219">
            <v>519825</v>
          </cell>
          <cell r="T219">
            <v>503762</v>
          </cell>
          <cell r="U219">
            <v>444993</v>
          </cell>
          <cell r="V219">
            <v>494510</v>
          </cell>
          <cell r="W219">
            <v>688639</v>
          </cell>
          <cell r="X219">
            <v>803537</v>
          </cell>
          <cell r="Y219">
            <v>1080727</v>
          </cell>
          <cell r="Z219">
            <v>1081781</v>
          </cell>
          <cell r="AA219">
            <v>673166</v>
          </cell>
          <cell r="AB219">
            <v>456784</v>
          </cell>
          <cell r="AC219">
            <v>424225</v>
          </cell>
          <cell r="AD219">
            <v>524843</v>
          </cell>
          <cell r="AE219">
            <v>471860</v>
          </cell>
          <cell r="AF219">
            <v>476047</v>
          </cell>
          <cell r="AG219">
            <v>377845</v>
          </cell>
          <cell r="AI219">
            <v>1261852</v>
          </cell>
        </row>
        <row r="220">
          <cell r="I220">
            <v>1255407</v>
          </cell>
          <cell r="J220">
            <v>1562240</v>
          </cell>
          <cell r="K220">
            <v>2258658</v>
          </cell>
          <cell r="L220">
            <v>2679702</v>
          </cell>
          <cell r="M220">
            <v>2966487</v>
          </cell>
          <cell r="N220">
            <v>3120554</v>
          </cell>
          <cell r="O220">
            <v>929299</v>
          </cell>
          <cell r="P220">
            <v>518911</v>
          </cell>
          <cell r="Q220">
            <v>532735</v>
          </cell>
          <cell r="R220">
            <v>579422</v>
          </cell>
          <cell r="S220">
            <v>629158</v>
          </cell>
          <cell r="T220">
            <v>630720</v>
          </cell>
          <cell r="U220">
            <v>533568</v>
          </cell>
          <cell r="V220">
            <v>639795</v>
          </cell>
          <cell r="W220">
            <v>893959</v>
          </cell>
          <cell r="X220">
            <v>1043181</v>
          </cell>
          <cell r="Y220">
            <v>1452050</v>
          </cell>
          <cell r="Z220">
            <v>1357494</v>
          </cell>
          <cell r="AA220">
            <v>944988</v>
          </cell>
          <cell r="AB220">
            <v>590824</v>
          </cell>
          <cell r="AC220">
            <v>521785</v>
          </cell>
          <cell r="AD220">
            <v>648247</v>
          </cell>
          <cell r="AE220">
            <v>575555</v>
          </cell>
          <cell r="AF220">
            <v>569772</v>
          </cell>
          <cell r="AG220">
            <v>505700</v>
          </cell>
          <cell r="AI220">
            <v>1562240</v>
          </cell>
        </row>
        <row r="221">
          <cell r="I221">
            <v>1096231</v>
          </cell>
          <cell r="J221">
            <v>1482495</v>
          </cell>
          <cell r="K221">
            <v>2017679</v>
          </cell>
          <cell r="L221">
            <v>2451893</v>
          </cell>
          <cell r="M221">
            <v>2900341</v>
          </cell>
          <cell r="N221">
            <v>2822550</v>
          </cell>
          <cell r="O221">
            <v>1561896</v>
          </cell>
          <cell r="P221">
            <v>832105</v>
          </cell>
          <cell r="Q221">
            <v>806803</v>
          </cell>
          <cell r="R221">
            <v>972186</v>
          </cell>
          <cell r="S221">
            <v>990700</v>
          </cell>
          <cell r="T221">
            <v>948420</v>
          </cell>
          <cell r="U221">
            <v>852655</v>
          </cell>
          <cell r="V221">
            <v>961763</v>
          </cell>
          <cell r="W221">
            <v>1482875</v>
          </cell>
          <cell r="X221">
            <v>1717162</v>
          </cell>
          <cell r="Y221">
            <v>2450051</v>
          </cell>
          <cell r="Z221">
            <v>2289746</v>
          </cell>
          <cell r="AA221">
            <v>1643049</v>
          </cell>
          <cell r="AB221">
            <v>946026</v>
          </cell>
          <cell r="AC221">
            <v>859330</v>
          </cell>
          <cell r="AD221">
            <v>1090945</v>
          </cell>
          <cell r="AE221">
            <v>927389</v>
          </cell>
          <cell r="AF221">
            <v>934883</v>
          </cell>
          <cell r="AG221">
            <v>817751</v>
          </cell>
          <cell r="AI221">
            <v>1482495</v>
          </cell>
        </row>
        <row r="222">
          <cell r="I222">
            <v>1214484</v>
          </cell>
          <cell r="J222">
            <v>1582138</v>
          </cell>
          <cell r="K222">
            <v>2075767</v>
          </cell>
          <cell r="L222">
            <v>2671224</v>
          </cell>
          <cell r="M222">
            <v>3003057</v>
          </cell>
          <cell r="N222">
            <v>3118814</v>
          </cell>
          <cell r="O222">
            <v>1044194</v>
          </cell>
          <cell r="P222">
            <v>612130</v>
          </cell>
          <cell r="Q222">
            <v>548034</v>
          </cell>
          <cell r="R222">
            <v>603658</v>
          </cell>
          <cell r="S222">
            <v>652455</v>
          </cell>
          <cell r="T222">
            <v>657878</v>
          </cell>
          <cell r="U222">
            <v>572266</v>
          </cell>
          <cell r="V222">
            <v>674144</v>
          </cell>
          <cell r="W222">
            <v>953955</v>
          </cell>
          <cell r="X222">
            <v>1113409</v>
          </cell>
          <cell r="Y222">
            <v>1579366</v>
          </cell>
          <cell r="Z222">
            <v>1573170</v>
          </cell>
          <cell r="AA222">
            <v>1104593</v>
          </cell>
          <cell r="AB222">
            <v>638029</v>
          </cell>
          <cell r="AC222">
            <v>564971</v>
          </cell>
          <cell r="AD222">
            <v>683679</v>
          </cell>
          <cell r="AE222">
            <v>612579</v>
          </cell>
          <cell r="AF222">
            <v>582948</v>
          </cell>
          <cell r="AG222">
            <v>542544</v>
          </cell>
          <cell r="AI222">
            <v>1582138</v>
          </cell>
        </row>
        <row r="223">
          <cell r="I223">
            <v>1177510</v>
          </cell>
          <cell r="J223">
            <v>1546394</v>
          </cell>
          <cell r="K223">
            <v>1991725</v>
          </cell>
          <cell r="L223">
            <v>2633944</v>
          </cell>
          <cell r="M223">
            <v>2915612</v>
          </cell>
          <cell r="N223">
            <v>3082510</v>
          </cell>
          <cell r="O223">
            <v>434911</v>
          </cell>
          <cell r="P223">
            <v>279748</v>
          </cell>
          <cell r="Q223">
            <v>244491</v>
          </cell>
          <cell r="R223">
            <v>270978</v>
          </cell>
          <cell r="S223">
            <v>283287</v>
          </cell>
          <cell r="T223">
            <v>308099</v>
          </cell>
          <cell r="U223">
            <v>241622</v>
          </cell>
          <cell r="V223">
            <v>238401</v>
          </cell>
          <cell r="W223">
            <v>388825</v>
          </cell>
          <cell r="X223">
            <v>425076</v>
          </cell>
          <cell r="Y223">
            <v>564987</v>
          </cell>
          <cell r="Z223">
            <v>644901</v>
          </cell>
          <cell r="AA223">
            <v>442055</v>
          </cell>
          <cell r="AB223">
            <v>264979</v>
          </cell>
          <cell r="AC223">
            <v>240039</v>
          </cell>
          <cell r="AD223">
            <v>299506</v>
          </cell>
          <cell r="AE223">
            <v>289194</v>
          </cell>
          <cell r="AF223">
            <v>262927</v>
          </cell>
          <cell r="AG223">
            <v>211179</v>
          </cell>
          <cell r="AI223">
            <v>1546394</v>
          </cell>
        </row>
        <row r="224">
          <cell r="I224">
            <v>1215686</v>
          </cell>
          <cell r="J224">
            <v>1599956</v>
          </cell>
          <cell r="K224">
            <v>2025905</v>
          </cell>
          <cell r="L224">
            <v>2670293</v>
          </cell>
          <cell r="M224">
            <v>3010562</v>
          </cell>
          <cell r="N224">
            <v>3033370</v>
          </cell>
          <cell r="O224">
            <v>1600470</v>
          </cell>
          <cell r="P224">
            <v>787294</v>
          </cell>
          <cell r="Q224">
            <v>695703</v>
          </cell>
          <cell r="R224">
            <v>796703</v>
          </cell>
          <cell r="S224">
            <v>807873</v>
          </cell>
          <cell r="T224">
            <v>863398</v>
          </cell>
          <cell r="U224">
            <v>718310</v>
          </cell>
          <cell r="V224">
            <v>738278</v>
          </cell>
          <cell r="W224">
            <v>1281957</v>
          </cell>
          <cell r="X224">
            <v>1484284</v>
          </cell>
          <cell r="Y224">
            <v>1939504</v>
          </cell>
          <cell r="Z224">
            <v>2083479</v>
          </cell>
          <cell r="AA224">
            <v>1410770</v>
          </cell>
          <cell r="AB224">
            <v>898012</v>
          </cell>
          <cell r="AC224">
            <v>741566</v>
          </cell>
          <cell r="AD224">
            <v>815416</v>
          </cell>
          <cell r="AE224">
            <v>788423</v>
          </cell>
          <cell r="AF224">
            <v>813727</v>
          </cell>
          <cell r="AG224">
            <v>652629</v>
          </cell>
          <cell r="AI224">
            <v>1599956</v>
          </cell>
        </row>
        <row r="225">
          <cell r="I225">
            <v>917532</v>
          </cell>
          <cell r="J225">
            <v>1134063</v>
          </cell>
          <cell r="K225">
            <v>1440489</v>
          </cell>
          <cell r="L225">
            <v>2112918</v>
          </cell>
          <cell r="M225">
            <v>2423809</v>
          </cell>
          <cell r="N225">
            <v>2337108</v>
          </cell>
          <cell r="O225">
            <v>1564506</v>
          </cell>
          <cell r="P225">
            <v>847831</v>
          </cell>
          <cell r="Q225">
            <v>703840</v>
          </cell>
          <cell r="R225">
            <v>817397</v>
          </cell>
          <cell r="S225">
            <v>855821</v>
          </cell>
          <cell r="T225">
            <v>876503</v>
          </cell>
          <cell r="U225">
            <v>830132</v>
          </cell>
          <cell r="V225">
            <v>727078</v>
          </cell>
          <cell r="W225">
            <v>1330764</v>
          </cell>
          <cell r="X225">
            <v>1511404</v>
          </cell>
          <cell r="Y225">
            <v>2199896</v>
          </cell>
          <cell r="Z225">
            <v>2250558</v>
          </cell>
          <cell r="AA225">
            <v>1660657</v>
          </cell>
          <cell r="AB225">
            <v>936586</v>
          </cell>
          <cell r="AC225">
            <v>842230</v>
          </cell>
          <cell r="AD225">
            <v>870602</v>
          </cell>
          <cell r="AE225">
            <v>851795</v>
          </cell>
          <cell r="AF225">
            <v>859545</v>
          </cell>
          <cell r="AG225">
            <v>721908</v>
          </cell>
          <cell r="AI225">
            <v>1134063</v>
          </cell>
        </row>
        <row r="226">
          <cell r="I226">
            <v>1129459</v>
          </cell>
          <cell r="J226">
            <v>1420544</v>
          </cell>
          <cell r="K226">
            <v>1664067</v>
          </cell>
          <cell r="L226">
            <v>2531271</v>
          </cell>
          <cell r="M226">
            <v>2905922</v>
          </cell>
          <cell r="N226">
            <v>2792320</v>
          </cell>
          <cell r="O226">
            <v>2101762</v>
          </cell>
          <cell r="P226">
            <v>449746</v>
          </cell>
          <cell r="Q226">
            <v>333209</v>
          </cell>
          <cell r="R226">
            <v>408396</v>
          </cell>
          <cell r="S226">
            <v>408044</v>
          </cell>
          <cell r="T226">
            <v>431904</v>
          </cell>
          <cell r="U226">
            <v>400826</v>
          </cell>
          <cell r="V226">
            <v>353927</v>
          </cell>
          <cell r="W226">
            <v>627325</v>
          </cell>
          <cell r="X226">
            <v>709144</v>
          </cell>
          <cell r="Y226">
            <v>980563</v>
          </cell>
          <cell r="Z226">
            <v>1079138</v>
          </cell>
          <cell r="AA226">
            <v>760575</v>
          </cell>
          <cell r="AB226">
            <v>456369</v>
          </cell>
          <cell r="AC226">
            <v>368909</v>
          </cell>
          <cell r="AD226">
            <v>445532</v>
          </cell>
          <cell r="AE226">
            <v>417258</v>
          </cell>
          <cell r="AF226">
            <v>422373</v>
          </cell>
          <cell r="AG226">
            <v>362686</v>
          </cell>
          <cell r="AI226">
            <v>1420544</v>
          </cell>
        </row>
        <row r="227">
          <cell r="I227">
            <v>1353309</v>
          </cell>
          <cell r="J227">
            <v>1762012</v>
          </cell>
          <cell r="K227">
            <v>1933390</v>
          </cell>
          <cell r="L227">
            <v>2994693</v>
          </cell>
          <cell r="M227">
            <v>3340017</v>
          </cell>
          <cell r="N227">
            <v>3565208</v>
          </cell>
          <cell r="O227">
            <v>2471921</v>
          </cell>
          <cell r="P227">
            <v>588844</v>
          </cell>
          <cell r="Q227">
            <v>431811</v>
          </cell>
          <cell r="R227">
            <v>494273</v>
          </cell>
          <cell r="S227">
            <v>489587</v>
          </cell>
          <cell r="T227">
            <v>580941</v>
          </cell>
          <cell r="U227">
            <v>457508</v>
          </cell>
          <cell r="V227">
            <v>462729</v>
          </cell>
          <cell r="W227">
            <v>747598</v>
          </cell>
          <cell r="X227">
            <v>780570</v>
          </cell>
          <cell r="Y227">
            <v>1284451</v>
          </cell>
          <cell r="Z227">
            <v>1369581</v>
          </cell>
          <cell r="AA227">
            <v>1019452</v>
          </cell>
          <cell r="AB227">
            <v>581650</v>
          </cell>
          <cell r="AC227">
            <v>490745</v>
          </cell>
          <cell r="AD227">
            <v>509029</v>
          </cell>
          <cell r="AE227">
            <v>553196</v>
          </cell>
          <cell r="AF227">
            <v>472762</v>
          </cell>
          <cell r="AG227">
            <v>434666</v>
          </cell>
          <cell r="AI227">
            <v>1762012</v>
          </cell>
        </row>
        <row r="228">
          <cell r="I228">
            <v>1051017</v>
          </cell>
          <cell r="J228">
            <v>1211374</v>
          </cell>
          <cell r="K228">
            <v>1463967</v>
          </cell>
          <cell r="L228">
            <v>2179755</v>
          </cell>
          <cell r="M228">
            <v>2435614</v>
          </cell>
          <cell r="N228">
            <v>2650724</v>
          </cell>
          <cell r="O228">
            <v>1876973</v>
          </cell>
          <cell r="P228">
            <v>753819</v>
          </cell>
          <cell r="Q228">
            <v>622159</v>
          </cell>
          <cell r="R228">
            <v>673106</v>
          </cell>
          <cell r="S228">
            <v>649636</v>
          </cell>
          <cell r="T228">
            <v>734639</v>
          </cell>
          <cell r="U228">
            <v>622146</v>
          </cell>
          <cell r="V228">
            <v>602207</v>
          </cell>
          <cell r="W228">
            <v>1010587</v>
          </cell>
          <cell r="X228">
            <v>1200584</v>
          </cell>
          <cell r="Y228">
            <v>1614441</v>
          </cell>
          <cell r="Z228">
            <v>1800550</v>
          </cell>
          <cell r="AA228">
            <v>1352358</v>
          </cell>
          <cell r="AB228">
            <v>805785</v>
          </cell>
          <cell r="AC228">
            <v>664245</v>
          </cell>
          <cell r="AD228">
            <v>665449</v>
          </cell>
          <cell r="AE228">
            <v>694108</v>
          </cell>
          <cell r="AF228">
            <v>679687</v>
          </cell>
          <cell r="AG228">
            <v>564742</v>
          </cell>
          <cell r="AI228">
            <v>1211374</v>
          </cell>
        </row>
        <row r="229">
          <cell r="I229">
            <v>1024510</v>
          </cell>
          <cell r="J229">
            <v>1164323</v>
          </cell>
          <cell r="K229">
            <v>1437830</v>
          </cell>
          <cell r="L229">
            <v>2099092</v>
          </cell>
          <cell r="M229">
            <v>2323549</v>
          </cell>
          <cell r="N229">
            <v>2561661</v>
          </cell>
          <cell r="O229">
            <v>1819559</v>
          </cell>
          <cell r="P229">
            <v>751829</v>
          </cell>
          <cell r="Q229">
            <v>623930</v>
          </cell>
          <cell r="R229">
            <v>657095</v>
          </cell>
          <cell r="S229">
            <v>621867</v>
          </cell>
          <cell r="T229">
            <v>731964</v>
          </cell>
          <cell r="U229">
            <v>644001</v>
          </cell>
          <cell r="V229">
            <v>591551</v>
          </cell>
          <cell r="W229">
            <v>968565</v>
          </cell>
          <cell r="X229">
            <v>1139437</v>
          </cell>
          <cell r="Y229">
            <v>1503652</v>
          </cell>
          <cell r="Z229">
            <v>1793839</v>
          </cell>
          <cell r="AA229">
            <v>1307191</v>
          </cell>
          <cell r="AB229">
            <v>834335</v>
          </cell>
          <cell r="AC229">
            <v>665644</v>
          </cell>
          <cell r="AD229">
            <v>694455</v>
          </cell>
          <cell r="AE229">
            <v>672435</v>
          </cell>
          <cell r="AF229">
            <v>714057</v>
          </cell>
          <cell r="AG229">
            <v>606062</v>
          </cell>
          <cell r="AI229">
            <v>1164323</v>
          </cell>
        </row>
        <row r="230">
          <cell r="I230">
            <v>1285590</v>
          </cell>
          <cell r="J230">
            <v>1509095</v>
          </cell>
          <cell r="K230">
            <v>1662064</v>
          </cell>
          <cell r="L230">
            <v>2748352</v>
          </cell>
          <cell r="M230">
            <v>3006597</v>
          </cell>
          <cell r="N230">
            <v>3151260</v>
          </cell>
          <cell r="O230">
            <v>2631157</v>
          </cell>
          <cell r="P230">
            <v>637329</v>
          </cell>
          <cell r="Q230">
            <v>521449</v>
          </cell>
          <cell r="R230">
            <v>581662</v>
          </cell>
          <cell r="S230">
            <v>540497</v>
          </cell>
          <cell r="T230">
            <v>594071</v>
          </cell>
          <cell r="U230">
            <v>544785</v>
          </cell>
          <cell r="V230">
            <v>512354</v>
          </cell>
          <cell r="W230">
            <v>807083</v>
          </cell>
          <cell r="X230">
            <v>925761</v>
          </cell>
          <cell r="Y230">
            <v>1247022</v>
          </cell>
          <cell r="Z230">
            <v>1500182</v>
          </cell>
          <cell r="AA230">
            <v>1133187</v>
          </cell>
          <cell r="AB230">
            <v>656989</v>
          </cell>
          <cell r="AC230">
            <v>587404</v>
          </cell>
          <cell r="AD230">
            <v>541820</v>
          </cell>
          <cell r="AE230">
            <v>571638</v>
          </cell>
          <cell r="AF230">
            <v>628164</v>
          </cell>
          <cell r="AG230">
            <v>509984</v>
          </cell>
          <cell r="AI230">
            <v>1509095</v>
          </cell>
        </row>
        <row r="231">
          <cell r="I231">
            <v>671335</v>
          </cell>
          <cell r="J231">
            <v>742844</v>
          </cell>
          <cell r="K231">
            <v>771650</v>
          </cell>
          <cell r="L231">
            <v>1277239</v>
          </cell>
          <cell r="M231">
            <v>1373258</v>
          </cell>
          <cell r="N231">
            <v>1489155</v>
          </cell>
          <cell r="O231">
            <v>1300261</v>
          </cell>
          <cell r="P231">
            <v>200924</v>
          </cell>
          <cell r="Q231">
            <v>166528</v>
          </cell>
          <cell r="R231">
            <v>172765</v>
          </cell>
          <cell r="S231">
            <v>179410</v>
          </cell>
          <cell r="T231">
            <v>188900</v>
          </cell>
          <cell r="U231">
            <v>179477</v>
          </cell>
          <cell r="V231">
            <v>152314</v>
          </cell>
          <cell r="W231">
            <v>226058</v>
          </cell>
          <cell r="X231">
            <v>285472</v>
          </cell>
          <cell r="Y231">
            <v>389854</v>
          </cell>
          <cell r="Z231">
            <v>466580</v>
          </cell>
          <cell r="AA231">
            <v>345506</v>
          </cell>
          <cell r="AB231">
            <v>203759</v>
          </cell>
          <cell r="AC231">
            <v>169061</v>
          </cell>
          <cell r="AD231">
            <v>167643</v>
          </cell>
          <cell r="AE231">
            <v>179602</v>
          </cell>
          <cell r="AF231">
            <v>176876</v>
          </cell>
          <cell r="AG231">
            <v>156816</v>
          </cell>
          <cell r="AI231">
            <v>742844</v>
          </cell>
        </row>
        <row r="232">
          <cell r="I232">
            <v>1118497</v>
          </cell>
          <cell r="J232">
            <v>1242176</v>
          </cell>
          <cell r="K232">
            <v>1370721</v>
          </cell>
          <cell r="L232">
            <v>2188704</v>
          </cell>
          <cell r="M232">
            <v>2308396</v>
          </cell>
          <cell r="N232">
            <v>2628603</v>
          </cell>
          <cell r="O232">
            <v>2449012</v>
          </cell>
          <cell r="P232">
            <v>675849</v>
          </cell>
          <cell r="Q232">
            <v>549785</v>
          </cell>
          <cell r="R232">
            <v>589738</v>
          </cell>
          <cell r="S232">
            <v>585808</v>
          </cell>
          <cell r="T232">
            <v>672941</v>
          </cell>
          <cell r="U232">
            <v>581082</v>
          </cell>
          <cell r="V232">
            <v>565069</v>
          </cell>
          <cell r="W232">
            <v>759698</v>
          </cell>
          <cell r="X232">
            <v>968152</v>
          </cell>
          <cell r="Y232">
            <v>1336555</v>
          </cell>
          <cell r="Z232">
            <v>1407589</v>
          </cell>
          <cell r="AA232">
            <v>1360526</v>
          </cell>
          <cell r="AB232">
            <v>681351</v>
          </cell>
          <cell r="AC232">
            <v>583768</v>
          </cell>
          <cell r="AD232">
            <v>603785</v>
          </cell>
          <cell r="AE232">
            <v>639317</v>
          </cell>
          <cell r="AF232">
            <v>606688</v>
          </cell>
          <cell r="AG232">
            <v>551232</v>
          </cell>
          <cell r="AI232">
            <v>1242176</v>
          </cell>
        </row>
        <row r="233">
          <cell r="I233">
            <v>734353</v>
          </cell>
          <cell r="J233">
            <v>742864</v>
          </cell>
          <cell r="K233">
            <v>855099</v>
          </cell>
          <cell r="L233">
            <v>1331453</v>
          </cell>
          <cell r="M233">
            <v>1378643</v>
          </cell>
          <cell r="N233">
            <v>1575753</v>
          </cell>
          <cell r="O233">
            <v>1532758</v>
          </cell>
          <cell r="P233">
            <v>181597</v>
          </cell>
          <cell r="Q233">
            <v>164116</v>
          </cell>
          <cell r="R233">
            <v>167202</v>
          </cell>
          <cell r="S233">
            <v>174744</v>
          </cell>
          <cell r="T233">
            <v>193949</v>
          </cell>
          <cell r="U233">
            <v>179719</v>
          </cell>
          <cell r="V233">
            <v>167516</v>
          </cell>
          <cell r="W233">
            <v>188646</v>
          </cell>
          <cell r="X233">
            <v>245575</v>
          </cell>
          <cell r="Y233">
            <v>355109</v>
          </cell>
          <cell r="Z233">
            <v>400596</v>
          </cell>
          <cell r="AA233">
            <v>371582</v>
          </cell>
          <cell r="AB233">
            <v>189734</v>
          </cell>
          <cell r="AC233">
            <v>159303</v>
          </cell>
          <cell r="AD233">
            <v>165456</v>
          </cell>
          <cell r="AE233">
            <v>192755</v>
          </cell>
          <cell r="AF233">
            <v>182600</v>
          </cell>
          <cell r="AG233">
            <v>147652</v>
          </cell>
          <cell r="AI233">
            <v>742864</v>
          </cell>
        </row>
        <row r="234">
          <cell r="I234">
            <v>1257339</v>
          </cell>
          <cell r="J234">
            <v>1201636</v>
          </cell>
          <cell r="K234">
            <v>1277132</v>
          </cell>
          <cell r="L234">
            <v>2345632</v>
          </cell>
          <cell r="M234">
            <v>2372373</v>
          </cell>
          <cell r="N234">
            <v>2342256</v>
          </cell>
          <cell r="O234">
            <v>2808763</v>
          </cell>
          <cell r="P234">
            <v>701980</v>
          </cell>
          <cell r="Q234">
            <v>501000</v>
          </cell>
          <cell r="R234">
            <v>571577</v>
          </cell>
          <cell r="S234">
            <v>540695</v>
          </cell>
          <cell r="T234">
            <v>617581</v>
          </cell>
          <cell r="U234">
            <v>556959</v>
          </cell>
          <cell r="V234">
            <v>499376</v>
          </cell>
          <cell r="W234">
            <v>673708</v>
          </cell>
          <cell r="X234">
            <v>855361</v>
          </cell>
          <cell r="Y234">
            <v>1169676</v>
          </cell>
          <cell r="Z234">
            <v>1359452</v>
          </cell>
          <cell r="AA234">
            <v>1312393</v>
          </cell>
          <cell r="AB234">
            <v>684160</v>
          </cell>
          <cell r="AC234">
            <v>547174</v>
          </cell>
          <cell r="AD234">
            <v>500896</v>
          </cell>
          <cell r="AE234">
            <v>587167</v>
          </cell>
          <cell r="AF234">
            <v>607097</v>
          </cell>
          <cell r="AG234">
            <v>478882</v>
          </cell>
          <cell r="AI234">
            <v>1201636</v>
          </cell>
        </row>
        <row r="235">
          <cell r="I235">
            <v>1147159</v>
          </cell>
          <cell r="J235">
            <v>1085667</v>
          </cell>
          <cell r="K235">
            <v>1320958</v>
          </cell>
          <cell r="L235">
            <v>2452605</v>
          </cell>
          <cell r="M235">
            <v>2449001</v>
          </cell>
          <cell r="N235">
            <v>2648465</v>
          </cell>
          <cell r="O235">
            <v>2938104</v>
          </cell>
          <cell r="P235">
            <v>1127369</v>
          </cell>
          <cell r="Q235">
            <v>720929</v>
          </cell>
          <cell r="R235">
            <v>732905</v>
          </cell>
          <cell r="S235">
            <v>839916</v>
          </cell>
          <cell r="T235">
            <v>830711</v>
          </cell>
          <cell r="U235">
            <v>799463</v>
          </cell>
          <cell r="V235">
            <v>731235</v>
          </cell>
          <cell r="W235">
            <v>998633</v>
          </cell>
          <cell r="X235">
            <v>1255376</v>
          </cell>
          <cell r="Y235">
            <v>1887384</v>
          </cell>
          <cell r="Z235">
            <v>2123348</v>
          </cell>
          <cell r="AA235">
            <v>2177206</v>
          </cell>
          <cell r="AB235">
            <v>1076392</v>
          </cell>
          <cell r="AC235">
            <v>843553</v>
          </cell>
          <cell r="AD235">
            <v>764991</v>
          </cell>
          <cell r="AE235">
            <v>858862</v>
          </cell>
          <cell r="AF235">
            <v>854777</v>
          </cell>
          <cell r="AG235">
            <v>716992</v>
          </cell>
          <cell r="AI235">
            <v>1085667</v>
          </cell>
        </row>
        <row r="236">
          <cell r="I236">
            <v>1958575</v>
          </cell>
          <cell r="J236">
            <v>2045367</v>
          </cell>
          <cell r="K236">
            <v>2323682</v>
          </cell>
          <cell r="L236">
            <v>3879658</v>
          </cell>
          <cell r="M236">
            <v>4016068</v>
          </cell>
          <cell r="N236">
            <v>4158498</v>
          </cell>
          <cell r="O236">
            <v>4857819</v>
          </cell>
          <cell r="P236">
            <v>1986398</v>
          </cell>
          <cell r="Q236">
            <v>1310480</v>
          </cell>
          <cell r="R236">
            <v>1207248</v>
          </cell>
          <cell r="S236">
            <v>1450625</v>
          </cell>
          <cell r="T236">
            <v>1524384</v>
          </cell>
          <cell r="U236">
            <v>1357298</v>
          </cell>
          <cell r="V236">
            <v>1358761</v>
          </cell>
          <cell r="W236">
            <v>1666474</v>
          </cell>
          <cell r="X236">
            <v>2134563</v>
          </cell>
          <cell r="Y236">
            <v>2960603</v>
          </cell>
          <cell r="Z236">
            <v>3310612</v>
          </cell>
          <cell r="AA236">
            <v>3500156</v>
          </cell>
          <cell r="AB236">
            <v>1873009</v>
          </cell>
          <cell r="AC236">
            <v>1469007</v>
          </cell>
          <cell r="AD236">
            <v>1323049</v>
          </cell>
          <cell r="AE236">
            <v>1498896</v>
          </cell>
          <cell r="AF236">
            <v>1475919</v>
          </cell>
          <cell r="AG236">
            <v>1243016</v>
          </cell>
          <cell r="AI236">
            <v>2045367</v>
          </cell>
        </row>
        <row r="238"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-404</v>
          </cell>
          <cell r="N238">
            <v>0</v>
          </cell>
          <cell r="O238">
            <v>209633</v>
          </cell>
          <cell r="P238">
            <v>132279</v>
          </cell>
          <cell r="Q238">
            <v>131303</v>
          </cell>
          <cell r="R238">
            <v>134353</v>
          </cell>
          <cell r="S238">
            <v>167023</v>
          </cell>
          <cell r="T238">
            <v>137090</v>
          </cell>
          <cell r="U238">
            <v>130842</v>
          </cell>
          <cell r="V238">
            <v>171307</v>
          </cell>
          <cell r="W238">
            <v>186642</v>
          </cell>
          <cell r="X238">
            <v>257743</v>
          </cell>
          <cell r="Y238">
            <v>338154</v>
          </cell>
          <cell r="Z238">
            <v>328819</v>
          </cell>
          <cell r="AA238">
            <v>204325</v>
          </cell>
          <cell r="AB238">
            <v>144218</v>
          </cell>
          <cell r="AC238">
            <v>122328</v>
          </cell>
          <cell r="AD238">
            <v>161918</v>
          </cell>
          <cell r="AE238">
            <v>142569</v>
          </cell>
          <cell r="AF238">
            <v>128133</v>
          </cell>
          <cell r="AG238">
            <v>118228</v>
          </cell>
          <cell r="AI238">
            <v>0</v>
          </cell>
        </row>
        <row r="239"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-1353</v>
          </cell>
          <cell r="O239">
            <v>803778</v>
          </cell>
          <cell r="P239">
            <v>503303</v>
          </cell>
          <cell r="Q239">
            <v>481911</v>
          </cell>
          <cell r="R239">
            <v>509198</v>
          </cell>
          <cell r="S239">
            <v>594678</v>
          </cell>
          <cell r="T239">
            <v>547319</v>
          </cell>
          <cell r="U239">
            <v>520278</v>
          </cell>
          <cell r="V239">
            <v>656027</v>
          </cell>
          <cell r="W239">
            <v>827583</v>
          </cell>
          <cell r="X239">
            <v>1071913</v>
          </cell>
          <cell r="Y239">
            <v>1313740</v>
          </cell>
          <cell r="Z239">
            <v>1333192</v>
          </cell>
          <cell r="AA239">
            <v>881053</v>
          </cell>
          <cell r="AB239">
            <v>593396</v>
          </cell>
          <cell r="AC239">
            <v>471072</v>
          </cell>
          <cell r="AD239">
            <v>615079</v>
          </cell>
          <cell r="AE239">
            <v>605100</v>
          </cell>
          <cell r="AF239">
            <v>468751</v>
          </cell>
          <cell r="AG239">
            <v>485552</v>
          </cell>
          <cell r="AI239">
            <v>0</v>
          </cell>
        </row>
        <row r="240"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-195</v>
          </cell>
          <cell r="N240">
            <v>-1373</v>
          </cell>
          <cell r="O240">
            <v>998674</v>
          </cell>
          <cell r="P240">
            <v>592397</v>
          </cell>
          <cell r="Q240">
            <v>588859</v>
          </cell>
          <cell r="R240">
            <v>659974</v>
          </cell>
          <cell r="S240">
            <v>697979</v>
          </cell>
          <cell r="T240">
            <v>657345</v>
          </cell>
          <cell r="U240">
            <v>605196</v>
          </cell>
          <cell r="V240">
            <v>727039</v>
          </cell>
          <cell r="W240">
            <v>991778</v>
          </cell>
          <cell r="X240">
            <v>1188482</v>
          </cell>
          <cell r="Y240">
            <v>1508441</v>
          </cell>
          <cell r="Z240">
            <v>1494803</v>
          </cell>
          <cell r="AA240">
            <v>1004000</v>
          </cell>
          <cell r="AB240">
            <v>684521</v>
          </cell>
          <cell r="AC240">
            <v>591344</v>
          </cell>
          <cell r="AD240">
            <v>716122</v>
          </cell>
          <cell r="AE240">
            <v>667548</v>
          </cell>
          <cell r="AF240">
            <v>620985</v>
          </cell>
          <cell r="AG240">
            <v>569637</v>
          </cell>
          <cell r="AI240">
            <v>0</v>
          </cell>
        </row>
        <row r="241">
          <cell r="I241">
            <v>0</v>
          </cell>
          <cell r="J241">
            <v>-1979</v>
          </cell>
          <cell r="K241">
            <v>0</v>
          </cell>
          <cell r="L241">
            <v>0</v>
          </cell>
          <cell r="M241">
            <v>0</v>
          </cell>
          <cell r="N241">
            <v>-1492</v>
          </cell>
          <cell r="O241">
            <v>1244336</v>
          </cell>
          <cell r="P241">
            <v>705916</v>
          </cell>
          <cell r="Q241">
            <v>707193</v>
          </cell>
          <cell r="R241">
            <v>776802</v>
          </cell>
          <cell r="S241">
            <v>834366</v>
          </cell>
          <cell r="T241">
            <v>854572</v>
          </cell>
          <cell r="U241">
            <v>748003</v>
          </cell>
          <cell r="V241">
            <v>835937</v>
          </cell>
          <cell r="W241">
            <v>1248060</v>
          </cell>
          <cell r="X241">
            <v>1476275</v>
          </cell>
          <cell r="Y241">
            <v>1970133</v>
          </cell>
          <cell r="Z241">
            <v>1851370</v>
          </cell>
          <cell r="AA241">
            <v>1248265</v>
          </cell>
          <cell r="AB241">
            <v>835100</v>
          </cell>
          <cell r="AC241">
            <v>743577</v>
          </cell>
          <cell r="AD241">
            <v>863903</v>
          </cell>
          <cell r="AE241">
            <v>791955</v>
          </cell>
          <cell r="AF241">
            <v>747098</v>
          </cell>
          <cell r="AG241">
            <v>712571</v>
          </cell>
          <cell r="AI241">
            <v>-1979</v>
          </cell>
        </row>
        <row r="242"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483629</v>
          </cell>
          <cell r="P242">
            <v>286728</v>
          </cell>
          <cell r="Q242">
            <v>289906</v>
          </cell>
          <cell r="R242">
            <v>326341</v>
          </cell>
          <cell r="S242">
            <v>344701</v>
          </cell>
          <cell r="T242">
            <v>327827</v>
          </cell>
          <cell r="U242">
            <v>307067</v>
          </cell>
          <cell r="V242">
            <v>342634</v>
          </cell>
          <cell r="W242">
            <v>495271</v>
          </cell>
          <cell r="X242">
            <v>554729</v>
          </cell>
          <cell r="Y242">
            <v>692389</v>
          </cell>
          <cell r="Z242">
            <v>778146</v>
          </cell>
          <cell r="AA242">
            <v>513869</v>
          </cell>
          <cell r="AB242">
            <v>312656</v>
          </cell>
          <cell r="AC242">
            <v>311013</v>
          </cell>
          <cell r="AD242">
            <v>372463</v>
          </cell>
          <cell r="AE242">
            <v>336494</v>
          </cell>
          <cell r="AF242">
            <v>318771</v>
          </cell>
          <cell r="AG242">
            <v>277631</v>
          </cell>
          <cell r="AI242">
            <v>0</v>
          </cell>
        </row>
        <row r="243"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-14</v>
          </cell>
          <cell r="O243">
            <v>1124880</v>
          </cell>
          <cell r="P243">
            <v>683277</v>
          </cell>
          <cell r="Q243">
            <v>661011</v>
          </cell>
          <cell r="R243">
            <v>735148</v>
          </cell>
          <cell r="S243">
            <v>800367</v>
          </cell>
          <cell r="T243">
            <v>810577</v>
          </cell>
          <cell r="U243">
            <v>695938</v>
          </cell>
          <cell r="V243">
            <v>740657</v>
          </cell>
          <cell r="W243">
            <v>1100162</v>
          </cell>
          <cell r="X243">
            <v>1291649</v>
          </cell>
          <cell r="Y243">
            <v>1668965</v>
          </cell>
          <cell r="Z243">
            <v>1748177</v>
          </cell>
          <cell r="AA243">
            <v>1224185</v>
          </cell>
          <cell r="AB243">
            <v>743224</v>
          </cell>
          <cell r="AC243">
            <v>657769</v>
          </cell>
          <cell r="AD243">
            <v>848856</v>
          </cell>
          <cell r="AE243">
            <v>775547</v>
          </cell>
          <cell r="AF243">
            <v>727551</v>
          </cell>
          <cell r="AG243">
            <v>637911</v>
          </cell>
          <cell r="AI243">
            <v>0</v>
          </cell>
        </row>
        <row r="244"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-2830</v>
          </cell>
          <cell r="N244">
            <v>0</v>
          </cell>
          <cell r="O244">
            <v>1665636</v>
          </cell>
          <cell r="P244">
            <v>1018243</v>
          </cell>
          <cell r="Q244">
            <v>909469</v>
          </cell>
          <cell r="R244">
            <v>1028572</v>
          </cell>
          <cell r="S244">
            <v>1049545</v>
          </cell>
          <cell r="T244">
            <v>1147036</v>
          </cell>
          <cell r="U244">
            <v>925282</v>
          </cell>
          <cell r="V244">
            <v>1008736</v>
          </cell>
          <cell r="W244">
            <v>1723836</v>
          </cell>
          <cell r="X244">
            <v>1874176</v>
          </cell>
          <cell r="Y244">
            <v>2467096</v>
          </cell>
          <cell r="Z244">
            <v>2654869</v>
          </cell>
          <cell r="AA244">
            <v>1909572</v>
          </cell>
          <cell r="AB244">
            <v>1102564</v>
          </cell>
          <cell r="AC244">
            <v>964900</v>
          </cell>
          <cell r="AD244">
            <v>1086431</v>
          </cell>
          <cell r="AE244">
            <v>1052381</v>
          </cell>
          <cell r="AF244">
            <v>1003492</v>
          </cell>
          <cell r="AG244">
            <v>915420</v>
          </cell>
          <cell r="AI244">
            <v>0</v>
          </cell>
        </row>
        <row r="245"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-3402</v>
          </cell>
          <cell r="O245">
            <v>581796</v>
          </cell>
          <cell r="P245">
            <v>513974</v>
          </cell>
          <cell r="Q245">
            <v>502267</v>
          </cell>
          <cell r="R245">
            <v>539853</v>
          </cell>
          <cell r="S245">
            <v>561560</v>
          </cell>
          <cell r="T245">
            <v>608768</v>
          </cell>
          <cell r="U245">
            <v>509735</v>
          </cell>
          <cell r="V245">
            <v>545485</v>
          </cell>
          <cell r="W245">
            <v>830535</v>
          </cell>
          <cell r="X245">
            <v>931934</v>
          </cell>
          <cell r="Y245">
            <v>1215789</v>
          </cell>
          <cell r="Z245">
            <v>1408111</v>
          </cell>
          <cell r="AA245">
            <v>945975</v>
          </cell>
          <cell r="AB245">
            <v>607068</v>
          </cell>
          <cell r="AC245">
            <v>530191</v>
          </cell>
          <cell r="AD245">
            <v>577271</v>
          </cell>
          <cell r="AE245">
            <v>562609</v>
          </cell>
          <cell r="AF245">
            <v>573381</v>
          </cell>
          <cell r="AG245">
            <v>474704</v>
          </cell>
          <cell r="AI245">
            <v>0</v>
          </cell>
        </row>
        <row r="246"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154734</v>
          </cell>
          <cell r="P246">
            <v>159447</v>
          </cell>
          <cell r="Q246">
            <v>138055</v>
          </cell>
          <cell r="R246">
            <v>139775</v>
          </cell>
          <cell r="S246">
            <v>147450</v>
          </cell>
          <cell r="T246">
            <v>161349</v>
          </cell>
          <cell r="U246">
            <v>142278</v>
          </cell>
          <cell r="V246">
            <v>143256</v>
          </cell>
          <cell r="W246">
            <v>241660</v>
          </cell>
          <cell r="X246">
            <v>287703</v>
          </cell>
          <cell r="Y246">
            <v>373956</v>
          </cell>
          <cell r="Z246">
            <v>441581</v>
          </cell>
          <cell r="AA246">
            <v>298179</v>
          </cell>
          <cell r="AB246">
            <v>178625</v>
          </cell>
          <cell r="AC246">
            <v>141587</v>
          </cell>
          <cell r="AD246">
            <v>152533</v>
          </cell>
          <cell r="AE246">
            <v>152153</v>
          </cell>
          <cell r="AF246">
            <v>157532</v>
          </cell>
          <cell r="AG246">
            <v>128205</v>
          </cell>
          <cell r="AI246">
            <v>0</v>
          </cell>
        </row>
        <row r="247">
          <cell r="I247">
            <v>0</v>
          </cell>
          <cell r="J247">
            <v>0</v>
          </cell>
          <cell r="K247">
            <v>0</v>
          </cell>
          <cell r="L247">
            <v>-1163</v>
          </cell>
          <cell r="M247">
            <v>0</v>
          </cell>
          <cell r="N247">
            <v>8</v>
          </cell>
          <cell r="O247">
            <v>186</v>
          </cell>
          <cell r="P247">
            <v>900948</v>
          </cell>
          <cell r="Q247">
            <v>690718</v>
          </cell>
          <cell r="R247">
            <v>779693</v>
          </cell>
          <cell r="S247">
            <v>795600</v>
          </cell>
          <cell r="T247">
            <v>822699</v>
          </cell>
          <cell r="U247">
            <v>771305</v>
          </cell>
          <cell r="V247">
            <v>724234</v>
          </cell>
          <cell r="W247">
            <v>1271090</v>
          </cell>
          <cell r="X247">
            <v>1523616</v>
          </cell>
          <cell r="Y247">
            <v>2024316</v>
          </cell>
          <cell r="Z247">
            <v>2127418</v>
          </cell>
          <cell r="AA247">
            <v>1620248</v>
          </cell>
          <cell r="AB247">
            <v>927628</v>
          </cell>
          <cell r="AC247">
            <v>760970</v>
          </cell>
          <cell r="AD247">
            <v>835909</v>
          </cell>
          <cell r="AE247">
            <v>778756</v>
          </cell>
          <cell r="AF247">
            <v>790631</v>
          </cell>
          <cell r="AG247">
            <v>682962</v>
          </cell>
          <cell r="AI247">
            <v>0</v>
          </cell>
        </row>
        <row r="248"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-942</v>
          </cell>
          <cell r="O248">
            <v>2402</v>
          </cell>
          <cell r="P248">
            <v>1072278</v>
          </cell>
          <cell r="Q248">
            <v>874411</v>
          </cell>
          <cell r="R248">
            <v>906646</v>
          </cell>
          <cell r="S248">
            <v>845397</v>
          </cell>
          <cell r="T248">
            <v>1050930</v>
          </cell>
          <cell r="U248">
            <v>886520</v>
          </cell>
          <cell r="V248">
            <v>866384</v>
          </cell>
          <cell r="W248">
            <v>1446697</v>
          </cell>
          <cell r="X248">
            <v>1691371</v>
          </cell>
          <cell r="Y248">
            <v>2337802</v>
          </cell>
          <cell r="Z248">
            <v>2523007</v>
          </cell>
          <cell r="AA248">
            <v>1890485</v>
          </cell>
          <cell r="AB248">
            <v>1112368</v>
          </cell>
          <cell r="AC248">
            <v>886223</v>
          </cell>
          <cell r="AD248">
            <v>957786</v>
          </cell>
          <cell r="AE248">
            <v>986788</v>
          </cell>
          <cell r="AF248">
            <v>916866</v>
          </cell>
          <cell r="AG248">
            <v>852011</v>
          </cell>
          <cell r="AI248">
            <v>0</v>
          </cell>
        </row>
        <row r="249">
          <cell r="I249">
            <v>0</v>
          </cell>
          <cell r="J249">
            <v>0</v>
          </cell>
          <cell r="K249">
            <v>0</v>
          </cell>
          <cell r="L249">
            <v>-11</v>
          </cell>
          <cell r="M249">
            <v>22</v>
          </cell>
          <cell r="N249">
            <v>0</v>
          </cell>
          <cell r="O249">
            <v>531</v>
          </cell>
          <cell r="P249">
            <v>483025</v>
          </cell>
          <cell r="Q249">
            <v>378885</v>
          </cell>
          <cell r="R249">
            <v>403581</v>
          </cell>
          <cell r="S249">
            <v>416523</v>
          </cell>
          <cell r="T249">
            <v>431265</v>
          </cell>
          <cell r="U249">
            <v>392214</v>
          </cell>
          <cell r="V249">
            <v>396809</v>
          </cell>
          <cell r="W249">
            <v>600579</v>
          </cell>
          <cell r="X249">
            <v>710612</v>
          </cell>
          <cell r="Y249">
            <v>983503</v>
          </cell>
          <cell r="Z249">
            <v>1169821</v>
          </cell>
          <cell r="AA249">
            <v>778324</v>
          </cell>
          <cell r="AB249">
            <v>493481</v>
          </cell>
          <cell r="AC249">
            <v>405142</v>
          </cell>
          <cell r="AD249">
            <v>419560</v>
          </cell>
          <cell r="AE249">
            <v>424662</v>
          </cell>
          <cell r="AF249">
            <v>404581</v>
          </cell>
          <cell r="AG249">
            <v>358744</v>
          </cell>
          <cell r="AI249">
            <v>0</v>
          </cell>
        </row>
        <row r="250"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-823</v>
          </cell>
          <cell r="O250">
            <v>1132</v>
          </cell>
          <cell r="P250">
            <v>455976</v>
          </cell>
          <cell r="Q250">
            <v>422243</v>
          </cell>
          <cell r="R250">
            <v>401800</v>
          </cell>
          <cell r="S250">
            <v>396140</v>
          </cell>
          <cell r="T250">
            <v>447110</v>
          </cell>
          <cell r="U250">
            <v>391814</v>
          </cell>
          <cell r="V250">
            <v>394980</v>
          </cell>
          <cell r="W250">
            <v>588653</v>
          </cell>
          <cell r="X250">
            <v>697330</v>
          </cell>
          <cell r="Y250">
            <v>919330</v>
          </cell>
          <cell r="Z250">
            <v>1088506</v>
          </cell>
          <cell r="AA250">
            <v>730587</v>
          </cell>
          <cell r="AB250">
            <v>493012</v>
          </cell>
          <cell r="AC250">
            <v>383769</v>
          </cell>
          <cell r="AD250">
            <v>400794</v>
          </cell>
          <cell r="AE250">
            <v>409650</v>
          </cell>
          <cell r="AF250">
            <v>393088</v>
          </cell>
          <cell r="AG250">
            <v>355904</v>
          </cell>
          <cell r="AI250">
            <v>0</v>
          </cell>
        </row>
        <row r="251"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38</v>
          </cell>
          <cell r="O251">
            <v>0</v>
          </cell>
          <cell r="P251">
            <v>865781</v>
          </cell>
          <cell r="Q251">
            <v>720267</v>
          </cell>
          <cell r="R251">
            <v>776581</v>
          </cell>
          <cell r="S251">
            <v>722006</v>
          </cell>
          <cell r="T251">
            <v>787999</v>
          </cell>
          <cell r="U251">
            <v>738616</v>
          </cell>
          <cell r="V251">
            <v>668770</v>
          </cell>
          <cell r="W251">
            <v>1137339</v>
          </cell>
          <cell r="X251">
            <v>1379993</v>
          </cell>
          <cell r="Y251">
            <v>1886364</v>
          </cell>
          <cell r="Z251">
            <v>2170827</v>
          </cell>
          <cell r="AA251">
            <v>1688725</v>
          </cell>
          <cell r="AB251">
            <v>938500</v>
          </cell>
          <cell r="AC251">
            <v>818107</v>
          </cell>
          <cell r="AD251">
            <v>748951</v>
          </cell>
          <cell r="AE251">
            <v>773452</v>
          </cell>
          <cell r="AF251">
            <v>789824</v>
          </cell>
          <cell r="AG251">
            <v>684132</v>
          </cell>
          <cell r="AI251">
            <v>0</v>
          </cell>
        </row>
        <row r="252"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-1</v>
          </cell>
          <cell r="N252">
            <v>-890</v>
          </cell>
          <cell r="O252">
            <v>561</v>
          </cell>
          <cell r="P252">
            <v>550470</v>
          </cell>
          <cell r="Q252">
            <v>460406</v>
          </cell>
          <cell r="R252">
            <v>496786</v>
          </cell>
          <cell r="S252">
            <v>505756</v>
          </cell>
          <cell r="T252">
            <v>514854</v>
          </cell>
          <cell r="U252">
            <v>517004</v>
          </cell>
          <cell r="V252">
            <v>435360</v>
          </cell>
          <cell r="W252">
            <v>634854</v>
          </cell>
          <cell r="X252">
            <v>810370</v>
          </cell>
          <cell r="Y252">
            <v>1063144</v>
          </cell>
          <cell r="Z252">
            <v>1271552</v>
          </cell>
          <cell r="AA252">
            <v>943795</v>
          </cell>
          <cell r="AB252">
            <v>588207</v>
          </cell>
          <cell r="AC252">
            <v>493896</v>
          </cell>
          <cell r="AD252">
            <v>501953</v>
          </cell>
          <cell r="AE252">
            <v>532526</v>
          </cell>
          <cell r="AF252">
            <v>527901</v>
          </cell>
          <cell r="AG252">
            <v>455624</v>
          </cell>
          <cell r="AI252">
            <v>0</v>
          </cell>
        </row>
        <row r="253"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-799</v>
          </cell>
          <cell r="N253">
            <v>0</v>
          </cell>
          <cell r="O253">
            <v>2472</v>
          </cell>
          <cell r="P253">
            <v>649995</v>
          </cell>
          <cell r="Q253">
            <v>523254</v>
          </cell>
          <cell r="R253">
            <v>560249</v>
          </cell>
          <cell r="S253">
            <v>566867</v>
          </cell>
          <cell r="T253">
            <v>605919</v>
          </cell>
          <cell r="U253">
            <v>564094</v>
          </cell>
          <cell r="V253">
            <v>538194</v>
          </cell>
          <cell r="W253">
            <v>729078</v>
          </cell>
          <cell r="X253">
            <v>949347</v>
          </cell>
          <cell r="Y253">
            <v>1278292</v>
          </cell>
          <cell r="Z253">
            <v>1435009</v>
          </cell>
          <cell r="AA253">
            <v>1254071</v>
          </cell>
          <cell r="AB253">
            <v>710157</v>
          </cell>
          <cell r="AC253">
            <v>586552</v>
          </cell>
          <cell r="AD253">
            <v>580217</v>
          </cell>
          <cell r="AE253">
            <v>625860</v>
          </cell>
          <cell r="AF253">
            <v>611319</v>
          </cell>
          <cell r="AG253">
            <v>513989</v>
          </cell>
          <cell r="AI253">
            <v>0</v>
          </cell>
        </row>
        <row r="254"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-5897</v>
          </cell>
          <cell r="N254">
            <v>-3375</v>
          </cell>
          <cell r="O254">
            <v>-1229</v>
          </cell>
          <cell r="P254">
            <v>624745</v>
          </cell>
          <cell r="Q254">
            <v>517452</v>
          </cell>
          <cell r="R254">
            <v>524695</v>
          </cell>
          <cell r="S254">
            <v>534446</v>
          </cell>
          <cell r="T254">
            <v>617033</v>
          </cell>
          <cell r="U254">
            <v>494797</v>
          </cell>
          <cell r="V254">
            <v>526894</v>
          </cell>
          <cell r="W254">
            <v>685500</v>
          </cell>
          <cell r="X254">
            <v>872529</v>
          </cell>
          <cell r="Y254">
            <v>1191667</v>
          </cell>
          <cell r="Z254">
            <v>1336228</v>
          </cell>
          <cell r="AA254">
            <v>1264505</v>
          </cell>
          <cell r="AB254">
            <v>667833</v>
          </cell>
          <cell r="AC254">
            <v>584662</v>
          </cell>
          <cell r="AD254">
            <v>509606</v>
          </cell>
          <cell r="AE254">
            <v>601733</v>
          </cell>
          <cell r="AF254">
            <v>589553</v>
          </cell>
          <cell r="AG254">
            <v>490864</v>
          </cell>
          <cell r="AI254">
            <v>0</v>
          </cell>
        </row>
        <row r="255">
          <cell r="I255">
            <v>0</v>
          </cell>
          <cell r="J255">
            <v>58</v>
          </cell>
          <cell r="K255">
            <v>62</v>
          </cell>
          <cell r="L255">
            <v>72</v>
          </cell>
          <cell r="M255">
            <v>0</v>
          </cell>
          <cell r="N255">
            <v>0</v>
          </cell>
          <cell r="O255">
            <v>-3061</v>
          </cell>
          <cell r="P255">
            <v>819928</v>
          </cell>
          <cell r="Q255">
            <v>610156</v>
          </cell>
          <cell r="R255">
            <v>667943</v>
          </cell>
          <cell r="S255">
            <v>662160</v>
          </cell>
          <cell r="T255">
            <v>720061</v>
          </cell>
          <cell r="U255">
            <v>704140</v>
          </cell>
          <cell r="V255">
            <v>633068</v>
          </cell>
          <cell r="W255">
            <v>812041</v>
          </cell>
          <cell r="X255">
            <v>1022334</v>
          </cell>
          <cell r="Y255">
            <v>1367148</v>
          </cell>
          <cell r="Z255">
            <v>1527867</v>
          </cell>
          <cell r="AA255">
            <v>1538871</v>
          </cell>
          <cell r="AB255">
            <v>859542</v>
          </cell>
          <cell r="AC255">
            <v>704517</v>
          </cell>
          <cell r="AD255">
            <v>640672</v>
          </cell>
          <cell r="AE255">
            <v>715600</v>
          </cell>
          <cell r="AF255">
            <v>711172</v>
          </cell>
          <cell r="AG255">
            <v>599263</v>
          </cell>
          <cell r="AI255">
            <v>58</v>
          </cell>
        </row>
        <row r="256">
          <cell r="I256">
            <v>0</v>
          </cell>
          <cell r="J256">
            <v>0</v>
          </cell>
          <cell r="K256">
            <v>0</v>
          </cell>
          <cell r="L256">
            <v>-735</v>
          </cell>
          <cell r="M256">
            <v>0</v>
          </cell>
          <cell r="N256">
            <v>-2965</v>
          </cell>
          <cell r="O256">
            <v>1053</v>
          </cell>
          <cell r="P256">
            <v>474252</v>
          </cell>
          <cell r="Q256">
            <v>355399</v>
          </cell>
          <cell r="R256">
            <v>328402</v>
          </cell>
          <cell r="S256">
            <v>392072</v>
          </cell>
          <cell r="T256">
            <v>361954</v>
          </cell>
          <cell r="U256">
            <v>351859</v>
          </cell>
          <cell r="V256">
            <v>380927</v>
          </cell>
          <cell r="W256">
            <v>466181</v>
          </cell>
          <cell r="X256">
            <v>602766</v>
          </cell>
          <cell r="Y256">
            <v>858539</v>
          </cell>
          <cell r="Z256">
            <v>940509</v>
          </cell>
          <cell r="AA256">
            <v>957121</v>
          </cell>
          <cell r="AB256">
            <v>502410</v>
          </cell>
          <cell r="AC256">
            <v>407644</v>
          </cell>
          <cell r="AD256">
            <v>319207</v>
          </cell>
          <cell r="AE256">
            <v>401607</v>
          </cell>
          <cell r="AF256">
            <v>364442</v>
          </cell>
          <cell r="AG256">
            <v>330811</v>
          </cell>
          <cell r="AI256">
            <v>0</v>
          </cell>
        </row>
        <row r="257"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-1001</v>
          </cell>
          <cell r="O257">
            <v>-3621</v>
          </cell>
          <cell r="P257">
            <v>862146</v>
          </cell>
          <cell r="Q257">
            <v>600578</v>
          </cell>
          <cell r="R257">
            <v>593373</v>
          </cell>
          <cell r="S257">
            <v>640785</v>
          </cell>
          <cell r="T257">
            <v>692655</v>
          </cell>
          <cell r="U257">
            <v>604392</v>
          </cell>
          <cell r="V257">
            <v>629634</v>
          </cell>
          <cell r="W257">
            <v>766187</v>
          </cell>
          <cell r="X257">
            <v>946872</v>
          </cell>
          <cell r="Y257">
            <v>1286453</v>
          </cell>
          <cell r="Z257">
            <v>1570847</v>
          </cell>
          <cell r="AA257">
            <v>1626408</v>
          </cell>
          <cell r="AB257">
            <v>868804</v>
          </cell>
          <cell r="AC257">
            <v>662860</v>
          </cell>
          <cell r="AD257">
            <v>655734</v>
          </cell>
          <cell r="AE257">
            <v>689509</v>
          </cell>
          <cell r="AF257">
            <v>684737</v>
          </cell>
          <cell r="AG257">
            <v>601315</v>
          </cell>
          <cell r="AI257">
            <v>0</v>
          </cell>
        </row>
        <row r="259">
          <cell r="I259">
            <v>0</v>
          </cell>
          <cell r="J259">
            <v>194</v>
          </cell>
          <cell r="K259">
            <v>119</v>
          </cell>
          <cell r="L259">
            <v>0</v>
          </cell>
          <cell r="M259">
            <v>0</v>
          </cell>
          <cell r="N259">
            <v>0</v>
          </cell>
          <cell r="O259">
            <v>77714</v>
          </cell>
          <cell r="P259">
            <v>69711</v>
          </cell>
          <cell r="Q259">
            <v>66493</v>
          </cell>
          <cell r="R259">
            <v>76524</v>
          </cell>
          <cell r="S259">
            <v>80197</v>
          </cell>
          <cell r="T259">
            <v>68129</v>
          </cell>
          <cell r="U259">
            <v>76488</v>
          </cell>
          <cell r="V259">
            <v>78491</v>
          </cell>
          <cell r="W259">
            <v>75517</v>
          </cell>
          <cell r="X259">
            <v>91182</v>
          </cell>
          <cell r="Y259">
            <v>105116</v>
          </cell>
          <cell r="Z259">
            <v>106091</v>
          </cell>
          <cell r="AA259">
            <v>86879</v>
          </cell>
          <cell r="AB259">
            <v>70136</v>
          </cell>
          <cell r="AC259">
            <v>76377</v>
          </cell>
          <cell r="AD259">
            <v>88400</v>
          </cell>
          <cell r="AE259">
            <v>82810</v>
          </cell>
          <cell r="AF259">
            <v>71952</v>
          </cell>
          <cell r="AG259">
            <v>76009</v>
          </cell>
          <cell r="AI259">
            <v>194</v>
          </cell>
        </row>
        <row r="260"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-60</v>
          </cell>
          <cell r="O260">
            <v>39660</v>
          </cell>
          <cell r="P260">
            <v>42301</v>
          </cell>
          <cell r="Q260">
            <v>43489</v>
          </cell>
          <cell r="R260">
            <v>45711</v>
          </cell>
          <cell r="S260">
            <v>52705</v>
          </cell>
          <cell r="T260">
            <v>47301</v>
          </cell>
          <cell r="U260">
            <v>45069</v>
          </cell>
          <cell r="V260">
            <v>42541</v>
          </cell>
          <cell r="W260">
            <v>46258</v>
          </cell>
          <cell r="X260">
            <v>48500</v>
          </cell>
          <cell r="Y260">
            <v>62192</v>
          </cell>
          <cell r="Z260">
            <v>65566</v>
          </cell>
          <cell r="AA260">
            <v>48905</v>
          </cell>
          <cell r="AB260">
            <v>42449</v>
          </cell>
          <cell r="AC260">
            <v>44985</v>
          </cell>
          <cell r="AD260">
            <v>53117</v>
          </cell>
          <cell r="AE260">
            <v>45908</v>
          </cell>
          <cell r="AF260">
            <v>52256</v>
          </cell>
          <cell r="AG260">
            <v>42221</v>
          </cell>
          <cell r="AI260">
            <v>0</v>
          </cell>
        </row>
        <row r="261"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-51</v>
          </cell>
          <cell r="O261">
            <v>293396</v>
          </cell>
          <cell r="P261">
            <v>258024</v>
          </cell>
          <cell r="Q261">
            <v>295214</v>
          </cell>
          <cell r="R261">
            <v>282790</v>
          </cell>
          <cell r="S261">
            <v>264545</v>
          </cell>
          <cell r="T261">
            <v>275765</v>
          </cell>
          <cell r="U261">
            <v>247762</v>
          </cell>
          <cell r="V261">
            <v>281274</v>
          </cell>
          <cell r="W261">
            <v>273435</v>
          </cell>
          <cell r="X261">
            <v>280373</v>
          </cell>
          <cell r="Y261">
            <v>319308</v>
          </cell>
          <cell r="Z261">
            <v>299466</v>
          </cell>
          <cell r="AA261">
            <v>273387</v>
          </cell>
          <cell r="AB261">
            <v>249883</v>
          </cell>
          <cell r="AC261">
            <v>243573</v>
          </cell>
          <cell r="AD261">
            <v>268024</v>
          </cell>
          <cell r="AE261">
            <v>258762</v>
          </cell>
          <cell r="AF261">
            <v>261501</v>
          </cell>
          <cell r="AG261">
            <v>220337</v>
          </cell>
          <cell r="AI261">
            <v>0</v>
          </cell>
        </row>
        <row r="262"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-36</v>
          </cell>
          <cell r="N262">
            <v>0</v>
          </cell>
          <cell r="O262">
            <v>84277</v>
          </cell>
          <cell r="P262">
            <v>64302</v>
          </cell>
          <cell r="Q262">
            <v>71610</v>
          </cell>
          <cell r="R262">
            <v>89484</v>
          </cell>
          <cell r="S262">
            <v>89314</v>
          </cell>
          <cell r="T262">
            <v>89918</v>
          </cell>
          <cell r="U262">
            <v>69367</v>
          </cell>
          <cell r="V262">
            <v>78335</v>
          </cell>
          <cell r="W262">
            <v>86227</v>
          </cell>
          <cell r="X262">
            <v>91630</v>
          </cell>
          <cell r="Y262">
            <v>124079</v>
          </cell>
          <cell r="Z262">
            <v>112158</v>
          </cell>
          <cell r="AA262">
            <v>85570</v>
          </cell>
          <cell r="AB262">
            <v>77984</v>
          </cell>
          <cell r="AC262">
            <v>67166</v>
          </cell>
          <cell r="AD262">
            <v>78231</v>
          </cell>
          <cell r="AE262">
            <v>70001</v>
          </cell>
          <cell r="AF262">
            <v>77463</v>
          </cell>
          <cell r="AG262">
            <v>72847</v>
          </cell>
          <cell r="AI262">
            <v>0</v>
          </cell>
        </row>
        <row r="263"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-556</v>
          </cell>
          <cell r="O263">
            <v>129774</v>
          </cell>
          <cell r="P263">
            <v>92861</v>
          </cell>
          <cell r="Q263">
            <v>98770</v>
          </cell>
          <cell r="R263">
            <v>120489</v>
          </cell>
          <cell r="S263">
            <v>99311</v>
          </cell>
          <cell r="T263">
            <v>102477</v>
          </cell>
          <cell r="U263">
            <v>108316</v>
          </cell>
          <cell r="V263">
            <v>98166</v>
          </cell>
          <cell r="W263">
            <v>110807</v>
          </cell>
          <cell r="X263">
            <v>130929</v>
          </cell>
          <cell r="Y263">
            <v>159672</v>
          </cell>
          <cell r="Z263">
            <v>167660</v>
          </cell>
          <cell r="AA263">
            <v>116181</v>
          </cell>
          <cell r="AB263">
            <v>87650</v>
          </cell>
          <cell r="AC263">
            <v>101576</v>
          </cell>
          <cell r="AD263">
            <v>106197</v>
          </cell>
          <cell r="AE263">
            <v>99519</v>
          </cell>
          <cell r="AF263">
            <v>101522</v>
          </cell>
          <cell r="AG263">
            <v>101747</v>
          </cell>
          <cell r="AI263">
            <v>0</v>
          </cell>
        </row>
        <row r="264"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255691</v>
          </cell>
          <cell r="P264">
            <v>190037</v>
          </cell>
          <cell r="Q264">
            <v>225200</v>
          </cell>
          <cell r="R264">
            <v>225200</v>
          </cell>
          <cell r="S264">
            <v>238967</v>
          </cell>
          <cell r="T264">
            <v>235696</v>
          </cell>
          <cell r="U264">
            <v>255104</v>
          </cell>
          <cell r="V264">
            <v>207773</v>
          </cell>
          <cell r="W264">
            <v>271330</v>
          </cell>
          <cell r="X264">
            <v>311315</v>
          </cell>
          <cell r="Y264">
            <v>362489</v>
          </cell>
          <cell r="Z264">
            <v>382346</v>
          </cell>
          <cell r="AA264">
            <v>269504</v>
          </cell>
          <cell r="AB264">
            <v>221884</v>
          </cell>
          <cell r="AC264">
            <v>227903</v>
          </cell>
          <cell r="AD264">
            <v>274642</v>
          </cell>
          <cell r="AE264">
            <v>254349</v>
          </cell>
          <cell r="AF264">
            <v>249004</v>
          </cell>
          <cell r="AG264">
            <v>226178</v>
          </cell>
          <cell r="AI264">
            <v>0</v>
          </cell>
        </row>
        <row r="265">
          <cell r="I265">
            <v>0</v>
          </cell>
          <cell r="J265">
            <v>0</v>
          </cell>
          <cell r="K265">
            <v>0</v>
          </cell>
          <cell r="L265">
            <v>-170</v>
          </cell>
          <cell r="M265">
            <v>-41</v>
          </cell>
          <cell r="N265">
            <v>-324</v>
          </cell>
          <cell r="O265">
            <v>812385</v>
          </cell>
          <cell r="P265">
            <v>769558</v>
          </cell>
          <cell r="Q265">
            <v>714911</v>
          </cell>
          <cell r="R265">
            <v>838713</v>
          </cell>
          <cell r="S265">
            <v>772316</v>
          </cell>
          <cell r="T265">
            <v>794812</v>
          </cell>
          <cell r="U265">
            <v>773263</v>
          </cell>
          <cell r="V265">
            <v>746984</v>
          </cell>
          <cell r="W265">
            <v>853317</v>
          </cell>
          <cell r="X265">
            <v>596009</v>
          </cell>
          <cell r="Y265">
            <v>191567</v>
          </cell>
          <cell r="Z265">
            <v>490510</v>
          </cell>
          <cell r="AA265">
            <v>420541</v>
          </cell>
          <cell r="AB265">
            <v>507553</v>
          </cell>
          <cell r="AC265">
            <v>854520</v>
          </cell>
          <cell r="AD265">
            <v>823364</v>
          </cell>
          <cell r="AE265">
            <v>235261</v>
          </cell>
          <cell r="AF265">
            <v>474310</v>
          </cell>
          <cell r="AG265">
            <v>272717</v>
          </cell>
          <cell r="AI265">
            <v>0</v>
          </cell>
        </row>
        <row r="266">
          <cell r="I266">
            <v>0</v>
          </cell>
          <cell r="J266">
            <v>33</v>
          </cell>
          <cell r="K266">
            <v>14</v>
          </cell>
          <cell r="L266">
            <v>0</v>
          </cell>
          <cell r="M266">
            <v>0</v>
          </cell>
          <cell r="N266">
            <v>-1015</v>
          </cell>
          <cell r="O266">
            <v>74635</v>
          </cell>
          <cell r="P266">
            <v>68984</v>
          </cell>
          <cell r="Q266">
            <v>64925</v>
          </cell>
          <cell r="R266">
            <v>76765</v>
          </cell>
          <cell r="S266">
            <v>77050</v>
          </cell>
          <cell r="T266">
            <v>86048</v>
          </cell>
          <cell r="U266">
            <v>71576</v>
          </cell>
          <cell r="V266">
            <v>69088</v>
          </cell>
          <cell r="W266">
            <v>101448</v>
          </cell>
          <cell r="X266">
            <v>101942</v>
          </cell>
          <cell r="Y266">
            <v>156232</v>
          </cell>
          <cell r="Z266">
            <v>131159</v>
          </cell>
          <cell r="AA266">
            <v>117436</v>
          </cell>
          <cell r="AB266">
            <v>132600</v>
          </cell>
          <cell r="AC266">
            <v>100995</v>
          </cell>
          <cell r="AD266">
            <v>84470</v>
          </cell>
          <cell r="AE266">
            <v>83385</v>
          </cell>
          <cell r="AF266">
            <v>75282</v>
          </cell>
          <cell r="AG266">
            <v>72505</v>
          </cell>
          <cell r="AI266">
            <v>33</v>
          </cell>
        </row>
        <row r="267"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84036</v>
          </cell>
          <cell r="P267">
            <v>89814</v>
          </cell>
          <cell r="Q267">
            <v>90312</v>
          </cell>
          <cell r="R267">
            <v>88874</v>
          </cell>
          <cell r="S267">
            <v>91979</v>
          </cell>
          <cell r="T267">
            <v>92059</v>
          </cell>
          <cell r="U267">
            <v>90940</v>
          </cell>
          <cell r="V267">
            <v>84373</v>
          </cell>
          <cell r="W267">
            <v>97157</v>
          </cell>
          <cell r="X267">
            <v>124763</v>
          </cell>
          <cell r="Y267">
            <v>159865</v>
          </cell>
          <cell r="Z267">
            <v>187173</v>
          </cell>
          <cell r="AA267">
            <v>115688</v>
          </cell>
          <cell r="AB267">
            <v>82003</v>
          </cell>
          <cell r="AC267">
            <v>88374</v>
          </cell>
          <cell r="AD267">
            <v>93701</v>
          </cell>
          <cell r="AE267">
            <v>87354</v>
          </cell>
          <cell r="AF267">
            <v>99944</v>
          </cell>
          <cell r="AG267">
            <v>84872</v>
          </cell>
          <cell r="AI267">
            <v>0</v>
          </cell>
        </row>
        <row r="268"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-110</v>
          </cell>
          <cell r="P268">
            <v>60874</v>
          </cell>
          <cell r="Q268">
            <v>60672</v>
          </cell>
          <cell r="R268">
            <v>101095</v>
          </cell>
          <cell r="S268">
            <v>106338</v>
          </cell>
          <cell r="T268">
            <v>77284</v>
          </cell>
          <cell r="U268">
            <v>78712</v>
          </cell>
          <cell r="V268">
            <v>65422</v>
          </cell>
          <cell r="W268">
            <v>81763</v>
          </cell>
          <cell r="X268">
            <v>90753</v>
          </cell>
          <cell r="Y268">
            <v>109240</v>
          </cell>
          <cell r="Z268">
            <v>111987</v>
          </cell>
          <cell r="AA268">
            <v>85844</v>
          </cell>
          <cell r="AB268">
            <v>71082</v>
          </cell>
          <cell r="AC268">
            <v>66046</v>
          </cell>
          <cell r="AD268">
            <v>75187</v>
          </cell>
          <cell r="AE268">
            <v>71620</v>
          </cell>
          <cell r="AF268">
            <v>74505</v>
          </cell>
          <cell r="AG268">
            <v>64832</v>
          </cell>
          <cell r="AI268">
            <v>0</v>
          </cell>
        </row>
        <row r="269"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163219</v>
          </cell>
          <cell r="Q269">
            <v>157623</v>
          </cell>
          <cell r="R269">
            <v>171844</v>
          </cell>
          <cell r="S269">
            <v>171000</v>
          </cell>
          <cell r="T269">
            <v>171055</v>
          </cell>
          <cell r="U269">
            <v>166006</v>
          </cell>
          <cell r="V269">
            <v>154018</v>
          </cell>
          <cell r="W269">
            <v>189295</v>
          </cell>
          <cell r="X269">
            <v>232400</v>
          </cell>
          <cell r="Y269">
            <v>260270</v>
          </cell>
          <cell r="Z269">
            <v>268468</v>
          </cell>
          <cell r="AA269">
            <v>204246</v>
          </cell>
          <cell r="AB269">
            <v>158078</v>
          </cell>
          <cell r="AC269">
            <v>143616</v>
          </cell>
          <cell r="AD269">
            <v>164518</v>
          </cell>
          <cell r="AE269">
            <v>161818</v>
          </cell>
          <cell r="AF269">
            <v>143609</v>
          </cell>
          <cell r="AG269">
            <v>139369</v>
          </cell>
          <cell r="AI269">
            <v>0</v>
          </cell>
        </row>
        <row r="270"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126363</v>
          </cell>
          <cell r="Q270">
            <v>119487</v>
          </cell>
          <cell r="R270">
            <v>131451</v>
          </cell>
          <cell r="S270">
            <v>131084</v>
          </cell>
          <cell r="T270">
            <v>163876</v>
          </cell>
          <cell r="U270">
            <v>149983</v>
          </cell>
          <cell r="V270">
            <v>145423</v>
          </cell>
          <cell r="W270">
            <v>167598</v>
          </cell>
          <cell r="X270">
            <v>155499</v>
          </cell>
          <cell r="Y270">
            <v>165210</v>
          </cell>
          <cell r="Z270">
            <v>183848</v>
          </cell>
          <cell r="AA270">
            <v>153512</v>
          </cell>
          <cell r="AB270">
            <v>144234</v>
          </cell>
          <cell r="AC270">
            <v>147378</v>
          </cell>
          <cell r="AD270">
            <v>140568</v>
          </cell>
          <cell r="AE270">
            <v>144539</v>
          </cell>
          <cell r="AF270">
            <v>151792</v>
          </cell>
          <cell r="AG270">
            <v>128900</v>
          </cell>
          <cell r="AI270">
            <v>0</v>
          </cell>
        </row>
        <row r="271">
          <cell r="I271">
            <v>0</v>
          </cell>
          <cell r="J271">
            <v>13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-101</v>
          </cell>
          <cell r="P271">
            <v>155374</v>
          </cell>
          <cell r="Q271">
            <v>151226</v>
          </cell>
          <cell r="R271">
            <v>156095</v>
          </cell>
          <cell r="S271">
            <v>154645</v>
          </cell>
          <cell r="T271">
            <v>164632</v>
          </cell>
          <cell r="U271">
            <v>148209</v>
          </cell>
          <cell r="V271">
            <v>153537</v>
          </cell>
          <cell r="W271">
            <v>168423</v>
          </cell>
          <cell r="X271">
            <v>165886</v>
          </cell>
          <cell r="Y271">
            <v>124459</v>
          </cell>
          <cell r="Z271">
            <v>283807</v>
          </cell>
          <cell r="AA271">
            <v>173928</v>
          </cell>
          <cell r="AB271">
            <v>144888</v>
          </cell>
          <cell r="AC271">
            <v>126463</v>
          </cell>
          <cell r="AD271">
            <v>142164</v>
          </cell>
          <cell r="AE271">
            <v>137050</v>
          </cell>
          <cell r="AF271">
            <v>134849</v>
          </cell>
          <cell r="AG271">
            <v>132599</v>
          </cell>
          <cell r="AI271">
            <v>13</v>
          </cell>
        </row>
        <row r="272">
          <cell r="I272">
            <v>-126</v>
          </cell>
          <cell r="J272">
            <v>0</v>
          </cell>
          <cell r="K272">
            <v>0</v>
          </cell>
          <cell r="L272">
            <v>0</v>
          </cell>
          <cell r="M272">
            <v>-10</v>
          </cell>
          <cell r="N272">
            <v>0</v>
          </cell>
          <cell r="O272">
            <v>0</v>
          </cell>
          <cell r="P272">
            <v>130910</v>
          </cell>
          <cell r="Q272">
            <v>121821</v>
          </cell>
          <cell r="R272">
            <v>148266</v>
          </cell>
          <cell r="S272">
            <v>147098</v>
          </cell>
          <cell r="T272">
            <v>158004</v>
          </cell>
          <cell r="U272">
            <v>150038</v>
          </cell>
          <cell r="V272">
            <v>133288</v>
          </cell>
          <cell r="W272">
            <v>175280</v>
          </cell>
          <cell r="X272">
            <v>185141</v>
          </cell>
          <cell r="Y272">
            <v>228708</v>
          </cell>
          <cell r="Z272">
            <v>260221</v>
          </cell>
          <cell r="AA272">
            <v>213056</v>
          </cell>
          <cell r="AB272">
            <v>144696</v>
          </cell>
          <cell r="AC272">
            <v>133696</v>
          </cell>
          <cell r="AD272">
            <v>155638</v>
          </cell>
          <cell r="AE272">
            <v>151158</v>
          </cell>
          <cell r="AF272">
            <v>152751</v>
          </cell>
          <cell r="AG272">
            <v>145705</v>
          </cell>
          <cell r="AI272">
            <v>0</v>
          </cell>
        </row>
        <row r="273"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-110</v>
          </cell>
          <cell r="N273">
            <v>-2</v>
          </cell>
          <cell r="O273">
            <v>-231</v>
          </cell>
          <cell r="P273">
            <v>46739</v>
          </cell>
          <cell r="Q273">
            <v>43268</v>
          </cell>
          <cell r="R273">
            <v>41932</v>
          </cell>
          <cell r="S273">
            <v>38389</v>
          </cell>
          <cell r="T273">
            <v>35350</v>
          </cell>
          <cell r="U273">
            <v>47045</v>
          </cell>
          <cell r="V273">
            <v>37072</v>
          </cell>
          <cell r="W273">
            <v>46257</v>
          </cell>
          <cell r="X273">
            <v>50941</v>
          </cell>
          <cell r="Y273">
            <v>54364</v>
          </cell>
          <cell r="Z273">
            <v>68519</v>
          </cell>
          <cell r="AA273">
            <v>50135</v>
          </cell>
          <cell r="AB273">
            <v>42358</v>
          </cell>
          <cell r="AC273">
            <v>40676</v>
          </cell>
          <cell r="AD273">
            <v>42060</v>
          </cell>
          <cell r="AE273">
            <v>44957</v>
          </cell>
          <cell r="AF273">
            <v>46202</v>
          </cell>
          <cell r="AG273">
            <v>45305</v>
          </cell>
          <cell r="AI273">
            <v>0</v>
          </cell>
        </row>
        <row r="274"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108849</v>
          </cell>
          <cell r="Q274">
            <v>101675</v>
          </cell>
          <cell r="R274">
            <v>120790</v>
          </cell>
          <cell r="S274">
            <v>113583</v>
          </cell>
          <cell r="T274">
            <v>114750</v>
          </cell>
          <cell r="U274">
            <v>41671</v>
          </cell>
          <cell r="V274">
            <v>164886</v>
          </cell>
          <cell r="W274">
            <v>94148</v>
          </cell>
          <cell r="X274">
            <v>106334</v>
          </cell>
          <cell r="Y274">
            <v>121368</v>
          </cell>
          <cell r="Z274">
            <v>141938</v>
          </cell>
          <cell r="AA274">
            <v>114057</v>
          </cell>
          <cell r="AB274">
            <v>88901</v>
          </cell>
          <cell r="AC274">
            <v>84055</v>
          </cell>
          <cell r="AD274">
            <v>100602</v>
          </cell>
          <cell r="AE274">
            <v>102822</v>
          </cell>
          <cell r="AF274">
            <v>104663</v>
          </cell>
          <cell r="AG274">
            <v>91493</v>
          </cell>
          <cell r="AI274">
            <v>0</v>
          </cell>
        </row>
        <row r="275"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-321</v>
          </cell>
          <cell r="N275">
            <v>-228</v>
          </cell>
          <cell r="O275">
            <v>0</v>
          </cell>
          <cell r="P275">
            <v>1288344</v>
          </cell>
          <cell r="Q275">
            <v>1210445</v>
          </cell>
          <cell r="R275">
            <v>1422671</v>
          </cell>
          <cell r="S275">
            <v>1319488</v>
          </cell>
          <cell r="T275">
            <v>1637476</v>
          </cell>
          <cell r="U275">
            <v>1288524</v>
          </cell>
          <cell r="V275">
            <v>1238155</v>
          </cell>
          <cell r="W275">
            <v>1424391</v>
          </cell>
          <cell r="X275">
            <v>1343365</v>
          </cell>
          <cell r="Y275">
            <v>1470969</v>
          </cell>
          <cell r="Z275">
            <v>1591531</v>
          </cell>
          <cell r="AA275">
            <v>1936571</v>
          </cell>
          <cell r="AB275">
            <v>967049</v>
          </cell>
          <cell r="AC275">
            <v>1290340</v>
          </cell>
          <cell r="AD275">
            <v>1329360</v>
          </cell>
          <cell r="AE275">
            <v>1295054</v>
          </cell>
          <cell r="AF275">
            <v>1414364</v>
          </cell>
          <cell r="AG275">
            <v>1189035</v>
          </cell>
          <cell r="AI275">
            <v>0</v>
          </cell>
        </row>
        <row r="276"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-1462</v>
          </cell>
          <cell r="P276">
            <v>114896</v>
          </cell>
          <cell r="Q276">
            <v>101929</v>
          </cell>
          <cell r="R276">
            <v>100877</v>
          </cell>
          <cell r="S276">
            <v>85103</v>
          </cell>
          <cell r="T276">
            <v>83204</v>
          </cell>
          <cell r="U276">
            <v>86927</v>
          </cell>
          <cell r="V276">
            <v>73016</v>
          </cell>
          <cell r="W276">
            <v>91227</v>
          </cell>
          <cell r="X276">
            <v>110802</v>
          </cell>
          <cell r="Y276">
            <v>128633</v>
          </cell>
          <cell r="Z276">
            <v>133751</v>
          </cell>
          <cell r="AA276">
            <v>130178</v>
          </cell>
          <cell r="AB276">
            <v>84825</v>
          </cell>
          <cell r="AC276">
            <v>68090</v>
          </cell>
          <cell r="AD276">
            <v>68049</v>
          </cell>
          <cell r="AE276">
            <v>69201</v>
          </cell>
          <cell r="AF276">
            <v>80037</v>
          </cell>
          <cell r="AG276">
            <v>69153</v>
          </cell>
          <cell r="AI276">
            <v>0</v>
          </cell>
        </row>
        <row r="277"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55904</v>
          </cell>
          <cell r="Q277">
            <v>49836</v>
          </cell>
          <cell r="R277">
            <v>57114</v>
          </cell>
          <cell r="S277">
            <v>60673</v>
          </cell>
          <cell r="T277">
            <v>56406</v>
          </cell>
          <cell r="U277">
            <v>59737</v>
          </cell>
          <cell r="V277">
            <v>56115</v>
          </cell>
          <cell r="W277">
            <v>53165</v>
          </cell>
          <cell r="X277">
            <v>62411</v>
          </cell>
          <cell r="Y277">
            <v>73224</v>
          </cell>
          <cell r="Z277">
            <v>77593</v>
          </cell>
          <cell r="AA277">
            <v>67553</v>
          </cell>
          <cell r="AB277">
            <v>57940</v>
          </cell>
          <cell r="AC277">
            <v>50297</v>
          </cell>
          <cell r="AD277">
            <v>52498</v>
          </cell>
          <cell r="AE277">
            <v>52367</v>
          </cell>
          <cell r="AF277">
            <v>50700</v>
          </cell>
          <cell r="AG277">
            <v>48485</v>
          </cell>
          <cell r="AI277">
            <v>0</v>
          </cell>
        </row>
        <row r="278"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-22191</v>
          </cell>
          <cell r="P278">
            <v>400509</v>
          </cell>
          <cell r="Q278">
            <v>286583</v>
          </cell>
          <cell r="R278">
            <v>308964</v>
          </cell>
          <cell r="S278">
            <v>317266</v>
          </cell>
          <cell r="T278">
            <v>361326</v>
          </cell>
          <cell r="U278">
            <v>296825</v>
          </cell>
          <cell r="V278">
            <v>371191</v>
          </cell>
          <cell r="W278">
            <v>259188</v>
          </cell>
          <cell r="X278">
            <v>351506</v>
          </cell>
          <cell r="Y278">
            <v>447750</v>
          </cell>
          <cell r="Z278">
            <v>358486</v>
          </cell>
          <cell r="AA278">
            <v>396971</v>
          </cell>
          <cell r="AB278">
            <v>336057</v>
          </cell>
          <cell r="AC278">
            <v>297334</v>
          </cell>
          <cell r="AD278">
            <v>203490</v>
          </cell>
          <cell r="AE278">
            <v>1252661</v>
          </cell>
          <cell r="AF278">
            <v>1508322</v>
          </cell>
          <cell r="AG278">
            <v>267823</v>
          </cell>
          <cell r="AI278">
            <v>0</v>
          </cell>
        </row>
        <row r="280">
          <cell r="I280">
            <v>703896</v>
          </cell>
          <cell r="J280">
            <v>773075</v>
          </cell>
          <cell r="K280">
            <v>980770</v>
          </cell>
          <cell r="L280">
            <v>979062</v>
          </cell>
          <cell r="M280">
            <v>995688</v>
          </cell>
          <cell r="N280">
            <v>1106439</v>
          </cell>
          <cell r="O280">
            <v>740105</v>
          </cell>
          <cell r="P280">
            <v>689445</v>
          </cell>
          <cell r="Q280">
            <v>644483</v>
          </cell>
          <cell r="R280">
            <v>659976</v>
          </cell>
          <cell r="S280">
            <v>744065</v>
          </cell>
          <cell r="T280">
            <v>639046</v>
          </cell>
          <cell r="U280">
            <v>683357</v>
          </cell>
          <cell r="V280">
            <v>714620</v>
          </cell>
          <cell r="W280">
            <v>758324</v>
          </cell>
          <cell r="X280">
            <v>897702</v>
          </cell>
          <cell r="Y280">
            <v>1027356</v>
          </cell>
          <cell r="Z280">
            <v>987146</v>
          </cell>
          <cell r="AA280">
            <v>770049</v>
          </cell>
          <cell r="AB280">
            <v>613558</v>
          </cell>
          <cell r="AC280">
            <v>631254</v>
          </cell>
          <cell r="AD280">
            <v>725210</v>
          </cell>
          <cell r="AE280">
            <v>695101</v>
          </cell>
          <cell r="AF280">
            <v>630947</v>
          </cell>
          <cell r="AG280">
            <v>635588</v>
          </cell>
          <cell r="AI280">
            <v>773075</v>
          </cell>
        </row>
        <row r="281">
          <cell r="I281">
            <v>150626</v>
          </cell>
          <cell r="J281">
            <v>155578</v>
          </cell>
          <cell r="K281">
            <v>205907</v>
          </cell>
          <cell r="L281">
            <v>210391</v>
          </cell>
          <cell r="M281">
            <v>228281</v>
          </cell>
          <cell r="N281">
            <v>248992</v>
          </cell>
          <cell r="O281">
            <v>130328</v>
          </cell>
          <cell r="P281">
            <v>102343</v>
          </cell>
          <cell r="Q281">
            <v>116739</v>
          </cell>
          <cell r="R281">
            <v>113410</v>
          </cell>
          <cell r="S281">
            <v>128263</v>
          </cell>
          <cell r="T281">
            <v>121571</v>
          </cell>
          <cell r="U281">
            <v>112095</v>
          </cell>
          <cell r="V281">
            <v>113496</v>
          </cell>
          <cell r="W281">
            <v>143197</v>
          </cell>
          <cell r="X281">
            <v>173261</v>
          </cell>
          <cell r="Y281">
            <v>229850</v>
          </cell>
          <cell r="Z281">
            <v>202941</v>
          </cell>
          <cell r="AA281">
            <v>139705</v>
          </cell>
          <cell r="AB281">
            <v>105699</v>
          </cell>
          <cell r="AC281">
            <v>107241</v>
          </cell>
          <cell r="AD281">
            <v>133811</v>
          </cell>
          <cell r="AE281">
            <v>127884</v>
          </cell>
          <cell r="AF281">
            <v>109649</v>
          </cell>
          <cell r="AG281">
            <v>102150</v>
          </cell>
          <cell r="AI281">
            <v>155578</v>
          </cell>
        </row>
        <row r="282">
          <cell r="I282">
            <v>235862</v>
          </cell>
          <cell r="J282">
            <v>235147</v>
          </cell>
          <cell r="K282">
            <v>261636</v>
          </cell>
          <cell r="L282">
            <v>310576</v>
          </cell>
          <cell r="M282">
            <v>318934</v>
          </cell>
          <cell r="N282">
            <v>346628</v>
          </cell>
          <cell r="O282">
            <v>186174</v>
          </cell>
          <cell r="P282">
            <v>177912</v>
          </cell>
          <cell r="Q282">
            <v>183117</v>
          </cell>
          <cell r="R282">
            <v>210144</v>
          </cell>
          <cell r="S282">
            <v>216753</v>
          </cell>
          <cell r="T282">
            <v>205909</v>
          </cell>
          <cell r="U282">
            <v>207373</v>
          </cell>
          <cell r="V282">
            <v>191523</v>
          </cell>
          <cell r="W282">
            <v>216435</v>
          </cell>
          <cell r="X282">
            <v>219497</v>
          </cell>
          <cell r="Y282">
            <v>272391</v>
          </cell>
          <cell r="Z282">
            <v>276701</v>
          </cell>
          <cell r="AA282">
            <v>200199</v>
          </cell>
          <cell r="AB282">
            <v>168866</v>
          </cell>
          <cell r="AC282">
            <v>191733</v>
          </cell>
          <cell r="AD282">
            <v>227173</v>
          </cell>
          <cell r="AE282">
            <v>205176</v>
          </cell>
          <cell r="AF282">
            <v>218029</v>
          </cell>
          <cell r="AG282">
            <v>180851</v>
          </cell>
          <cell r="AI282">
            <v>235147</v>
          </cell>
        </row>
        <row r="283">
          <cell r="I283">
            <v>360264</v>
          </cell>
          <cell r="J283">
            <v>304532</v>
          </cell>
          <cell r="K283">
            <v>408280</v>
          </cell>
          <cell r="L283">
            <v>394683</v>
          </cell>
          <cell r="M283">
            <v>423726</v>
          </cell>
          <cell r="N283">
            <v>440910</v>
          </cell>
          <cell r="O283">
            <v>284234</v>
          </cell>
          <cell r="P283">
            <v>258613</v>
          </cell>
          <cell r="Q283">
            <v>253008</v>
          </cell>
          <cell r="R283">
            <v>298866</v>
          </cell>
          <cell r="S283">
            <v>309458</v>
          </cell>
          <cell r="T283">
            <v>315437</v>
          </cell>
          <cell r="U283">
            <v>255204</v>
          </cell>
          <cell r="V283">
            <v>285494</v>
          </cell>
          <cell r="W283">
            <v>282654</v>
          </cell>
          <cell r="X283">
            <v>302450</v>
          </cell>
          <cell r="Y283">
            <v>402803</v>
          </cell>
          <cell r="Z283">
            <v>335867</v>
          </cell>
          <cell r="AA283">
            <v>285074</v>
          </cell>
          <cell r="AB283">
            <v>233344</v>
          </cell>
          <cell r="AC283">
            <v>245225</v>
          </cell>
          <cell r="AD283">
            <v>324804</v>
          </cell>
          <cell r="AE283">
            <v>285868</v>
          </cell>
          <cell r="AF283">
            <v>286211</v>
          </cell>
          <cell r="AG283">
            <v>271357</v>
          </cell>
          <cell r="AI283">
            <v>304532</v>
          </cell>
        </row>
        <row r="284">
          <cell r="I284">
            <v>562554</v>
          </cell>
          <cell r="J284">
            <v>536237</v>
          </cell>
          <cell r="K284">
            <v>627231</v>
          </cell>
          <cell r="L284">
            <v>710972</v>
          </cell>
          <cell r="M284">
            <v>761447</v>
          </cell>
          <cell r="N284">
            <v>756673</v>
          </cell>
          <cell r="O284">
            <v>489041</v>
          </cell>
          <cell r="P284">
            <v>399488</v>
          </cell>
          <cell r="Q284">
            <v>414477</v>
          </cell>
          <cell r="R284">
            <v>492363</v>
          </cell>
          <cell r="S284">
            <v>477927</v>
          </cell>
          <cell r="T284">
            <v>472834</v>
          </cell>
          <cell r="U284">
            <v>452450</v>
          </cell>
          <cell r="V284">
            <v>628460</v>
          </cell>
          <cell r="W284">
            <v>690576</v>
          </cell>
          <cell r="X284">
            <v>679567</v>
          </cell>
          <cell r="Y284">
            <v>825881</v>
          </cell>
          <cell r="Z284">
            <v>816530</v>
          </cell>
          <cell r="AA284">
            <v>680757</v>
          </cell>
          <cell r="AB284">
            <v>565904</v>
          </cell>
          <cell r="AC284">
            <v>618825</v>
          </cell>
          <cell r="AD284">
            <v>705639</v>
          </cell>
          <cell r="AE284">
            <v>653412</v>
          </cell>
          <cell r="AF284">
            <v>666872</v>
          </cell>
          <cell r="AG284">
            <v>629122</v>
          </cell>
          <cell r="AI284">
            <v>536237</v>
          </cell>
        </row>
        <row r="285">
          <cell r="I285">
            <v>1362737</v>
          </cell>
          <cell r="J285">
            <v>1330162</v>
          </cell>
          <cell r="K285">
            <v>1445941</v>
          </cell>
          <cell r="L285">
            <v>1568949</v>
          </cell>
          <cell r="M285">
            <v>1559587</v>
          </cell>
          <cell r="N285">
            <v>1857319</v>
          </cell>
          <cell r="O285">
            <v>1265542</v>
          </cell>
          <cell r="P285">
            <v>1111631</v>
          </cell>
          <cell r="Q285">
            <v>1133055</v>
          </cell>
          <cell r="R285">
            <v>1270589</v>
          </cell>
          <cell r="S285">
            <v>1247369</v>
          </cell>
          <cell r="T285">
            <v>1259439</v>
          </cell>
          <cell r="U285">
            <v>1249736</v>
          </cell>
          <cell r="V285">
            <v>1140394</v>
          </cell>
          <cell r="W285">
            <v>1232577</v>
          </cell>
          <cell r="X285">
            <v>1324597</v>
          </cell>
          <cell r="Y285">
            <v>1389548</v>
          </cell>
          <cell r="Z285">
            <v>1473813</v>
          </cell>
          <cell r="AA285">
            <v>1272870</v>
          </cell>
          <cell r="AB285">
            <v>1078473</v>
          </cell>
          <cell r="AC285">
            <v>1170109</v>
          </cell>
          <cell r="AD285">
            <v>1304495</v>
          </cell>
          <cell r="AE285">
            <v>1275164</v>
          </cell>
          <cell r="AF285">
            <v>1245049</v>
          </cell>
          <cell r="AG285">
            <v>1151356</v>
          </cell>
          <cell r="AI285">
            <v>1330162</v>
          </cell>
        </row>
        <row r="286">
          <cell r="I286">
            <v>902571</v>
          </cell>
          <cell r="J286">
            <v>770186</v>
          </cell>
          <cell r="K286">
            <v>770586</v>
          </cell>
          <cell r="L286">
            <v>866428</v>
          </cell>
          <cell r="M286">
            <v>817155</v>
          </cell>
          <cell r="N286">
            <v>953876</v>
          </cell>
          <cell r="O286">
            <v>44987</v>
          </cell>
          <cell r="P286">
            <v>35389</v>
          </cell>
          <cell r="Q286">
            <v>37321</v>
          </cell>
          <cell r="R286">
            <v>38127</v>
          </cell>
          <cell r="S286">
            <v>39457</v>
          </cell>
          <cell r="T286">
            <v>41519</v>
          </cell>
          <cell r="U286">
            <v>36466</v>
          </cell>
          <cell r="V286">
            <v>35253</v>
          </cell>
          <cell r="W286">
            <v>53233</v>
          </cell>
          <cell r="X286">
            <v>54669</v>
          </cell>
          <cell r="Y286">
            <v>68547</v>
          </cell>
          <cell r="Z286">
            <v>73272</v>
          </cell>
          <cell r="AA286">
            <v>55031</v>
          </cell>
          <cell r="AB286">
            <v>35413</v>
          </cell>
          <cell r="AC286">
            <v>33677</v>
          </cell>
          <cell r="AD286">
            <v>38744</v>
          </cell>
          <cell r="AE286">
            <v>39111</v>
          </cell>
          <cell r="AF286">
            <v>34351</v>
          </cell>
          <cell r="AG286">
            <v>31949</v>
          </cell>
          <cell r="AI286">
            <v>770186</v>
          </cell>
        </row>
        <row r="287">
          <cell r="I287">
            <v>671512</v>
          </cell>
          <cell r="J287">
            <v>615086</v>
          </cell>
          <cell r="K287">
            <v>758442</v>
          </cell>
          <cell r="L287">
            <v>893207</v>
          </cell>
          <cell r="M287">
            <v>940405</v>
          </cell>
          <cell r="N287">
            <v>954186</v>
          </cell>
          <cell r="O287">
            <v>622183</v>
          </cell>
          <cell r="P287">
            <v>519451</v>
          </cell>
          <cell r="Q287">
            <v>551190</v>
          </cell>
          <cell r="R287">
            <v>672870</v>
          </cell>
          <cell r="S287">
            <v>658292</v>
          </cell>
          <cell r="T287">
            <v>679565</v>
          </cell>
          <cell r="U287">
            <v>590996</v>
          </cell>
          <cell r="V287">
            <v>522534</v>
          </cell>
          <cell r="W287">
            <v>701396</v>
          </cell>
          <cell r="X287">
            <v>670055</v>
          </cell>
          <cell r="Y287">
            <v>1032942</v>
          </cell>
          <cell r="Z287">
            <v>842028</v>
          </cell>
          <cell r="AA287">
            <v>745021</v>
          </cell>
          <cell r="AB287">
            <v>540665</v>
          </cell>
          <cell r="AC287">
            <v>560049</v>
          </cell>
          <cell r="AD287">
            <v>774507</v>
          </cell>
          <cell r="AE287">
            <v>662086</v>
          </cell>
          <cell r="AF287">
            <v>648932</v>
          </cell>
          <cell r="AG287">
            <v>616503</v>
          </cell>
          <cell r="AI287">
            <v>615086</v>
          </cell>
        </row>
        <row r="288">
          <cell r="I288">
            <v>687602</v>
          </cell>
          <cell r="J288">
            <v>688747</v>
          </cell>
          <cell r="K288">
            <v>818495</v>
          </cell>
          <cell r="L288">
            <v>857218</v>
          </cell>
          <cell r="M288">
            <v>933792</v>
          </cell>
          <cell r="N288">
            <v>1054708</v>
          </cell>
          <cell r="O288">
            <v>718795</v>
          </cell>
          <cell r="P288">
            <v>612683</v>
          </cell>
          <cell r="Q288">
            <v>641603</v>
          </cell>
          <cell r="R288">
            <v>661530</v>
          </cell>
          <cell r="S288">
            <v>687674</v>
          </cell>
          <cell r="T288">
            <v>721089</v>
          </cell>
          <cell r="U288">
            <v>669520</v>
          </cell>
          <cell r="V288">
            <v>631039</v>
          </cell>
          <cell r="W288">
            <v>723649</v>
          </cell>
          <cell r="X288">
            <v>750865</v>
          </cell>
          <cell r="Y288">
            <v>840884</v>
          </cell>
          <cell r="Z288">
            <v>968731</v>
          </cell>
          <cell r="AA288">
            <v>720892</v>
          </cell>
          <cell r="AB288">
            <v>595178</v>
          </cell>
          <cell r="AC288">
            <v>647798</v>
          </cell>
          <cell r="AD288">
            <v>711145</v>
          </cell>
          <cell r="AE288">
            <v>683063</v>
          </cell>
          <cell r="AF288">
            <v>740784</v>
          </cell>
          <cell r="AG288">
            <v>628973</v>
          </cell>
          <cell r="AI288">
            <v>688747</v>
          </cell>
        </row>
        <row r="289">
          <cell r="I289">
            <v>719578</v>
          </cell>
          <cell r="J289">
            <v>613193</v>
          </cell>
          <cell r="K289">
            <v>659583</v>
          </cell>
          <cell r="L289">
            <v>745545</v>
          </cell>
          <cell r="M289">
            <v>734961</v>
          </cell>
          <cell r="N289">
            <v>779397</v>
          </cell>
          <cell r="O289">
            <v>662115</v>
          </cell>
          <cell r="P289">
            <v>598232</v>
          </cell>
          <cell r="Q289">
            <v>566450</v>
          </cell>
          <cell r="R289">
            <v>597950</v>
          </cell>
          <cell r="S289">
            <v>642519</v>
          </cell>
          <cell r="T289">
            <v>611938</v>
          </cell>
          <cell r="U289">
            <v>616845</v>
          </cell>
          <cell r="V289">
            <v>519174</v>
          </cell>
          <cell r="W289">
            <v>590190</v>
          </cell>
          <cell r="X289">
            <v>531854</v>
          </cell>
          <cell r="Y289">
            <v>610641</v>
          </cell>
          <cell r="Z289">
            <v>715514</v>
          </cell>
          <cell r="AA289">
            <v>586277</v>
          </cell>
          <cell r="AB289">
            <v>497972</v>
          </cell>
          <cell r="AC289">
            <v>518024</v>
          </cell>
          <cell r="AD289">
            <v>645504</v>
          </cell>
          <cell r="AE289">
            <v>591225</v>
          </cell>
          <cell r="AF289">
            <v>607025</v>
          </cell>
          <cell r="AG289">
            <v>569325</v>
          </cell>
          <cell r="AI289">
            <v>613193</v>
          </cell>
        </row>
        <row r="290">
          <cell r="I290">
            <v>208280</v>
          </cell>
          <cell r="J290">
            <v>215637</v>
          </cell>
          <cell r="K290">
            <v>243277</v>
          </cell>
          <cell r="L290">
            <v>320183</v>
          </cell>
          <cell r="M290">
            <v>329141</v>
          </cell>
          <cell r="N290">
            <v>373370</v>
          </cell>
          <cell r="O290">
            <v>279378</v>
          </cell>
          <cell r="P290">
            <v>50950</v>
          </cell>
          <cell r="Q290">
            <v>42746</v>
          </cell>
          <cell r="R290">
            <v>50115</v>
          </cell>
          <cell r="S290">
            <v>51361</v>
          </cell>
          <cell r="T290">
            <v>50750</v>
          </cell>
          <cell r="U290">
            <v>48848</v>
          </cell>
          <cell r="V290">
            <v>45976</v>
          </cell>
          <cell r="W290">
            <v>58351</v>
          </cell>
          <cell r="X290">
            <v>62898</v>
          </cell>
          <cell r="Y290">
            <v>78424</v>
          </cell>
          <cell r="Z290">
            <v>82246</v>
          </cell>
          <cell r="AA290">
            <v>72514</v>
          </cell>
          <cell r="AB290">
            <v>53065</v>
          </cell>
          <cell r="AC290">
            <v>46729</v>
          </cell>
          <cell r="AD290">
            <v>55082</v>
          </cell>
          <cell r="AE290">
            <v>54588</v>
          </cell>
          <cell r="AF290">
            <v>48310</v>
          </cell>
          <cell r="AG290">
            <v>46601</v>
          </cell>
          <cell r="AI290">
            <v>215637</v>
          </cell>
        </row>
        <row r="291">
          <cell r="I291">
            <v>355985</v>
          </cell>
          <cell r="J291">
            <v>340467</v>
          </cell>
          <cell r="K291">
            <v>411443</v>
          </cell>
          <cell r="L291">
            <v>509976</v>
          </cell>
          <cell r="M291">
            <v>511113</v>
          </cell>
          <cell r="N291">
            <v>557325</v>
          </cell>
          <cell r="O291">
            <v>425207</v>
          </cell>
          <cell r="P291">
            <v>233233</v>
          </cell>
          <cell r="Q291">
            <v>210659</v>
          </cell>
          <cell r="R291">
            <v>216865</v>
          </cell>
          <cell r="S291">
            <v>230683</v>
          </cell>
          <cell r="T291">
            <v>248131</v>
          </cell>
          <cell r="U291">
            <v>219402</v>
          </cell>
          <cell r="V291">
            <v>209961</v>
          </cell>
          <cell r="W291">
            <v>300267</v>
          </cell>
          <cell r="X291">
            <v>285618</v>
          </cell>
          <cell r="Y291">
            <v>394821</v>
          </cell>
          <cell r="Z291">
            <v>396701</v>
          </cell>
          <cell r="AA291">
            <v>320526</v>
          </cell>
          <cell r="AB291">
            <v>229783</v>
          </cell>
          <cell r="AC291">
            <v>221497</v>
          </cell>
          <cell r="AD291">
            <v>245956</v>
          </cell>
          <cell r="AE291">
            <v>261011</v>
          </cell>
          <cell r="AF291">
            <v>261769</v>
          </cell>
          <cell r="AG291">
            <v>222105</v>
          </cell>
          <cell r="AI291">
            <v>340467</v>
          </cell>
        </row>
        <row r="292">
          <cell r="I292">
            <v>1369615</v>
          </cell>
          <cell r="J292">
            <v>1205308</v>
          </cell>
          <cell r="K292">
            <v>1268473</v>
          </cell>
          <cell r="L292">
            <v>1536471</v>
          </cell>
          <cell r="M292">
            <v>1404495</v>
          </cell>
          <cell r="N292">
            <v>1675146</v>
          </cell>
          <cell r="O292">
            <v>1275034</v>
          </cell>
          <cell r="P292">
            <v>1334160</v>
          </cell>
          <cell r="Q292">
            <v>1287155</v>
          </cell>
          <cell r="R292">
            <v>1624921</v>
          </cell>
          <cell r="S292">
            <v>1408111</v>
          </cell>
          <cell r="T292">
            <v>1628441</v>
          </cell>
          <cell r="U292">
            <v>1447533</v>
          </cell>
          <cell r="V292">
            <v>1255663</v>
          </cell>
          <cell r="W292">
            <v>1471499</v>
          </cell>
          <cell r="X292">
            <v>1342407</v>
          </cell>
          <cell r="Y292">
            <v>1480661</v>
          </cell>
          <cell r="Z292">
            <v>1645141</v>
          </cell>
          <cell r="AA292">
            <v>1416369</v>
          </cell>
          <cell r="AB292">
            <v>1324641</v>
          </cell>
          <cell r="AC292">
            <v>1109098</v>
          </cell>
          <cell r="AD292">
            <v>1575610</v>
          </cell>
          <cell r="AE292">
            <v>1442815</v>
          </cell>
          <cell r="AF292">
            <v>1584738</v>
          </cell>
          <cell r="AG292">
            <v>1313874</v>
          </cell>
          <cell r="AI292">
            <v>1205308</v>
          </cell>
        </row>
        <row r="293">
          <cell r="I293">
            <v>795625</v>
          </cell>
          <cell r="J293">
            <v>673549</v>
          </cell>
          <cell r="K293">
            <v>741206</v>
          </cell>
          <cell r="L293">
            <v>810943</v>
          </cell>
          <cell r="M293">
            <v>880474</v>
          </cell>
          <cell r="N293">
            <v>930742</v>
          </cell>
          <cell r="O293">
            <v>772612</v>
          </cell>
          <cell r="P293">
            <v>545427</v>
          </cell>
          <cell r="Q293">
            <v>544544</v>
          </cell>
          <cell r="R293">
            <v>679119</v>
          </cell>
          <cell r="S293">
            <v>626933</v>
          </cell>
          <cell r="T293">
            <v>726466</v>
          </cell>
          <cell r="U293">
            <v>615358</v>
          </cell>
          <cell r="V293">
            <v>573097</v>
          </cell>
          <cell r="W293">
            <v>628353</v>
          </cell>
          <cell r="X293">
            <v>591865</v>
          </cell>
          <cell r="Y293">
            <v>735032</v>
          </cell>
          <cell r="Z293">
            <v>790628</v>
          </cell>
          <cell r="AA293">
            <v>718055</v>
          </cell>
          <cell r="AB293">
            <v>577455</v>
          </cell>
          <cell r="AC293">
            <v>568183</v>
          </cell>
          <cell r="AD293">
            <v>694287</v>
          </cell>
          <cell r="AE293">
            <v>682385</v>
          </cell>
          <cell r="AF293">
            <v>698448</v>
          </cell>
          <cell r="AG293">
            <v>648607</v>
          </cell>
          <cell r="AI293">
            <v>673549</v>
          </cell>
        </row>
        <row r="294">
          <cell r="I294">
            <v>371453</v>
          </cell>
          <cell r="J294">
            <v>1006450</v>
          </cell>
          <cell r="K294">
            <v>1068268</v>
          </cell>
          <cell r="L294">
            <v>1251486</v>
          </cell>
          <cell r="M294">
            <v>1198601</v>
          </cell>
          <cell r="N294">
            <v>1405380</v>
          </cell>
          <cell r="O294">
            <v>1353596</v>
          </cell>
          <cell r="P294">
            <v>943671</v>
          </cell>
          <cell r="Q294">
            <v>959184</v>
          </cell>
          <cell r="R294">
            <v>1062388</v>
          </cell>
          <cell r="S294">
            <v>1141363</v>
          </cell>
          <cell r="T294">
            <v>1105201</v>
          </cell>
          <cell r="U294">
            <v>1168109</v>
          </cell>
          <cell r="V294">
            <v>918664</v>
          </cell>
          <cell r="W294">
            <v>1176508</v>
          </cell>
          <cell r="X294">
            <v>1160206</v>
          </cell>
          <cell r="Y294">
            <v>1214120</v>
          </cell>
          <cell r="Z294">
            <v>1658800</v>
          </cell>
          <cell r="AA294">
            <v>1087141</v>
          </cell>
          <cell r="AB294">
            <v>1057884</v>
          </cell>
          <cell r="AC294">
            <v>1034007</v>
          </cell>
          <cell r="AD294">
            <v>1108666</v>
          </cell>
          <cell r="AE294">
            <v>1229430</v>
          </cell>
          <cell r="AF294">
            <v>1108545</v>
          </cell>
          <cell r="AG294">
            <v>1024785</v>
          </cell>
          <cell r="AI294">
            <v>1006450</v>
          </cell>
        </row>
        <row r="295">
          <cell r="I295">
            <v>649107</v>
          </cell>
          <cell r="J295">
            <v>599385</v>
          </cell>
          <cell r="K295">
            <v>626397</v>
          </cell>
          <cell r="L295">
            <v>666274</v>
          </cell>
          <cell r="M295">
            <v>719027</v>
          </cell>
          <cell r="N295">
            <v>811844</v>
          </cell>
          <cell r="O295">
            <v>746508</v>
          </cell>
          <cell r="P295">
            <v>489757</v>
          </cell>
          <cell r="Q295">
            <v>495718</v>
          </cell>
          <cell r="R295">
            <v>567937</v>
          </cell>
          <cell r="S295">
            <v>542115</v>
          </cell>
          <cell r="T295">
            <v>651672</v>
          </cell>
          <cell r="U295">
            <v>549168</v>
          </cell>
          <cell r="V295">
            <v>513657</v>
          </cell>
          <cell r="W295">
            <v>550515</v>
          </cell>
          <cell r="X295">
            <v>522006</v>
          </cell>
          <cell r="Y295">
            <v>582864</v>
          </cell>
          <cell r="Z295">
            <v>656935</v>
          </cell>
          <cell r="AA295">
            <v>641833</v>
          </cell>
          <cell r="AB295">
            <v>474147</v>
          </cell>
          <cell r="AC295">
            <v>478701</v>
          </cell>
          <cell r="AD295">
            <v>594280</v>
          </cell>
          <cell r="AE295">
            <v>625788</v>
          </cell>
          <cell r="AF295">
            <v>578599</v>
          </cell>
          <cell r="AG295">
            <v>539505</v>
          </cell>
          <cell r="AI295">
            <v>599385</v>
          </cell>
        </row>
        <row r="296">
          <cell r="I296">
            <v>2139021</v>
          </cell>
          <cell r="J296">
            <v>1907276</v>
          </cell>
          <cell r="K296">
            <v>1866749</v>
          </cell>
          <cell r="L296">
            <v>2377231</v>
          </cell>
          <cell r="M296">
            <v>2244551</v>
          </cell>
          <cell r="N296">
            <v>2337945</v>
          </cell>
          <cell r="O296">
            <v>2605191</v>
          </cell>
          <cell r="P296">
            <v>539658</v>
          </cell>
          <cell r="Q296">
            <v>540228</v>
          </cell>
          <cell r="R296">
            <v>563431</v>
          </cell>
          <cell r="S296">
            <v>570445</v>
          </cell>
          <cell r="T296">
            <v>643036</v>
          </cell>
          <cell r="U296">
            <v>540176</v>
          </cell>
          <cell r="V296">
            <v>518800</v>
          </cell>
          <cell r="W296">
            <v>616297</v>
          </cell>
          <cell r="X296">
            <v>698553</v>
          </cell>
          <cell r="Y296">
            <v>831289</v>
          </cell>
          <cell r="Z296">
            <v>925270</v>
          </cell>
          <cell r="AA296">
            <v>928178</v>
          </cell>
          <cell r="AB296">
            <v>534823</v>
          </cell>
          <cell r="AC296">
            <v>539513</v>
          </cell>
          <cell r="AD296">
            <v>583159</v>
          </cell>
          <cell r="AE296">
            <v>614434</v>
          </cell>
          <cell r="AF296">
            <v>621486</v>
          </cell>
          <cell r="AG296">
            <v>543664</v>
          </cell>
          <cell r="AI296">
            <v>1907276</v>
          </cell>
        </row>
        <row r="297">
          <cell r="I297">
            <v>275832</v>
          </cell>
          <cell r="J297">
            <v>266792</v>
          </cell>
          <cell r="K297">
            <v>269982</v>
          </cell>
          <cell r="L297">
            <v>469382</v>
          </cell>
          <cell r="M297">
            <v>454409</v>
          </cell>
          <cell r="N297">
            <v>433910</v>
          </cell>
          <cell r="O297">
            <v>482056</v>
          </cell>
          <cell r="P297">
            <v>185324</v>
          </cell>
          <cell r="Q297">
            <v>147930</v>
          </cell>
          <cell r="R297">
            <v>167551</v>
          </cell>
          <cell r="S297">
            <v>158192</v>
          </cell>
          <cell r="T297">
            <v>180450</v>
          </cell>
          <cell r="U297">
            <v>137958</v>
          </cell>
          <cell r="V297">
            <v>139193</v>
          </cell>
          <cell r="W297">
            <v>182632</v>
          </cell>
          <cell r="X297">
            <v>193117</v>
          </cell>
          <cell r="Y297">
            <v>270952</v>
          </cell>
          <cell r="Z297">
            <v>283297</v>
          </cell>
          <cell r="AA297">
            <v>256766</v>
          </cell>
          <cell r="AB297">
            <v>166718</v>
          </cell>
          <cell r="AC297">
            <v>140752</v>
          </cell>
          <cell r="AD297">
            <v>135387</v>
          </cell>
          <cell r="AE297">
            <v>146097</v>
          </cell>
          <cell r="AF297">
            <v>154903</v>
          </cell>
          <cell r="AG297">
            <v>128943</v>
          </cell>
          <cell r="AI297">
            <v>266792</v>
          </cell>
        </row>
        <row r="298">
          <cell r="I298">
            <v>453203</v>
          </cell>
          <cell r="J298">
            <v>558954</v>
          </cell>
          <cell r="K298">
            <v>444244</v>
          </cell>
          <cell r="L298">
            <v>642621</v>
          </cell>
          <cell r="M298">
            <v>654040</v>
          </cell>
          <cell r="N298">
            <v>841357</v>
          </cell>
          <cell r="O298">
            <v>521283</v>
          </cell>
          <cell r="P298">
            <v>471536</v>
          </cell>
          <cell r="Q298">
            <v>410411</v>
          </cell>
          <cell r="R298">
            <v>462529</v>
          </cell>
          <cell r="S298">
            <v>488681</v>
          </cell>
          <cell r="T298">
            <v>484256</v>
          </cell>
          <cell r="U298">
            <v>470156</v>
          </cell>
          <cell r="V298">
            <v>454583</v>
          </cell>
          <cell r="W298">
            <v>493270</v>
          </cell>
          <cell r="X298">
            <v>510226</v>
          </cell>
          <cell r="Y298">
            <v>651841</v>
          </cell>
          <cell r="Z298">
            <v>889756</v>
          </cell>
          <cell r="AA298">
            <v>524925</v>
          </cell>
          <cell r="AB298">
            <v>492555</v>
          </cell>
          <cell r="AC298">
            <v>418347</v>
          </cell>
          <cell r="AD298">
            <v>429775</v>
          </cell>
          <cell r="AE298">
            <v>479685</v>
          </cell>
          <cell r="AF298">
            <v>459192</v>
          </cell>
          <cell r="AG298">
            <v>447147</v>
          </cell>
          <cell r="AI298">
            <v>558954</v>
          </cell>
        </row>
        <row r="299">
          <cell r="I299">
            <v>1016639</v>
          </cell>
          <cell r="J299">
            <v>1191647</v>
          </cell>
          <cell r="K299">
            <v>876124</v>
          </cell>
          <cell r="L299">
            <v>1308353</v>
          </cell>
          <cell r="M299">
            <v>1224014</v>
          </cell>
          <cell r="N299">
            <v>1205098</v>
          </cell>
          <cell r="O299">
            <v>1327025</v>
          </cell>
          <cell r="P299">
            <v>689226</v>
          </cell>
          <cell r="Q299">
            <v>659549</v>
          </cell>
          <cell r="R299">
            <v>709121</v>
          </cell>
          <cell r="S299">
            <v>714802</v>
          </cell>
          <cell r="T299">
            <v>658158</v>
          </cell>
          <cell r="U299">
            <v>602316</v>
          </cell>
          <cell r="V299">
            <v>525416</v>
          </cell>
          <cell r="W299">
            <v>589665</v>
          </cell>
          <cell r="X299">
            <v>626681</v>
          </cell>
          <cell r="Y299">
            <v>750778</v>
          </cell>
          <cell r="Z299">
            <v>756563</v>
          </cell>
          <cell r="AA299">
            <v>798198</v>
          </cell>
          <cell r="AB299">
            <v>631030</v>
          </cell>
          <cell r="AC299">
            <v>536873</v>
          </cell>
          <cell r="AD299">
            <v>628636</v>
          </cell>
          <cell r="AE299">
            <v>658301</v>
          </cell>
          <cell r="AF299">
            <v>654950</v>
          </cell>
          <cell r="AG299">
            <v>565459</v>
          </cell>
          <cell r="AI299">
            <v>1191647</v>
          </cell>
        </row>
        <row r="301"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71</v>
          </cell>
          <cell r="AI301">
            <v>0</v>
          </cell>
        </row>
        <row r="302">
          <cell r="I302">
            <v>2386</v>
          </cell>
          <cell r="J302">
            <v>3436</v>
          </cell>
          <cell r="K302">
            <v>6165</v>
          </cell>
          <cell r="L302">
            <v>7744</v>
          </cell>
          <cell r="M302">
            <v>7982</v>
          </cell>
          <cell r="N302">
            <v>8968</v>
          </cell>
          <cell r="O302">
            <v>5332</v>
          </cell>
          <cell r="P302">
            <v>2520</v>
          </cell>
          <cell r="Q302">
            <v>2632</v>
          </cell>
          <cell r="R302">
            <v>2613</v>
          </cell>
          <cell r="S302">
            <v>2804</v>
          </cell>
          <cell r="T302">
            <v>2633</v>
          </cell>
          <cell r="U302">
            <v>2506</v>
          </cell>
          <cell r="V302">
            <v>4116</v>
          </cell>
          <cell r="W302">
            <v>5245</v>
          </cell>
          <cell r="X302">
            <v>7504</v>
          </cell>
          <cell r="Y302">
            <v>8822</v>
          </cell>
          <cell r="Z302">
            <v>9288</v>
          </cell>
          <cell r="AA302">
            <v>5412</v>
          </cell>
          <cell r="AB302">
            <v>3280</v>
          </cell>
          <cell r="AC302">
            <v>2832</v>
          </cell>
          <cell r="AD302">
            <v>2813</v>
          </cell>
          <cell r="AE302">
            <v>3444</v>
          </cell>
          <cell r="AF302">
            <v>993</v>
          </cell>
          <cell r="AG302">
            <v>2506</v>
          </cell>
          <cell r="AI302">
            <v>3436</v>
          </cell>
        </row>
        <row r="303">
          <cell r="I303">
            <v>20520</v>
          </cell>
          <cell r="J303">
            <v>23580</v>
          </cell>
          <cell r="K303">
            <v>25920</v>
          </cell>
          <cell r="L303">
            <v>28500</v>
          </cell>
          <cell r="M303">
            <v>31920</v>
          </cell>
          <cell r="N303">
            <v>23400</v>
          </cell>
          <cell r="O303">
            <v>19380</v>
          </cell>
          <cell r="P303">
            <v>14340</v>
          </cell>
          <cell r="Q303">
            <v>17220</v>
          </cell>
          <cell r="R303">
            <v>25380</v>
          </cell>
          <cell r="S303">
            <v>21180</v>
          </cell>
          <cell r="T303">
            <v>20520</v>
          </cell>
          <cell r="U303">
            <v>25920</v>
          </cell>
          <cell r="V303">
            <v>30000</v>
          </cell>
          <cell r="W303">
            <v>31980</v>
          </cell>
          <cell r="X303">
            <v>31440</v>
          </cell>
          <cell r="Y303">
            <v>30540</v>
          </cell>
          <cell r="Z303">
            <v>27900</v>
          </cell>
          <cell r="AA303">
            <v>29760</v>
          </cell>
          <cell r="AB303">
            <v>22980</v>
          </cell>
          <cell r="AC303">
            <v>20160</v>
          </cell>
          <cell r="AD303">
            <v>26820</v>
          </cell>
          <cell r="AE303">
            <v>29520</v>
          </cell>
          <cell r="AF303">
            <v>27000</v>
          </cell>
          <cell r="AG303">
            <v>27900</v>
          </cell>
          <cell r="AI303">
            <v>23580</v>
          </cell>
        </row>
        <row r="304">
          <cell r="I304">
            <v>566</v>
          </cell>
          <cell r="J304">
            <v>2529</v>
          </cell>
          <cell r="K304">
            <v>4013</v>
          </cell>
          <cell r="L304">
            <v>3910</v>
          </cell>
          <cell r="M304">
            <v>3892</v>
          </cell>
          <cell r="N304">
            <v>4523</v>
          </cell>
          <cell r="O304">
            <v>1435</v>
          </cell>
          <cell r="P304">
            <v>1769</v>
          </cell>
          <cell r="Q304">
            <v>605</v>
          </cell>
          <cell r="R304">
            <v>717</v>
          </cell>
          <cell r="S304">
            <v>569</v>
          </cell>
          <cell r="T304">
            <v>529</v>
          </cell>
          <cell r="U304">
            <v>631</v>
          </cell>
          <cell r="V304">
            <v>2330</v>
          </cell>
          <cell r="W304">
            <v>3203</v>
          </cell>
          <cell r="X304">
            <v>3437</v>
          </cell>
          <cell r="Y304">
            <v>4143</v>
          </cell>
          <cell r="Z304">
            <v>5570</v>
          </cell>
          <cell r="AA304">
            <v>3023</v>
          </cell>
          <cell r="AB304">
            <v>1650</v>
          </cell>
          <cell r="AC304">
            <v>918</v>
          </cell>
          <cell r="AD304">
            <v>950</v>
          </cell>
          <cell r="AE304">
            <v>979</v>
          </cell>
          <cell r="AF304">
            <v>852</v>
          </cell>
          <cell r="AG304">
            <v>841</v>
          </cell>
          <cell r="AI304">
            <v>2529</v>
          </cell>
        </row>
        <row r="305"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I305">
            <v>0</v>
          </cell>
        </row>
        <row r="306">
          <cell r="I306">
            <v>6882</v>
          </cell>
          <cell r="J306">
            <v>10827</v>
          </cell>
          <cell r="K306">
            <v>14754</v>
          </cell>
          <cell r="L306">
            <v>18795</v>
          </cell>
          <cell r="M306">
            <v>17271</v>
          </cell>
          <cell r="N306">
            <v>52289</v>
          </cell>
          <cell r="O306">
            <v>66131</v>
          </cell>
          <cell r="P306">
            <v>42005</v>
          </cell>
          <cell r="Q306">
            <v>47686</v>
          </cell>
          <cell r="R306">
            <v>48446</v>
          </cell>
          <cell r="S306">
            <v>45465</v>
          </cell>
          <cell r="T306">
            <v>45352</v>
          </cell>
          <cell r="U306">
            <v>52002</v>
          </cell>
          <cell r="V306">
            <v>45387</v>
          </cell>
          <cell r="W306">
            <v>62754</v>
          </cell>
          <cell r="X306">
            <v>122475</v>
          </cell>
          <cell r="Y306">
            <v>75422</v>
          </cell>
          <cell r="Z306">
            <v>63217</v>
          </cell>
          <cell r="AA306">
            <v>55571</v>
          </cell>
          <cell r="AB306">
            <v>50645</v>
          </cell>
          <cell r="AC306">
            <v>62086</v>
          </cell>
          <cell r="AD306">
            <v>66686</v>
          </cell>
          <cell r="AE306">
            <v>57945</v>
          </cell>
          <cell r="AF306">
            <v>65512</v>
          </cell>
          <cell r="AG306">
            <v>62562</v>
          </cell>
          <cell r="AI306">
            <v>10827</v>
          </cell>
        </row>
        <row r="307">
          <cell r="I307">
            <v>13861</v>
          </cell>
          <cell r="J307">
            <v>29370</v>
          </cell>
          <cell r="K307">
            <v>5480</v>
          </cell>
          <cell r="L307">
            <v>7237</v>
          </cell>
          <cell r="M307">
            <v>6275</v>
          </cell>
          <cell r="N307">
            <v>10252</v>
          </cell>
          <cell r="O307">
            <v>36392</v>
          </cell>
          <cell r="P307">
            <v>17132</v>
          </cell>
          <cell r="Q307">
            <v>24956</v>
          </cell>
          <cell r="R307">
            <v>40273</v>
          </cell>
          <cell r="S307">
            <v>16029</v>
          </cell>
          <cell r="T307">
            <v>12125</v>
          </cell>
          <cell r="U307">
            <v>15432</v>
          </cell>
          <cell r="V307">
            <v>20374</v>
          </cell>
          <cell r="W307">
            <v>8804</v>
          </cell>
          <cell r="X307">
            <v>5388</v>
          </cell>
          <cell r="Y307">
            <v>7537</v>
          </cell>
          <cell r="Z307">
            <v>8350</v>
          </cell>
          <cell r="AA307">
            <v>22353</v>
          </cell>
          <cell r="AB307">
            <v>23854</v>
          </cell>
          <cell r="AC307">
            <v>22043</v>
          </cell>
          <cell r="AD307">
            <v>24890</v>
          </cell>
          <cell r="AE307">
            <v>44018</v>
          </cell>
          <cell r="AF307">
            <v>35328</v>
          </cell>
          <cell r="AG307">
            <v>24479</v>
          </cell>
          <cell r="AI307">
            <v>29370</v>
          </cell>
        </row>
        <row r="308"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I308">
            <v>0</v>
          </cell>
        </row>
        <row r="309">
          <cell r="I309">
            <v>3440</v>
          </cell>
          <cell r="J309">
            <v>3840</v>
          </cell>
          <cell r="K309">
            <v>6920</v>
          </cell>
          <cell r="L309">
            <v>14160</v>
          </cell>
          <cell r="M309">
            <v>15240</v>
          </cell>
          <cell r="N309">
            <v>10480</v>
          </cell>
          <cell r="O309">
            <v>8360</v>
          </cell>
          <cell r="P309">
            <v>4680</v>
          </cell>
          <cell r="Q309">
            <v>3840</v>
          </cell>
          <cell r="R309">
            <v>3880</v>
          </cell>
          <cell r="S309">
            <v>3440</v>
          </cell>
          <cell r="T309">
            <v>2720</v>
          </cell>
          <cell r="U309">
            <v>2920</v>
          </cell>
          <cell r="V309">
            <v>2800</v>
          </cell>
          <cell r="W309">
            <v>11880</v>
          </cell>
          <cell r="X309">
            <v>12760</v>
          </cell>
          <cell r="Y309">
            <v>21920</v>
          </cell>
          <cell r="Z309">
            <v>12240</v>
          </cell>
          <cell r="AA309">
            <v>7960</v>
          </cell>
          <cell r="AB309">
            <v>3840</v>
          </cell>
          <cell r="AC309">
            <v>3040</v>
          </cell>
          <cell r="AD309">
            <v>3360</v>
          </cell>
          <cell r="AE309">
            <v>4200</v>
          </cell>
          <cell r="AF309">
            <v>3600</v>
          </cell>
          <cell r="AG309">
            <v>4160</v>
          </cell>
          <cell r="AI309">
            <v>3840</v>
          </cell>
        </row>
        <row r="310">
          <cell r="I310">
            <v>10068</v>
          </cell>
          <cell r="J310">
            <v>8008</v>
          </cell>
          <cell r="K310">
            <v>9849</v>
          </cell>
          <cell r="L310">
            <v>10480</v>
          </cell>
          <cell r="M310">
            <v>10812</v>
          </cell>
          <cell r="N310">
            <v>10512</v>
          </cell>
          <cell r="O310">
            <v>7144</v>
          </cell>
          <cell r="P310">
            <v>6880</v>
          </cell>
          <cell r="Q310">
            <v>6144</v>
          </cell>
          <cell r="R310">
            <v>5707</v>
          </cell>
          <cell r="S310">
            <v>6968</v>
          </cell>
          <cell r="T310">
            <v>6467</v>
          </cell>
          <cell r="U310">
            <v>6452</v>
          </cell>
          <cell r="V310">
            <v>6072</v>
          </cell>
          <cell r="W310">
            <v>7769</v>
          </cell>
          <cell r="X310">
            <v>6848</v>
          </cell>
          <cell r="Y310">
            <v>7884</v>
          </cell>
          <cell r="Z310">
            <v>8816</v>
          </cell>
          <cell r="AA310">
            <v>8376</v>
          </cell>
          <cell r="AB310">
            <v>6896</v>
          </cell>
          <cell r="AC310">
            <v>6032</v>
          </cell>
          <cell r="AD310">
            <v>7266</v>
          </cell>
          <cell r="AE310">
            <v>6826</v>
          </cell>
          <cell r="AF310">
            <v>6138</v>
          </cell>
          <cell r="AG310">
            <v>6831</v>
          </cell>
          <cell r="AI310">
            <v>8008</v>
          </cell>
        </row>
        <row r="311"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I311">
            <v>0</v>
          </cell>
        </row>
        <row r="312">
          <cell r="I312">
            <v>148120</v>
          </cell>
          <cell r="J312">
            <v>139640</v>
          </cell>
          <cell r="K312">
            <v>132480</v>
          </cell>
          <cell r="L312">
            <v>122120</v>
          </cell>
          <cell r="M312">
            <v>121920</v>
          </cell>
          <cell r="N312">
            <v>131600</v>
          </cell>
          <cell r="O312">
            <v>149960</v>
          </cell>
          <cell r="P312">
            <v>116440</v>
          </cell>
          <cell r="Q312">
            <v>119960</v>
          </cell>
          <cell r="R312">
            <v>128120</v>
          </cell>
          <cell r="S312">
            <v>130360</v>
          </cell>
          <cell r="T312">
            <v>139440</v>
          </cell>
          <cell r="U312">
            <v>116560</v>
          </cell>
          <cell r="V312">
            <v>109280</v>
          </cell>
          <cell r="W312">
            <v>121240</v>
          </cell>
          <cell r="X312">
            <v>121520</v>
          </cell>
          <cell r="Y312">
            <v>123880</v>
          </cell>
          <cell r="Z312">
            <v>124840</v>
          </cell>
          <cell r="AA312">
            <v>121680</v>
          </cell>
          <cell r="AB312">
            <v>113960</v>
          </cell>
          <cell r="AC312">
            <v>107120</v>
          </cell>
          <cell r="AD312">
            <v>127640</v>
          </cell>
          <cell r="AE312">
            <v>123400</v>
          </cell>
          <cell r="AF312">
            <v>122920</v>
          </cell>
          <cell r="AG312">
            <v>105360</v>
          </cell>
          <cell r="AI312">
            <v>139640</v>
          </cell>
        </row>
        <row r="313"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5400</v>
          </cell>
          <cell r="AE313">
            <v>5160</v>
          </cell>
          <cell r="AF313">
            <v>5800</v>
          </cell>
          <cell r="AG313">
            <v>5000</v>
          </cell>
          <cell r="AI313">
            <v>0</v>
          </cell>
        </row>
        <row r="314">
          <cell r="I314">
            <v>487375</v>
          </cell>
          <cell r="J314">
            <v>527389</v>
          </cell>
          <cell r="K314">
            <v>1607729</v>
          </cell>
          <cell r="L314">
            <v>1651058</v>
          </cell>
          <cell r="M314">
            <v>1738280</v>
          </cell>
          <cell r="N314">
            <v>1721902</v>
          </cell>
          <cell r="O314">
            <v>1875366</v>
          </cell>
          <cell r="P314">
            <v>1639589</v>
          </cell>
          <cell r="Q314">
            <v>1514998</v>
          </cell>
          <cell r="R314">
            <v>1824556</v>
          </cell>
          <cell r="S314">
            <v>1688626</v>
          </cell>
          <cell r="T314">
            <v>1813057</v>
          </cell>
          <cell r="U314">
            <v>1643313</v>
          </cell>
          <cell r="V314">
            <v>1499947</v>
          </cell>
          <cell r="W314">
            <v>1806876</v>
          </cell>
          <cell r="X314">
            <v>1781930</v>
          </cell>
          <cell r="Y314">
            <v>1792371</v>
          </cell>
          <cell r="Z314">
            <v>1958672</v>
          </cell>
          <cell r="AA314">
            <v>1802178</v>
          </cell>
          <cell r="AB314">
            <v>1683966</v>
          </cell>
          <cell r="AC314">
            <v>1634380</v>
          </cell>
          <cell r="AD314">
            <v>1692010</v>
          </cell>
          <cell r="AE314">
            <v>1618190</v>
          </cell>
          <cell r="AF314">
            <v>1571434</v>
          </cell>
          <cell r="AG314">
            <v>1733380</v>
          </cell>
          <cell r="AI314">
            <v>527389</v>
          </cell>
        </row>
        <row r="315"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I315">
            <v>0</v>
          </cell>
        </row>
        <row r="316">
          <cell r="I316">
            <v>20074</v>
          </cell>
          <cell r="J316">
            <v>21157</v>
          </cell>
          <cell r="K316">
            <v>21182</v>
          </cell>
          <cell r="L316">
            <v>22072</v>
          </cell>
          <cell r="M316">
            <v>21831</v>
          </cell>
          <cell r="N316">
            <v>22724</v>
          </cell>
          <cell r="O316">
            <v>18966</v>
          </cell>
          <cell r="P316">
            <v>19360</v>
          </cell>
          <cell r="Q316">
            <v>18225</v>
          </cell>
          <cell r="R316">
            <v>20107</v>
          </cell>
          <cell r="S316">
            <v>21928</v>
          </cell>
          <cell r="T316">
            <v>18867</v>
          </cell>
          <cell r="U316">
            <v>17173</v>
          </cell>
          <cell r="V316">
            <v>16153</v>
          </cell>
          <cell r="W316">
            <v>19529</v>
          </cell>
          <cell r="X316">
            <v>22127</v>
          </cell>
          <cell r="Y316">
            <v>20525</v>
          </cell>
          <cell r="Z316">
            <v>18737</v>
          </cell>
          <cell r="AA316">
            <v>18584</v>
          </cell>
          <cell r="AB316">
            <v>19520</v>
          </cell>
          <cell r="AC316">
            <v>17825</v>
          </cell>
          <cell r="AD316">
            <v>18347</v>
          </cell>
          <cell r="AE316">
            <v>17448</v>
          </cell>
          <cell r="AF316">
            <v>13347</v>
          </cell>
          <cell r="AG316">
            <v>15573</v>
          </cell>
          <cell r="AI316">
            <v>21157</v>
          </cell>
        </row>
        <row r="317">
          <cell r="I317">
            <v>49393</v>
          </cell>
          <cell r="J317">
            <v>38793</v>
          </cell>
          <cell r="K317">
            <v>32489</v>
          </cell>
          <cell r="L317">
            <v>28207</v>
          </cell>
          <cell r="M317">
            <v>30485</v>
          </cell>
          <cell r="N317">
            <v>30837</v>
          </cell>
          <cell r="O317">
            <v>29144</v>
          </cell>
          <cell r="P317">
            <v>32640</v>
          </cell>
          <cell r="Q317">
            <v>41385</v>
          </cell>
          <cell r="R317">
            <v>53987</v>
          </cell>
          <cell r="S317">
            <v>56028</v>
          </cell>
          <cell r="T317">
            <v>64427</v>
          </cell>
          <cell r="U317">
            <v>52553</v>
          </cell>
          <cell r="V317">
            <v>42533</v>
          </cell>
          <cell r="W317">
            <v>32329</v>
          </cell>
          <cell r="X317">
            <v>32667</v>
          </cell>
          <cell r="Y317">
            <v>35885</v>
          </cell>
          <cell r="Z317">
            <v>35357</v>
          </cell>
          <cell r="AA317">
            <v>37844</v>
          </cell>
          <cell r="AB317">
            <v>39540</v>
          </cell>
          <cell r="AC317">
            <v>41425</v>
          </cell>
          <cell r="AD317">
            <v>64667</v>
          </cell>
          <cell r="AE317">
            <v>71528</v>
          </cell>
          <cell r="AF317">
            <v>71227</v>
          </cell>
          <cell r="AG317">
            <v>60613</v>
          </cell>
          <cell r="AI317">
            <v>38793</v>
          </cell>
        </row>
        <row r="318">
          <cell r="I318">
            <v>6019</v>
          </cell>
          <cell r="J318">
            <v>5323</v>
          </cell>
          <cell r="K318">
            <v>5873</v>
          </cell>
          <cell r="L318">
            <v>8973</v>
          </cell>
          <cell r="M318">
            <v>8107</v>
          </cell>
          <cell r="N318">
            <v>7505</v>
          </cell>
          <cell r="O318">
            <v>8706</v>
          </cell>
          <cell r="P318">
            <v>6499</v>
          </cell>
          <cell r="Q318">
            <v>5538</v>
          </cell>
          <cell r="R318">
            <v>6213</v>
          </cell>
          <cell r="S318">
            <v>5947</v>
          </cell>
          <cell r="T318">
            <v>5438</v>
          </cell>
          <cell r="U318">
            <v>6744</v>
          </cell>
          <cell r="V318">
            <v>5480</v>
          </cell>
          <cell r="W318">
            <v>7982</v>
          </cell>
          <cell r="X318">
            <v>7097</v>
          </cell>
          <cell r="Y318">
            <v>9739</v>
          </cell>
          <cell r="Z318">
            <v>8632</v>
          </cell>
          <cell r="AA318">
            <v>9061</v>
          </cell>
          <cell r="AB318">
            <v>6282</v>
          </cell>
          <cell r="AC318">
            <v>4979</v>
          </cell>
          <cell r="AD318">
            <v>5577</v>
          </cell>
          <cell r="AE318">
            <v>5361</v>
          </cell>
          <cell r="AF318">
            <v>5134</v>
          </cell>
          <cell r="AG318">
            <v>6146</v>
          </cell>
          <cell r="AI318">
            <v>5323</v>
          </cell>
        </row>
        <row r="319"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I319">
            <v>0</v>
          </cell>
        </row>
        <row r="320">
          <cell r="I320">
            <v>2830500</v>
          </cell>
          <cell r="J320">
            <v>102300</v>
          </cell>
          <cell r="K320">
            <v>100500</v>
          </cell>
          <cell r="L320">
            <v>90900</v>
          </cell>
          <cell r="M320">
            <v>116100</v>
          </cell>
          <cell r="N320">
            <v>117600</v>
          </cell>
          <cell r="O320">
            <v>145500</v>
          </cell>
          <cell r="P320">
            <v>119700</v>
          </cell>
          <cell r="Q320">
            <v>103801</v>
          </cell>
          <cell r="R320">
            <v>97563</v>
          </cell>
          <cell r="S320">
            <v>103865</v>
          </cell>
          <cell r="T320">
            <v>101518</v>
          </cell>
          <cell r="U320">
            <v>108398</v>
          </cell>
          <cell r="V320">
            <v>113927</v>
          </cell>
          <cell r="W320">
            <v>120306</v>
          </cell>
          <cell r="X320">
            <v>120299</v>
          </cell>
          <cell r="Y320">
            <v>118503</v>
          </cell>
          <cell r="Z320">
            <v>127627</v>
          </cell>
          <cell r="AA320">
            <v>118431</v>
          </cell>
          <cell r="AB320">
            <v>103309</v>
          </cell>
          <cell r="AC320">
            <v>98911</v>
          </cell>
          <cell r="AD320">
            <v>96309</v>
          </cell>
          <cell r="AE320">
            <v>13907</v>
          </cell>
          <cell r="AF320">
            <v>6613</v>
          </cell>
          <cell r="AG320">
            <v>3286</v>
          </cell>
          <cell r="AI320">
            <v>102300</v>
          </cell>
        </row>
        <row r="322">
          <cell r="I322">
            <v>824194</v>
          </cell>
          <cell r="J322">
            <v>844928</v>
          </cell>
          <cell r="K322">
            <v>1069608</v>
          </cell>
          <cell r="L322">
            <v>1190564</v>
          </cell>
          <cell r="M322">
            <v>1050456</v>
          </cell>
          <cell r="N322">
            <v>952116</v>
          </cell>
          <cell r="O322">
            <v>870411</v>
          </cell>
          <cell r="P322">
            <v>804427</v>
          </cell>
          <cell r="Q322">
            <v>808266</v>
          </cell>
          <cell r="R322">
            <v>801437</v>
          </cell>
          <cell r="S322">
            <v>697702</v>
          </cell>
          <cell r="T322">
            <v>730077</v>
          </cell>
          <cell r="U322">
            <v>730400</v>
          </cell>
          <cell r="V322">
            <v>846202</v>
          </cell>
          <cell r="W322">
            <v>921680</v>
          </cell>
          <cell r="X322">
            <v>1045531</v>
          </cell>
          <cell r="Y322">
            <v>775491</v>
          </cell>
          <cell r="Z322">
            <v>872521</v>
          </cell>
          <cell r="AA322">
            <v>866312</v>
          </cell>
          <cell r="AB322">
            <v>803770</v>
          </cell>
          <cell r="AC322">
            <v>739893</v>
          </cell>
          <cell r="AD322">
            <v>704546</v>
          </cell>
          <cell r="AE322">
            <v>617024</v>
          </cell>
          <cell r="AF322">
            <v>648382</v>
          </cell>
          <cell r="AG322">
            <v>695633</v>
          </cell>
          <cell r="AI322">
            <v>844928</v>
          </cell>
        </row>
        <row r="323">
          <cell r="I323">
            <v>3558000</v>
          </cell>
          <cell r="J323">
            <v>3454500</v>
          </cell>
          <cell r="K323">
            <v>4188000</v>
          </cell>
          <cell r="L323">
            <v>3894000</v>
          </cell>
          <cell r="M323">
            <v>3594000</v>
          </cell>
          <cell r="N323">
            <v>3966000</v>
          </cell>
          <cell r="O323">
            <v>3453000</v>
          </cell>
          <cell r="P323">
            <v>3610500</v>
          </cell>
          <cell r="Q323">
            <v>3184500</v>
          </cell>
          <cell r="R323">
            <v>3069000</v>
          </cell>
          <cell r="S323">
            <v>2469000</v>
          </cell>
          <cell r="T323">
            <v>3184500</v>
          </cell>
          <cell r="U323">
            <v>2989500</v>
          </cell>
          <cell r="V323">
            <v>3541500</v>
          </cell>
          <cell r="W323">
            <v>3240000</v>
          </cell>
          <cell r="X323">
            <v>2943000</v>
          </cell>
          <cell r="Y323">
            <v>3460500</v>
          </cell>
          <cell r="Z323">
            <v>3316500</v>
          </cell>
          <cell r="AA323">
            <v>3223500</v>
          </cell>
          <cell r="AB323">
            <v>2586000</v>
          </cell>
          <cell r="AC323">
            <v>2629500</v>
          </cell>
          <cell r="AD323">
            <v>2673000</v>
          </cell>
          <cell r="AE323">
            <v>2550000</v>
          </cell>
          <cell r="AF323">
            <v>2511000</v>
          </cell>
          <cell r="AG323">
            <v>2842500</v>
          </cell>
          <cell r="AI323">
            <v>3454500</v>
          </cell>
        </row>
        <row r="324"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2560</v>
          </cell>
          <cell r="W324">
            <v>4480</v>
          </cell>
          <cell r="X324">
            <v>640</v>
          </cell>
          <cell r="Y324">
            <v>640</v>
          </cell>
          <cell r="Z324">
            <v>1600</v>
          </cell>
          <cell r="AA324">
            <v>3520</v>
          </cell>
          <cell r="AB324">
            <v>2880</v>
          </cell>
          <cell r="AC324">
            <v>2880</v>
          </cell>
          <cell r="AD324">
            <v>2560</v>
          </cell>
          <cell r="AE324">
            <v>2240</v>
          </cell>
          <cell r="AF324">
            <v>2880</v>
          </cell>
          <cell r="AG324">
            <v>1600</v>
          </cell>
          <cell r="AI324">
            <v>0</v>
          </cell>
        </row>
        <row r="325">
          <cell r="I325">
            <v>1011678</v>
          </cell>
          <cell r="J325">
            <v>1042752</v>
          </cell>
          <cell r="K325">
            <v>1213632</v>
          </cell>
          <cell r="L325">
            <v>1237203</v>
          </cell>
          <cell r="M325">
            <v>1120669</v>
          </cell>
          <cell r="N325">
            <v>1216869</v>
          </cell>
          <cell r="O325">
            <v>991823</v>
          </cell>
          <cell r="P325">
            <v>864800</v>
          </cell>
          <cell r="Q325">
            <v>898115</v>
          </cell>
          <cell r="R325">
            <v>900828</v>
          </cell>
          <cell r="S325">
            <v>744809</v>
          </cell>
          <cell r="T325">
            <v>864873</v>
          </cell>
          <cell r="U325">
            <v>897257</v>
          </cell>
          <cell r="V325">
            <v>1007696</v>
          </cell>
          <cell r="W325">
            <v>1274282</v>
          </cell>
          <cell r="X325">
            <v>1300448</v>
          </cell>
          <cell r="Y325">
            <v>1336178</v>
          </cell>
          <cell r="Z325">
            <v>1394591</v>
          </cell>
          <cell r="AA325">
            <v>1105113</v>
          </cell>
          <cell r="AB325">
            <v>967019</v>
          </cell>
          <cell r="AC325">
            <v>997296</v>
          </cell>
          <cell r="AD325">
            <v>948279</v>
          </cell>
          <cell r="AE325">
            <v>841696</v>
          </cell>
          <cell r="AF325">
            <v>819726</v>
          </cell>
          <cell r="AG325">
            <v>852481</v>
          </cell>
          <cell r="AI325">
            <v>1042752</v>
          </cell>
        </row>
        <row r="326"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I326">
            <v>0</v>
          </cell>
        </row>
        <row r="327"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I327">
            <v>0</v>
          </cell>
        </row>
        <row r="328"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I328">
            <v>0</v>
          </cell>
        </row>
        <row r="329">
          <cell r="I329">
            <v>4</v>
          </cell>
          <cell r="J329">
            <v>8</v>
          </cell>
          <cell r="K329">
            <v>2</v>
          </cell>
          <cell r="L329">
            <v>5</v>
          </cell>
          <cell r="M329">
            <v>2</v>
          </cell>
          <cell r="N329">
            <v>30</v>
          </cell>
          <cell r="O329">
            <v>7</v>
          </cell>
          <cell r="P329">
            <v>4</v>
          </cell>
          <cell r="Q329">
            <v>6</v>
          </cell>
          <cell r="R329">
            <v>9</v>
          </cell>
          <cell r="S329">
            <v>10</v>
          </cell>
          <cell r="T329">
            <v>2</v>
          </cell>
          <cell r="U329">
            <v>21</v>
          </cell>
          <cell r="V329">
            <v>4</v>
          </cell>
          <cell r="W329">
            <v>30</v>
          </cell>
          <cell r="X329">
            <v>6</v>
          </cell>
          <cell r="Y329">
            <v>3</v>
          </cell>
          <cell r="Z329">
            <v>2</v>
          </cell>
          <cell r="AA329">
            <v>0</v>
          </cell>
          <cell r="AB329">
            <v>0</v>
          </cell>
          <cell r="AC329">
            <v>0</v>
          </cell>
          <cell r="AD329">
            <v>7</v>
          </cell>
          <cell r="AE329">
            <v>2</v>
          </cell>
          <cell r="AF329">
            <v>10</v>
          </cell>
          <cell r="AG329">
            <v>16</v>
          </cell>
          <cell r="AI329">
            <v>8</v>
          </cell>
        </row>
        <row r="330">
          <cell r="I330">
            <v>474800</v>
          </cell>
          <cell r="J330">
            <v>546800</v>
          </cell>
          <cell r="K330">
            <v>598800</v>
          </cell>
          <cell r="L330">
            <v>540800</v>
          </cell>
          <cell r="M330">
            <v>518800</v>
          </cell>
          <cell r="N330">
            <v>603600</v>
          </cell>
          <cell r="O330">
            <v>514400</v>
          </cell>
          <cell r="P330">
            <v>494800</v>
          </cell>
          <cell r="Q330">
            <v>583200</v>
          </cell>
          <cell r="R330">
            <v>521200</v>
          </cell>
          <cell r="S330">
            <v>546800</v>
          </cell>
          <cell r="T330">
            <v>504800</v>
          </cell>
          <cell r="U330">
            <v>587200</v>
          </cell>
          <cell r="V330">
            <v>531200</v>
          </cell>
          <cell r="W330">
            <v>682800</v>
          </cell>
          <cell r="X330">
            <v>732400</v>
          </cell>
          <cell r="Y330">
            <v>738000</v>
          </cell>
          <cell r="Z330">
            <v>832800</v>
          </cell>
          <cell r="AA330">
            <v>778000</v>
          </cell>
          <cell r="AB330">
            <v>756400</v>
          </cell>
          <cell r="AC330">
            <v>730000</v>
          </cell>
          <cell r="AD330">
            <v>683200</v>
          </cell>
          <cell r="AE330">
            <v>761200</v>
          </cell>
          <cell r="AF330">
            <v>747600</v>
          </cell>
          <cell r="AG330">
            <v>717200</v>
          </cell>
          <cell r="AI330">
            <v>546800</v>
          </cell>
        </row>
        <row r="331">
          <cell r="I331">
            <v>1037</v>
          </cell>
          <cell r="J331">
            <v>1459</v>
          </cell>
          <cell r="K331">
            <v>3462</v>
          </cell>
          <cell r="L331">
            <v>4842</v>
          </cell>
          <cell r="M331">
            <v>5814</v>
          </cell>
          <cell r="N331">
            <v>4440</v>
          </cell>
          <cell r="O331">
            <v>6553</v>
          </cell>
          <cell r="P331">
            <v>3313</v>
          </cell>
          <cell r="Q331">
            <v>2624</v>
          </cell>
          <cell r="R331">
            <v>2055</v>
          </cell>
          <cell r="S331">
            <v>872</v>
          </cell>
          <cell r="T331">
            <v>760</v>
          </cell>
          <cell r="U331">
            <v>854</v>
          </cell>
          <cell r="V331">
            <v>865</v>
          </cell>
          <cell r="W331">
            <v>2523</v>
          </cell>
          <cell r="X331">
            <v>3962</v>
          </cell>
          <cell r="Y331">
            <v>7505</v>
          </cell>
          <cell r="Z331">
            <v>2518</v>
          </cell>
          <cell r="AA331">
            <v>2617</v>
          </cell>
          <cell r="AB331">
            <v>530</v>
          </cell>
          <cell r="AC331">
            <v>482</v>
          </cell>
          <cell r="AD331">
            <v>663</v>
          </cell>
          <cell r="AE331">
            <v>701</v>
          </cell>
          <cell r="AF331">
            <v>770</v>
          </cell>
          <cell r="AG331">
            <v>527</v>
          </cell>
          <cell r="AI331">
            <v>1459</v>
          </cell>
        </row>
        <row r="332">
          <cell r="I332">
            <v>2496633</v>
          </cell>
          <cell r="J332">
            <v>2711856</v>
          </cell>
          <cell r="K332">
            <v>2881245</v>
          </cell>
          <cell r="L332">
            <v>3341153</v>
          </cell>
          <cell r="M332">
            <v>2861865</v>
          </cell>
          <cell r="N332">
            <v>3412291</v>
          </cell>
          <cell r="O332">
            <v>3193162</v>
          </cell>
          <cell r="P332">
            <v>2574515</v>
          </cell>
          <cell r="Q332">
            <v>2472712</v>
          </cell>
          <cell r="R332">
            <v>2498822</v>
          </cell>
          <cell r="S332">
            <v>3226381</v>
          </cell>
          <cell r="T332">
            <v>2895773</v>
          </cell>
          <cell r="U332">
            <v>3120933</v>
          </cell>
          <cell r="V332">
            <v>3008802</v>
          </cell>
          <cell r="W332">
            <v>3076077</v>
          </cell>
          <cell r="X332">
            <v>3331520</v>
          </cell>
          <cell r="Y332">
            <v>3255434</v>
          </cell>
          <cell r="Z332">
            <v>2296460</v>
          </cell>
          <cell r="AA332">
            <v>2540949</v>
          </cell>
          <cell r="AB332">
            <v>2358675</v>
          </cell>
          <cell r="AC332">
            <v>2257769</v>
          </cell>
          <cell r="AD332">
            <v>2220384</v>
          </cell>
          <cell r="AE332">
            <v>2234440</v>
          </cell>
          <cell r="AF332">
            <v>2204306</v>
          </cell>
          <cell r="AG332">
            <v>2080909</v>
          </cell>
          <cell r="AI332">
            <v>2711856</v>
          </cell>
        </row>
        <row r="333">
          <cell r="I333">
            <v>7872</v>
          </cell>
          <cell r="J333">
            <v>8736</v>
          </cell>
          <cell r="K333">
            <v>9312</v>
          </cell>
          <cell r="L333">
            <v>9312</v>
          </cell>
          <cell r="M333">
            <v>9792</v>
          </cell>
          <cell r="N333">
            <v>11616</v>
          </cell>
          <cell r="O333">
            <v>9600</v>
          </cell>
          <cell r="P333">
            <v>10752</v>
          </cell>
          <cell r="Q333">
            <v>7872</v>
          </cell>
          <cell r="R333">
            <v>7776</v>
          </cell>
          <cell r="S333">
            <v>7200</v>
          </cell>
          <cell r="T333">
            <v>8544</v>
          </cell>
          <cell r="U333">
            <v>9024</v>
          </cell>
          <cell r="V333">
            <v>8064</v>
          </cell>
          <cell r="W333">
            <v>12096</v>
          </cell>
          <cell r="X333">
            <v>10656</v>
          </cell>
          <cell r="Y333">
            <v>12672</v>
          </cell>
          <cell r="Z333">
            <v>13056</v>
          </cell>
          <cell r="AA333">
            <v>10656</v>
          </cell>
          <cell r="AB333">
            <v>8352</v>
          </cell>
          <cell r="AC333">
            <v>8352</v>
          </cell>
          <cell r="AD333">
            <v>8160</v>
          </cell>
          <cell r="AE333">
            <v>8064</v>
          </cell>
          <cell r="AF333">
            <v>6816</v>
          </cell>
          <cell r="AG333">
            <v>7680</v>
          </cell>
          <cell r="AI333">
            <v>8736</v>
          </cell>
        </row>
        <row r="334">
          <cell r="I334">
            <v>5252060</v>
          </cell>
          <cell r="J334">
            <v>4761873</v>
          </cell>
          <cell r="K334">
            <v>5604078</v>
          </cell>
          <cell r="L334">
            <v>4887753</v>
          </cell>
          <cell r="M334">
            <v>5169812</v>
          </cell>
          <cell r="N334">
            <v>5519434</v>
          </cell>
          <cell r="O334">
            <v>4995355</v>
          </cell>
          <cell r="P334">
            <v>4456520</v>
          </cell>
          <cell r="Q334">
            <v>4202130</v>
          </cell>
          <cell r="R334">
            <v>4631840</v>
          </cell>
          <cell r="S334">
            <v>4641869</v>
          </cell>
          <cell r="T334">
            <v>4572870</v>
          </cell>
          <cell r="U334">
            <v>4563991</v>
          </cell>
          <cell r="V334">
            <v>4667640</v>
          </cell>
          <cell r="W334">
            <v>5721241</v>
          </cell>
          <cell r="X334">
            <v>5450249</v>
          </cell>
          <cell r="Y334">
            <v>5692202</v>
          </cell>
          <cell r="Z334">
            <v>6133907</v>
          </cell>
          <cell r="AA334">
            <v>5134450</v>
          </cell>
          <cell r="AB334">
            <v>4996031</v>
          </cell>
          <cell r="AC334">
            <v>4921785</v>
          </cell>
          <cell r="AD334">
            <v>4361535</v>
          </cell>
          <cell r="AE334">
            <v>5101331</v>
          </cell>
          <cell r="AF334">
            <v>4848860</v>
          </cell>
          <cell r="AG334">
            <v>4792636</v>
          </cell>
          <cell r="AI334">
            <v>4761873</v>
          </cell>
        </row>
        <row r="335">
          <cell r="I335">
            <v>93088</v>
          </cell>
          <cell r="J335">
            <v>112431</v>
          </cell>
          <cell r="K335">
            <v>65613</v>
          </cell>
          <cell r="L335">
            <v>46307</v>
          </cell>
          <cell r="M335">
            <v>99534</v>
          </cell>
          <cell r="N335">
            <v>70992</v>
          </cell>
          <cell r="O335">
            <v>99095</v>
          </cell>
          <cell r="P335">
            <v>92161</v>
          </cell>
          <cell r="Q335">
            <v>92047</v>
          </cell>
          <cell r="R335">
            <v>85602</v>
          </cell>
          <cell r="S335">
            <v>91443</v>
          </cell>
          <cell r="T335">
            <v>70241</v>
          </cell>
          <cell r="U335">
            <v>14611</v>
          </cell>
          <cell r="V335">
            <v>32403</v>
          </cell>
          <cell r="W335">
            <v>88344</v>
          </cell>
          <cell r="X335">
            <v>53076</v>
          </cell>
          <cell r="Y335">
            <v>67776</v>
          </cell>
          <cell r="Z335">
            <v>82230</v>
          </cell>
          <cell r="AA335">
            <v>91696</v>
          </cell>
          <cell r="AB335">
            <v>99639</v>
          </cell>
          <cell r="AC335">
            <v>101734</v>
          </cell>
          <cell r="AD335">
            <v>78014</v>
          </cell>
          <cell r="AE335">
            <v>40528</v>
          </cell>
          <cell r="AF335">
            <v>38855</v>
          </cell>
          <cell r="AG335">
            <v>85539</v>
          </cell>
          <cell r="AI335">
            <v>112431</v>
          </cell>
        </row>
        <row r="336">
          <cell r="I336">
            <v>614400</v>
          </cell>
          <cell r="J336">
            <v>517200</v>
          </cell>
          <cell r="K336">
            <v>515400</v>
          </cell>
          <cell r="L336">
            <v>484200</v>
          </cell>
          <cell r="M336">
            <v>442200</v>
          </cell>
          <cell r="N336">
            <v>554400</v>
          </cell>
          <cell r="O336">
            <v>538800</v>
          </cell>
          <cell r="P336">
            <v>505200</v>
          </cell>
          <cell r="Q336">
            <v>439200</v>
          </cell>
          <cell r="R336">
            <v>473400</v>
          </cell>
          <cell r="S336">
            <v>514800</v>
          </cell>
          <cell r="T336">
            <v>444600</v>
          </cell>
          <cell r="U336">
            <v>512400</v>
          </cell>
          <cell r="V336">
            <v>396600</v>
          </cell>
          <cell r="W336">
            <v>556200</v>
          </cell>
          <cell r="X336">
            <v>539400</v>
          </cell>
          <cell r="Y336">
            <v>466200</v>
          </cell>
          <cell r="Z336">
            <v>573600</v>
          </cell>
          <cell r="AA336">
            <v>442200</v>
          </cell>
          <cell r="AB336">
            <v>472200</v>
          </cell>
          <cell r="AC336">
            <v>466800</v>
          </cell>
          <cell r="AD336">
            <v>455400</v>
          </cell>
          <cell r="AE336">
            <v>406800</v>
          </cell>
          <cell r="AF336">
            <v>383400</v>
          </cell>
          <cell r="AG336">
            <v>438600</v>
          </cell>
          <cell r="AI336">
            <v>517200</v>
          </cell>
        </row>
        <row r="337">
          <cell r="I337">
            <v>129000</v>
          </cell>
          <cell r="J337">
            <v>158640</v>
          </cell>
          <cell r="K337">
            <v>114920</v>
          </cell>
          <cell r="L337">
            <v>114600</v>
          </cell>
          <cell r="M337">
            <v>110240</v>
          </cell>
          <cell r="N337">
            <v>203280</v>
          </cell>
          <cell r="O337">
            <v>0</v>
          </cell>
          <cell r="P337">
            <v>54000</v>
          </cell>
          <cell r="Q337">
            <v>99080</v>
          </cell>
          <cell r="R337">
            <v>52800</v>
          </cell>
          <cell r="S337">
            <v>19800</v>
          </cell>
          <cell r="T337">
            <v>24840</v>
          </cell>
          <cell r="U337">
            <v>22360</v>
          </cell>
          <cell r="V337">
            <v>20720</v>
          </cell>
          <cell r="W337">
            <v>21320</v>
          </cell>
          <cell r="X337">
            <v>20400</v>
          </cell>
          <cell r="Y337">
            <v>21520</v>
          </cell>
          <cell r="Z337">
            <v>29200</v>
          </cell>
          <cell r="AA337">
            <v>26308</v>
          </cell>
          <cell r="AB337">
            <v>21606</v>
          </cell>
          <cell r="AC337">
            <v>13206</v>
          </cell>
          <cell r="AD337">
            <v>15080</v>
          </cell>
          <cell r="AE337">
            <v>13132</v>
          </cell>
          <cell r="AF337">
            <v>18668</v>
          </cell>
          <cell r="AG337">
            <v>69080</v>
          </cell>
          <cell r="AI337">
            <v>158640</v>
          </cell>
        </row>
        <row r="338">
          <cell r="I338">
            <v>1068</v>
          </cell>
          <cell r="J338">
            <v>1210</v>
          </cell>
          <cell r="K338">
            <v>1647</v>
          </cell>
          <cell r="L338">
            <v>2429</v>
          </cell>
          <cell r="M338">
            <v>1960</v>
          </cell>
          <cell r="N338">
            <v>1752</v>
          </cell>
          <cell r="O338">
            <v>1991</v>
          </cell>
          <cell r="P338">
            <v>1233</v>
          </cell>
          <cell r="Q338">
            <v>924</v>
          </cell>
          <cell r="R338">
            <v>1094</v>
          </cell>
          <cell r="S338">
            <v>1416</v>
          </cell>
          <cell r="T338">
            <v>1405</v>
          </cell>
          <cell r="U338">
            <v>1146</v>
          </cell>
          <cell r="V338">
            <v>985</v>
          </cell>
          <cell r="W338">
            <v>1736</v>
          </cell>
          <cell r="X338">
            <v>1883</v>
          </cell>
          <cell r="Y338">
            <v>2239</v>
          </cell>
          <cell r="Z338">
            <v>2613</v>
          </cell>
          <cell r="AA338">
            <v>2041</v>
          </cell>
          <cell r="AB338">
            <v>1191</v>
          </cell>
          <cell r="AC338">
            <v>1153</v>
          </cell>
          <cell r="AD338">
            <v>1432</v>
          </cell>
          <cell r="AE338">
            <v>1471</v>
          </cell>
          <cell r="AF338">
            <v>1224</v>
          </cell>
          <cell r="AG338">
            <v>929</v>
          </cell>
          <cell r="AI338">
            <v>1210</v>
          </cell>
        </row>
        <row r="339">
          <cell r="I339">
            <v>2495808</v>
          </cell>
          <cell r="J339">
            <v>2755788</v>
          </cell>
          <cell r="K339">
            <v>2698296</v>
          </cell>
          <cell r="L339">
            <v>3093396</v>
          </cell>
          <cell r="M339">
            <v>2973948</v>
          </cell>
          <cell r="N339">
            <v>4089912</v>
          </cell>
          <cell r="O339">
            <v>2108736</v>
          </cell>
          <cell r="P339">
            <v>2759976</v>
          </cell>
          <cell r="Q339">
            <v>2602980</v>
          </cell>
          <cell r="R339">
            <v>2458716</v>
          </cell>
          <cell r="S339">
            <v>2886432</v>
          </cell>
          <cell r="T339">
            <v>2401608</v>
          </cell>
          <cell r="U339">
            <v>2764200</v>
          </cell>
          <cell r="V339">
            <v>2786268</v>
          </cell>
          <cell r="W339">
            <v>3227028</v>
          </cell>
          <cell r="X339">
            <v>3142632</v>
          </cell>
          <cell r="Y339">
            <v>3183384</v>
          </cell>
          <cell r="Z339">
            <v>4504632</v>
          </cell>
          <cell r="AA339">
            <v>2111712</v>
          </cell>
          <cell r="AB339">
            <v>3014208</v>
          </cell>
          <cell r="AC339">
            <v>2863548</v>
          </cell>
          <cell r="AD339">
            <v>2572896</v>
          </cell>
          <cell r="AE339">
            <v>2666256</v>
          </cell>
          <cell r="AF339">
            <v>2698248</v>
          </cell>
          <cell r="AG339">
            <v>2835984</v>
          </cell>
          <cell r="AI339">
            <v>2755788</v>
          </cell>
        </row>
        <row r="340"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I340">
            <v>0</v>
          </cell>
        </row>
        <row r="341">
          <cell r="I341">
            <v>1753200</v>
          </cell>
          <cell r="J341">
            <v>1860600</v>
          </cell>
          <cell r="K341">
            <v>1842600</v>
          </cell>
          <cell r="L341">
            <v>2137800</v>
          </cell>
          <cell r="M341">
            <v>2020200</v>
          </cell>
          <cell r="N341">
            <v>2068800</v>
          </cell>
          <cell r="O341">
            <v>1711200</v>
          </cell>
          <cell r="P341">
            <v>1821600</v>
          </cell>
          <cell r="Q341">
            <v>1698600</v>
          </cell>
          <cell r="R341">
            <v>1374600</v>
          </cell>
          <cell r="S341">
            <v>1416000</v>
          </cell>
          <cell r="T341">
            <v>1186800</v>
          </cell>
          <cell r="U341">
            <v>1378800</v>
          </cell>
          <cell r="V341">
            <v>1255800</v>
          </cell>
          <cell r="W341">
            <v>1455000</v>
          </cell>
          <cell r="X341">
            <v>1678800</v>
          </cell>
          <cell r="Y341">
            <v>1520400</v>
          </cell>
          <cell r="Z341">
            <v>1680000</v>
          </cell>
          <cell r="AA341">
            <v>1524000</v>
          </cell>
          <cell r="AB341">
            <v>1236600</v>
          </cell>
          <cell r="AC341">
            <v>1570800</v>
          </cell>
          <cell r="AD341">
            <v>1262400</v>
          </cell>
          <cell r="AE341">
            <v>1113000</v>
          </cell>
          <cell r="AF341">
            <v>937800</v>
          </cell>
          <cell r="AG341">
            <v>1143000</v>
          </cell>
          <cell r="AI341">
            <v>1860600</v>
          </cell>
        </row>
        <row r="343">
          <cell r="I343">
            <v>471</v>
          </cell>
          <cell r="J343">
            <v>1171</v>
          </cell>
          <cell r="K343">
            <v>995</v>
          </cell>
          <cell r="L343">
            <v>999</v>
          </cell>
          <cell r="M343">
            <v>1085</v>
          </cell>
          <cell r="N343">
            <v>3978</v>
          </cell>
          <cell r="O343">
            <v>1355</v>
          </cell>
          <cell r="P343">
            <v>1051</v>
          </cell>
          <cell r="Q343">
            <v>1298</v>
          </cell>
          <cell r="R343">
            <v>893</v>
          </cell>
          <cell r="S343">
            <v>864</v>
          </cell>
          <cell r="T343">
            <v>773</v>
          </cell>
          <cell r="U343">
            <v>866</v>
          </cell>
          <cell r="V343">
            <v>987</v>
          </cell>
          <cell r="W343">
            <v>900</v>
          </cell>
          <cell r="X343">
            <v>906</v>
          </cell>
          <cell r="Y343">
            <v>734</v>
          </cell>
          <cell r="Z343">
            <v>2458</v>
          </cell>
          <cell r="AA343">
            <v>1349</v>
          </cell>
          <cell r="AB343">
            <v>901</v>
          </cell>
          <cell r="AC343">
            <v>908</v>
          </cell>
          <cell r="AD343">
            <v>931</v>
          </cell>
          <cell r="AE343">
            <v>931</v>
          </cell>
          <cell r="AF343">
            <v>868</v>
          </cell>
          <cell r="AG343">
            <v>1019</v>
          </cell>
          <cell r="AI343">
            <v>1171</v>
          </cell>
        </row>
        <row r="344">
          <cell r="I344">
            <v>11569</v>
          </cell>
          <cell r="J344">
            <v>12651</v>
          </cell>
          <cell r="K344">
            <v>13550</v>
          </cell>
          <cell r="L344">
            <v>15622</v>
          </cell>
          <cell r="M344">
            <v>15485</v>
          </cell>
          <cell r="N344">
            <v>18322</v>
          </cell>
          <cell r="O344">
            <v>18684</v>
          </cell>
          <cell r="P344">
            <v>17377</v>
          </cell>
          <cell r="Q344">
            <v>16529</v>
          </cell>
          <cell r="R344">
            <v>14459</v>
          </cell>
          <cell r="S344">
            <v>13426</v>
          </cell>
          <cell r="T344">
            <v>12259</v>
          </cell>
          <cell r="U344">
            <v>11539</v>
          </cell>
          <cell r="V344">
            <v>12618</v>
          </cell>
          <cell r="W344">
            <v>13515</v>
          </cell>
          <cell r="X344">
            <v>15581</v>
          </cell>
          <cell r="Y344">
            <v>15445</v>
          </cell>
          <cell r="Z344">
            <v>18274</v>
          </cell>
          <cell r="AA344">
            <v>18635</v>
          </cell>
          <cell r="AB344">
            <v>17332</v>
          </cell>
          <cell r="AC344">
            <v>16523</v>
          </cell>
          <cell r="AD344">
            <v>14459</v>
          </cell>
          <cell r="AE344">
            <v>13426</v>
          </cell>
          <cell r="AF344">
            <v>12259</v>
          </cell>
          <cell r="AG344">
            <v>11539</v>
          </cell>
          <cell r="AI344">
            <v>12651</v>
          </cell>
        </row>
        <row r="345">
          <cell r="I345">
            <v>1290</v>
          </cell>
          <cell r="J345">
            <v>1371</v>
          </cell>
          <cell r="K345">
            <v>1423</v>
          </cell>
          <cell r="L345">
            <v>1667</v>
          </cell>
          <cell r="M345">
            <v>1645</v>
          </cell>
          <cell r="N345">
            <v>1961</v>
          </cell>
          <cell r="O345">
            <v>1871</v>
          </cell>
          <cell r="P345">
            <v>1788</v>
          </cell>
          <cell r="Q345">
            <v>1681</v>
          </cell>
          <cell r="R345">
            <v>1457</v>
          </cell>
          <cell r="S345">
            <v>1364</v>
          </cell>
          <cell r="T345">
            <v>1256</v>
          </cell>
          <cell r="U345">
            <v>1219</v>
          </cell>
          <cell r="V345">
            <v>16949</v>
          </cell>
          <cell r="W345">
            <v>608</v>
          </cell>
          <cell r="X345">
            <v>594</v>
          </cell>
          <cell r="Y345">
            <v>660</v>
          </cell>
          <cell r="Z345">
            <v>756</v>
          </cell>
          <cell r="AA345">
            <v>710</v>
          </cell>
          <cell r="AB345">
            <v>625</v>
          </cell>
          <cell r="AC345">
            <v>613</v>
          </cell>
          <cell r="AD345">
            <v>536</v>
          </cell>
          <cell r="AE345">
            <v>497</v>
          </cell>
          <cell r="AF345">
            <v>517</v>
          </cell>
          <cell r="AG345">
            <v>504</v>
          </cell>
          <cell r="AI345">
            <v>1371</v>
          </cell>
        </row>
        <row r="346">
          <cell r="I346">
            <v>296</v>
          </cell>
          <cell r="J346">
            <v>325</v>
          </cell>
          <cell r="K346">
            <v>347</v>
          </cell>
          <cell r="L346">
            <v>400</v>
          </cell>
          <cell r="M346">
            <v>397</v>
          </cell>
          <cell r="N346">
            <v>469</v>
          </cell>
          <cell r="O346">
            <v>479</v>
          </cell>
          <cell r="P346">
            <v>446</v>
          </cell>
          <cell r="Q346">
            <v>425</v>
          </cell>
          <cell r="R346">
            <v>372</v>
          </cell>
          <cell r="S346">
            <v>345</v>
          </cell>
          <cell r="T346">
            <v>316</v>
          </cell>
          <cell r="U346">
            <v>296</v>
          </cell>
          <cell r="V346">
            <v>325</v>
          </cell>
          <cell r="W346">
            <v>347</v>
          </cell>
          <cell r="X346">
            <v>400</v>
          </cell>
          <cell r="Y346">
            <v>397</v>
          </cell>
          <cell r="Z346">
            <v>469</v>
          </cell>
          <cell r="AA346">
            <v>479</v>
          </cell>
          <cell r="AB346">
            <v>621</v>
          </cell>
          <cell r="AC346">
            <v>258</v>
          </cell>
          <cell r="AD346">
            <v>226</v>
          </cell>
          <cell r="AE346">
            <v>210</v>
          </cell>
          <cell r="AF346">
            <v>192</v>
          </cell>
          <cell r="AG346">
            <v>180</v>
          </cell>
          <cell r="AI346">
            <v>325</v>
          </cell>
        </row>
        <row r="347"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I347">
            <v>0</v>
          </cell>
        </row>
        <row r="348"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I348">
            <v>0</v>
          </cell>
        </row>
        <row r="349"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I349">
            <v>0</v>
          </cell>
        </row>
        <row r="350">
          <cell r="I350">
            <v>30</v>
          </cell>
          <cell r="J350">
            <v>33</v>
          </cell>
          <cell r="K350">
            <v>35</v>
          </cell>
          <cell r="L350">
            <v>41</v>
          </cell>
          <cell r="M350">
            <v>40</v>
          </cell>
          <cell r="N350">
            <v>48</v>
          </cell>
          <cell r="O350">
            <v>49</v>
          </cell>
          <cell r="P350">
            <v>45</v>
          </cell>
          <cell r="Q350">
            <v>43</v>
          </cell>
          <cell r="R350">
            <v>38</v>
          </cell>
          <cell r="S350">
            <v>35</v>
          </cell>
          <cell r="T350">
            <v>32</v>
          </cell>
          <cell r="U350">
            <v>30</v>
          </cell>
          <cell r="V350">
            <v>33</v>
          </cell>
          <cell r="W350">
            <v>35</v>
          </cell>
          <cell r="X350">
            <v>41</v>
          </cell>
          <cell r="Y350">
            <v>40</v>
          </cell>
          <cell r="Z350">
            <v>48</v>
          </cell>
          <cell r="AA350">
            <v>49</v>
          </cell>
          <cell r="AB350">
            <v>45</v>
          </cell>
          <cell r="AC350">
            <v>43</v>
          </cell>
          <cell r="AD350">
            <v>38</v>
          </cell>
          <cell r="AE350">
            <v>35</v>
          </cell>
          <cell r="AF350">
            <v>32</v>
          </cell>
          <cell r="AG350">
            <v>30</v>
          </cell>
          <cell r="AI350">
            <v>33</v>
          </cell>
        </row>
        <row r="351"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I351">
            <v>0</v>
          </cell>
        </row>
        <row r="352"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I352">
            <v>0</v>
          </cell>
        </row>
        <row r="353">
          <cell r="I353">
            <v>10426</v>
          </cell>
          <cell r="J353">
            <v>11402</v>
          </cell>
          <cell r="K353">
            <v>12210</v>
          </cell>
          <cell r="L353">
            <v>14081</v>
          </cell>
          <cell r="M353">
            <v>13955</v>
          </cell>
          <cell r="N353">
            <v>16514</v>
          </cell>
          <cell r="O353">
            <v>16839</v>
          </cell>
          <cell r="P353">
            <v>15661</v>
          </cell>
          <cell r="Q353">
            <v>14930</v>
          </cell>
          <cell r="R353">
            <v>13065</v>
          </cell>
          <cell r="S353">
            <v>12132</v>
          </cell>
          <cell r="T353">
            <v>11078</v>
          </cell>
          <cell r="U353">
            <v>10426</v>
          </cell>
          <cell r="V353">
            <v>11402</v>
          </cell>
          <cell r="W353">
            <v>12210</v>
          </cell>
          <cell r="X353">
            <v>13997</v>
          </cell>
          <cell r="Y353">
            <v>13871</v>
          </cell>
          <cell r="Z353">
            <v>16330</v>
          </cell>
          <cell r="AA353">
            <v>16638</v>
          </cell>
          <cell r="AB353">
            <v>15474</v>
          </cell>
          <cell r="AC353">
            <v>14752</v>
          </cell>
          <cell r="AD353">
            <v>12909</v>
          </cell>
          <cell r="AE353">
            <v>11987</v>
          </cell>
          <cell r="AF353">
            <v>10946</v>
          </cell>
          <cell r="AG353">
            <v>10301</v>
          </cell>
          <cell r="AI353">
            <v>11402</v>
          </cell>
        </row>
        <row r="354"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I354">
            <v>0</v>
          </cell>
        </row>
        <row r="355">
          <cell r="I355">
            <v>329</v>
          </cell>
          <cell r="J355">
            <v>310</v>
          </cell>
          <cell r="K355">
            <v>331</v>
          </cell>
          <cell r="L355">
            <v>371</v>
          </cell>
          <cell r="M355">
            <v>368</v>
          </cell>
          <cell r="N355">
            <v>439</v>
          </cell>
          <cell r="O355">
            <v>444</v>
          </cell>
          <cell r="P355">
            <v>428</v>
          </cell>
          <cell r="Q355">
            <v>402</v>
          </cell>
          <cell r="R355">
            <v>371</v>
          </cell>
          <cell r="S355">
            <v>343</v>
          </cell>
          <cell r="T355">
            <v>329</v>
          </cell>
          <cell r="U355">
            <v>302</v>
          </cell>
          <cell r="V355">
            <v>300</v>
          </cell>
          <cell r="W355">
            <v>322</v>
          </cell>
          <cell r="X355">
            <v>371</v>
          </cell>
          <cell r="Y355">
            <v>368</v>
          </cell>
          <cell r="Z355">
            <v>435</v>
          </cell>
          <cell r="AA355">
            <v>444</v>
          </cell>
          <cell r="AB355">
            <v>413</v>
          </cell>
          <cell r="AC355">
            <v>393</v>
          </cell>
          <cell r="AD355">
            <v>344</v>
          </cell>
          <cell r="AE355">
            <v>320</v>
          </cell>
          <cell r="AF355">
            <v>292</v>
          </cell>
          <cell r="AG355">
            <v>275</v>
          </cell>
          <cell r="AI355">
            <v>310</v>
          </cell>
        </row>
        <row r="356">
          <cell r="I356">
            <v>23081</v>
          </cell>
          <cell r="J356">
            <v>25239</v>
          </cell>
          <cell r="K356">
            <v>27036</v>
          </cell>
          <cell r="L356">
            <v>31168</v>
          </cell>
          <cell r="M356">
            <v>30899</v>
          </cell>
          <cell r="N356">
            <v>36556</v>
          </cell>
          <cell r="O356">
            <v>37274</v>
          </cell>
          <cell r="P356">
            <v>34667</v>
          </cell>
          <cell r="Q356">
            <v>33054</v>
          </cell>
          <cell r="R356">
            <v>28922</v>
          </cell>
          <cell r="S356">
            <v>26855</v>
          </cell>
          <cell r="T356">
            <v>24521</v>
          </cell>
          <cell r="U356">
            <v>23081</v>
          </cell>
          <cell r="V356">
            <v>25222</v>
          </cell>
          <cell r="W356">
            <v>27011</v>
          </cell>
          <cell r="X356">
            <v>31139</v>
          </cell>
          <cell r="Y356">
            <v>30870</v>
          </cell>
          <cell r="Z356">
            <v>36522</v>
          </cell>
          <cell r="AA356">
            <v>37236</v>
          </cell>
          <cell r="AB356">
            <v>34603</v>
          </cell>
          <cell r="AC356">
            <v>32993</v>
          </cell>
          <cell r="AD356">
            <v>28867</v>
          </cell>
          <cell r="AE356">
            <v>26727</v>
          </cell>
          <cell r="AF356">
            <v>24381</v>
          </cell>
          <cell r="AG356">
            <v>22949</v>
          </cell>
          <cell r="AI356">
            <v>25239</v>
          </cell>
        </row>
        <row r="357"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I357">
            <v>0</v>
          </cell>
        </row>
        <row r="358">
          <cell r="I358">
            <v>5704</v>
          </cell>
          <cell r="J358">
            <v>6237</v>
          </cell>
          <cell r="K358">
            <v>6680</v>
          </cell>
          <cell r="L358">
            <v>7701</v>
          </cell>
          <cell r="M358">
            <v>7634</v>
          </cell>
          <cell r="N358">
            <v>9033</v>
          </cell>
          <cell r="O358">
            <v>9210</v>
          </cell>
          <cell r="P358">
            <v>8567</v>
          </cell>
          <cell r="Q358">
            <v>8168</v>
          </cell>
          <cell r="R358">
            <v>7147</v>
          </cell>
          <cell r="S358">
            <v>6636</v>
          </cell>
          <cell r="T358">
            <v>6060</v>
          </cell>
          <cell r="U358">
            <v>5704</v>
          </cell>
          <cell r="V358">
            <v>6237</v>
          </cell>
          <cell r="W358">
            <v>6680</v>
          </cell>
          <cell r="X358">
            <v>7701</v>
          </cell>
          <cell r="Y358">
            <v>7634</v>
          </cell>
          <cell r="Z358">
            <v>9033</v>
          </cell>
          <cell r="AA358">
            <v>9210</v>
          </cell>
          <cell r="AB358">
            <v>8567</v>
          </cell>
          <cell r="AC358">
            <v>8168</v>
          </cell>
          <cell r="AD358">
            <v>7147</v>
          </cell>
          <cell r="AE358">
            <v>6636</v>
          </cell>
          <cell r="AF358">
            <v>6060</v>
          </cell>
          <cell r="AG358">
            <v>5704</v>
          </cell>
          <cell r="AI358">
            <v>6237</v>
          </cell>
        </row>
        <row r="359">
          <cell r="I359">
            <v>20456</v>
          </cell>
          <cell r="J359">
            <v>22365</v>
          </cell>
          <cell r="K359">
            <v>23957</v>
          </cell>
          <cell r="L359">
            <v>27619</v>
          </cell>
          <cell r="M359">
            <v>27380</v>
          </cell>
          <cell r="N359">
            <v>32395</v>
          </cell>
          <cell r="O359">
            <v>33031</v>
          </cell>
          <cell r="P359">
            <v>30722</v>
          </cell>
          <cell r="Q359">
            <v>29289</v>
          </cell>
          <cell r="R359">
            <v>25630</v>
          </cell>
          <cell r="S359">
            <v>23798</v>
          </cell>
          <cell r="T359">
            <v>21728</v>
          </cell>
          <cell r="U359">
            <v>20456</v>
          </cell>
          <cell r="V359">
            <v>22365</v>
          </cell>
          <cell r="W359">
            <v>23957</v>
          </cell>
          <cell r="X359">
            <v>27619</v>
          </cell>
          <cell r="Y359">
            <v>27380</v>
          </cell>
          <cell r="Z359">
            <v>32395</v>
          </cell>
          <cell r="AA359">
            <v>33031</v>
          </cell>
          <cell r="AB359">
            <v>30722</v>
          </cell>
          <cell r="AC359">
            <v>29289</v>
          </cell>
          <cell r="AD359">
            <v>25630</v>
          </cell>
          <cell r="AE359">
            <v>23798</v>
          </cell>
          <cell r="AF359">
            <v>21802</v>
          </cell>
          <cell r="AG359">
            <v>20347</v>
          </cell>
          <cell r="AI359">
            <v>22365</v>
          </cell>
        </row>
        <row r="360">
          <cell r="I360">
            <v>226</v>
          </cell>
          <cell r="J360">
            <v>287</v>
          </cell>
          <cell r="K360">
            <v>189</v>
          </cell>
          <cell r="L360">
            <v>14</v>
          </cell>
          <cell r="M360">
            <v>2</v>
          </cell>
          <cell r="N360">
            <v>0</v>
          </cell>
          <cell r="O360">
            <v>-15</v>
          </cell>
          <cell r="P360">
            <v>15</v>
          </cell>
          <cell r="Q360">
            <v>0</v>
          </cell>
          <cell r="R360">
            <v>1</v>
          </cell>
          <cell r="S360">
            <v>0</v>
          </cell>
          <cell r="T360">
            <v>3</v>
          </cell>
          <cell r="U360">
            <v>5</v>
          </cell>
          <cell r="V360">
            <v>15</v>
          </cell>
          <cell r="W360">
            <v>40</v>
          </cell>
          <cell r="X360">
            <v>10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1</v>
          </cell>
          <cell r="AG360">
            <v>0</v>
          </cell>
          <cell r="AI360">
            <v>287</v>
          </cell>
        </row>
        <row r="361">
          <cell r="I361">
            <v>19572</v>
          </cell>
          <cell r="J361">
            <v>21294</v>
          </cell>
          <cell r="K361">
            <v>22651</v>
          </cell>
          <cell r="L361">
            <v>26085</v>
          </cell>
          <cell r="M361">
            <v>25862</v>
          </cell>
          <cell r="N361">
            <v>30339</v>
          </cell>
          <cell r="O361">
            <v>30946</v>
          </cell>
          <cell r="P361">
            <v>28954</v>
          </cell>
          <cell r="Q361">
            <v>27529</v>
          </cell>
          <cell r="R361">
            <v>24213</v>
          </cell>
          <cell r="S361">
            <v>22541</v>
          </cell>
          <cell r="T361">
            <v>20615</v>
          </cell>
          <cell r="U361">
            <v>19491</v>
          </cell>
          <cell r="V361">
            <v>21061</v>
          </cell>
          <cell r="W361">
            <v>22614</v>
          </cell>
          <cell r="X361">
            <v>25844</v>
          </cell>
          <cell r="Y361">
            <v>25680</v>
          </cell>
          <cell r="Z361">
            <v>30142</v>
          </cell>
          <cell r="AA361">
            <v>30842</v>
          </cell>
          <cell r="AB361">
            <v>28646</v>
          </cell>
          <cell r="AC361">
            <v>27338</v>
          </cell>
          <cell r="AD361">
            <v>24109</v>
          </cell>
          <cell r="AE361">
            <v>22391</v>
          </cell>
          <cell r="AF361">
            <v>20493</v>
          </cell>
          <cell r="AG361">
            <v>19344</v>
          </cell>
          <cell r="AI361">
            <v>21294</v>
          </cell>
        </row>
        <row r="362">
          <cell r="I362">
            <v>13405</v>
          </cell>
          <cell r="J362">
            <v>14508</v>
          </cell>
          <cell r="K362">
            <v>15427</v>
          </cell>
          <cell r="L362">
            <v>17544</v>
          </cell>
          <cell r="M362">
            <v>17405</v>
          </cell>
          <cell r="N362">
            <v>20303</v>
          </cell>
          <cell r="O362">
            <v>20673</v>
          </cell>
          <cell r="P362">
            <v>19337</v>
          </cell>
          <cell r="Q362">
            <v>18384</v>
          </cell>
          <cell r="R362">
            <v>16243</v>
          </cell>
          <cell r="S362">
            <v>15197</v>
          </cell>
          <cell r="T362">
            <v>14012</v>
          </cell>
          <cell r="U362">
            <v>13285</v>
          </cell>
          <cell r="V362">
            <v>14377</v>
          </cell>
          <cell r="W362">
            <v>15287</v>
          </cell>
          <cell r="X362">
            <v>17381</v>
          </cell>
          <cell r="Y362">
            <v>17244</v>
          </cell>
          <cell r="Z362">
            <v>20112</v>
          </cell>
          <cell r="AA362">
            <v>20479</v>
          </cell>
          <cell r="AB362">
            <v>19157</v>
          </cell>
          <cell r="AC362">
            <v>18337</v>
          </cell>
          <cell r="AD362">
            <v>16243</v>
          </cell>
          <cell r="AE362">
            <v>15197</v>
          </cell>
          <cell r="AF362">
            <v>14012</v>
          </cell>
          <cell r="AG362">
            <v>13285</v>
          </cell>
          <cell r="AI362">
            <v>14508</v>
          </cell>
        </row>
        <row r="364">
          <cell r="I364">
            <v>487357</v>
          </cell>
          <cell r="J364">
            <v>526900</v>
          </cell>
          <cell r="K364">
            <v>562820</v>
          </cell>
          <cell r="L364">
            <v>587479</v>
          </cell>
          <cell r="M364">
            <v>634679</v>
          </cell>
          <cell r="N364">
            <v>601462</v>
          </cell>
          <cell r="O364">
            <v>470357</v>
          </cell>
          <cell r="P364">
            <v>455834</v>
          </cell>
          <cell r="Q364">
            <v>482966</v>
          </cell>
          <cell r="R364">
            <v>458172</v>
          </cell>
          <cell r="S364">
            <v>389632</v>
          </cell>
          <cell r="T364">
            <v>381443</v>
          </cell>
          <cell r="U364">
            <v>472420</v>
          </cell>
          <cell r="V364">
            <v>531614</v>
          </cell>
          <cell r="W364">
            <v>495417</v>
          </cell>
          <cell r="X364">
            <v>532651</v>
          </cell>
          <cell r="Y364">
            <v>629860</v>
          </cell>
          <cell r="Z364">
            <v>563403</v>
          </cell>
          <cell r="AA364">
            <v>508118</v>
          </cell>
          <cell r="AB364">
            <v>441619</v>
          </cell>
          <cell r="AC364">
            <v>476972</v>
          </cell>
          <cell r="AD364">
            <v>498577</v>
          </cell>
          <cell r="AE364">
            <v>344905</v>
          </cell>
          <cell r="AF364">
            <v>342103</v>
          </cell>
          <cell r="AG364">
            <v>476843</v>
          </cell>
          <cell r="AI364">
            <v>526900</v>
          </cell>
        </row>
        <row r="365">
          <cell r="I365">
            <v>3825</v>
          </cell>
          <cell r="J365">
            <v>12231</v>
          </cell>
          <cell r="K365">
            <v>20606</v>
          </cell>
          <cell r="L365">
            <v>23071</v>
          </cell>
          <cell r="M365">
            <v>24327</v>
          </cell>
          <cell r="N365">
            <v>30957</v>
          </cell>
          <cell r="O365">
            <v>4991</v>
          </cell>
          <cell r="P365">
            <v>3405</v>
          </cell>
          <cell r="Q365">
            <v>4069</v>
          </cell>
          <cell r="R365">
            <v>3375</v>
          </cell>
          <cell r="S365">
            <v>3716</v>
          </cell>
          <cell r="T365">
            <v>4353</v>
          </cell>
          <cell r="U365">
            <v>4215</v>
          </cell>
          <cell r="V365">
            <v>5000</v>
          </cell>
          <cell r="W365">
            <v>6971</v>
          </cell>
          <cell r="X365">
            <v>8836</v>
          </cell>
          <cell r="Y365">
            <v>10826</v>
          </cell>
          <cell r="Z365">
            <v>10312</v>
          </cell>
          <cell r="AA365">
            <v>5628</v>
          </cell>
          <cell r="AB365">
            <v>3274</v>
          </cell>
          <cell r="AC365">
            <v>3255</v>
          </cell>
          <cell r="AD365">
            <v>3550</v>
          </cell>
          <cell r="AE365">
            <v>3495</v>
          </cell>
          <cell r="AF365">
            <v>3485</v>
          </cell>
          <cell r="AG365">
            <v>3161</v>
          </cell>
          <cell r="AI365">
            <v>12231</v>
          </cell>
        </row>
        <row r="366">
          <cell r="I366">
            <v>270655</v>
          </cell>
          <cell r="J366">
            <v>267237</v>
          </cell>
          <cell r="K366">
            <v>286795</v>
          </cell>
          <cell r="L366">
            <v>264622</v>
          </cell>
          <cell r="M366">
            <v>263775</v>
          </cell>
          <cell r="N366">
            <v>317874</v>
          </cell>
          <cell r="O366">
            <v>51786</v>
          </cell>
          <cell r="P366">
            <v>49035</v>
          </cell>
          <cell r="Q366">
            <v>56762</v>
          </cell>
          <cell r="R366">
            <v>61348</v>
          </cell>
          <cell r="S366">
            <v>53079</v>
          </cell>
          <cell r="T366">
            <v>59486</v>
          </cell>
          <cell r="U366">
            <v>66577</v>
          </cell>
          <cell r="V366">
            <v>64319</v>
          </cell>
          <cell r="W366">
            <v>69610</v>
          </cell>
          <cell r="X366">
            <v>72663</v>
          </cell>
          <cell r="Y366">
            <v>90472</v>
          </cell>
          <cell r="Z366">
            <v>95318</v>
          </cell>
          <cell r="AA366">
            <v>78305</v>
          </cell>
          <cell r="AB366">
            <v>63183</v>
          </cell>
          <cell r="AC366">
            <v>67324</v>
          </cell>
          <cell r="AD366">
            <v>71069</v>
          </cell>
          <cell r="AE366">
            <v>55656</v>
          </cell>
          <cell r="AF366">
            <v>49532</v>
          </cell>
          <cell r="AG366">
            <v>48027</v>
          </cell>
          <cell r="AI366">
            <v>267237</v>
          </cell>
        </row>
        <row r="367">
          <cell r="I367">
            <v>236915</v>
          </cell>
          <cell r="J367">
            <v>261708</v>
          </cell>
          <cell r="K367">
            <v>300399</v>
          </cell>
          <cell r="L367">
            <v>377055</v>
          </cell>
          <cell r="M367">
            <v>416843</v>
          </cell>
          <cell r="N367">
            <v>407752</v>
          </cell>
          <cell r="O367">
            <v>313270</v>
          </cell>
          <cell r="P367">
            <v>205139</v>
          </cell>
          <cell r="Q367">
            <v>188726</v>
          </cell>
          <cell r="R367">
            <v>215077</v>
          </cell>
          <cell r="S367">
            <v>195697</v>
          </cell>
          <cell r="T367">
            <v>199207</v>
          </cell>
          <cell r="U367">
            <v>214864</v>
          </cell>
          <cell r="V367">
            <v>223586</v>
          </cell>
          <cell r="W367">
            <v>328521</v>
          </cell>
          <cell r="X367">
            <v>361943</v>
          </cell>
          <cell r="Y367">
            <v>485913</v>
          </cell>
          <cell r="Z367">
            <v>402352</v>
          </cell>
          <cell r="AA367">
            <v>338344</v>
          </cell>
          <cell r="AB367">
            <v>215918</v>
          </cell>
          <cell r="AC367">
            <v>202296</v>
          </cell>
          <cell r="AD367">
            <v>231361</v>
          </cell>
          <cell r="AE367">
            <v>191773</v>
          </cell>
          <cell r="AF367">
            <v>182550</v>
          </cell>
          <cell r="AG367">
            <v>202344</v>
          </cell>
          <cell r="AI367">
            <v>261708</v>
          </cell>
        </row>
        <row r="368">
          <cell r="I368">
            <v>378026</v>
          </cell>
          <cell r="J368">
            <v>413424</v>
          </cell>
          <cell r="K368">
            <v>486771</v>
          </cell>
          <cell r="L368">
            <v>567869</v>
          </cell>
          <cell r="M368">
            <v>601123</v>
          </cell>
          <cell r="N368">
            <v>598494</v>
          </cell>
          <cell r="O368">
            <v>507503</v>
          </cell>
          <cell r="P368">
            <v>356994</v>
          </cell>
          <cell r="Q368">
            <v>347030</v>
          </cell>
          <cell r="R368">
            <v>402189</v>
          </cell>
          <cell r="S368">
            <v>352363</v>
          </cell>
          <cell r="T368">
            <v>373416</v>
          </cell>
          <cell r="U368">
            <v>379926</v>
          </cell>
          <cell r="V368">
            <v>180531</v>
          </cell>
          <cell r="W368">
            <v>295741</v>
          </cell>
          <cell r="X368">
            <v>330235</v>
          </cell>
          <cell r="Y368">
            <v>436558</v>
          </cell>
          <cell r="Z368">
            <v>391395</v>
          </cell>
          <cell r="AA368">
            <v>288368</v>
          </cell>
          <cell r="AB368">
            <v>192297</v>
          </cell>
          <cell r="AC368">
            <v>162692</v>
          </cell>
          <cell r="AD368">
            <v>167379</v>
          </cell>
          <cell r="AE368">
            <v>146158</v>
          </cell>
          <cell r="AF368">
            <v>142013</v>
          </cell>
          <cell r="AG368">
            <v>155541</v>
          </cell>
          <cell r="AI368">
            <v>413424</v>
          </cell>
        </row>
        <row r="369">
          <cell r="I369">
            <v>56210</v>
          </cell>
          <cell r="J369">
            <v>66863</v>
          </cell>
          <cell r="K369">
            <v>76404</v>
          </cell>
          <cell r="L369">
            <v>83114</v>
          </cell>
          <cell r="M369">
            <v>86245</v>
          </cell>
          <cell r="N369">
            <v>96820</v>
          </cell>
          <cell r="O369">
            <v>69775</v>
          </cell>
          <cell r="P369">
            <v>54415</v>
          </cell>
          <cell r="Q369">
            <v>69916</v>
          </cell>
          <cell r="R369">
            <v>54598</v>
          </cell>
          <cell r="S369">
            <v>51534</v>
          </cell>
          <cell r="T369">
            <v>54308</v>
          </cell>
          <cell r="U369">
            <v>56615</v>
          </cell>
          <cell r="V369">
            <v>61693</v>
          </cell>
          <cell r="W369">
            <v>71921</v>
          </cell>
          <cell r="X369">
            <v>82504</v>
          </cell>
          <cell r="Y369">
            <v>88447</v>
          </cell>
          <cell r="Z369">
            <v>89066</v>
          </cell>
          <cell r="AA369">
            <v>72303</v>
          </cell>
          <cell r="AB369">
            <v>56029</v>
          </cell>
          <cell r="AC369">
            <v>54363</v>
          </cell>
          <cell r="AD369">
            <v>77971</v>
          </cell>
          <cell r="AE369">
            <v>48815</v>
          </cell>
          <cell r="AF369">
            <v>49625</v>
          </cell>
          <cell r="AG369">
            <v>51741</v>
          </cell>
          <cell r="AI369">
            <v>66863</v>
          </cell>
        </row>
        <row r="370">
          <cell r="I370">
            <v>195693</v>
          </cell>
          <cell r="J370">
            <v>203855</v>
          </cell>
          <cell r="K370">
            <v>203986</v>
          </cell>
          <cell r="L370">
            <v>205431</v>
          </cell>
          <cell r="M370">
            <v>225736</v>
          </cell>
          <cell r="N370">
            <v>250068</v>
          </cell>
          <cell r="O370">
            <v>229767</v>
          </cell>
          <cell r="P370">
            <v>179781</v>
          </cell>
          <cell r="Q370">
            <v>217326</v>
          </cell>
          <cell r="R370">
            <v>192073</v>
          </cell>
          <cell r="S370">
            <v>150775</v>
          </cell>
          <cell r="T370">
            <v>154912</v>
          </cell>
          <cell r="U370">
            <v>206046</v>
          </cell>
          <cell r="V370">
            <v>176422</v>
          </cell>
          <cell r="W370">
            <v>201447</v>
          </cell>
          <cell r="X370">
            <v>197834</v>
          </cell>
          <cell r="Y370">
            <v>212879</v>
          </cell>
          <cell r="Z370">
            <v>239529</v>
          </cell>
          <cell r="AA370">
            <v>205019</v>
          </cell>
          <cell r="AB370">
            <v>191527</v>
          </cell>
          <cell r="AC370">
            <v>199964</v>
          </cell>
          <cell r="AD370">
            <v>210725</v>
          </cell>
          <cell r="AE370">
            <v>193220</v>
          </cell>
          <cell r="AF370">
            <v>160774</v>
          </cell>
          <cell r="AG370">
            <v>196804</v>
          </cell>
          <cell r="AI370">
            <v>203855</v>
          </cell>
        </row>
        <row r="371">
          <cell r="I371">
            <v>232494</v>
          </cell>
          <cell r="J371">
            <v>316636</v>
          </cell>
          <cell r="K371">
            <v>333000</v>
          </cell>
          <cell r="L371">
            <v>407980</v>
          </cell>
          <cell r="M371">
            <v>435862</v>
          </cell>
          <cell r="N371">
            <v>461167</v>
          </cell>
          <cell r="O371">
            <v>419274</v>
          </cell>
          <cell r="P371">
            <v>315223</v>
          </cell>
          <cell r="Q371">
            <v>254144</v>
          </cell>
          <cell r="R371">
            <v>343600</v>
          </cell>
          <cell r="S371">
            <v>227655</v>
          </cell>
          <cell r="T371">
            <v>219464</v>
          </cell>
          <cell r="U371">
            <v>271414</v>
          </cell>
          <cell r="V371">
            <v>316084</v>
          </cell>
          <cell r="W371">
            <v>384227</v>
          </cell>
          <cell r="X371">
            <v>385545</v>
          </cell>
          <cell r="Y371">
            <v>484722</v>
          </cell>
          <cell r="Z371">
            <v>480558</v>
          </cell>
          <cell r="AA371">
            <v>472902</v>
          </cell>
          <cell r="AB371">
            <v>245388</v>
          </cell>
          <cell r="AC371">
            <v>283075</v>
          </cell>
          <cell r="AD371">
            <v>368707</v>
          </cell>
          <cell r="AE371">
            <v>245529</v>
          </cell>
          <cell r="AF371">
            <v>234670</v>
          </cell>
          <cell r="AG371">
            <v>268434</v>
          </cell>
          <cell r="AI371">
            <v>316636</v>
          </cell>
        </row>
        <row r="372">
          <cell r="I372">
            <v>228272</v>
          </cell>
          <cell r="J372">
            <v>233034</v>
          </cell>
          <cell r="K372">
            <v>252020</v>
          </cell>
          <cell r="L372">
            <v>260052</v>
          </cell>
          <cell r="M372">
            <v>274301</v>
          </cell>
          <cell r="N372">
            <v>309258</v>
          </cell>
          <cell r="O372">
            <v>279163</v>
          </cell>
          <cell r="P372">
            <v>220434</v>
          </cell>
          <cell r="Q372">
            <v>222957</v>
          </cell>
          <cell r="R372">
            <v>244250</v>
          </cell>
          <cell r="S372">
            <v>216179</v>
          </cell>
          <cell r="T372">
            <v>224136</v>
          </cell>
          <cell r="U372">
            <v>255498</v>
          </cell>
          <cell r="V372">
            <v>196704</v>
          </cell>
          <cell r="W372">
            <v>252802</v>
          </cell>
          <cell r="X372">
            <v>244539</v>
          </cell>
          <cell r="Y372">
            <v>312216</v>
          </cell>
          <cell r="Z372">
            <v>307604</v>
          </cell>
          <cell r="AA372">
            <v>259407</v>
          </cell>
          <cell r="AB372">
            <v>201390</v>
          </cell>
          <cell r="AC372">
            <v>193906</v>
          </cell>
          <cell r="AD372">
            <v>247285</v>
          </cell>
          <cell r="AE372">
            <v>233811</v>
          </cell>
          <cell r="AF372">
            <v>237816</v>
          </cell>
          <cell r="AG372">
            <v>212593</v>
          </cell>
          <cell r="AI372">
            <v>233034</v>
          </cell>
        </row>
        <row r="373">
          <cell r="I373">
            <v>88902</v>
          </cell>
          <cell r="J373">
            <v>94581</v>
          </cell>
          <cell r="K373">
            <v>96964</v>
          </cell>
          <cell r="L373">
            <v>113176</v>
          </cell>
          <cell r="M373">
            <v>129091</v>
          </cell>
          <cell r="N373">
            <v>120898</v>
          </cell>
          <cell r="O373">
            <v>99395</v>
          </cell>
          <cell r="P373">
            <v>94269</v>
          </cell>
          <cell r="Q373">
            <v>95972</v>
          </cell>
          <cell r="R373">
            <v>103380</v>
          </cell>
          <cell r="S373">
            <v>67176</v>
          </cell>
          <cell r="T373">
            <v>57709</v>
          </cell>
          <cell r="U373">
            <v>90494</v>
          </cell>
          <cell r="V373">
            <v>88598</v>
          </cell>
          <cell r="W373">
            <v>92148</v>
          </cell>
          <cell r="X373">
            <v>99252</v>
          </cell>
          <cell r="Y373">
            <v>112840</v>
          </cell>
          <cell r="Z373">
            <v>103846</v>
          </cell>
          <cell r="AA373">
            <v>95899</v>
          </cell>
          <cell r="AB373">
            <v>74974</v>
          </cell>
          <cell r="AC373">
            <v>94780</v>
          </cell>
          <cell r="AD373">
            <v>95957</v>
          </cell>
          <cell r="AE373">
            <v>52305</v>
          </cell>
          <cell r="AF373">
            <v>49037</v>
          </cell>
          <cell r="AG373">
            <v>74493</v>
          </cell>
          <cell r="AI373">
            <v>94581</v>
          </cell>
        </row>
        <row r="374">
          <cell r="I374">
            <v>131275</v>
          </cell>
          <cell r="J374">
            <v>170014</v>
          </cell>
          <cell r="K374">
            <v>176926</v>
          </cell>
          <cell r="L374">
            <v>230766</v>
          </cell>
          <cell r="M374">
            <v>268714</v>
          </cell>
          <cell r="N374">
            <v>262719</v>
          </cell>
          <cell r="O374">
            <v>215014</v>
          </cell>
          <cell r="P374">
            <v>202395</v>
          </cell>
          <cell r="Q374">
            <v>125372</v>
          </cell>
          <cell r="R374">
            <v>128019</v>
          </cell>
          <cell r="S374">
            <v>102771</v>
          </cell>
          <cell r="T374">
            <v>102409</v>
          </cell>
          <cell r="U374">
            <v>116614</v>
          </cell>
          <cell r="V374">
            <v>161770</v>
          </cell>
          <cell r="W374">
            <v>203948</v>
          </cell>
          <cell r="X374">
            <v>214187</v>
          </cell>
          <cell r="Y374">
            <v>274904</v>
          </cell>
          <cell r="Z374">
            <v>302725</v>
          </cell>
          <cell r="AA374">
            <v>297493</v>
          </cell>
          <cell r="AB374">
            <v>255912</v>
          </cell>
          <cell r="AC374">
            <v>173158</v>
          </cell>
          <cell r="AD374">
            <v>123558</v>
          </cell>
          <cell r="AE374">
            <v>121878</v>
          </cell>
          <cell r="AF374">
            <v>127558</v>
          </cell>
          <cell r="AG374">
            <v>173337</v>
          </cell>
          <cell r="AI374">
            <v>170014</v>
          </cell>
        </row>
        <row r="375">
          <cell r="I375">
            <v>181901</v>
          </cell>
          <cell r="J375">
            <v>187087</v>
          </cell>
          <cell r="K375">
            <v>212228</v>
          </cell>
          <cell r="L375">
            <v>260393</v>
          </cell>
          <cell r="M375">
            <v>267823</v>
          </cell>
          <cell r="N375">
            <v>261707</v>
          </cell>
          <cell r="O375">
            <v>252170</v>
          </cell>
          <cell r="P375">
            <v>193705</v>
          </cell>
          <cell r="Q375">
            <v>172894</v>
          </cell>
          <cell r="R375">
            <v>207269</v>
          </cell>
          <cell r="S375">
            <v>161809</v>
          </cell>
          <cell r="T375">
            <v>180725</v>
          </cell>
          <cell r="U375">
            <v>178575</v>
          </cell>
          <cell r="V375">
            <v>165180</v>
          </cell>
          <cell r="W375">
            <v>218873</v>
          </cell>
          <cell r="X375">
            <v>218178</v>
          </cell>
          <cell r="Y375">
            <v>254305</v>
          </cell>
          <cell r="Z375">
            <v>270101</v>
          </cell>
          <cell r="AA375">
            <v>220210</v>
          </cell>
          <cell r="AB375">
            <v>182022</v>
          </cell>
          <cell r="AC375">
            <v>162668</v>
          </cell>
          <cell r="AD375">
            <v>178308</v>
          </cell>
          <cell r="AE375">
            <v>153642</v>
          </cell>
          <cell r="AF375">
            <v>156896</v>
          </cell>
          <cell r="AG375">
            <v>141452</v>
          </cell>
          <cell r="AI375">
            <v>187087</v>
          </cell>
        </row>
        <row r="376">
          <cell r="I376">
            <v>1193001</v>
          </cell>
          <cell r="J376">
            <v>1162696</v>
          </cell>
          <cell r="K376">
            <v>1422482</v>
          </cell>
          <cell r="L376">
            <v>1475655</v>
          </cell>
          <cell r="M376">
            <v>1624925</v>
          </cell>
          <cell r="N376">
            <v>1731419</v>
          </cell>
          <cell r="O376">
            <v>1299136</v>
          </cell>
          <cell r="P376">
            <v>884906</v>
          </cell>
          <cell r="Q376">
            <v>883635</v>
          </cell>
          <cell r="R376">
            <v>920478</v>
          </cell>
          <cell r="S376">
            <v>850493</v>
          </cell>
          <cell r="T376">
            <v>1070580</v>
          </cell>
          <cell r="U376">
            <v>932552</v>
          </cell>
          <cell r="V376">
            <v>881838</v>
          </cell>
          <cell r="W376">
            <v>1110757</v>
          </cell>
          <cell r="X376">
            <v>1239500</v>
          </cell>
          <cell r="Y376">
            <v>1415285</v>
          </cell>
          <cell r="Z376">
            <v>1585267</v>
          </cell>
          <cell r="AA376">
            <v>1287145</v>
          </cell>
          <cell r="AB376">
            <v>916034</v>
          </cell>
          <cell r="AC376">
            <v>872973</v>
          </cell>
          <cell r="AD376">
            <v>1077125</v>
          </cell>
          <cell r="AE376">
            <v>968580</v>
          </cell>
          <cell r="AF376">
            <v>972928</v>
          </cell>
          <cell r="AG376">
            <v>977736</v>
          </cell>
          <cell r="AI376">
            <v>1162696</v>
          </cell>
        </row>
        <row r="377">
          <cell r="I377">
            <v>229382</v>
          </cell>
          <cell r="J377">
            <v>285211</v>
          </cell>
          <cell r="K377">
            <v>299413</v>
          </cell>
          <cell r="L377">
            <v>415368</v>
          </cell>
          <cell r="M377">
            <v>437753</v>
          </cell>
          <cell r="N377">
            <v>413858</v>
          </cell>
          <cell r="O377">
            <v>398729</v>
          </cell>
          <cell r="P377">
            <v>262664</v>
          </cell>
          <cell r="Q377">
            <v>237193</v>
          </cell>
          <cell r="R377">
            <v>283993</v>
          </cell>
          <cell r="S377">
            <v>288968</v>
          </cell>
          <cell r="T377">
            <v>211497</v>
          </cell>
          <cell r="U377">
            <v>281535</v>
          </cell>
          <cell r="V377">
            <v>280954</v>
          </cell>
          <cell r="W377">
            <v>378188</v>
          </cell>
          <cell r="X377">
            <v>381251</v>
          </cell>
          <cell r="Y377">
            <v>431827</v>
          </cell>
          <cell r="Z377">
            <v>459995</v>
          </cell>
          <cell r="AA377">
            <v>364406</v>
          </cell>
          <cell r="AB377">
            <v>304729</v>
          </cell>
          <cell r="AC377">
            <v>292559</v>
          </cell>
          <cell r="AD377">
            <v>316895</v>
          </cell>
          <cell r="AE377">
            <v>275957</v>
          </cell>
          <cell r="AF377">
            <v>270089</v>
          </cell>
          <cell r="AG377">
            <v>280166</v>
          </cell>
          <cell r="AI377">
            <v>285211</v>
          </cell>
        </row>
        <row r="378">
          <cell r="I378">
            <v>46667</v>
          </cell>
          <cell r="J378">
            <v>40123</v>
          </cell>
          <cell r="K378">
            <v>45494</v>
          </cell>
          <cell r="L378">
            <v>61580</v>
          </cell>
          <cell r="M378">
            <v>61398</v>
          </cell>
          <cell r="N378">
            <v>73990</v>
          </cell>
          <cell r="O378">
            <v>58428</v>
          </cell>
          <cell r="P378">
            <v>36738</v>
          </cell>
          <cell r="Q378">
            <v>35335</v>
          </cell>
          <cell r="R378">
            <v>43772</v>
          </cell>
          <cell r="S378">
            <v>44976</v>
          </cell>
          <cell r="T378">
            <v>46068</v>
          </cell>
          <cell r="U378">
            <v>48821</v>
          </cell>
          <cell r="V378">
            <v>35205</v>
          </cell>
          <cell r="W378">
            <v>46817</v>
          </cell>
          <cell r="X378">
            <v>47440</v>
          </cell>
          <cell r="Y378">
            <v>59077</v>
          </cell>
          <cell r="Z378">
            <v>75718</v>
          </cell>
          <cell r="AA378">
            <v>44384</v>
          </cell>
          <cell r="AB378">
            <v>37922</v>
          </cell>
          <cell r="AC378">
            <v>39411</v>
          </cell>
          <cell r="AD378">
            <v>44316</v>
          </cell>
          <cell r="AE378">
            <v>35103</v>
          </cell>
          <cell r="AF378">
            <v>56886</v>
          </cell>
          <cell r="AG378">
            <v>38316</v>
          </cell>
          <cell r="AI378">
            <v>40123</v>
          </cell>
        </row>
        <row r="379">
          <cell r="I379">
            <v>160185</v>
          </cell>
          <cell r="J379">
            <v>166278</v>
          </cell>
          <cell r="K379">
            <v>151284</v>
          </cell>
          <cell r="L379">
            <v>162416</v>
          </cell>
          <cell r="M379">
            <v>180255</v>
          </cell>
          <cell r="N379">
            <v>192123</v>
          </cell>
          <cell r="O379">
            <v>177035</v>
          </cell>
          <cell r="P379">
            <v>144048</v>
          </cell>
          <cell r="Q379">
            <v>154591</v>
          </cell>
          <cell r="R379">
            <v>194150</v>
          </cell>
          <cell r="S379">
            <v>166945</v>
          </cell>
          <cell r="T379">
            <v>153504</v>
          </cell>
          <cell r="U379">
            <v>155696</v>
          </cell>
          <cell r="V379">
            <v>185231</v>
          </cell>
          <cell r="W379">
            <v>160314</v>
          </cell>
          <cell r="X379">
            <v>170800</v>
          </cell>
          <cell r="Y379">
            <v>191731</v>
          </cell>
          <cell r="Z379">
            <v>191620</v>
          </cell>
          <cell r="AA379">
            <v>191114</v>
          </cell>
          <cell r="AB379">
            <v>149734</v>
          </cell>
          <cell r="AC379">
            <v>163210</v>
          </cell>
          <cell r="AD379">
            <v>207181</v>
          </cell>
          <cell r="AE379">
            <v>194836</v>
          </cell>
          <cell r="AF379">
            <v>135142</v>
          </cell>
          <cell r="AG379">
            <v>147303</v>
          </cell>
          <cell r="AI379">
            <v>166278</v>
          </cell>
        </row>
        <row r="380">
          <cell r="I380">
            <v>62101</v>
          </cell>
          <cell r="J380">
            <v>68279</v>
          </cell>
          <cell r="K380">
            <v>77095</v>
          </cell>
          <cell r="L380">
            <v>93896</v>
          </cell>
          <cell r="M380">
            <v>110426</v>
          </cell>
          <cell r="N380">
            <v>127748</v>
          </cell>
          <cell r="O380">
            <v>109313</v>
          </cell>
          <cell r="P380">
            <v>73987</v>
          </cell>
          <cell r="Q380">
            <v>73623</v>
          </cell>
          <cell r="R380">
            <v>65821</v>
          </cell>
          <cell r="S380">
            <v>67779</v>
          </cell>
          <cell r="T380">
            <v>60338</v>
          </cell>
          <cell r="U380">
            <v>62381</v>
          </cell>
          <cell r="V380">
            <v>67709</v>
          </cell>
          <cell r="W380">
            <v>75643</v>
          </cell>
          <cell r="X380">
            <v>93663</v>
          </cell>
          <cell r="Y380">
            <v>114987</v>
          </cell>
          <cell r="Z380">
            <v>147280</v>
          </cell>
          <cell r="AA380">
            <v>174927</v>
          </cell>
          <cell r="AB380">
            <v>17001</v>
          </cell>
          <cell r="AC380">
            <v>67149</v>
          </cell>
          <cell r="AD380">
            <v>58388</v>
          </cell>
          <cell r="AE380">
            <v>63506</v>
          </cell>
          <cell r="AF380">
            <v>58667</v>
          </cell>
          <cell r="AG380">
            <v>51480</v>
          </cell>
          <cell r="AI380">
            <v>68279</v>
          </cell>
        </row>
        <row r="381">
          <cell r="I381">
            <v>41644</v>
          </cell>
          <cell r="J381">
            <v>42097</v>
          </cell>
          <cell r="K381">
            <v>41926</v>
          </cell>
          <cell r="L381">
            <v>69415</v>
          </cell>
          <cell r="M381">
            <v>79279</v>
          </cell>
          <cell r="N381">
            <v>67487</v>
          </cell>
          <cell r="O381">
            <v>85593</v>
          </cell>
          <cell r="P381">
            <v>50564</v>
          </cell>
          <cell r="Q381">
            <v>48054</v>
          </cell>
          <cell r="R381">
            <v>54493</v>
          </cell>
          <cell r="S381">
            <v>40578</v>
          </cell>
          <cell r="T381">
            <v>33261</v>
          </cell>
          <cell r="U381">
            <v>37039</v>
          </cell>
          <cell r="V381">
            <v>47753</v>
          </cell>
          <cell r="W381">
            <v>50243</v>
          </cell>
          <cell r="X381">
            <v>59539</v>
          </cell>
          <cell r="Y381">
            <v>74999</v>
          </cell>
          <cell r="Z381">
            <v>83967</v>
          </cell>
          <cell r="AA381">
            <v>87156</v>
          </cell>
          <cell r="AB381">
            <v>56736</v>
          </cell>
          <cell r="AC381">
            <v>51211</v>
          </cell>
          <cell r="AD381">
            <v>52296</v>
          </cell>
          <cell r="AE381">
            <v>40994</v>
          </cell>
          <cell r="AF381">
            <v>30012</v>
          </cell>
          <cell r="AG381">
            <v>29482</v>
          </cell>
          <cell r="AI381">
            <v>42097</v>
          </cell>
        </row>
        <row r="382">
          <cell r="I382">
            <v>405341</v>
          </cell>
          <cell r="J382">
            <v>397304</v>
          </cell>
          <cell r="K382">
            <v>348262</v>
          </cell>
          <cell r="L382">
            <v>550233</v>
          </cell>
          <cell r="M382">
            <v>542833</v>
          </cell>
          <cell r="N382">
            <v>788951</v>
          </cell>
          <cell r="O382">
            <v>403171</v>
          </cell>
          <cell r="P382">
            <v>425308</v>
          </cell>
          <cell r="Q382">
            <v>276417</v>
          </cell>
          <cell r="R382">
            <v>389202</v>
          </cell>
          <cell r="S382">
            <v>419779</v>
          </cell>
          <cell r="T382">
            <v>392018</v>
          </cell>
          <cell r="U382">
            <v>421099</v>
          </cell>
          <cell r="V382">
            <v>418887</v>
          </cell>
          <cell r="W382">
            <v>434232</v>
          </cell>
          <cell r="X382">
            <v>443076</v>
          </cell>
          <cell r="Y382">
            <v>552294</v>
          </cell>
          <cell r="Z382">
            <v>796913</v>
          </cell>
          <cell r="AA382">
            <v>385444</v>
          </cell>
          <cell r="AB382">
            <v>398832</v>
          </cell>
          <cell r="AC382">
            <v>341666</v>
          </cell>
          <cell r="AD382">
            <v>389442</v>
          </cell>
          <cell r="AE382">
            <v>420455</v>
          </cell>
          <cell r="AF382">
            <v>416043</v>
          </cell>
          <cell r="AG382">
            <v>386878</v>
          </cell>
          <cell r="AI382">
            <v>397304</v>
          </cell>
        </row>
        <row r="383">
          <cell r="I383">
            <v>1029641</v>
          </cell>
          <cell r="J383">
            <v>1663367</v>
          </cell>
          <cell r="K383">
            <v>371792</v>
          </cell>
          <cell r="L383">
            <v>1161799</v>
          </cell>
          <cell r="M383">
            <v>1207386</v>
          </cell>
          <cell r="N383">
            <v>1156964</v>
          </cell>
          <cell r="O383">
            <v>1270418</v>
          </cell>
          <cell r="P383">
            <v>1153374</v>
          </cell>
          <cell r="Q383">
            <v>1043678</v>
          </cell>
          <cell r="R383">
            <v>1204609</v>
          </cell>
          <cell r="S383">
            <v>1148956</v>
          </cell>
          <cell r="T383">
            <v>1149357</v>
          </cell>
          <cell r="U383">
            <v>1024509</v>
          </cell>
          <cell r="V383">
            <v>1115739</v>
          </cell>
          <cell r="W383">
            <v>1155335</v>
          </cell>
          <cell r="X383">
            <v>1168826</v>
          </cell>
          <cell r="Y383">
            <v>1338379</v>
          </cell>
          <cell r="Z383">
            <v>1336147</v>
          </cell>
          <cell r="AA383">
            <v>1260041</v>
          </cell>
          <cell r="AB383">
            <v>1184175</v>
          </cell>
          <cell r="AC383">
            <v>1054176</v>
          </cell>
          <cell r="AD383">
            <v>1202066</v>
          </cell>
          <cell r="AE383">
            <v>441258</v>
          </cell>
          <cell r="AF383">
            <v>377139</v>
          </cell>
          <cell r="AG383">
            <v>303055</v>
          </cell>
          <cell r="AI383">
            <v>1663367</v>
          </cell>
        </row>
        <row r="385">
          <cell r="I385">
            <v>12530</v>
          </cell>
          <cell r="J385">
            <v>11030</v>
          </cell>
          <cell r="K385">
            <v>14180</v>
          </cell>
          <cell r="L385">
            <v>14870</v>
          </cell>
          <cell r="M385">
            <v>14960</v>
          </cell>
          <cell r="N385">
            <v>19690</v>
          </cell>
          <cell r="O385">
            <v>12890</v>
          </cell>
          <cell r="P385">
            <v>10540</v>
          </cell>
          <cell r="Q385">
            <v>11180</v>
          </cell>
          <cell r="R385">
            <v>12730</v>
          </cell>
          <cell r="S385">
            <v>10790</v>
          </cell>
          <cell r="T385">
            <v>12010</v>
          </cell>
          <cell r="U385">
            <v>14420</v>
          </cell>
          <cell r="V385">
            <v>11480</v>
          </cell>
          <cell r="W385">
            <v>12800</v>
          </cell>
          <cell r="X385">
            <v>15900</v>
          </cell>
          <cell r="Y385">
            <v>12520</v>
          </cell>
          <cell r="Z385">
            <v>14080</v>
          </cell>
          <cell r="AA385">
            <v>12850</v>
          </cell>
          <cell r="AB385">
            <v>10360</v>
          </cell>
          <cell r="AC385">
            <v>13510</v>
          </cell>
          <cell r="AD385">
            <v>13350</v>
          </cell>
          <cell r="AE385">
            <v>12870</v>
          </cell>
          <cell r="AF385">
            <v>13640</v>
          </cell>
          <cell r="AG385">
            <v>15920</v>
          </cell>
          <cell r="AI385">
            <v>11030</v>
          </cell>
        </row>
        <row r="386"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I386">
            <v>0</v>
          </cell>
        </row>
        <row r="387"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I387">
            <v>0</v>
          </cell>
        </row>
        <row r="388">
          <cell r="I388">
            <v>12281</v>
          </cell>
          <cell r="J388">
            <v>10250</v>
          </cell>
          <cell r="K388">
            <v>10361</v>
          </cell>
          <cell r="L388">
            <v>11493</v>
          </cell>
          <cell r="M388">
            <v>11466</v>
          </cell>
          <cell r="N388">
            <v>12299</v>
          </cell>
          <cell r="O388">
            <v>10356</v>
          </cell>
          <cell r="P388">
            <v>8315</v>
          </cell>
          <cell r="Q388">
            <v>7931</v>
          </cell>
          <cell r="R388">
            <v>10512</v>
          </cell>
          <cell r="S388">
            <v>8829</v>
          </cell>
          <cell r="T388">
            <v>9090</v>
          </cell>
          <cell r="U388">
            <v>9912</v>
          </cell>
          <cell r="V388">
            <v>10136</v>
          </cell>
          <cell r="W388">
            <v>9580</v>
          </cell>
          <cell r="X388">
            <v>11070</v>
          </cell>
          <cell r="Y388">
            <v>10988</v>
          </cell>
          <cell r="Z388">
            <v>11113</v>
          </cell>
          <cell r="AA388">
            <v>9588</v>
          </cell>
          <cell r="AB388">
            <v>10161</v>
          </cell>
          <cell r="AC388">
            <v>9133</v>
          </cell>
          <cell r="AD388">
            <v>10028</v>
          </cell>
          <cell r="AE388">
            <v>9551</v>
          </cell>
          <cell r="AF388">
            <v>9767</v>
          </cell>
          <cell r="AG388">
            <v>10987</v>
          </cell>
          <cell r="AI388">
            <v>10250</v>
          </cell>
        </row>
        <row r="389">
          <cell r="I389">
            <v>5</v>
          </cell>
          <cell r="J389">
            <v>6</v>
          </cell>
          <cell r="K389">
            <v>5</v>
          </cell>
          <cell r="L389">
            <v>6</v>
          </cell>
          <cell r="M389">
            <v>5</v>
          </cell>
          <cell r="N389">
            <v>5</v>
          </cell>
          <cell r="O389">
            <v>5</v>
          </cell>
          <cell r="P389">
            <v>5</v>
          </cell>
          <cell r="Q389">
            <v>4</v>
          </cell>
          <cell r="R389">
            <v>4</v>
          </cell>
          <cell r="S389">
            <v>5</v>
          </cell>
          <cell r="T389">
            <v>3</v>
          </cell>
          <cell r="U389">
            <v>3</v>
          </cell>
          <cell r="V389">
            <v>4</v>
          </cell>
          <cell r="W389">
            <v>3</v>
          </cell>
          <cell r="X389">
            <v>7</v>
          </cell>
          <cell r="Y389">
            <v>6</v>
          </cell>
          <cell r="Z389">
            <v>4</v>
          </cell>
          <cell r="AA389">
            <v>5</v>
          </cell>
          <cell r="AB389">
            <v>4</v>
          </cell>
          <cell r="AC389">
            <v>3</v>
          </cell>
          <cell r="AD389">
            <v>4</v>
          </cell>
          <cell r="AE389">
            <v>4</v>
          </cell>
          <cell r="AF389">
            <v>7</v>
          </cell>
          <cell r="AG389">
            <v>6</v>
          </cell>
          <cell r="AI389">
            <v>6</v>
          </cell>
        </row>
        <row r="390">
          <cell r="I390">
            <v>12238</v>
          </cell>
          <cell r="J390">
            <v>12655</v>
          </cell>
          <cell r="K390">
            <v>12283</v>
          </cell>
          <cell r="L390">
            <v>12321</v>
          </cell>
          <cell r="M390">
            <v>15756</v>
          </cell>
          <cell r="N390">
            <v>20138</v>
          </cell>
          <cell r="O390">
            <v>15160</v>
          </cell>
          <cell r="P390">
            <v>13720</v>
          </cell>
          <cell r="Q390">
            <v>15600</v>
          </cell>
          <cell r="R390">
            <v>16240</v>
          </cell>
          <cell r="S390">
            <v>14000</v>
          </cell>
          <cell r="T390">
            <v>14200</v>
          </cell>
          <cell r="U390">
            <v>15240</v>
          </cell>
          <cell r="V390">
            <v>13480</v>
          </cell>
          <cell r="W390">
            <v>17880</v>
          </cell>
          <cell r="X390">
            <v>18120</v>
          </cell>
          <cell r="Y390">
            <v>18760</v>
          </cell>
          <cell r="Z390">
            <v>21600</v>
          </cell>
          <cell r="AA390">
            <v>18160</v>
          </cell>
          <cell r="AB390">
            <v>14880</v>
          </cell>
          <cell r="AC390">
            <v>11560</v>
          </cell>
          <cell r="AD390">
            <v>14920</v>
          </cell>
          <cell r="AE390">
            <v>16760</v>
          </cell>
          <cell r="AF390">
            <v>16960</v>
          </cell>
          <cell r="AG390">
            <v>15880</v>
          </cell>
          <cell r="AI390">
            <v>12655</v>
          </cell>
        </row>
        <row r="391">
          <cell r="I391">
            <v>88738</v>
          </cell>
          <cell r="J391">
            <v>84910</v>
          </cell>
          <cell r="K391">
            <v>97315</v>
          </cell>
          <cell r="L391">
            <v>98111</v>
          </cell>
          <cell r="M391">
            <v>101627</v>
          </cell>
          <cell r="N391">
            <v>119163</v>
          </cell>
          <cell r="O391">
            <v>89514</v>
          </cell>
          <cell r="P391">
            <v>86377</v>
          </cell>
          <cell r="Q391">
            <v>93996</v>
          </cell>
          <cell r="R391">
            <v>91830</v>
          </cell>
          <cell r="S391">
            <v>89530</v>
          </cell>
          <cell r="T391">
            <v>98880</v>
          </cell>
          <cell r="U391">
            <v>89471</v>
          </cell>
          <cell r="V391">
            <v>80549</v>
          </cell>
          <cell r="W391">
            <v>97585</v>
          </cell>
          <cell r="X391">
            <v>91860</v>
          </cell>
          <cell r="Y391">
            <v>110831</v>
          </cell>
          <cell r="Z391">
            <v>124452</v>
          </cell>
          <cell r="AA391">
            <v>106029</v>
          </cell>
          <cell r="AB391">
            <v>83880</v>
          </cell>
          <cell r="AC391">
            <v>89410</v>
          </cell>
          <cell r="AD391">
            <v>92655</v>
          </cell>
          <cell r="AE391">
            <v>96238</v>
          </cell>
          <cell r="AF391">
            <v>94935</v>
          </cell>
          <cell r="AG391">
            <v>84474</v>
          </cell>
          <cell r="AI391">
            <v>84910</v>
          </cell>
        </row>
        <row r="392"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I392">
            <v>0</v>
          </cell>
        </row>
        <row r="393"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I393">
            <v>0</v>
          </cell>
        </row>
        <row r="394"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I394">
            <v>0</v>
          </cell>
        </row>
        <row r="395"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I395">
            <v>0</v>
          </cell>
        </row>
        <row r="396"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I396">
            <v>0</v>
          </cell>
        </row>
        <row r="397">
          <cell r="I397">
            <v>17936</v>
          </cell>
          <cell r="J397">
            <v>24056</v>
          </cell>
          <cell r="K397">
            <v>29644</v>
          </cell>
          <cell r="L397">
            <v>33140</v>
          </cell>
          <cell r="M397">
            <v>35248</v>
          </cell>
          <cell r="N397">
            <v>43080</v>
          </cell>
          <cell r="O397">
            <v>29228</v>
          </cell>
          <cell r="P397">
            <v>24356</v>
          </cell>
          <cell r="Q397">
            <v>18968</v>
          </cell>
          <cell r="R397">
            <v>26152</v>
          </cell>
          <cell r="S397">
            <v>16324</v>
          </cell>
          <cell r="T397">
            <v>18512</v>
          </cell>
          <cell r="U397">
            <v>16192</v>
          </cell>
          <cell r="V397">
            <v>18756</v>
          </cell>
          <cell r="W397">
            <v>28192</v>
          </cell>
          <cell r="X397">
            <v>31556</v>
          </cell>
          <cell r="Y397">
            <v>37350</v>
          </cell>
          <cell r="Z397">
            <v>41518</v>
          </cell>
          <cell r="AA397">
            <v>35362</v>
          </cell>
          <cell r="AB397">
            <v>30228</v>
          </cell>
          <cell r="AC397">
            <v>28091</v>
          </cell>
          <cell r="AD397">
            <v>19064</v>
          </cell>
          <cell r="AE397">
            <v>20499</v>
          </cell>
          <cell r="AF397">
            <v>25718</v>
          </cell>
          <cell r="AG397">
            <v>26275</v>
          </cell>
          <cell r="AI397">
            <v>24056</v>
          </cell>
        </row>
        <row r="398"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I398">
            <v>0</v>
          </cell>
        </row>
        <row r="399">
          <cell r="I399">
            <v>10560</v>
          </cell>
          <cell r="J399">
            <v>11616</v>
          </cell>
          <cell r="K399">
            <v>12192</v>
          </cell>
          <cell r="L399">
            <v>12576</v>
          </cell>
          <cell r="M399">
            <v>13056</v>
          </cell>
          <cell r="N399">
            <v>15168</v>
          </cell>
          <cell r="O399">
            <v>12480</v>
          </cell>
          <cell r="P399">
            <v>10272</v>
          </cell>
          <cell r="Q399">
            <v>11424</v>
          </cell>
          <cell r="R399">
            <v>10368</v>
          </cell>
          <cell r="S399">
            <v>11232</v>
          </cell>
          <cell r="T399">
            <v>11136</v>
          </cell>
          <cell r="U399">
            <v>11904</v>
          </cell>
          <cell r="V399">
            <v>9696</v>
          </cell>
          <cell r="W399">
            <v>13536</v>
          </cell>
          <cell r="X399">
            <v>12384</v>
          </cell>
          <cell r="Y399">
            <v>13728</v>
          </cell>
          <cell r="Z399">
            <v>12672</v>
          </cell>
          <cell r="AA399">
            <v>12480</v>
          </cell>
          <cell r="AB399">
            <v>9984</v>
          </cell>
          <cell r="AC399">
            <v>10848</v>
          </cell>
          <cell r="AD399">
            <v>11136</v>
          </cell>
          <cell r="AE399">
            <v>11520</v>
          </cell>
          <cell r="AF399">
            <v>10368</v>
          </cell>
          <cell r="AG399">
            <v>10080</v>
          </cell>
          <cell r="AI399">
            <v>11616</v>
          </cell>
        </row>
        <row r="400"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I400">
            <v>0</v>
          </cell>
        </row>
        <row r="401"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I401">
            <v>0</v>
          </cell>
        </row>
        <row r="402">
          <cell r="I402">
            <v>946</v>
          </cell>
          <cell r="J402">
            <v>1146</v>
          </cell>
          <cell r="K402">
            <v>945</v>
          </cell>
          <cell r="L402">
            <v>1404</v>
          </cell>
          <cell r="M402">
            <v>1362</v>
          </cell>
          <cell r="N402">
            <v>1796</v>
          </cell>
          <cell r="O402">
            <v>1025</v>
          </cell>
          <cell r="P402">
            <v>864</v>
          </cell>
          <cell r="Q402">
            <v>909</v>
          </cell>
          <cell r="R402">
            <v>704</v>
          </cell>
          <cell r="S402">
            <v>787</v>
          </cell>
          <cell r="T402">
            <v>480</v>
          </cell>
          <cell r="U402">
            <v>943</v>
          </cell>
          <cell r="V402">
            <v>931</v>
          </cell>
          <cell r="W402">
            <v>1203</v>
          </cell>
          <cell r="X402">
            <v>1411</v>
          </cell>
          <cell r="Y402">
            <v>1616</v>
          </cell>
          <cell r="Z402">
            <v>1448</v>
          </cell>
          <cell r="AA402">
            <v>224</v>
          </cell>
          <cell r="AB402">
            <v>256</v>
          </cell>
          <cell r="AC402">
            <v>227</v>
          </cell>
          <cell r="AD402">
            <v>189</v>
          </cell>
          <cell r="AE402">
            <v>42</v>
          </cell>
          <cell r="AF402">
            <v>-482</v>
          </cell>
          <cell r="AG402">
            <v>591</v>
          </cell>
          <cell r="AI402">
            <v>1146</v>
          </cell>
        </row>
        <row r="403">
          <cell r="I403">
            <v>0</v>
          </cell>
          <cell r="J403">
            <v>3330</v>
          </cell>
          <cell r="K403">
            <v>5270</v>
          </cell>
          <cell r="L403">
            <v>6680</v>
          </cell>
          <cell r="M403">
            <v>6970</v>
          </cell>
          <cell r="N403">
            <v>7350</v>
          </cell>
          <cell r="O403">
            <v>6480</v>
          </cell>
          <cell r="P403">
            <v>5440</v>
          </cell>
          <cell r="Q403">
            <v>4470</v>
          </cell>
          <cell r="R403">
            <v>5010</v>
          </cell>
          <cell r="S403">
            <v>6120</v>
          </cell>
          <cell r="T403">
            <v>6670</v>
          </cell>
          <cell r="U403">
            <v>6530</v>
          </cell>
          <cell r="V403">
            <v>5390</v>
          </cell>
          <cell r="W403">
            <v>6310</v>
          </cell>
          <cell r="X403">
            <v>6600</v>
          </cell>
          <cell r="Y403">
            <v>7320</v>
          </cell>
          <cell r="Z403">
            <v>6640</v>
          </cell>
          <cell r="AA403">
            <v>6150</v>
          </cell>
          <cell r="AB403">
            <v>6150</v>
          </cell>
          <cell r="AC403">
            <v>5540</v>
          </cell>
          <cell r="AD403">
            <v>5120</v>
          </cell>
          <cell r="AE403">
            <v>4710</v>
          </cell>
          <cell r="AF403">
            <v>4340</v>
          </cell>
          <cell r="AG403">
            <v>4710</v>
          </cell>
          <cell r="AI403">
            <v>3330</v>
          </cell>
        </row>
        <row r="404">
          <cell r="I404">
            <v>3093</v>
          </cell>
          <cell r="J404">
            <v>3826</v>
          </cell>
          <cell r="K404">
            <v>3571</v>
          </cell>
          <cell r="L404">
            <v>4702</v>
          </cell>
          <cell r="M404">
            <v>4256</v>
          </cell>
          <cell r="N404">
            <v>3634</v>
          </cell>
          <cell r="O404">
            <v>5590</v>
          </cell>
          <cell r="P404">
            <v>3396</v>
          </cell>
          <cell r="Q404">
            <v>2725</v>
          </cell>
          <cell r="R404">
            <v>4043</v>
          </cell>
          <cell r="S404">
            <v>4203</v>
          </cell>
          <cell r="T404">
            <v>3755</v>
          </cell>
          <cell r="U404">
            <v>4741</v>
          </cell>
          <cell r="V404">
            <v>3880</v>
          </cell>
          <cell r="W404">
            <v>4211</v>
          </cell>
          <cell r="X404">
            <v>4974</v>
          </cell>
          <cell r="Y404">
            <v>4559</v>
          </cell>
          <cell r="Z404">
            <v>4227</v>
          </cell>
          <cell r="AA404">
            <v>5315</v>
          </cell>
          <cell r="AB404">
            <v>2182</v>
          </cell>
          <cell r="AC404">
            <v>2361</v>
          </cell>
          <cell r="AD404">
            <v>2223</v>
          </cell>
          <cell r="AE404">
            <v>2741</v>
          </cell>
          <cell r="AF404">
            <v>2822</v>
          </cell>
          <cell r="AG404">
            <v>2651</v>
          </cell>
          <cell r="AI404">
            <v>3826</v>
          </cell>
        </row>
        <row r="406">
          <cell r="I406">
            <v>2813890</v>
          </cell>
          <cell r="J406">
            <v>3229623</v>
          </cell>
          <cell r="K406">
            <v>4256346</v>
          </cell>
          <cell r="L406">
            <v>4509978</v>
          </cell>
          <cell r="M406">
            <v>4623069</v>
          </cell>
          <cell r="N406">
            <v>4876609</v>
          </cell>
          <cell r="O406">
            <v>3531606</v>
          </cell>
          <cell r="P406">
            <v>2870824</v>
          </cell>
          <cell r="Q406">
            <v>2813592</v>
          </cell>
          <cell r="R406">
            <v>2861370</v>
          </cell>
          <cell r="S406">
            <v>2951150</v>
          </cell>
          <cell r="T406">
            <v>2674993</v>
          </cell>
          <cell r="U406">
            <v>2807308</v>
          </cell>
          <cell r="V406">
            <v>3271605</v>
          </cell>
          <cell r="W406">
            <v>3567155</v>
          </cell>
          <cell r="X406">
            <v>4347638</v>
          </cell>
          <cell r="Y406">
            <v>4794199</v>
          </cell>
          <cell r="Z406">
            <v>4689605</v>
          </cell>
          <cell r="AA406">
            <v>3654041</v>
          </cell>
          <cell r="AB406">
            <v>2886253</v>
          </cell>
          <cell r="AC406">
            <v>2728068</v>
          </cell>
          <cell r="AD406">
            <v>3037262</v>
          </cell>
          <cell r="AE406">
            <v>2667590</v>
          </cell>
          <cell r="AF406">
            <v>2492789</v>
          </cell>
          <cell r="AG406">
            <v>2681795</v>
          </cell>
          <cell r="AI406">
            <v>3229623</v>
          </cell>
        </row>
        <row r="407">
          <cell r="I407">
            <v>4861108</v>
          </cell>
          <cell r="J407">
            <v>5085582</v>
          </cell>
          <cell r="K407">
            <v>6632222</v>
          </cell>
          <cell r="L407">
            <v>6655675</v>
          </cell>
          <cell r="M407">
            <v>6591617</v>
          </cell>
          <cell r="N407">
            <v>7363557</v>
          </cell>
          <cell r="O407">
            <v>5496246</v>
          </cell>
          <cell r="P407">
            <v>4923486</v>
          </cell>
          <cell r="Q407">
            <v>4482022</v>
          </cell>
          <cell r="R407">
            <v>4416630</v>
          </cell>
          <cell r="S407">
            <v>4042442</v>
          </cell>
          <cell r="T407">
            <v>4606024</v>
          </cell>
          <cell r="U407">
            <v>4302407</v>
          </cell>
          <cell r="V407">
            <v>5133744</v>
          </cell>
          <cell r="W407">
            <v>5371522</v>
          </cell>
          <cell r="X407">
            <v>5589826</v>
          </cell>
          <cell r="Y407">
            <v>6959648</v>
          </cell>
          <cell r="Z407">
            <v>6663394</v>
          </cell>
          <cell r="AA407">
            <v>5431465</v>
          </cell>
          <cell r="AB407">
            <v>4105136</v>
          </cell>
          <cell r="AC407">
            <v>3899890</v>
          </cell>
          <cell r="AD407">
            <v>4282857</v>
          </cell>
          <cell r="AE407">
            <v>4083212</v>
          </cell>
          <cell r="AF407">
            <v>3820244</v>
          </cell>
          <cell r="AG407">
            <v>4055935</v>
          </cell>
          <cell r="AI407">
            <v>5085582</v>
          </cell>
        </row>
        <row r="408">
          <cell r="I408">
            <v>1544641</v>
          </cell>
          <cell r="J408">
            <v>1789187</v>
          </cell>
          <cell r="K408">
            <v>2330982</v>
          </cell>
          <cell r="L408">
            <v>2733661</v>
          </cell>
          <cell r="M408">
            <v>2923821</v>
          </cell>
          <cell r="N408">
            <v>3224117</v>
          </cell>
          <cell r="O408">
            <v>2209872</v>
          </cell>
          <cell r="P408">
            <v>1511938</v>
          </cell>
          <cell r="Q408">
            <v>1560987</v>
          </cell>
          <cell r="R408">
            <v>1723832</v>
          </cell>
          <cell r="S408">
            <v>1774725</v>
          </cell>
          <cell r="T408">
            <v>1724043</v>
          </cell>
          <cell r="U408">
            <v>1599040</v>
          </cell>
          <cell r="V408">
            <v>1808174</v>
          </cell>
          <cell r="W408">
            <v>2276965</v>
          </cell>
          <cell r="X408">
            <v>2597226</v>
          </cell>
          <cell r="Y408">
            <v>3303179</v>
          </cell>
          <cell r="Z408">
            <v>3278325</v>
          </cell>
          <cell r="AA408">
            <v>2263047</v>
          </cell>
          <cell r="AB408">
            <v>1649722</v>
          </cell>
          <cell r="AC408">
            <v>1541852</v>
          </cell>
          <cell r="AD408">
            <v>1837147</v>
          </cell>
          <cell r="AE408">
            <v>1691259</v>
          </cell>
          <cell r="AF408">
            <v>1656491</v>
          </cell>
          <cell r="AG408">
            <v>1426701</v>
          </cell>
          <cell r="AI408">
            <v>1789187</v>
          </cell>
        </row>
        <row r="409">
          <cell r="I409">
            <v>2877407</v>
          </cell>
          <cell r="J409">
            <v>3182357</v>
          </cell>
          <cell r="K409">
            <v>4195690</v>
          </cell>
          <cell r="L409">
            <v>4704446</v>
          </cell>
          <cell r="M409">
            <v>4943444</v>
          </cell>
          <cell r="N409">
            <v>5201884</v>
          </cell>
          <cell r="O409">
            <v>3859509</v>
          </cell>
          <cell r="P409">
            <v>2628211</v>
          </cell>
          <cell r="Q409">
            <v>2660348</v>
          </cell>
          <cell r="R409">
            <v>2872080</v>
          </cell>
          <cell r="S409">
            <v>2812545</v>
          </cell>
          <cell r="T409">
            <v>2964662</v>
          </cell>
          <cell r="U409">
            <v>2729102</v>
          </cell>
          <cell r="V409">
            <v>3083634</v>
          </cell>
          <cell r="W409">
            <v>4126833</v>
          </cell>
          <cell r="X409">
            <v>4590834</v>
          </cell>
          <cell r="Y409">
            <v>5786684</v>
          </cell>
          <cell r="Z409">
            <v>5470984</v>
          </cell>
          <cell r="AA409">
            <v>4020444</v>
          </cell>
          <cell r="AB409">
            <v>2932621</v>
          </cell>
          <cell r="AC409">
            <v>2787654</v>
          </cell>
          <cell r="AD409">
            <v>3106029</v>
          </cell>
          <cell r="AE409">
            <v>2767588</v>
          </cell>
          <cell r="AF409">
            <v>2693631</v>
          </cell>
          <cell r="AG409">
            <v>2629308</v>
          </cell>
          <cell r="AI409">
            <v>3182357</v>
          </cell>
        </row>
        <row r="410">
          <cell r="I410">
            <v>2036816</v>
          </cell>
          <cell r="J410">
            <v>2432162</v>
          </cell>
          <cell r="K410">
            <v>3131686</v>
          </cell>
          <cell r="L410">
            <v>3730740</v>
          </cell>
          <cell r="M410">
            <v>4262916</v>
          </cell>
          <cell r="N410">
            <v>4177166</v>
          </cell>
          <cell r="O410">
            <v>3171848</v>
          </cell>
          <cell r="P410">
            <v>1968181</v>
          </cell>
          <cell r="Q410">
            <v>1956990</v>
          </cell>
          <cell r="R410">
            <v>2313572</v>
          </cell>
          <cell r="S410">
            <v>2265007</v>
          </cell>
          <cell r="T410">
            <v>2224977</v>
          </cell>
          <cell r="U410">
            <v>2100417</v>
          </cell>
          <cell r="V410">
            <v>2211558</v>
          </cell>
          <cell r="W410">
            <v>3075273</v>
          </cell>
          <cell r="X410">
            <v>3412629</v>
          </cell>
          <cell r="Y410">
            <v>4564557</v>
          </cell>
          <cell r="Z410">
            <v>4443481</v>
          </cell>
          <cell r="AA410">
            <v>3242229</v>
          </cell>
          <cell r="AB410">
            <v>2104537</v>
          </cell>
          <cell r="AC410">
            <v>2053439</v>
          </cell>
          <cell r="AD410">
            <v>2442627</v>
          </cell>
          <cell r="AE410">
            <v>2162976</v>
          </cell>
          <cell r="AF410">
            <v>2164068</v>
          </cell>
          <cell r="AG410">
            <v>1981798</v>
          </cell>
          <cell r="AI410">
            <v>2432162</v>
          </cell>
        </row>
        <row r="411">
          <cell r="I411">
            <v>2652551</v>
          </cell>
          <cell r="J411">
            <v>3002645</v>
          </cell>
          <cell r="K411">
            <v>3625149</v>
          </cell>
          <cell r="L411">
            <v>4354403</v>
          </cell>
          <cell r="M411">
            <v>4681916</v>
          </cell>
          <cell r="N411">
            <v>5145366</v>
          </cell>
          <cell r="O411">
            <v>3841373</v>
          </cell>
          <cell r="P411">
            <v>2707215</v>
          </cell>
          <cell r="Q411">
            <v>2700502</v>
          </cell>
          <cell r="R411">
            <v>2953879</v>
          </cell>
          <cell r="S411">
            <v>3050157</v>
          </cell>
          <cell r="T411">
            <v>3077450</v>
          </cell>
          <cell r="U411">
            <v>2896901</v>
          </cell>
          <cell r="V411">
            <v>2883528</v>
          </cell>
          <cell r="W411">
            <v>3710579</v>
          </cell>
          <cell r="X411">
            <v>4264069</v>
          </cell>
          <cell r="Y411">
            <v>5182997</v>
          </cell>
          <cell r="Z411">
            <v>5351389</v>
          </cell>
          <cell r="AA411">
            <v>4017186</v>
          </cell>
          <cell r="AB411">
            <v>2803164</v>
          </cell>
          <cell r="AC411">
            <v>2748761</v>
          </cell>
          <cell r="AD411">
            <v>3271249</v>
          </cell>
          <cell r="AE411">
            <v>3041159</v>
          </cell>
          <cell r="AF411">
            <v>2936649</v>
          </cell>
          <cell r="AG411">
            <v>2688172</v>
          </cell>
          <cell r="AI411">
            <v>3002645</v>
          </cell>
        </row>
        <row r="412">
          <cell r="I412">
            <v>2378373</v>
          </cell>
          <cell r="J412">
            <v>2634715</v>
          </cell>
          <cell r="K412">
            <v>3069092</v>
          </cell>
          <cell r="L412">
            <v>3810981</v>
          </cell>
          <cell r="M412">
            <v>4063534</v>
          </cell>
          <cell r="N412">
            <v>4415545</v>
          </cell>
          <cell r="O412">
            <v>3313592</v>
          </cell>
          <cell r="P412">
            <v>2386228</v>
          </cell>
          <cell r="Q412">
            <v>2242470</v>
          </cell>
          <cell r="R412">
            <v>2500566</v>
          </cell>
          <cell r="S412">
            <v>2400939</v>
          </cell>
          <cell r="T412">
            <v>2557383</v>
          </cell>
          <cell r="U412">
            <v>2287582</v>
          </cell>
          <cell r="V412">
            <v>2306719</v>
          </cell>
          <cell r="W412">
            <v>3327047</v>
          </cell>
          <cell r="X412">
            <v>3245012</v>
          </cell>
          <cell r="Y412">
            <v>3623444</v>
          </cell>
          <cell r="Z412">
            <v>4235883</v>
          </cell>
          <cell r="AA412">
            <v>3160600</v>
          </cell>
          <cell r="AB412">
            <v>2209770</v>
          </cell>
          <cell r="AC412">
            <v>2404553</v>
          </cell>
          <cell r="AD412">
            <v>2576315</v>
          </cell>
          <cell r="AE412">
            <v>1949423</v>
          </cell>
          <cell r="AF412">
            <v>2066117</v>
          </cell>
          <cell r="AG412">
            <v>1737022</v>
          </cell>
          <cell r="AI412">
            <v>2634715</v>
          </cell>
        </row>
        <row r="413">
          <cell r="I413">
            <v>2119726</v>
          </cell>
          <cell r="J413">
            <v>2531752</v>
          </cell>
          <cell r="K413">
            <v>3117398</v>
          </cell>
          <cell r="L413">
            <v>3971526</v>
          </cell>
          <cell r="M413">
            <v>4386871</v>
          </cell>
          <cell r="N413">
            <v>4444384</v>
          </cell>
          <cell r="O413">
            <v>3298414</v>
          </cell>
          <cell r="P413">
            <v>2204975</v>
          </cell>
          <cell r="Q413">
            <v>2068278</v>
          </cell>
          <cell r="R413">
            <v>2429838</v>
          </cell>
          <cell r="S413">
            <v>2332475</v>
          </cell>
          <cell r="T413">
            <v>2457277</v>
          </cell>
          <cell r="U413">
            <v>2162082</v>
          </cell>
          <cell r="V413">
            <v>2191506</v>
          </cell>
          <cell r="W413">
            <v>3299628</v>
          </cell>
          <cell r="X413">
            <v>3573807</v>
          </cell>
          <cell r="Y413">
            <v>4829232</v>
          </cell>
          <cell r="Z413">
            <v>4945385</v>
          </cell>
          <cell r="AA413">
            <v>3692153</v>
          </cell>
          <cell r="AB413">
            <v>2423778</v>
          </cell>
          <cell r="AC413">
            <v>2215919</v>
          </cell>
          <cell r="AD413">
            <v>2620416</v>
          </cell>
          <cell r="AE413">
            <v>2342069</v>
          </cell>
          <cell r="AF413">
            <v>2346034</v>
          </cell>
          <cell r="AG413">
            <v>2084821</v>
          </cell>
          <cell r="AI413">
            <v>2531752</v>
          </cell>
        </row>
        <row r="414">
          <cell r="I414">
            <v>2311646</v>
          </cell>
          <cell r="J414">
            <v>2606484</v>
          </cell>
          <cell r="K414">
            <v>3116724</v>
          </cell>
          <cell r="L414">
            <v>3785148</v>
          </cell>
          <cell r="M414">
            <v>4165942</v>
          </cell>
          <cell r="N414">
            <v>4315154</v>
          </cell>
          <cell r="O414">
            <v>3323994</v>
          </cell>
          <cell r="P414">
            <v>2429689</v>
          </cell>
          <cell r="Q414">
            <v>2383807</v>
          </cell>
          <cell r="R414">
            <v>2476906</v>
          </cell>
          <cell r="S414">
            <v>2549343</v>
          </cell>
          <cell r="T414">
            <v>2582656</v>
          </cell>
          <cell r="U414">
            <v>2578488</v>
          </cell>
          <cell r="V414">
            <v>2316450</v>
          </cell>
          <cell r="W414">
            <v>3340712</v>
          </cell>
          <cell r="X414">
            <v>3664434</v>
          </cell>
          <cell r="Y414">
            <v>4646737</v>
          </cell>
          <cell r="Z414">
            <v>5000687</v>
          </cell>
          <cell r="AA414">
            <v>3840783</v>
          </cell>
          <cell r="AB414">
            <v>2754022</v>
          </cell>
          <cell r="AC414">
            <v>2646935</v>
          </cell>
          <cell r="AD414">
            <v>2761826</v>
          </cell>
          <cell r="AE414">
            <v>2773576</v>
          </cell>
          <cell r="AF414">
            <v>2846821</v>
          </cell>
          <cell r="AG414">
            <v>2497911</v>
          </cell>
          <cell r="AI414">
            <v>2606484</v>
          </cell>
        </row>
        <row r="415">
          <cell r="I415">
            <v>1949044</v>
          </cell>
          <cell r="J415">
            <v>2137785</v>
          </cell>
          <cell r="K415">
            <v>2433925</v>
          </cell>
          <cell r="L415">
            <v>3404151</v>
          </cell>
          <cell r="M415">
            <v>3786600</v>
          </cell>
          <cell r="N415">
            <v>3707575</v>
          </cell>
          <cell r="O415">
            <v>2877045</v>
          </cell>
          <cell r="P415">
            <v>2114262</v>
          </cell>
          <cell r="Q415">
            <v>1755789</v>
          </cell>
          <cell r="R415">
            <v>1998276</v>
          </cell>
          <cell r="S415">
            <v>2027517</v>
          </cell>
          <cell r="T415">
            <v>2008761</v>
          </cell>
          <cell r="U415">
            <v>1965488</v>
          </cell>
          <cell r="V415">
            <v>1758292</v>
          </cell>
          <cell r="W415">
            <v>2672808</v>
          </cell>
          <cell r="X415">
            <v>2965429</v>
          </cell>
          <cell r="Y415">
            <v>3852989</v>
          </cell>
          <cell r="Z415">
            <v>4149237</v>
          </cell>
          <cell r="AA415">
            <v>3159836</v>
          </cell>
          <cell r="AB415">
            <v>2035451</v>
          </cell>
          <cell r="AC415">
            <v>1815243</v>
          </cell>
          <cell r="AD415">
            <v>2106018</v>
          </cell>
          <cell r="AE415">
            <v>1918691</v>
          </cell>
          <cell r="AF415">
            <v>1950479</v>
          </cell>
          <cell r="AG415">
            <v>1761656</v>
          </cell>
          <cell r="AI415">
            <v>2137785</v>
          </cell>
        </row>
        <row r="416">
          <cell r="I416">
            <v>4199923</v>
          </cell>
          <cell r="J416">
            <v>4870921</v>
          </cell>
          <cell r="K416">
            <v>5247048</v>
          </cell>
          <cell r="L416">
            <v>6900876</v>
          </cell>
          <cell r="M416">
            <v>6813692</v>
          </cell>
          <cell r="N416">
            <v>7629160</v>
          </cell>
          <cell r="O416">
            <v>6178716</v>
          </cell>
          <cell r="P416">
            <v>4667862</v>
          </cell>
          <cell r="Q416">
            <v>4119605</v>
          </cell>
          <cell r="R416">
            <v>4262784</v>
          </cell>
          <cell r="S416">
            <v>4898629</v>
          </cell>
          <cell r="T416">
            <v>4862936</v>
          </cell>
          <cell r="U416">
            <v>4806855</v>
          </cell>
          <cell r="V416">
            <v>4711081</v>
          </cell>
          <cell r="W416">
            <v>5734176</v>
          </cell>
          <cell r="X416">
            <v>6326943</v>
          </cell>
          <cell r="Y416">
            <v>7505156</v>
          </cell>
          <cell r="Z416">
            <v>6858817</v>
          </cell>
          <cell r="AA416">
            <v>6041777</v>
          </cell>
          <cell r="AB416">
            <v>4535222</v>
          </cell>
          <cell r="AC416">
            <v>4012992</v>
          </cell>
          <cell r="AD416">
            <v>4043266</v>
          </cell>
          <cell r="AE416">
            <v>4124695</v>
          </cell>
          <cell r="AF416">
            <v>3924357</v>
          </cell>
          <cell r="AG416">
            <v>3737194</v>
          </cell>
          <cell r="AI416">
            <v>4870921</v>
          </cell>
        </row>
        <row r="417">
          <cell r="I417">
            <v>1744895</v>
          </cell>
          <cell r="J417">
            <v>1887304</v>
          </cell>
          <cell r="K417">
            <v>2229430</v>
          </cell>
          <cell r="L417">
            <v>3081545</v>
          </cell>
          <cell r="M417">
            <v>3346284</v>
          </cell>
          <cell r="N417">
            <v>3612972</v>
          </cell>
          <cell r="O417">
            <v>2714441</v>
          </cell>
          <cell r="P417">
            <v>1917337</v>
          </cell>
          <cell r="Q417">
            <v>1631916</v>
          </cell>
          <cell r="R417">
            <v>1768168</v>
          </cell>
          <cell r="S417">
            <v>1727295</v>
          </cell>
          <cell r="T417">
            <v>1906620</v>
          </cell>
          <cell r="U417">
            <v>1687904</v>
          </cell>
          <cell r="V417">
            <v>1636924</v>
          </cell>
          <cell r="W417">
            <v>2431240</v>
          </cell>
          <cell r="X417">
            <v>2702667</v>
          </cell>
          <cell r="Y417">
            <v>3548832</v>
          </cell>
          <cell r="Z417">
            <v>3958917</v>
          </cell>
          <cell r="AA417">
            <v>2957266</v>
          </cell>
          <cell r="AB417">
            <v>1977617</v>
          </cell>
          <cell r="AC417">
            <v>1716402</v>
          </cell>
          <cell r="AD417">
            <v>1785641</v>
          </cell>
          <cell r="AE417">
            <v>1809426</v>
          </cell>
          <cell r="AF417">
            <v>1784461</v>
          </cell>
          <cell r="AG417">
            <v>1528983</v>
          </cell>
          <cell r="AI417">
            <v>1887304</v>
          </cell>
        </row>
        <row r="418">
          <cell r="I418">
            <v>8857451</v>
          </cell>
          <cell r="J418">
            <v>8318579</v>
          </cell>
          <cell r="K418">
            <v>9762838</v>
          </cell>
          <cell r="L418">
            <v>10032482</v>
          </cell>
          <cell r="M418">
            <v>10558397</v>
          </cell>
          <cell r="N418">
            <v>11530356</v>
          </cell>
          <cell r="O418">
            <v>9419787</v>
          </cell>
          <cell r="P418">
            <v>8063549</v>
          </cell>
          <cell r="Q418">
            <v>7589689</v>
          </cell>
          <cell r="R418">
            <v>8418752</v>
          </cell>
          <cell r="S418">
            <v>8089792</v>
          </cell>
          <cell r="T418">
            <v>8634438</v>
          </cell>
          <cell r="U418">
            <v>8144594</v>
          </cell>
          <cell r="V418">
            <v>7964265</v>
          </cell>
          <cell r="W418">
            <v>10057652</v>
          </cell>
          <cell r="X418">
            <v>10066736</v>
          </cell>
          <cell r="Y418">
            <v>11173307</v>
          </cell>
          <cell r="Z418">
            <v>12572420</v>
          </cell>
          <cell r="AA418">
            <v>10085476</v>
          </cell>
          <cell r="AB418">
            <v>8739582</v>
          </cell>
          <cell r="AC418">
            <v>8108216</v>
          </cell>
          <cell r="AD418">
            <v>8276491</v>
          </cell>
          <cell r="AE418">
            <v>8757840</v>
          </cell>
          <cell r="AF418">
            <v>8680330</v>
          </cell>
          <cell r="AG418">
            <v>8210361</v>
          </cell>
          <cell r="AI418">
            <v>8318579</v>
          </cell>
        </row>
        <row r="419">
          <cell r="I419">
            <v>2914015</v>
          </cell>
          <cell r="J419">
            <v>3132914</v>
          </cell>
          <cell r="K419">
            <v>4403061</v>
          </cell>
          <cell r="L419">
            <v>5703196</v>
          </cell>
          <cell r="M419">
            <v>6193527</v>
          </cell>
          <cell r="N419">
            <v>6325348</v>
          </cell>
          <cell r="O419">
            <v>5814233</v>
          </cell>
          <cell r="P419">
            <v>4208528</v>
          </cell>
          <cell r="Q419">
            <v>3785373</v>
          </cell>
          <cell r="R419">
            <v>4408701</v>
          </cell>
          <cell r="S419">
            <v>4132426</v>
          </cell>
          <cell r="T419">
            <v>4385856</v>
          </cell>
          <cell r="U419">
            <v>4011337</v>
          </cell>
          <cell r="V419">
            <v>3726035</v>
          </cell>
          <cell r="W419">
            <v>5048474</v>
          </cell>
          <cell r="X419">
            <v>5330156</v>
          </cell>
          <cell r="Y419">
            <v>6419970</v>
          </cell>
          <cell r="Z419">
            <v>7259277</v>
          </cell>
          <cell r="AA419">
            <v>6048539</v>
          </cell>
          <cell r="AB419">
            <v>4440577</v>
          </cell>
          <cell r="AC419">
            <v>4169056</v>
          </cell>
          <cell r="AD419">
            <v>4256482</v>
          </cell>
          <cell r="AE419">
            <v>4140035</v>
          </cell>
          <cell r="AF419">
            <v>4173946</v>
          </cell>
          <cell r="AG419">
            <v>4110462</v>
          </cell>
          <cell r="AI419">
            <v>3132914</v>
          </cell>
        </row>
        <row r="420">
          <cell r="I420">
            <v>1714415</v>
          </cell>
          <cell r="J420">
            <v>2318233</v>
          </cell>
          <cell r="K420">
            <v>2413004</v>
          </cell>
          <cell r="L420">
            <v>3087081</v>
          </cell>
          <cell r="M420">
            <v>3088402</v>
          </cell>
          <cell r="N420">
            <v>3537201</v>
          </cell>
          <cell r="O420">
            <v>3263895</v>
          </cell>
          <cell r="P420">
            <v>2294014</v>
          </cell>
          <cell r="Q420">
            <v>2115345</v>
          </cell>
          <cell r="R420">
            <v>2301411</v>
          </cell>
          <cell r="S420">
            <v>2435926</v>
          </cell>
          <cell r="T420">
            <v>2346109</v>
          </cell>
          <cell r="U420">
            <v>2484760</v>
          </cell>
          <cell r="V420">
            <v>1984911</v>
          </cell>
          <cell r="W420">
            <v>2700230</v>
          </cell>
          <cell r="X420">
            <v>2906213</v>
          </cell>
          <cell r="Y420">
            <v>3260487</v>
          </cell>
          <cell r="Z420">
            <v>4127441</v>
          </cell>
          <cell r="AA420">
            <v>2925641</v>
          </cell>
          <cell r="AB420">
            <v>2412314</v>
          </cell>
          <cell r="AC420">
            <v>2254699</v>
          </cell>
          <cell r="AD420">
            <v>2331174</v>
          </cell>
          <cell r="AE420">
            <v>2439938</v>
          </cell>
          <cell r="AF420">
            <v>2310178</v>
          </cell>
          <cell r="AG420">
            <v>2169526</v>
          </cell>
          <cell r="AI420">
            <v>2318233</v>
          </cell>
        </row>
        <row r="421">
          <cell r="I421">
            <v>2082567</v>
          </cell>
          <cell r="J421">
            <v>2193873</v>
          </cell>
          <cell r="K421">
            <v>2291184</v>
          </cell>
          <cell r="L421">
            <v>3161767</v>
          </cell>
          <cell r="M421">
            <v>3346584</v>
          </cell>
          <cell r="N421">
            <v>3867607</v>
          </cell>
          <cell r="O421">
            <v>3403203</v>
          </cell>
          <cell r="P421">
            <v>2150425</v>
          </cell>
          <cell r="Q421">
            <v>1950496</v>
          </cell>
          <cell r="R421">
            <v>2112918</v>
          </cell>
          <cell r="S421">
            <v>2023682</v>
          </cell>
          <cell r="T421">
            <v>2248553</v>
          </cell>
          <cell r="U421">
            <v>1936948</v>
          </cell>
          <cell r="V421">
            <v>2010147</v>
          </cell>
          <cell r="W421">
            <v>2341282</v>
          </cell>
          <cell r="X421">
            <v>2766867</v>
          </cell>
          <cell r="Y421">
            <v>3560489</v>
          </cell>
          <cell r="Z421">
            <v>3890061</v>
          </cell>
          <cell r="AA421">
            <v>3615703</v>
          </cell>
          <cell r="AB421">
            <v>2153983</v>
          </cell>
          <cell r="AC421">
            <v>1935485</v>
          </cell>
          <cell r="AD421">
            <v>2126639</v>
          </cell>
          <cell r="AE421">
            <v>2225839</v>
          </cell>
          <cell r="AF421">
            <v>2074486</v>
          </cell>
          <cell r="AG421">
            <v>1933879</v>
          </cell>
          <cell r="AI421">
            <v>2193873</v>
          </cell>
        </row>
        <row r="422">
          <cell r="I422">
            <v>3006392</v>
          </cell>
          <cell r="J422">
            <v>2780787</v>
          </cell>
          <cell r="K422">
            <v>2857036</v>
          </cell>
          <cell r="L422">
            <v>3860835</v>
          </cell>
          <cell r="M422">
            <v>3787227</v>
          </cell>
          <cell r="N422">
            <v>4102827</v>
          </cell>
          <cell r="O422">
            <v>4310199</v>
          </cell>
          <cell r="P422">
            <v>2772926</v>
          </cell>
          <cell r="Q422">
            <v>2577462</v>
          </cell>
          <cell r="R422">
            <v>2824531</v>
          </cell>
          <cell r="S422">
            <v>2748144</v>
          </cell>
          <cell r="T422">
            <v>3239392</v>
          </cell>
          <cell r="U422">
            <v>2639752</v>
          </cell>
          <cell r="V422">
            <v>2584957</v>
          </cell>
          <cell r="W422">
            <v>3048499</v>
          </cell>
          <cell r="X422">
            <v>3315854</v>
          </cell>
          <cell r="Y422">
            <v>4029525</v>
          </cell>
          <cell r="Z422">
            <v>4471270</v>
          </cell>
          <cell r="AA422">
            <v>4748679</v>
          </cell>
          <cell r="AB422">
            <v>2447893</v>
          </cell>
          <cell r="AC422">
            <v>2712834</v>
          </cell>
          <cell r="AD422">
            <v>2737698</v>
          </cell>
          <cell r="AE422">
            <v>2864279</v>
          </cell>
          <cell r="AF422">
            <v>2960923</v>
          </cell>
          <cell r="AG422">
            <v>2504584</v>
          </cell>
          <cell r="AI422">
            <v>2780787</v>
          </cell>
        </row>
        <row r="423">
          <cell r="I423">
            <v>4077814</v>
          </cell>
          <cell r="J423">
            <v>4273127</v>
          </cell>
          <cell r="K423">
            <v>4294405</v>
          </cell>
          <cell r="L423">
            <v>5988288</v>
          </cell>
          <cell r="M423">
            <v>5889480</v>
          </cell>
          <cell r="N423">
            <v>6942866</v>
          </cell>
          <cell r="O423">
            <v>5490341</v>
          </cell>
          <cell r="P423">
            <v>4640046</v>
          </cell>
          <cell r="Q423">
            <v>4018496</v>
          </cell>
          <cell r="R423">
            <v>4028075</v>
          </cell>
          <cell r="S423">
            <v>4379894</v>
          </cell>
          <cell r="T423">
            <v>4042086</v>
          </cell>
          <cell r="U423">
            <v>4294915</v>
          </cell>
          <cell r="V423">
            <v>4185100</v>
          </cell>
          <cell r="W423">
            <v>5046104</v>
          </cell>
          <cell r="X423">
            <v>5392303</v>
          </cell>
          <cell r="Y423">
            <v>6206147</v>
          </cell>
          <cell r="Z423">
            <v>7903046</v>
          </cell>
          <cell r="AA423">
            <v>5446361</v>
          </cell>
          <cell r="AB423">
            <v>4872727</v>
          </cell>
          <cell r="AC423">
            <v>4380498</v>
          </cell>
          <cell r="AD423">
            <v>3975962</v>
          </cell>
          <cell r="AE423">
            <v>4230718</v>
          </cell>
          <cell r="AF423">
            <v>4286122</v>
          </cell>
          <cell r="AG423">
            <v>4148444</v>
          </cell>
          <cell r="AI423">
            <v>4273127</v>
          </cell>
        </row>
        <row r="424">
          <cell r="I424">
            <v>2025275</v>
          </cell>
          <cell r="J424">
            <v>2066549</v>
          </cell>
          <cell r="K424">
            <v>2141385</v>
          </cell>
          <cell r="L424">
            <v>3677489</v>
          </cell>
          <cell r="M424">
            <v>3678706</v>
          </cell>
          <cell r="N424">
            <v>4313497</v>
          </cell>
          <cell r="O424">
            <v>3901037</v>
          </cell>
          <cell r="P424">
            <v>2588763</v>
          </cell>
          <cell r="Q424">
            <v>1844991</v>
          </cell>
          <cell r="R424">
            <v>1999375</v>
          </cell>
          <cell r="S424">
            <v>2229782</v>
          </cell>
          <cell r="T424">
            <v>2152630</v>
          </cell>
          <cell r="U424">
            <v>2128335</v>
          </cell>
          <cell r="V424">
            <v>2068198</v>
          </cell>
          <cell r="W424">
            <v>2474405</v>
          </cell>
          <cell r="X424">
            <v>2906299</v>
          </cell>
          <cell r="Y424">
            <v>4056282</v>
          </cell>
          <cell r="Z424">
            <v>4864901</v>
          </cell>
          <cell r="AA424">
            <v>4149241</v>
          </cell>
          <cell r="AB424">
            <v>2562925</v>
          </cell>
          <cell r="AC424">
            <v>2094385</v>
          </cell>
          <cell r="AD424">
            <v>1985142</v>
          </cell>
          <cell r="AE424">
            <v>2240077</v>
          </cell>
          <cell r="AF424">
            <v>2169987</v>
          </cell>
          <cell r="AG424">
            <v>1954367</v>
          </cell>
          <cell r="AI424">
            <v>2066549</v>
          </cell>
        </row>
        <row r="425">
          <cell r="I425">
            <v>8605053</v>
          </cell>
          <cell r="J425">
            <v>6881615</v>
          </cell>
          <cell r="K425">
            <v>5533696</v>
          </cell>
          <cell r="L425">
            <v>8600756</v>
          </cell>
          <cell r="M425">
            <v>8605429</v>
          </cell>
          <cell r="N425">
            <v>8729896</v>
          </cell>
          <cell r="O425">
            <v>9312413</v>
          </cell>
          <cell r="P425">
            <v>7055686</v>
          </cell>
          <cell r="Q425">
            <v>5724378</v>
          </cell>
          <cell r="R425">
            <v>5515764</v>
          </cell>
          <cell r="S425">
            <v>5811699</v>
          </cell>
          <cell r="T425">
            <v>5691965</v>
          </cell>
          <cell r="U425">
            <v>5390564</v>
          </cell>
          <cell r="V425">
            <v>5388725</v>
          </cell>
          <cell r="W425">
            <v>6031653</v>
          </cell>
          <cell r="X425">
            <v>7049902</v>
          </cell>
          <cell r="Y425">
            <v>8444669</v>
          </cell>
          <cell r="Z425">
            <v>9164621</v>
          </cell>
          <cell r="AA425">
            <v>9249999</v>
          </cell>
          <cell r="AB425">
            <v>6254323</v>
          </cell>
          <cell r="AC425">
            <v>5710659</v>
          </cell>
          <cell r="AD425">
            <v>5390150</v>
          </cell>
          <cell r="AE425">
            <v>5685470</v>
          </cell>
          <cell r="AF425">
            <v>5662314</v>
          </cell>
          <cell r="AG425">
            <v>4142890</v>
          </cell>
          <cell r="AI425">
            <v>6881615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1"/>
      <sheetName val="Exhibit 2"/>
      <sheetName val="BellarExhibits"/>
      <sheetName val="#REF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comes"/>
      <sheetName val="LGE Electric"/>
      <sheetName val="LGE Gas"/>
      <sheetName val="Cap"/>
      <sheetName val="Ex 1"/>
      <sheetName val="Ex 2"/>
      <sheetName val="Ex 3"/>
      <sheetName val="Ex 4"/>
      <sheetName val="A"/>
      <sheetName val="B"/>
      <sheetName val="C"/>
      <sheetName val="D"/>
      <sheetName val="E"/>
      <sheetName val="G"/>
      <sheetName val="F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Z"/>
      <sheetName val="AA"/>
      <sheetName val="AB"/>
      <sheetName val="AC"/>
      <sheetName val="AD"/>
      <sheetName val="AE"/>
      <sheetName val="AF"/>
      <sheetName val="AG"/>
      <sheetName val="AH"/>
      <sheetName val="AI"/>
      <sheetName val="AW"/>
      <sheetName val="Gross up Factor"/>
      <sheetName val="not used Ex 4"/>
      <sheetName val="not used Ex 5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illingDetail"/>
      <sheetName val="KW_Report"/>
      <sheetName val="KWH_Report"/>
      <sheetName val="Rev_Report"/>
      <sheetName val="MW_Report"/>
      <sheetName val="MWH_Report"/>
      <sheetName val="ThousRev_Report"/>
    </sheetNames>
    <sheetDataSet>
      <sheetData sheetId="0" refreshError="1">
        <row r="11">
          <cell r="K11">
            <v>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illingDetail"/>
      <sheetName val="KW_Report"/>
      <sheetName val="KWH_Report"/>
      <sheetName val="Rev_Report"/>
      <sheetName val="MW_Report"/>
      <sheetName val="MWH_Report"/>
      <sheetName val="ThousRev_Report"/>
    </sheetNames>
    <sheetDataSet>
      <sheetData sheetId="0" refreshError="1">
        <row r="5">
          <cell r="G5">
            <v>2004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"/>
      <sheetName val="KU Old"/>
      <sheetName val="CAP"/>
      <sheetName val="Ex 1"/>
      <sheetName val="Ex 2"/>
      <sheetName val="Ex 3"/>
      <sheetName val="Ex 4"/>
      <sheetName val="EX 5"/>
      <sheetName val="Ex 6"/>
      <sheetName val="Ex 7"/>
      <sheetName val="ROE-Electric"/>
      <sheetName val="1.00"/>
      <sheetName val="1.01"/>
      <sheetName val="1.02"/>
      <sheetName val="1.03"/>
      <sheetName val="1.04"/>
      <sheetName val="1.05"/>
      <sheetName val="1.06"/>
      <sheetName val="1.07"/>
      <sheetName val="ESM History-Final"/>
      <sheetName val="1.08"/>
      <sheetName val="FERC 449 Detail"/>
      <sheetName val="1.09"/>
      <sheetName val="DSM"/>
      <sheetName val="1.10"/>
      <sheetName val="1.11"/>
      <sheetName val="1.12"/>
      <sheetName val="1.12 (Sept2003)"/>
      <sheetName val="1.13"/>
      <sheetName val="1.14"/>
      <sheetName val="Storm (2)"/>
      <sheetName val="Storm"/>
      <sheetName val="1.15"/>
      <sheetName val="1.16"/>
      <sheetName val="1.17"/>
      <sheetName val="1.18"/>
      <sheetName val="OSS Margin (1998-2004)"/>
      <sheetName val="1.19"/>
      <sheetName val="1.20"/>
      <sheetName val="1.20 Gross"/>
      <sheetName val="1.21"/>
      <sheetName val="VDT"/>
      <sheetName val="RevDatabase"/>
      <sheetName val="1.22"/>
      <sheetName val="1.23"/>
      <sheetName val="1.24"/>
      <sheetName val="1.25"/>
      <sheetName val="1.26"/>
      <sheetName val="1.27"/>
      <sheetName val="1.28"/>
      <sheetName val="1.29"/>
      <sheetName val="1.30"/>
      <sheetName val="1.31"/>
      <sheetName val="1.32"/>
      <sheetName val="1.33"/>
      <sheetName val="1.34"/>
      <sheetName val="1.35"/>
      <sheetName val="1.36"/>
      <sheetName val="1.37"/>
      <sheetName val="1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F644"/>
  <sheetViews>
    <sheetView view="pageBreakPreview" zoomScale="80" zoomScaleNormal="65" zoomScaleSheetLayoutView="80" workbookViewId="0">
      <pane xSplit="6" ySplit="2" topLeftCell="J570" activePane="bottomRight" state="frozen"/>
      <selection pane="topRight" activeCell="G1" sqref="G1"/>
      <selection pane="bottomLeft" activeCell="A3" sqref="A3"/>
      <selection pane="bottomRight" activeCell="O605" sqref="O605"/>
    </sheetView>
  </sheetViews>
  <sheetFormatPr defaultColWidth="9.140625" defaultRowHeight="12.75" x14ac:dyDescent="0.2"/>
  <cols>
    <col min="1" max="1" width="10.5703125" style="25" customWidth="1"/>
    <col min="2" max="2" width="42.5703125" style="25" bestFit="1" customWidth="1"/>
    <col min="3" max="4" width="10.42578125" style="117" customWidth="1"/>
    <col min="5" max="5" width="3.85546875" style="117" customWidth="1"/>
    <col min="6" max="6" width="19.42578125" style="25" customWidth="1"/>
    <col min="7" max="14" width="19.42578125" style="117" customWidth="1"/>
    <col min="15" max="22" width="19.42578125" style="25" customWidth="1"/>
    <col min="23" max="24" width="14.28515625" style="25" customWidth="1"/>
    <col min="25" max="25" width="11.28515625" style="25" bestFit="1" customWidth="1"/>
    <col min="26" max="16384" width="9.140625" style="25"/>
  </cols>
  <sheetData>
    <row r="1" spans="1:32" ht="49.5" customHeight="1" x14ac:dyDescent="0.2">
      <c r="F1" s="20" t="s">
        <v>14</v>
      </c>
      <c r="G1" s="20" t="s">
        <v>642</v>
      </c>
      <c r="H1" s="20" t="s">
        <v>642</v>
      </c>
      <c r="I1" s="20" t="s">
        <v>3</v>
      </c>
      <c r="J1" s="20" t="s">
        <v>3</v>
      </c>
      <c r="K1" s="20" t="s">
        <v>4</v>
      </c>
      <c r="L1" s="20" t="s">
        <v>4</v>
      </c>
      <c r="M1" s="21" t="s">
        <v>5</v>
      </c>
      <c r="N1" s="21" t="s">
        <v>7</v>
      </c>
      <c r="O1" s="21" t="s">
        <v>685</v>
      </c>
      <c r="P1" s="21" t="s">
        <v>685</v>
      </c>
      <c r="Q1" s="21" t="s">
        <v>686</v>
      </c>
      <c r="R1" s="21" t="s">
        <v>687</v>
      </c>
      <c r="S1" s="20" t="s">
        <v>10</v>
      </c>
      <c r="T1" s="20" t="s">
        <v>11</v>
      </c>
      <c r="U1" s="21" t="s">
        <v>12</v>
      </c>
      <c r="V1" s="21" t="s">
        <v>652</v>
      </c>
      <c r="W1" s="20" t="s">
        <v>14</v>
      </c>
      <c r="X1" s="20"/>
    </row>
    <row r="2" spans="1:32" ht="13.5" thickBot="1" x14ac:dyDescent="0.25">
      <c r="A2" s="118" t="s">
        <v>19</v>
      </c>
      <c r="B2" s="123"/>
      <c r="C2" s="22" t="s">
        <v>17</v>
      </c>
      <c r="D2" s="22" t="s">
        <v>18</v>
      </c>
      <c r="E2" s="22"/>
      <c r="F2" s="22" t="s">
        <v>15</v>
      </c>
      <c r="G2" s="22" t="s">
        <v>1</v>
      </c>
      <c r="H2" s="22" t="s">
        <v>2</v>
      </c>
      <c r="I2" s="22" t="s">
        <v>1</v>
      </c>
      <c r="J2" s="22" t="s">
        <v>2</v>
      </c>
      <c r="K2" s="22" t="s">
        <v>1</v>
      </c>
      <c r="L2" s="22" t="s">
        <v>2</v>
      </c>
      <c r="M2" s="22" t="s">
        <v>2</v>
      </c>
      <c r="N2" s="22" t="s">
        <v>1</v>
      </c>
      <c r="O2" s="22" t="s">
        <v>1</v>
      </c>
      <c r="P2" s="22" t="s">
        <v>9</v>
      </c>
      <c r="Q2" s="22" t="s">
        <v>1</v>
      </c>
      <c r="R2" s="22" t="s">
        <v>9</v>
      </c>
      <c r="S2" s="22" t="s">
        <v>9</v>
      </c>
      <c r="T2" s="22" t="s">
        <v>9</v>
      </c>
      <c r="U2" s="22" t="s">
        <v>9</v>
      </c>
      <c r="V2" s="22" t="s">
        <v>9</v>
      </c>
      <c r="W2" s="22" t="s">
        <v>20</v>
      </c>
      <c r="X2" s="22" t="s">
        <v>21</v>
      </c>
    </row>
    <row r="4" spans="1:32" x14ac:dyDescent="0.2">
      <c r="A4" s="119" t="s">
        <v>668</v>
      </c>
    </row>
    <row r="5" spans="1:32" x14ac:dyDescent="0.2">
      <c r="A5" s="119"/>
    </row>
    <row r="6" spans="1:32" x14ac:dyDescent="0.2">
      <c r="A6" s="13" t="s">
        <v>397</v>
      </c>
    </row>
    <row r="7" spans="1:32" x14ac:dyDescent="0.2">
      <c r="A7" s="28" t="s">
        <v>22</v>
      </c>
      <c r="B7" s="124" t="s">
        <v>397</v>
      </c>
      <c r="C7" s="117" t="s">
        <v>24</v>
      </c>
      <c r="D7" s="117" t="s">
        <v>25</v>
      </c>
      <c r="F7" s="32">
        <v>141470598.82615376</v>
      </c>
      <c r="G7" s="27">
        <f>(VLOOKUP($D7,$C$6:$AJ$992,5,)/VLOOKUP($D7,$C$6:$AJ$992,4,))*$F7</f>
        <v>0</v>
      </c>
      <c r="H7" s="27">
        <f>(VLOOKUP($D7,$C$6:$AJ$992,6,)/VLOOKUP($D7,$C$6:$AJ$992,4,))*$F7</f>
        <v>0</v>
      </c>
      <c r="I7" s="27">
        <f>(VLOOKUP($D7,$C$6:$AJ$992,7,)/VLOOKUP($D7,$C$6:$AJ$992,4,))*$F7</f>
        <v>141470598.82615376</v>
      </c>
      <c r="J7" s="27">
        <f>(VLOOKUP($D7,$C$6:$AJ$992,8,)/VLOOKUP($D7,$C$6:$AJ$992,4,))*$F7</f>
        <v>0</v>
      </c>
      <c r="K7" s="27">
        <f>(VLOOKUP($D7,$C$6:$AJ$992,9,)/VLOOKUP($D7,$C$6:$AJ$992,4,))*$F7</f>
        <v>0</v>
      </c>
      <c r="L7" s="27">
        <f>(VLOOKUP($D7,$C$6:$AJ$992,10,)/VLOOKUP($D7,$C$6:$AJ$992,4,))*$F7</f>
        <v>0</v>
      </c>
      <c r="M7" s="27">
        <f>(VLOOKUP($D7,$C$6:$AJ$992,11,)/VLOOKUP($D7,$C$6:$AJ$992,4,))*$F7</f>
        <v>0</v>
      </c>
      <c r="N7" s="27">
        <f>(VLOOKUP($D7,$C$6:$AJ$992,12,)/VLOOKUP($D7,$C$6:$AJ$992,4,))*$F7</f>
        <v>0</v>
      </c>
      <c r="O7" s="27">
        <f>(VLOOKUP($D7,$C$6:$AJ$992,13,)/VLOOKUP($D7,$C$6:$AJ$992,4,))*$F7</f>
        <v>0</v>
      </c>
      <c r="P7" s="27">
        <f>(VLOOKUP($D7,$C$6:$AJ$992,14,)/VLOOKUP($D7,$C$6:$AJ$992,4,))*$F7</f>
        <v>0</v>
      </c>
      <c r="Q7" s="27">
        <f>(VLOOKUP($D7,$C$6:$AJ$992,15,)/VLOOKUP($D7,$C$6:$AJ$992,4,))*$F7</f>
        <v>0</v>
      </c>
      <c r="R7" s="27">
        <f>(VLOOKUP($D7,$C$6:$AJ$992,16,)/VLOOKUP($D7,$C$6:$AJ$992,4,))*$F7</f>
        <v>0</v>
      </c>
      <c r="S7" s="27">
        <f>(VLOOKUP($D7,$C$6:$AJ$992,17,)/VLOOKUP($D7,$C$6:$AJ$992,4,))*$F7</f>
        <v>0</v>
      </c>
      <c r="T7" s="27">
        <f>(VLOOKUP($D7,$C$6:$AJ$992,18,)/VLOOKUP($D7,$C$6:$AJ$992,4,))*$F7</f>
        <v>0</v>
      </c>
      <c r="U7" s="27">
        <f>(VLOOKUP($D7,$C$6:$AJ$992,19,)/VLOOKUP($D7,$C$6:$AJ$992,4,))*$F7</f>
        <v>0</v>
      </c>
      <c r="V7" s="27">
        <f>(VLOOKUP($D7,$C$6:$AJ$992,20,)/VLOOKUP($D7,$C$6:$AJ$992,4,))*$F7</f>
        <v>0</v>
      </c>
      <c r="W7" s="27">
        <f>SUM(G7:V7)</f>
        <v>141470598.82615376</v>
      </c>
      <c r="X7" s="125" t="str">
        <f>IF(ABS(W7-F7)&lt;1,"ok","err")</f>
        <v>ok</v>
      </c>
      <c r="Y7" s="126"/>
      <c r="Z7" s="126"/>
      <c r="AA7" s="126"/>
      <c r="AB7" s="126"/>
      <c r="AC7" s="126"/>
      <c r="AD7" s="126"/>
      <c r="AE7" s="27"/>
      <c r="AF7" s="125"/>
    </row>
    <row r="8" spans="1:32" x14ac:dyDescent="0.2">
      <c r="A8" s="28">
        <v>358</v>
      </c>
      <c r="B8" s="124" t="s">
        <v>716</v>
      </c>
      <c r="C8" s="117" t="s">
        <v>24</v>
      </c>
      <c r="D8" s="117" t="s">
        <v>25</v>
      </c>
      <c r="F8" s="32">
        <v>0</v>
      </c>
      <c r="G8" s="27">
        <f>(VLOOKUP($D8,$C$6:$AJ$992,5,)/VLOOKUP($D8,$C$6:$AJ$992,4,))*$F8</f>
        <v>0</v>
      </c>
      <c r="H8" s="27">
        <f>(VLOOKUP($D8,$C$6:$AJ$992,6,)/VLOOKUP($D8,$C$6:$AJ$992,4,))*$F8</f>
        <v>0</v>
      </c>
      <c r="I8" s="27">
        <f>(VLOOKUP($D8,$C$6:$AJ$992,7,)/VLOOKUP($D8,$C$6:$AJ$992,4,))*$F8</f>
        <v>0</v>
      </c>
      <c r="J8" s="27">
        <f>(VLOOKUP($D8,$C$6:$AJ$992,8,)/VLOOKUP($D8,$C$6:$AJ$992,4,))*$F8</f>
        <v>0</v>
      </c>
      <c r="K8" s="27">
        <f>(VLOOKUP($D8,$C$6:$AJ$992,9,)/VLOOKUP($D8,$C$6:$AJ$992,4,))*$F8</f>
        <v>0</v>
      </c>
      <c r="L8" s="27">
        <f>(VLOOKUP($D8,$C$6:$AJ$992,10,)/VLOOKUP($D8,$C$6:$AJ$992,4,))*$F8</f>
        <v>0</v>
      </c>
      <c r="M8" s="27">
        <f>(VLOOKUP($D8,$C$6:$AJ$992,11,)/VLOOKUP($D8,$C$6:$AJ$992,4,))*$F8</f>
        <v>0</v>
      </c>
      <c r="N8" s="27">
        <f>(VLOOKUP($D8,$C$6:$AJ$992,12,)/VLOOKUP($D8,$C$6:$AJ$992,4,))*$F8</f>
        <v>0</v>
      </c>
      <c r="O8" s="27">
        <f>(VLOOKUP($D8,$C$6:$AJ$992,13,)/VLOOKUP($D8,$C$6:$AJ$992,4,))*$F8</f>
        <v>0</v>
      </c>
      <c r="P8" s="27">
        <f>(VLOOKUP($D8,$C$6:$AJ$992,14,)/VLOOKUP($D8,$C$6:$AJ$992,4,))*$F8</f>
        <v>0</v>
      </c>
      <c r="Q8" s="27">
        <f>(VLOOKUP($D8,$C$6:$AJ$992,15,)/VLOOKUP($D8,$C$6:$AJ$992,4,))*$F8</f>
        <v>0</v>
      </c>
      <c r="R8" s="27">
        <f>(VLOOKUP($D8,$C$6:$AJ$992,16,)/VLOOKUP($D8,$C$6:$AJ$992,4,))*$F8</f>
        <v>0</v>
      </c>
      <c r="S8" s="27">
        <f>(VLOOKUP($D8,$C$6:$AJ$992,17,)/VLOOKUP($D8,$C$6:$AJ$992,4,))*$F8</f>
        <v>0</v>
      </c>
      <c r="T8" s="27">
        <f>(VLOOKUP($D8,$C$6:$AJ$992,18,)/VLOOKUP($D8,$C$6:$AJ$992,4,))*$F8</f>
        <v>0</v>
      </c>
      <c r="U8" s="27">
        <f>(VLOOKUP($D8,$C$6:$AJ$992,19,)/VLOOKUP($D8,$C$6:$AJ$992,4,))*$F8</f>
        <v>0</v>
      </c>
      <c r="V8" s="27">
        <f>(VLOOKUP($D8,$C$6:$AJ$992,20,)/VLOOKUP($D8,$C$6:$AJ$992,4,))*$F8</f>
        <v>0</v>
      </c>
      <c r="W8" s="27">
        <f>SUM(G8:V8)</f>
        <v>0</v>
      </c>
      <c r="X8" s="125" t="str">
        <f>IF(ABS(W8-F8)&lt;1,"ok","err")</f>
        <v>ok</v>
      </c>
      <c r="Y8" s="126"/>
      <c r="Z8" s="126"/>
      <c r="AA8" s="126"/>
      <c r="AB8" s="126"/>
      <c r="AC8" s="126"/>
      <c r="AD8" s="126"/>
      <c r="AE8" s="27"/>
      <c r="AF8" s="125"/>
    </row>
    <row r="9" spans="1:32" x14ac:dyDescent="0.2">
      <c r="A9" s="28"/>
      <c r="B9" s="124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125"/>
    </row>
    <row r="10" spans="1:32" x14ac:dyDescent="0.2">
      <c r="A10" s="28" t="s">
        <v>183</v>
      </c>
      <c r="B10" s="124"/>
      <c r="C10" s="117" t="s">
        <v>200</v>
      </c>
      <c r="F10" s="32">
        <f t="shared" ref="F10:V10" si="0">SUM(F7:F9)</f>
        <v>141470598.82615376</v>
      </c>
      <c r="G10" s="32">
        <f t="shared" si="0"/>
        <v>0</v>
      </c>
      <c r="H10" s="32">
        <f t="shared" si="0"/>
        <v>0</v>
      </c>
      <c r="I10" s="32">
        <f t="shared" si="0"/>
        <v>141470598.82615376</v>
      </c>
      <c r="J10" s="32">
        <f t="shared" si="0"/>
        <v>0</v>
      </c>
      <c r="K10" s="32">
        <f t="shared" si="0"/>
        <v>0</v>
      </c>
      <c r="L10" s="32">
        <f t="shared" si="0"/>
        <v>0</v>
      </c>
      <c r="M10" s="32">
        <f t="shared" si="0"/>
        <v>0</v>
      </c>
      <c r="N10" s="32">
        <f t="shared" si="0"/>
        <v>0</v>
      </c>
      <c r="O10" s="32">
        <f t="shared" si="0"/>
        <v>0</v>
      </c>
      <c r="P10" s="32">
        <f t="shared" si="0"/>
        <v>0</v>
      </c>
      <c r="Q10" s="32">
        <f>SUM(Q7:Q9)</f>
        <v>0</v>
      </c>
      <c r="R10" s="32">
        <f>SUM(R7:R9)</f>
        <v>0</v>
      </c>
      <c r="S10" s="32">
        <f t="shared" si="0"/>
        <v>0</v>
      </c>
      <c r="T10" s="32">
        <f t="shared" si="0"/>
        <v>0</v>
      </c>
      <c r="U10" s="32">
        <f t="shared" si="0"/>
        <v>0</v>
      </c>
      <c r="V10" s="32">
        <f t="shared" si="0"/>
        <v>0</v>
      </c>
      <c r="W10" s="27">
        <f>SUM(G10:V10)</f>
        <v>141470598.82615376</v>
      </c>
      <c r="X10" s="125" t="str">
        <f>IF(ABS(W10-F10)&lt;1,"ok","err")</f>
        <v>ok</v>
      </c>
    </row>
    <row r="11" spans="1:32" x14ac:dyDescent="0.2">
      <c r="A11" s="117"/>
    </row>
    <row r="12" spans="1:32" x14ac:dyDescent="0.2">
      <c r="A12" s="13" t="s">
        <v>391</v>
      </c>
    </row>
    <row r="13" spans="1:32" x14ac:dyDescent="0.2">
      <c r="A13" s="28" t="s">
        <v>396</v>
      </c>
      <c r="B13" s="25" t="s">
        <v>4</v>
      </c>
      <c r="C13" s="117" t="s">
        <v>182</v>
      </c>
      <c r="D13" s="117" t="s">
        <v>28</v>
      </c>
      <c r="F13" s="32">
        <v>49868194.38846153</v>
      </c>
      <c r="G13" s="27">
        <f>(VLOOKUP($D13,$C$6:$AJ$992,5,)/VLOOKUP($D13,$C$6:$AJ$992,4,))*$F13</f>
        <v>0</v>
      </c>
      <c r="H13" s="27">
        <f>(VLOOKUP($D13,$C$6:$AJ$992,6,)/VLOOKUP($D13,$C$6:$AJ$992,4,))*$F13</f>
        <v>0</v>
      </c>
      <c r="I13" s="27">
        <f>(VLOOKUP($D13,$C$6:$AJ$992,7,)/VLOOKUP($D13,$C$6:$AJ$992,4,))*$F13</f>
        <v>0</v>
      </c>
      <c r="J13" s="27">
        <f>(VLOOKUP($D13,$C$6:$AJ$992,8,)/VLOOKUP($D13,$C$6:$AJ$992,4,))*$F13</f>
        <v>0</v>
      </c>
      <c r="K13" s="27">
        <f>(VLOOKUP($D13,$C$6:$AJ$992,9,)/VLOOKUP($D13,$C$6:$AJ$992,4,))*$F13</f>
        <v>49868194.38846153</v>
      </c>
      <c r="L13" s="27">
        <f>(VLOOKUP($D13,$C$6:$AJ$992,10,)/VLOOKUP($D13,$C$6:$AJ$992,4,))*$F13</f>
        <v>0</v>
      </c>
      <c r="M13" s="27">
        <f>(VLOOKUP($D13,$C$6:$AJ$992,11,)/VLOOKUP($D13,$C$6:$AJ$992,4,))*$F13</f>
        <v>0</v>
      </c>
      <c r="N13" s="27">
        <f>(VLOOKUP($D13,$C$6:$AJ$992,12,)/VLOOKUP($D13,$C$6:$AJ$992,4,))*$F13</f>
        <v>0</v>
      </c>
      <c r="O13" s="27">
        <f>(VLOOKUP($D13,$C$6:$AJ$992,13,)/VLOOKUP($D13,$C$6:$AJ$992,4,))*$F13</f>
        <v>0</v>
      </c>
      <c r="P13" s="27">
        <f>(VLOOKUP($D13,$C$6:$AJ$992,14,)/VLOOKUP($D13,$C$6:$AJ$992,4,))*$F13</f>
        <v>0</v>
      </c>
      <c r="Q13" s="27">
        <f>(VLOOKUP($D13,$C$6:$AJ$992,15,)/VLOOKUP($D13,$C$6:$AJ$992,4,))*$F13</f>
        <v>0</v>
      </c>
      <c r="R13" s="27">
        <f>(VLOOKUP($D13,$C$6:$AJ$992,16,)/VLOOKUP($D13,$C$6:$AJ$992,4,))*$F13</f>
        <v>0</v>
      </c>
      <c r="S13" s="27">
        <f>(VLOOKUP($D13,$C$6:$AJ$992,17,)/VLOOKUP($D13,$C$6:$AJ$992,4,))*$F13</f>
        <v>0</v>
      </c>
      <c r="T13" s="27">
        <f>(VLOOKUP($D13,$C$6:$AJ$992,18,)/VLOOKUP($D13,$C$6:$AJ$992,4,))*$F13</f>
        <v>0</v>
      </c>
      <c r="U13" s="27">
        <f>(VLOOKUP($D13,$C$6:$AJ$992,19,)/VLOOKUP($D13,$C$6:$AJ$992,4,))*$F13</f>
        <v>0</v>
      </c>
      <c r="V13" s="27">
        <f>(VLOOKUP($D13,$C$6:$AJ$992,20,)/VLOOKUP($D13,$C$6:$AJ$992,4,))*$F13</f>
        <v>0</v>
      </c>
      <c r="W13" s="27">
        <f>SUM(G13:V13)</f>
        <v>49868194.38846153</v>
      </c>
      <c r="X13" s="125" t="str">
        <f>IF(ABS(W13-F13)&lt;1,"ok","err")</f>
        <v>ok</v>
      </c>
    </row>
    <row r="14" spans="1:32" x14ac:dyDescent="0.2">
      <c r="A14" s="117"/>
    </row>
    <row r="15" spans="1:32" x14ac:dyDescent="0.2">
      <c r="A15" s="13" t="s">
        <v>65</v>
      </c>
    </row>
    <row r="16" spans="1:32" x14ac:dyDescent="0.2">
      <c r="A16" s="189">
        <v>374</v>
      </c>
      <c r="B16" s="25" t="s">
        <v>26</v>
      </c>
      <c r="C16" s="117" t="s">
        <v>27</v>
      </c>
      <c r="D16" s="117" t="s">
        <v>39</v>
      </c>
      <c r="F16" s="32">
        <v>133742.81</v>
      </c>
      <c r="G16" s="27">
        <f t="shared" ref="G16:G29" si="1">(VLOOKUP($D16,$C$6:$AJ$992,5,)/VLOOKUP($D16,$C$6:$AJ$992,4,))*$F16</f>
        <v>0</v>
      </c>
      <c r="H16" s="27">
        <f t="shared" ref="H16:H29" si="2">(VLOOKUP($D16,$C$6:$AJ$992,6,)/VLOOKUP($D16,$C$6:$AJ$992,4,))*$F16</f>
        <v>0</v>
      </c>
      <c r="I16" s="27">
        <f t="shared" ref="I16:I29" si="3">(VLOOKUP($D16,$C$6:$AJ$992,7,)/VLOOKUP($D16,$C$6:$AJ$992,4,))*$F16</f>
        <v>0</v>
      </c>
      <c r="J16" s="27">
        <f t="shared" ref="J16:J29" si="4">(VLOOKUP($D16,$C$6:$AJ$992,8,)/VLOOKUP($D16,$C$6:$AJ$992,4,))*$F16</f>
        <v>0</v>
      </c>
      <c r="K16" s="27">
        <f t="shared" ref="K16:K29" si="5">(VLOOKUP($D16,$C$6:$AJ$992,9,)/VLOOKUP($D16,$C$6:$AJ$992,4,))*$F16</f>
        <v>0</v>
      </c>
      <c r="L16" s="27">
        <f t="shared" ref="L16:L29" si="6">(VLOOKUP($D16,$C$6:$AJ$992,10,)/VLOOKUP($D16,$C$6:$AJ$992,4,))*$F16</f>
        <v>0</v>
      </c>
      <c r="M16" s="27">
        <f t="shared" ref="M16:M29" si="7">(VLOOKUP($D16,$C$6:$AJ$992,11,)/VLOOKUP($D16,$C$6:$AJ$992,4,))*$F16</f>
        <v>0</v>
      </c>
      <c r="N16" s="27">
        <f t="shared" ref="N16:N29" si="8">(VLOOKUP($D16,$C$6:$AJ$992,12,)/VLOOKUP($D16,$C$6:$AJ$992,4,))*$F16</f>
        <v>133742.81</v>
      </c>
      <c r="O16" s="27">
        <f t="shared" ref="O16:O29" si="9">(VLOOKUP($D16,$C$6:$AJ$992,13,)/VLOOKUP($D16,$C$6:$AJ$992,4,))*$F16</f>
        <v>0</v>
      </c>
      <c r="P16" s="27">
        <f t="shared" ref="P16:P29" si="10">(VLOOKUP($D16,$C$6:$AJ$992,14,)/VLOOKUP($D16,$C$6:$AJ$992,4,))*$F16</f>
        <v>0</v>
      </c>
      <c r="Q16" s="27">
        <f t="shared" ref="Q16:Q29" si="11">(VLOOKUP($D16,$C$6:$AJ$992,15,)/VLOOKUP($D16,$C$6:$AJ$992,4,))*$F16</f>
        <v>0</v>
      </c>
      <c r="R16" s="27">
        <f t="shared" ref="R16:R29" si="12">(VLOOKUP($D16,$C$6:$AJ$992,16,)/VLOOKUP($D16,$C$6:$AJ$992,4,))*$F16</f>
        <v>0</v>
      </c>
      <c r="S16" s="27">
        <f t="shared" ref="S16:S29" si="13">(VLOOKUP($D16,$C$6:$AJ$992,17,)/VLOOKUP($D16,$C$6:$AJ$992,4,))*$F16</f>
        <v>0</v>
      </c>
      <c r="T16" s="27">
        <f t="shared" ref="T16:T29" si="14">(VLOOKUP($D16,$C$6:$AJ$992,18,)/VLOOKUP($D16,$C$6:$AJ$992,4,))*$F16</f>
        <v>0</v>
      </c>
      <c r="U16" s="27">
        <f t="shared" ref="U16:U29" si="15">(VLOOKUP($D16,$C$6:$AJ$992,19,)/VLOOKUP($D16,$C$6:$AJ$992,4,))*$F16</f>
        <v>0</v>
      </c>
      <c r="V16" s="27">
        <f t="shared" ref="V16:V29" si="16">(VLOOKUP($D16,$C$6:$AJ$992,20,)/VLOOKUP($D16,$C$6:$AJ$992,4,))*$F16</f>
        <v>0</v>
      </c>
      <c r="W16" s="27">
        <f t="shared" ref="W16:W26" si="17">SUM(G16:V16)</f>
        <v>133742.81</v>
      </c>
      <c r="X16" s="125" t="str">
        <f t="shared" ref="X16:X26" si="18">IF(ABS(W16-F16)&lt;1,"ok","err")</f>
        <v>ok</v>
      </c>
    </row>
    <row r="17" spans="1:31" x14ac:dyDescent="0.2">
      <c r="A17" s="189">
        <v>375</v>
      </c>
      <c r="B17" s="25" t="s">
        <v>29</v>
      </c>
      <c r="C17" s="117" t="s">
        <v>30</v>
      </c>
      <c r="D17" s="117" t="s">
        <v>39</v>
      </c>
      <c r="F17" s="27">
        <v>944544.81999999972</v>
      </c>
      <c r="G17" s="27">
        <f t="shared" si="1"/>
        <v>0</v>
      </c>
      <c r="H17" s="27">
        <f t="shared" si="2"/>
        <v>0</v>
      </c>
      <c r="I17" s="27">
        <f t="shared" si="3"/>
        <v>0</v>
      </c>
      <c r="J17" s="27">
        <f t="shared" si="4"/>
        <v>0</v>
      </c>
      <c r="K17" s="27">
        <f t="shared" si="5"/>
        <v>0</v>
      </c>
      <c r="L17" s="27">
        <f t="shared" si="6"/>
        <v>0</v>
      </c>
      <c r="M17" s="27">
        <f t="shared" si="7"/>
        <v>0</v>
      </c>
      <c r="N17" s="27">
        <f t="shared" si="8"/>
        <v>944544.81999999972</v>
      </c>
      <c r="O17" s="27">
        <f t="shared" si="9"/>
        <v>0</v>
      </c>
      <c r="P17" s="27">
        <f t="shared" si="10"/>
        <v>0</v>
      </c>
      <c r="Q17" s="27">
        <f t="shared" si="11"/>
        <v>0</v>
      </c>
      <c r="R17" s="27">
        <f t="shared" si="12"/>
        <v>0</v>
      </c>
      <c r="S17" s="27">
        <f t="shared" si="13"/>
        <v>0</v>
      </c>
      <c r="T17" s="27">
        <f t="shared" si="14"/>
        <v>0</v>
      </c>
      <c r="U17" s="27">
        <f t="shared" si="15"/>
        <v>0</v>
      </c>
      <c r="V17" s="27">
        <f t="shared" si="16"/>
        <v>0</v>
      </c>
      <c r="W17" s="27">
        <f t="shared" si="17"/>
        <v>944544.81999999972</v>
      </c>
      <c r="X17" s="125" t="str">
        <f t="shared" si="18"/>
        <v>ok</v>
      </c>
    </row>
    <row r="18" spans="1:31" x14ac:dyDescent="0.2">
      <c r="A18" s="189">
        <v>376</v>
      </c>
      <c r="B18" s="25" t="s">
        <v>31</v>
      </c>
      <c r="C18" s="117" t="s">
        <v>32</v>
      </c>
      <c r="D18" s="117" t="s">
        <v>41</v>
      </c>
      <c r="F18" s="27">
        <v>343408593.32000005</v>
      </c>
      <c r="G18" s="27">
        <f t="shared" si="1"/>
        <v>0</v>
      </c>
      <c r="H18" s="27">
        <f t="shared" si="2"/>
        <v>0</v>
      </c>
      <c r="I18" s="27">
        <f t="shared" si="3"/>
        <v>0</v>
      </c>
      <c r="J18" s="27">
        <f t="shared" si="4"/>
        <v>0</v>
      </c>
      <c r="K18" s="27">
        <f t="shared" si="5"/>
        <v>0</v>
      </c>
      <c r="L18" s="27">
        <f t="shared" si="6"/>
        <v>0</v>
      </c>
      <c r="M18" s="27">
        <f t="shared" si="7"/>
        <v>0</v>
      </c>
      <c r="N18" s="27">
        <f t="shared" si="8"/>
        <v>0</v>
      </c>
      <c r="O18" s="27">
        <f t="shared" si="9"/>
        <v>117432228.08156267</v>
      </c>
      <c r="P18" s="27">
        <f t="shared" si="10"/>
        <v>196572521.41419044</v>
      </c>
      <c r="Q18" s="27">
        <f t="shared" si="11"/>
        <v>17088536.647240445</v>
      </c>
      <c r="R18" s="27">
        <f t="shared" si="12"/>
        <v>12315307.177006513</v>
      </c>
      <c r="S18" s="27">
        <f t="shared" si="13"/>
        <v>0</v>
      </c>
      <c r="T18" s="27">
        <f t="shared" si="14"/>
        <v>0</v>
      </c>
      <c r="U18" s="27">
        <f t="shared" si="15"/>
        <v>0</v>
      </c>
      <c r="V18" s="27">
        <f t="shared" si="16"/>
        <v>0</v>
      </c>
      <c r="W18" s="27">
        <f>SUM(G18:V18)</f>
        <v>343408593.32000005</v>
      </c>
      <c r="X18" s="125" t="str">
        <f t="shared" si="18"/>
        <v>ok</v>
      </c>
      <c r="Y18" s="127"/>
      <c r="Z18" s="127"/>
      <c r="AA18" s="127"/>
      <c r="AB18" s="127"/>
      <c r="AC18" s="127"/>
      <c r="AD18" s="127"/>
      <c r="AE18" s="127"/>
    </row>
    <row r="19" spans="1:31" x14ac:dyDescent="0.2">
      <c r="A19" s="189">
        <v>378</v>
      </c>
      <c r="B19" s="25" t="s">
        <v>34</v>
      </c>
      <c r="C19" s="117" t="s">
        <v>35</v>
      </c>
      <c r="D19" s="117" t="s">
        <v>39</v>
      </c>
      <c r="F19" s="27">
        <v>17004455.295384616</v>
      </c>
      <c r="G19" s="27">
        <f t="shared" si="1"/>
        <v>0</v>
      </c>
      <c r="H19" s="27">
        <f t="shared" si="2"/>
        <v>0</v>
      </c>
      <c r="I19" s="27">
        <f t="shared" si="3"/>
        <v>0</v>
      </c>
      <c r="J19" s="27">
        <f t="shared" si="4"/>
        <v>0</v>
      </c>
      <c r="K19" s="27">
        <f t="shared" si="5"/>
        <v>0</v>
      </c>
      <c r="L19" s="27">
        <f t="shared" si="6"/>
        <v>0</v>
      </c>
      <c r="M19" s="27">
        <f t="shared" si="7"/>
        <v>0</v>
      </c>
      <c r="N19" s="27">
        <f t="shared" si="8"/>
        <v>17004455.295384616</v>
      </c>
      <c r="O19" s="27">
        <f t="shared" si="9"/>
        <v>0</v>
      </c>
      <c r="P19" s="27">
        <f t="shared" si="10"/>
        <v>0</v>
      </c>
      <c r="Q19" s="27">
        <f t="shared" si="11"/>
        <v>0</v>
      </c>
      <c r="R19" s="27">
        <f t="shared" si="12"/>
        <v>0</v>
      </c>
      <c r="S19" s="27">
        <f t="shared" si="13"/>
        <v>0</v>
      </c>
      <c r="T19" s="27">
        <f t="shared" si="14"/>
        <v>0</v>
      </c>
      <c r="U19" s="27">
        <f t="shared" si="15"/>
        <v>0</v>
      </c>
      <c r="V19" s="27">
        <f t="shared" si="16"/>
        <v>0</v>
      </c>
      <c r="W19" s="27">
        <f t="shared" si="17"/>
        <v>17004455.295384616</v>
      </c>
      <c r="X19" s="125" t="str">
        <f t="shared" si="18"/>
        <v>ok</v>
      </c>
    </row>
    <row r="20" spans="1:31" x14ac:dyDescent="0.2">
      <c r="A20" s="189">
        <v>379</v>
      </c>
      <c r="B20" s="25" t="s">
        <v>37</v>
      </c>
      <c r="C20" s="117" t="s">
        <v>38</v>
      </c>
      <c r="D20" s="117" t="s">
        <v>39</v>
      </c>
      <c r="F20" s="27">
        <v>7812009.0807692306</v>
      </c>
      <c r="G20" s="27">
        <f t="shared" si="1"/>
        <v>0</v>
      </c>
      <c r="H20" s="27">
        <f t="shared" si="2"/>
        <v>0</v>
      </c>
      <c r="I20" s="27">
        <f t="shared" si="3"/>
        <v>0</v>
      </c>
      <c r="J20" s="27">
        <f t="shared" si="4"/>
        <v>0</v>
      </c>
      <c r="K20" s="27">
        <f t="shared" si="5"/>
        <v>0</v>
      </c>
      <c r="L20" s="27">
        <f t="shared" si="6"/>
        <v>0</v>
      </c>
      <c r="M20" s="27">
        <f t="shared" si="7"/>
        <v>0</v>
      </c>
      <c r="N20" s="27">
        <f t="shared" si="8"/>
        <v>7812009.0807692306</v>
      </c>
      <c r="O20" s="27">
        <f t="shared" si="9"/>
        <v>0</v>
      </c>
      <c r="P20" s="27">
        <f t="shared" si="10"/>
        <v>0</v>
      </c>
      <c r="Q20" s="27">
        <f t="shared" si="11"/>
        <v>0</v>
      </c>
      <c r="R20" s="27">
        <f t="shared" si="12"/>
        <v>0</v>
      </c>
      <c r="S20" s="27">
        <f t="shared" si="13"/>
        <v>0</v>
      </c>
      <c r="T20" s="27">
        <f t="shared" si="14"/>
        <v>0</v>
      </c>
      <c r="U20" s="27">
        <f t="shared" si="15"/>
        <v>0</v>
      </c>
      <c r="V20" s="27">
        <f t="shared" si="16"/>
        <v>0</v>
      </c>
      <c r="W20" s="27">
        <f t="shared" si="17"/>
        <v>7812009.0807692306</v>
      </c>
      <c r="X20" s="125" t="str">
        <f t="shared" si="18"/>
        <v>ok</v>
      </c>
    </row>
    <row r="21" spans="1:31" x14ac:dyDescent="0.2">
      <c r="A21" s="189">
        <v>380</v>
      </c>
      <c r="B21" s="25" t="s">
        <v>10</v>
      </c>
      <c r="C21" s="117" t="s">
        <v>40</v>
      </c>
      <c r="D21" s="117" t="s">
        <v>43</v>
      </c>
      <c r="F21" s="27">
        <v>207109105.22538358</v>
      </c>
      <c r="G21" s="27">
        <f t="shared" si="1"/>
        <v>0</v>
      </c>
      <c r="H21" s="27">
        <f t="shared" si="2"/>
        <v>0</v>
      </c>
      <c r="I21" s="27">
        <f t="shared" si="3"/>
        <v>0</v>
      </c>
      <c r="J21" s="27">
        <f t="shared" si="4"/>
        <v>0</v>
      </c>
      <c r="K21" s="27">
        <f t="shared" si="5"/>
        <v>0</v>
      </c>
      <c r="L21" s="27">
        <f t="shared" si="6"/>
        <v>0</v>
      </c>
      <c r="M21" s="27">
        <f t="shared" si="7"/>
        <v>0</v>
      </c>
      <c r="N21" s="27">
        <f t="shared" si="8"/>
        <v>0</v>
      </c>
      <c r="O21" s="27">
        <f t="shared" si="9"/>
        <v>0</v>
      </c>
      <c r="P21" s="27">
        <f t="shared" si="10"/>
        <v>0</v>
      </c>
      <c r="Q21" s="27">
        <f t="shared" si="11"/>
        <v>0</v>
      </c>
      <c r="R21" s="27">
        <f t="shared" si="12"/>
        <v>0</v>
      </c>
      <c r="S21" s="27">
        <f t="shared" si="13"/>
        <v>207109105.22538358</v>
      </c>
      <c r="T21" s="27">
        <f t="shared" si="14"/>
        <v>0</v>
      </c>
      <c r="U21" s="27">
        <f t="shared" si="15"/>
        <v>0</v>
      </c>
      <c r="V21" s="27">
        <f t="shared" si="16"/>
        <v>0</v>
      </c>
      <c r="W21" s="27">
        <f t="shared" si="17"/>
        <v>207109105.22538358</v>
      </c>
      <c r="X21" s="125" t="str">
        <f t="shared" si="18"/>
        <v>ok</v>
      </c>
    </row>
    <row r="22" spans="1:31" x14ac:dyDescent="0.2">
      <c r="A22" s="189">
        <v>381</v>
      </c>
      <c r="B22" s="25" t="s">
        <v>11</v>
      </c>
      <c r="C22" s="117" t="s">
        <v>42</v>
      </c>
      <c r="D22" s="117" t="s">
        <v>46</v>
      </c>
      <c r="F22" s="27">
        <v>49362999.741538465</v>
      </c>
      <c r="G22" s="27">
        <f t="shared" si="1"/>
        <v>0</v>
      </c>
      <c r="H22" s="27">
        <f t="shared" si="2"/>
        <v>0</v>
      </c>
      <c r="I22" s="27">
        <f t="shared" si="3"/>
        <v>0</v>
      </c>
      <c r="J22" s="27">
        <f t="shared" si="4"/>
        <v>0</v>
      </c>
      <c r="K22" s="27">
        <f t="shared" si="5"/>
        <v>0</v>
      </c>
      <c r="L22" s="27">
        <f t="shared" si="6"/>
        <v>0</v>
      </c>
      <c r="M22" s="27">
        <f t="shared" si="7"/>
        <v>0</v>
      </c>
      <c r="N22" s="27">
        <f t="shared" si="8"/>
        <v>0</v>
      </c>
      <c r="O22" s="27">
        <f t="shared" si="9"/>
        <v>0</v>
      </c>
      <c r="P22" s="27">
        <f t="shared" si="10"/>
        <v>0</v>
      </c>
      <c r="Q22" s="27">
        <f t="shared" si="11"/>
        <v>0</v>
      </c>
      <c r="R22" s="27">
        <f t="shared" si="12"/>
        <v>0</v>
      </c>
      <c r="S22" s="27">
        <f t="shared" si="13"/>
        <v>0</v>
      </c>
      <c r="T22" s="27">
        <f t="shared" si="14"/>
        <v>49362999.741538465</v>
      </c>
      <c r="U22" s="27">
        <f t="shared" si="15"/>
        <v>0</v>
      </c>
      <c r="V22" s="27">
        <f t="shared" si="16"/>
        <v>0</v>
      </c>
      <c r="W22" s="27">
        <f t="shared" si="17"/>
        <v>49362999.741538465</v>
      </c>
      <c r="X22" s="125" t="str">
        <f t="shared" si="18"/>
        <v>ok</v>
      </c>
    </row>
    <row r="23" spans="1:31" x14ac:dyDescent="0.2">
      <c r="A23" s="189">
        <v>382</v>
      </c>
      <c r="B23" s="25" t="s">
        <v>44</v>
      </c>
      <c r="C23" s="117" t="s">
        <v>45</v>
      </c>
      <c r="D23" s="117" t="s">
        <v>46</v>
      </c>
      <c r="F23" s="27"/>
      <c r="G23" s="27">
        <f t="shared" si="1"/>
        <v>0</v>
      </c>
      <c r="H23" s="27">
        <f t="shared" si="2"/>
        <v>0</v>
      </c>
      <c r="I23" s="27">
        <f t="shared" si="3"/>
        <v>0</v>
      </c>
      <c r="J23" s="27">
        <f t="shared" si="4"/>
        <v>0</v>
      </c>
      <c r="K23" s="27">
        <f t="shared" si="5"/>
        <v>0</v>
      </c>
      <c r="L23" s="27">
        <f t="shared" si="6"/>
        <v>0</v>
      </c>
      <c r="M23" s="27">
        <f t="shared" si="7"/>
        <v>0</v>
      </c>
      <c r="N23" s="27">
        <f t="shared" si="8"/>
        <v>0</v>
      </c>
      <c r="O23" s="27">
        <f t="shared" si="9"/>
        <v>0</v>
      </c>
      <c r="P23" s="27">
        <f t="shared" si="10"/>
        <v>0</v>
      </c>
      <c r="Q23" s="27">
        <f t="shared" si="11"/>
        <v>0</v>
      </c>
      <c r="R23" s="27">
        <f t="shared" si="12"/>
        <v>0</v>
      </c>
      <c r="S23" s="27">
        <f t="shared" si="13"/>
        <v>0</v>
      </c>
      <c r="T23" s="27">
        <f t="shared" si="14"/>
        <v>0</v>
      </c>
      <c r="U23" s="27">
        <f t="shared" si="15"/>
        <v>0</v>
      </c>
      <c r="V23" s="27">
        <f t="shared" si="16"/>
        <v>0</v>
      </c>
      <c r="W23" s="27">
        <f t="shared" si="17"/>
        <v>0</v>
      </c>
      <c r="X23" s="125" t="str">
        <f t="shared" si="18"/>
        <v>ok</v>
      </c>
    </row>
    <row r="24" spans="1:31" x14ac:dyDescent="0.2">
      <c r="A24" s="189">
        <v>383</v>
      </c>
      <c r="B24" s="25" t="s">
        <v>47</v>
      </c>
      <c r="C24" s="117" t="s">
        <v>48</v>
      </c>
      <c r="D24" s="117" t="s">
        <v>46</v>
      </c>
      <c r="F24" s="27">
        <v>25157879.202307593</v>
      </c>
      <c r="G24" s="27">
        <f t="shared" si="1"/>
        <v>0</v>
      </c>
      <c r="H24" s="27">
        <f t="shared" si="2"/>
        <v>0</v>
      </c>
      <c r="I24" s="27">
        <f t="shared" si="3"/>
        <v>0</v>
      </c>
      <c r="J24" s="27">
        <f t="shared" si="4"/>
        <v>0</v>
      </c>
      <c r="K24" s="27">
        <f t="shared" si="5"/>
        <v>0</v>
      </c>
      <c r="L24" s="27">
        <f t="shared" si="6"/>
        <v>0</v>
      </c>
      <c r="M24" s="27">
        <f t="shared" si="7"/>
        <v>0</v>
      </c>
      <c r="N24" s="27">
        <f t="shared" si="8"/>
        <v>0</v>
      </c>
      <c r="O24" s="27">
        <f t="shared" si="9"/>
        <v>0</v>
      </c>
      <c r="P24" s="27">
        <f t="shared" si="10"/>
        <v>0</v>
      </c>
      <c r="Q24" s="27">
        <f t="shared" si="11"/>
        <v>0</v>
      </c>
      <c r="R24" s="27">
        <f t="shared" si="12"/>
        <v>0</v>
      </c>
      <c r="S24" s="27">
        <f t="shared" si="13"/>
        <v>0</v>
      </c>
      <c r="T24" s="27">
        <f t="shared" si="14"/>
        <v>25157879.202307593</v>
      </c>
      <c r="U24" s="27">
        <f t="shared" si="15"/>
        <v>0</v>
      </c>
      <c r="V24" s="27">
        <f t="shared" si="16"/>
        <v>0</v>
      </c>
      <c r="W24" s="27">
        <f t="shared" si="17"/>
        <v>25157879.202307593</v>
      </c>
      <c r="X24" s="125" t="str">
        <f t="shared" si="18"/>
        <v>ok</v>
      </c>
    </row>
    <row r="25" spans="1:31" x14ac:dyDescent="0.2">
      <c r="A25" s="189">
        <v>384</v>
      </c>
      <c r="B25" s="25" t="s">
        <v>50</v>
      </c>
      <c r="C25" s="117" t="s">
        <v>51</v>
      </c>
      <c r="D25" s="117" t="s">
        <v>46</v>
      </c>
      <c r="F25" s="27"/>
      <c r="G25" s="27">
        <f t="shared" si="1"/>
        <v>0</v>
      </c>
      <c r="H25" s="27">
        <f t="shared" si="2"/>
        <v>0</v>
      </c>
      <c r="I25" s="27">
        <f t="shared" si="3"/>
        <v>0</v>
      </c>
      <c r="J25" s="27">
        <f t="shared" si="4"/>
        <v>0</v>
      </c>
      <c r="K25" s="27">
        <f t="shared" si="5"/>
        <v>0</v>
      </c>
      <c r="L25" s="27">
        <f t="shared" si="6"/>
        <v>0</v>
      </c>
      <c r="M25" s="27">
        <f t="shared" si="7"/>
        <v>0</v>
      </c>
      <c r="N25" s="27">
        <f t="shared" si="8"/>
        <v>0</v>
      </c>
      <c r="O25" s="27">
        <f t="shared" si="9"/>
        <v>0</v>
      </c>
      <c r="P25" s="27">
        <f t="shared" si="10"/>
        <v>0</v>
      </c>
      <c r="Q25" s="27">
        <f t="shared" si="11"/>
        <v>0</v>
      </c>
      <c r="R25" s="27">
        <f t="shared" si="12"/>
        <v>0</v>
      </c>
      <c r="S25" s="27">
        <f t="shared" si="13"/>
        <v>0</v>
      </c>
      <c r="T25" s="27">
        <f t="shared" si="14"/>
        <v>0</v>
      </c>
      <c r="U25" s="27">
        <f t="shared" si="15"/>
        <v>0</v>
      </c>
      <c r="V25" s="27">
        <f t="shared" si="16"/>
        <v>0</v>
      </c>
      <c r="W25" s="27">
        <f t="shared" si="17"/>
        <v>0</v>
      </c>
      <c r="X25" s="125" t="str">
        <f t="shared" si="18"/>
        <v>ok</v>
      </c>
    </row>
    <row r="26" spans="1:31" x14ac:dyDescent="0.2">
      <c r="A26" s="189">
        <v>385</v>
      </c>
      <c r="B26" s="25" t="s">
        <v>53</v>
      </c>
      <c r="C26" s="117" t="s">
        <v>54</v>
      </c>
      <c r="D26" s="117" t="s">
        <v>46</v>
      </c>
      <c r="F26" s="27">
        <v>2488245.3346153772</v>
      </c>
      <c r="G26" s="27">
        <f t="shared" si="1"/>
        <v>0</v>
      </c>
      <c r="H26" s="27">
        <f t="shared" si="2"/>
        <v>0</v>
      </c>
      <c r="I26" s="27">
        <f t="shared" si="3"/>
        <v>0</v>
      </c>
      <c r="J26" s="27">
        <f t="shared" si="4"/>
        <v>0</v>
      </c>
      <c r="K26" s="27">
        <f t="shared" si="5"/>
        <v>0</v>
      </c>
      <c r="L26" s="27">
        <f t="shared" si="6"/>
        <v>0</v>
      </c>
      <c r="M26" s="27">
        <f t="shared" si="7"/>
        <v>0</v>
      </c>
      <c r="N26" s="27">
        <f t="shared" si="8"/>
        <v>0</v>
      </c>
      <c r="O26" s="27">
        <f t="shared" si="9"/>
        <v>0</v>
      </c>
      <c r="P26" s="27">
        <f t="shared" si="10"/>
        <v>0</v>
      </c>
      <c r="Q26" s="27">
        <f t="shared" si="11"/>
        <v>0</v>
      </c>
      <c r="R26" s="27">
        <f t="shared" si="12"/>
        <v>0</v>
      </c>
      <c r="S26" s="27">
        <f t="shared" si="13"/>
        <v>0</v>
      </c>
      <c r="T26" s="27">
        <f t="shared" si="14"/>
        <v>2488245.3346153772</v>
      </c>
      <c r="U26" s="27">
        <f t="shared" si="15"/>
        <v>0</v>
      </c>
      <c r="V26" s="27">
        <f t="shared" si="16"/>
        <v>0</v>
      </c>
      <c r="W26" s="27">
        <f t="shared" si="17"/>
        <v>2488245.3346153772</v>
      </c>
      <c r="X26" s="125" t="str">
        <f t="shared" si="18"/>
        <v>ok</v>
      </c>
    </row>
    <row r="27" spans="1:31" x14ac:dyDescent="0.2">
      <c r="A27" s="190">
        <v>387</v>
      </c>
      <c r="B27" s="25" t="s">
        <v>55</v>
      </c>
      <c r="C27" s="117" t="s">
        <v>56</v>
      </c>
      <c r="D27" s="117" t="s">
        <v>46</v>
      </c>
      <c r="F27" s="27">
        <v>882377.50923076912</v>
      </c>
      <c r="G27" s="27">
        <f t="shared" si="1"/>
        <v>0</v>
      </c>
      <c r="H27" s="27">
        <f t="shared" si="2"/>
        <v>0</v>
      </c>
      <c r="I27" s="27">
        <f t="shared" si="3"/>
        <v>0</v>
      </c>
      <c r="J27" s="27">
        <f t="shared" si="4"/>
        <v>0</v>
      </c>
      <c r="K27" s="27">
        <f t="shared" si="5"/>
        <v>0</v>
      </c>
      <c r="L27" s="27">
        <f t="shared" si="6"/>
        <v>0</v>
      </c>
      <c r="M27" s="27">
        <f t="shared" si="7"/>
        <v>0</v>
      </c>
      <c r="N27" s="27">
        <f t="shared" si="8"/>
        <v>0</v>
      </c>
      <c r="O27" s="27">
        <f t="shared" si="9"/>
        <v>0</v>
      </c>
      <c r="P27" s="27">
        <f t="shared" si="10"/>
        <v>0</v>
      </c>
      <c r="Q27" s="27">
        <f t="shared" si="11"/>
        <v>0</v>
      </c>
      <c r="R27" s="27">
        <f t="shared" si="12"/>
        <v>0</v>
      </c>
      <c r="S27" s="27">
        <f t="shared" si="13"/>
        <v>0</v>
      </c>
      <c r="T27" s="27">
        <f t="shared" si="14"/>
        <v>882377.50923076912</v>
      </c>
      <c r="U27" s="27">
        <f t="shared" si="15"/>
        <v>0</v>
      </c>
      <c r="V27" s="27">
        <f t="shared" si="16"/>
        <v>0</v>
      </c>
      <c r="W27" s="27">
        <f>SUM(G27:V27)</f>
        <v>882377.50923076912</v>
      </c>
      <c r="X27" s="125" t="str">
        <f>IF(ABS(W27-F27)&lt;1,"ok","err")</f>
        <v>ok</v>
      </c>
    </row>
    <row r="28" spans="1:31" x14ac:dyDescent="0.2">
      <c r="A28" s="190">
        <v>388</v>
      </c>
      <c r="B28" s="25" t="s">
        <v>722</v>
      </c>
      <c r="C28" s="117" t="s">
        <v>720</v>
      </c>
      <c r="D28" s="117" t="str">
        <f>+D20</f>
        <v>F008</v>
      </c>
      <c r="F28" s="27">
        <v>0</v>
      </c>
      <c r="G28" s="27">
        <f t="shared" si="1"/>
        <v>0</v>
      </c>
      <c r="H28" s="27">
        <f t="shared" si="2"/>
        <v>0</v>
      </c>
      <c r="I28" s="27">
        <f t="shared" si="3"/>
        <v>0</v>
      </c>
      <c r="J28" s="27">
        <f t="shared" si="4"/>
        <v>0</v>
      </c>
      <c r="K28" s="27">
        <f t="shared" si="5"/>
        <v>0</v>
      </c>
      <c r="L28" s="27">
        <f t="shared" si="6"/>
        <v>0</v>
      </c>
      <c r="M28" s="27">
        <f t="shared" si="7"/>
        <v>0</v>
      </c>
      <c r="N28" s="27">
        <f t="shared" si="8"/>
        <v>0</v>
      </c>
      <c r="O28" s="27">
        <f t="shared" si="9"/>
        <v>0</v>
      </c>
      <c r="P28" s="27">
        <f t="shared" si="10"/>
        <v>0</v>
      </c>
      <c r="Q28" s="27">
        <f t="shared" si="11"/>
        <v>0</v>
      </c>
      <c r="R28" s="27">
        <f t="shared" si="12"/>
        <v>0</v>
      </c>
      <c r="S28" s="27">
        <f t="shared" si="13"/>
        <v>0</v>
      </c>
      <c r="T28" s="27">
        <f t="shared" si="14"/>
        <v>0</v>
      </c>
      <c r="U28" s="27">
        <f t="shared" si="15"/>
        <v>0</v>
      </c>
      <c r="V28" s="27">
        <f t="shared" si="16"/>
        <v>0</v>
      </c>
      <c r="W28" s="27">
        <f>SUM(G28:V28)</f>
        <v>0</v>
      </c>
      <c r="X28" s="125" t="str">
        <f>IF(ABS(W28-F28)&lt;1,"ok","err")</f>
        <v>ok</v>
      </c>
    </row>
    <row r="29" spans="1:31" x14ac:dyDescent="0.2">
      <c r="A29" s="190">
        <v>388</v>
      </c>
      <c r="B29" s="25" t="s">
        <v>721</v>
      </c>
      <c r="C29" s="117" t="s">
        <v>720</v>
      </c>
      <c r="D29" s="117" t="str">
        <f>+D18</f>
        <v>F009</v>
      </c>
      <c r="F29" s="27">
        <v>0</v>
      </c>
      <c r="G29" s="27">
        <f t="shared" si="1"/>
        <v>0</v>
      </c>
      <c r="H29" s="27">
        <f t="shared" si="2"/>
        <v>0</v>
      </c>
      <c r="I29" s="27">
        <f t="shared" si="3"/>
        <v>0</v>
      </c>
      <c r="J29" s="27">
        <f t="shared" si="4"/>
        <v>0</v>
      </c>
      <c r="K29" s="27">
        <f t="shared" si="5"/>
        <v>0</v>
      </c>
      <c r="L29" s="27">
        <f t="shared" si="6"/>
        <v>0</v>
      </c>
      <c r="M29" s="27">
        <f t="shared" si="7"/>
        <v>0</v>
      </c>
      <c r="N29" s="27">
        <f t="shared" si="8"/>
        <v>0</v>
      </c>
      <c r="O29" s="27">
        <f t="shared" si="9"/>
        <v>0</v>
      </c>
      <c r="P29" s="27">
        <f t="shared" si="10"/>
        <v>0</v>
      </c>
      <c r="Q29" s="27">
        <f t="shared" si="11"/>
        <v>0</v>
      </c>
      <c r="R29" s="27">
        <f t="shared" si="12"/>
        <v>0</v>
      </c>
      <c r="S29" s="27">
        <f t="shared" si="13"/>
        <v>0</v>
      </c>
      <c r="T29" s="27">
        <f t="shared" si="14"/>
        <v>0</v>
      </c>
      <c r="U29" s="27">
        <f t="shared" si="15"/>
        <v>0</v>
      </c>
      <c r="V29" s="27">
        <f t="shared" si="16"/>
        <v>0</v>
      </c>
      <c r="W29" s="27">
        <f>SUM(G29:V29)</f>
        <v>0</v>
      </c>
      <c r="X29" s="125" t="str">
        <f>IF(ABS(W29-F29)&lt;1,"ok","err")</f>
        <v>ok</v>
      </c>
    </row>
    <row r="30" spans="1:31" x14ac:dyDescent="0.2">
      <c r="A30" s="128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125"/>
    </row>
    <row r="31" spans="1:31" x14ac:dyDescent="0.2">
      <c r="A31" s="128" t="s">
        <v>201</v>
      </c>
      <c r="C31" s="117" t="s">
        <v>202</v>
      </c>
      <c r="F31" s="32">
        <f>SUM(F16:F29)</f>
        <v>654303952.3392297</v>
      </c>
      <c r="G31" s="32">
        <f t="shared" ref="G31:V31" si="19">SUM(G16:G29)</f>
        <v>0</v>
      </c>
      <c r="H31" s="32">
        <f t="shared" si="19"/>
        <v>0</v>
      </c>
      <c r="I31" s="32">
        <f t="shared" si="19"/>
        <v>0</v>
      </c>
      <c r="J31" s="32">
        <f t="shared" si="19"/>
        <v>0</v>
      </c>
      <c r="K31" s="32">
        <f t="shared" si="19"/>
        <v>0</v>
      </c>
      <c r="L31" s="32">
        <f t="shared" si="19"/>
        <v>0</v>
      </c>
      <c r="M31" s="32">
        <f t="shared" si="19"/>
        <v>0</v>
      </c>
      <c r="N31" s="32">
        <f t="shared" si="19"/>
        <v>25894752.006153844</v>
      </c>
      <c r="O31" s="32">
        <f t="shared" si="19"/>
        <v>117432228.08156267</v>
      </c>
      <c r="P31" s="32">
        <f t="shared" si="19"/>
        <v>196572521.41419044</v>
      </c>
      <c r="Q31" s="32">
        <f t="shared" si="19"/>
        <v>17088536.647240445</v>
      </c>
      <c r="R31" s="32">
        <f t="shared" si="19"/>
        <v>12315307.177006513</v>
      </c>
      <c r="S31" s="32">
        <f t="shared" si="19"/>
        <v>207109105.22538358</v>
      </c>
      <c r="T31" s="32">
        <f t="shared" si="19"/>
        <v>77891501.787692204</v>
      </c>
      <c r="U31" s="32">
        <f t="shared" si="19"/>
        <v>0</v>
      </c>
      <c r="V31" s="32">
        <f t="shared" si="19"/>
        <v>0</v>
      </c>
      <c r="W31" s="27">
        <f>SUM(G31:V31)</f>
        <v>654303952.3392297</v>
      </c>
      <c r="X31" s="125" t="str">
        <f>IF(ABS(W31-F31)&lt;1,"ok","err")</f>
        <v>ok</v>
      </c>
      <c r="Y31" s="129"/>
    </row>
    <row r="32" spans="1:31" x14ac:dyDescent="0.2">
      <c r="A32" s="128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125"/>
    </row>
    <row r="33" spans="1:24" x14ac:dyDescent="0.2">
      <c r="A33" s="128" t="s">
        <v>458</v>
      </c>
      <c r="C33" s="117" t="s">
        <v>57</v>
      </c>
      <c r="F33" s="32">
        <f>+F10+F13+F31</f>
        <v>845642745.55384493</v>
      </c>
      <c r="G33" s="27">
        <f t="shared" ref="G33:W33" si="20">+G10+G13+G31</f>
        <v>0</v>
      </c>
      <c r="H33" s="27">
        <f t="shared" si="20"/>
        <v>0</v>
      </c>
      <c r="I33" s="27">
        <f t="shared" si="20"/>
        <v>141470598.82615376</v>
      </c>
      <c r="J33" s="27">
        <f t="shared" si="20"/>
        <v>0</v>
      </c>
      <c r="K33" s="27">
        <f t="shared" si="20"/>
        <v>49868194.38846153</v>
      </c>
      <c r="L33" s="27">
        <f t="shared" si="20"/>
        <v>0</v>
      </c>
      <c r="M33" s="27">
        <f t="shared" si="20"/>
        <v>0</v>
      </c>
      <c r="N33" s="27">
        <f t="shared" si="20"/>
        <v>25894752.006153844</v>
      </c>
      <c r="O33" s="27">
        <f t="shared" si="20"/>
        <v>117432228.08156267</v>
      </c>
      <c r="P33" s="27">
        <f t="shared" si="20"/>
        <v>196572521.41419044</v>
      </c>
      <c r="Q33" s="27">
        <f t="shared" si="20"/>
        <v>17088536.647240445</v>
      </c>
      <c r="R33" s="27">
        <f t="shared" si="20"/>
        <v>12315307.177006513</v>
      </c>
      <c r="S33" s="27">
        <f t="shared" si="20"/>
        <v>207109105.22538358</v>
      </c>
      <c r="T33" s="27">
        <f t="shared" si="20"/>
        <v>77891501.787692204</v>
      </c>
      <c r="U33" s="27">
        <f t="shared" si="20"/>
        <v>0</v>
      </c>
      <c r="V33" s="27">
        <f t="shared" si="20"/>
        <v>0</v>
      </c>
      <c r="W33" s="27">
        <f t="shared" si="20"/>
        <v>845642745.55384493</v>
      </c>
      <c r="X33" s="125" t="str">
        <f>IF(ABS(W33-F33)&lt;1,"ok","err")</f>
        <v>ok</v>
      </c>
    </row>
    <row r="34" spans="1:24" x14ac:dyDescent="0.2">
      <c r="A34" s="128"/>
      <c r="F34" s="32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125"/>
    </row>
    <row r="35" spans="1:24" x14ac:dyDescent="0.2">
      <c r="A35" s="191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125"/>
    </row>
    <row r="36" spans="1:24" x14ac:dyDescent="0.2">
      <c r="A36" s="28">
        <v>117</v>
      </c>
      <c r="B36" s="25" t="s">
        <v>593</v>
      </c>
      <c r="C36" s="117" t="s">
        <v>398</v>
      </c>
      <c r="D36" s="117" t="s">
        <v>25</v>
      </c>
      <c r="F36" s="32">
        <f>2139.3021*1000</f>
        <v>2139302.1</v>
      </c>
      <c r="G36" s="27">
        <f>(VLOOKUP($D36,$C$6:$AJ$992,5,)/VLOOKUP($D36,$C$6:$AJ$992,4,))*$F36</f>
        <v>0</v>
      </c>
      <c r="H36" s="27">
        <f>(VLOOKUP($D36,$C$6:$AJ$992,6,)/VLOOKUP($D36,$C$6:$AJ$992,4,))*$F36</f>
        <v>0</v>
      </c>
      <c r="I36" s="27">
        <f>(VLOOKUP($D36,$C$6:$AJ$992,7,)/VLOOKUP($D36,$C$6:$AJ$992,4,))*$F36</f>
        <v>2139302.1</v>
      </c>
      <c r="J36" s="27">
        <f>(VLOOKUP($D36,$C$6:$AJ$992,8,)/VLOOKUP($D36,$C$6:$AJ$992,4,))*$F36</f>
        <v>0</v>
      </c>
      <c r="K36" s="27">
        <f>(VLOOKUP($D36,$C$6:$AJ$992,9,)/VLOOKUP($D36,$C$6:$AJ$992,4,))*$F36</f>
        <v>0</v>
      </c>
      <c r="L36" s="27">
        <f>(VLOOKUP($D36,$C$6:$AJ$992,10,)/VLOOKUP($D36,$C$6:$AJ$992,4,))*$F36</f>
        <v>0</v>
      </c>
      <c r="M36" s="27">
        <f>(VLOOKUP($D36,$C$6:$AJ$992,11,)/VLOOKUP($D36,$C$6:$AJ$992,4,))*$F36</f>
        <v>0</v>
      </c>
      <c r="N36" s="27">
        <f>(VLOOKUP($D36,$C$6:$AJ$992,12,)/VLOOKUP($D36,$C$6:$AJ$992,4,))*$F36</f>
        <v>0</v>
      </c>
      <c r="O36" s="27">
        <f>(VLOOKUP($D36,$C$6:$AJ$992,13,)/VLOOKUP($D36,$C$6:$AJ$992,4,))*$F36</f>
        <v>0</v>
      </c>
      <c r="P36" s="27">
        <f>(VLOOKUP($D36,$C$6:$AJ$992,14,)/VLOOKUP($D36,$C$6:$AJ$992,4,))*$F36</f>
        <v>0</v>
      </c>
      <c r="Q36" s="27">
        <f>(VLOOKUP($D36,$C$6:$AJ$992,15,)/VLOOKUP($D36,$C$6:$AJ$992,4,))*$F36</f>
        <v>0</v>
      </c>
      <c r="R36" s="27">
        <f>(VLOOKUP($D36,$C$6:$AJ$992,16,)/VLOOKUP($D36,$C$6:$AJ$992,4,))*$F36</f>
        <v>0</v>
      </c>
      <c r="S36" s="27">
        <f>(VLOOKUP($D36,$C$6:$AJ$992,17,)/VLOOKUP($D36,$C$6:$AJ$992,4,))*$F36</f>
        <v>0</v>
      </c>
      <c r="T36" s="27">
        <f>(VLOOKUP($D36,$C$6:$AJ$992,18,)/VLOOKUP($D36,$C$6:$AJ$992,4,))*$F36</f>
        <v>0</v>
      </c>
      <c r="U36" s="27">
        <f>(VLOOKUP($D36,$C$6:$AJ$992,19,)/VLOOKUP($D36,$C$6:$AJ$992,4,))*$F36</f>
        <v>0</v>
      </c>
      <c r="V36" s="27">
        <f>(VLOOKUP($D36,$C$6:$AJ$992,20,)/VLOOKUP($D36,$C$6:$AJ$992,4,))*$F36</f>
        <v>0</v>
      </c>
      <c r="W36" s="27">
        <f>SUM(G36:V36)</f>
        <v>2139302.1</v>
      </c>
      <c r="X36" s="125" t="str">
        <f>IF(ABS(W36-F36)&lt;1,"ok","err")</f>
        <v>ok</v>
      </c>
    </row>
    <row r="37" spans="1:24" x14ac:dyDescent="0.2">
      <c r="A37" s="128" t="s">
        <v>58</v>
      </c>
      <c r="B37" s="25" t="s">
        <v>59</v>
      </c>
      <c r="C37" s="117" t="s">
        <v>60</v>
      </c>
      <c r="D37" s="117" t="s">
        <v>57</v>
      </c>
      <c r="F37" s="27">
        <v>387.49</v>
      </c>
      <c r="G37" s="27">
        <f>(VLOOKUP($D37,$C$6:$AJ$992,5,)/VLOOKUP($D37,$C$6:$AJ$992,4,))*$F37</f>
        <v>0</v>
      </c>
      <c r="H37" s="27">
        <f>(VLOOKUP($D37,$C$6:$AJ$992,6,)/VLOOKUP($D37,$C$6:$AJ$992,4,))*$F37</f>
        <v>0</v>
      </c>
      <c r="I37" s="27">
        <f>(VLOOKUP($D37,$C$6:$AJ$992,7,)/VLOOKUP($D37,$C$6:$AJ$992,4,))*$F37</f>
        <v>64.824587720247692</v>
      </c>
      <c r="J37" s="27">
        <f>(VLOOKUP($D37,$C$6:$AJ$992,8,)/VLOOKUP($D37,$C$6:$AJ$992,4,))*$F37</f>
        <v>0</v>
      </c>
      <c r="K37" s="27">
        <f>(VLOOKUP($D37,$C$6:$AJ$992,9,)/VLOOKUP($D37,$C$6:$AJ$992,4,))*$F37</f>
        <v>22.850579331735744</v>
      </c>
      <c r="L37" s="27">
        <f>(VLOOKUP($D37,$C$6:$AJ$992,10,)/VLOOKUP($D37,$C$6:$AJ$992,4,))*$F37</f>
        <v>0</v>
      </c>
      <c r="M37" s="27">
        <f>(VLOOKUP($D37,$C$6:$AJ$992,11,)/VLOOKUP($D37,$C$6:$AJ$992,4,))*$F37</f>
        <v>0</v>
      </c>
      <c r="N37" s="27">
        <f>(VLOOKUP($D37,$C$6:$AJ$992,12,)/VLOOKUP($D37,$C$6:$AJ$992,4,))*$F37</f>
        <v>11.865480437951273</v>
      </c>
      <c r="O37" s="27">
        <f>(VLOOKUP($D37,$C$6:$AJ$992,13,)/VLOOKUP($D37,$C$6:$AJ$992,4,))*$F37</f>
        <v>53.809737384458337</v>
      </c>
      <c r="P37" s="27">
        <f>(VLOOKUP($D37,$C$6:$AJ$992,14,)/VLOOKUP($D37,$C$6:$AJ$992,4,))*$F37</f>
        <v>90.073363395198271</v>
      </c>
      <c r="Q37" s="27">
        <f>(VLOOKUP($D37,$C$6:$AJ$992,15,)/VLOOKUP($D37,$C$6:$AJ$992,4,))*$F37</f>
        <v>7.8303007981253696</v>
      </c>
      <c r="R37" s="27">
        <f>(VLOOKUP($D37,$C$6:$AJ$992,16,)/VLOOKUP($D37,$C$6:$AJ$992,4,))*$F37</f>
        <v>5.6431139545729136</v>
      </c>
      <c r="S37" s="27">
        <f>(VLOOKUP($D37,$C$6:$AJ$992,17,)/VLOOKUP($D37,$C$6:$AJ$992,4,))*$F37</f>
        <v>94.90143161013367</v>
      </c>
      <c r="T37" s="27">
        <f>(VLOOKUP($D37,$C$6:$AJ$992,18,)/VLOOKUP($D37,$C$6:$AJ$992,4,))*$F37</f>
        <v>35.691405367576763</v>
      </c>
      <c r="U37" s="27">
        <f>(VLOOKUP($D37,$C$6:$AJ$992,19,)/VLOOKUP($D37,$C$6:$AJ$992,4,))*$F37</f>
        <v>0</v>
      </c>
      <c r="V37" s="27">
        <f>(VLOOKUP($D37,$C$6:$AJ$992,20,)/VLOOKUP($D37,$C$6:$AJ$992,4,))*$F37</f>
        <v>0</v>
      </c>
      <c r="W37" s="27">
        <f>SUM(G37:V37)</f>
        <v>387.49</v>
      </c>
      <c r="X37" s="125" t="str">
        <f>IF(ABS(W37-F37)&lt;1,"ok","err")</f>
        <v>ok</v>
      </c>
    </row>
    <row r="38" spans="1:24" x14ac:dyDescent="0.2">
      <c r="A38" s="25" t="s">
        <v>839</v>
      </c>
      <c r="B38" s="25" t="s">
        <v>62</v>
      </c>
      <c r="C38" s="117" t="s">
        <v>63</v>
      </c>
      <c r="D38" s="117" t="s">
        <v>57</v>
      </c>
      <c r="F38" s="27">
        <v>11457146.344615385</v>
      </c>
      <c r="G38" s="27">
        <f>(VLOOKUP($D38,$C$6:$AJ$992,5,)/VLOOKUP($D38,$C$6:$AJ$992,4,))*$F38</f>
        <v>0</v>
      </c>
      <c r="H38" s="27">
        <f>(VLOOKUP($D38,$C$6:$AJ$992,6,)/VLOOKUP($D38,$C$6:$AJ$992,4,))*$F38</f>
        <v>0</v>
      </c>
      <c r="I38" s="27">
        <f>(VLOOKUP($D38,$C$6:$AJ$992,7,)/VLOOKUP($D38,$C$6:$AJ$992,4,))*$F38</f>
        <v>1916706.9814452894</v>
      </c>
      <c r="J38" s="27">
        <f>(VLOOKUP($D38,$C$6:$AJ$992,8,)/VLOOKUP($D38,$C$6:$AJ$992,4,))*$F38</f>
        <v>0</v>
      </c>
      <c r="K38" s="27">
        <f>(VLOOKUP($D38,$C$6:$AJ$992,9,)/VLOOKUP($D38,$C$6:$AJ$992,4,))*$F38</f>
        <v>675636.61375245824</v>
      </c>
      <c r="L38" s="27">
        <f>(VLOOKUP($D38,$C$6:$AJ$992,10,)/VLOOKUP($D38,$C$6:$AJ$992,4,))*$F38</f>
        <v>0</v>
      </c>
      <c r="M38" s="27">
        <f>(VLOOKUP($D38,$C$6:$AJ$992,11,)/VLOOKUP($D38,$C$6:$AJ$992,4,))*$F38</f>
        <v>0</v>
      </c>
      <c r="N38" s="27">
        <f>(VLOOKUP($D38,$C$6:$AJ$992,12,)/VLOOKUP($D38,$C$6:$AJ$992,4,))*$F38</f>
        <v>350833.68816428498</v>
      </c>
      <c r="O38" s="27">
        <f>(VLOOKUP($D38,$C$6:$AJ$992,13,)/VLOOKUP($D38,$C$6:$AJ$992,4,))*$F38</f>
        <v>1591024.3773492493</v>
      </c>
      <c r="P38" s="27">
        <f>(VLOOKUP($D38,$C$6:$AJ$992,14,)/VLOOKUP($D38,$C$6:$AJ$992,4,))*$F38</f>
        <v>2663252.4869558159</v>
      </c>
      <c r="Q38" s="27">
        <f>(VLOOKUP($D38,$C$6:$AJ$992,15,)/VLOOKUP($D38,$C$6:$AJ$992,4,))*$F38</f>
        <v>231523.14167199412</v>
      </c>
      <c r="R38" s="27">
        <f>(VLOOKUP($D38,$C$6:$AJ$992,16,)/VLOOKUP($D38,$C$6:$AJ$992,4,))*$F38</f>
        <v>166853.29277370544</v>
      </c>
      <c r="S38" s="27">
        <f>(VLOOKUP($D38,$C$6:$AJ$992,17,)/VLOOKUP($D38,$C$6:$AJ$992,4,))*$F38</f>
        <v>2806006.8395850472</v>
      </c>
      <c r="T38" s="27">
        <f>(VLOOKUP($D38,$C$6:$AJ$992,18,)/VLOOKUP($D38,$C$6:$AJ$992,4,))*$F38</f>
        <v>1055308.9229175413</v>
      </c>
      <c r="U38" s="27">
        <f>(VLOOKUP($D38,$C$6:$AJ$992,19,)/VLOOKUP($D38,$C$6:$AJ$992,4,))*$F38</f>
        <v>0</v>
      </c>
      <c r="V38" s="27">
        <f>(VLOOKUP($D38,$C$6:$AJ$992,20,)/VLOOKUP($D38,$C$6:$AJ$992,4,))*$F38</f>
        <v>0</v>
      </c>
      <c r="W38" s="27">
        <f>SUM(G38:V38)</f>
        <v>11457146.344615385</v>
      </c>
      <c r="X38" s="125" t="str">
        <f>IF(ABS(W38-F38)&lt;1,"ok","err")</f>
        <v>ok</v>
      </c>
    </row>
    <row r="39" spans="1:24" x14ac:dyDescent="0.2">
      <c r="A39" s="128" t="s">
        <v>61</v>
      </c>
      <c r="B39" s="25" t="s">
        <v>594</v>
      </c>
      <c r="C39" s="117" t="s">
        <v>404</v>
      </c>
      <c r="D39" s="117" t="s">
        <v>57</v>
      </c>
      <c r="F39" s="27">
        <v>85183657.276615351</v>
      </c>
      <c r="G39" s="27">
        <f>(VLOOKUP($D39,$C$6:$AJ$992,5,)/VLOOKUP($D39,$C$6:$AJ$992,4,))*$F39</f>
        <v>0</v>
      </c>
      <c r="H39" s="27">
        <f>(VLOOKUP($D39,$C$6:$AJ$992,6,)/VLOOKUP($D39,$C$6:$AJ$992,4,))*$F39</f>
        <v>0</v>
      </c>
      <c r="I39" s="27">
        <f>(VLOOKUP($D39,$C$6:$AJ$992,7,)/VLOOKUP($D39,$C$6:$AJ$992,4,))*$F39</f>
        <v>14250678.632892378</v>
      </c>
      <c r="J39" s="27">
        <f>(VLOOKUP($D39,$C$6:$AJ$992,8,)/VLOOKUP($D39,$C$6:$AJ$992,4,))*$F39</f>
        <v>0</v>
      </c>
      <c r="K39" s="27">
        <f>(VLOOKUP($D39,$C$6:$AJ$992,9,)/VLOOKUP($D39,$C$6:$AJ$992,4,))*$F39</f>
        <v>5023344.9079116574</v>
      </c>
      <c r="L39" s="27">
        <f>(VLOOKUP($D39,$C$6:$AJ$992,10,)/VLOOKUP($D39,$C$6:$AJ$992,4,))*$F39</f>
        <v>0</v>
      </c>
      <c r="M39" s="27">
        <f>(VLOOKUP($D39,$C$6:$AJ$992,11,)/VLOOKUP($D39,$C$6:$AJ$992,4,))*$F39</f>
        <v>0</v>
      </c>
      <c r="N39" s="27">
        <f>(VLOOKUP($D39,$C$6:$AJ$992,12,)/VLOOKUP($D39,$C$6:$AJ$992,4,))*$F39</f>
        <v>2608441.5573274796</v>
      </c>
      <c r="O39" s="27">
        <f>(VLOOKUP($D39,$C$6:$AJ$992,13,)/VLOOKUP($D39,$C$6:$AJ$992,4,))*$F39</f>
        <v>11829234.889938774</v>
      </c>
      <c r="P39" s="27">
        <f>(VLOOKUP($D39,$C$6:$AJ$992,14,)/VLOOKUP($D39,$C$6:$AJ$992,4,))*$F39</f>
        <v>19801229.75356422</v>
      </c>
      <c r="Q39" s="27">
        <f>(VLOOKUP($D39,$C$6:$AJ$992,15,)/VLOOKUP($D39,$C$6:$AJ$992,4,))*$F39</f>
        <v>1721369.9955103851</v>
      </c>
      <c r="R39" s="27">
        <f>(VLOOKUP($D39,$C$6:$AJ$992,16,)/VLOOKUP($D39,$C$6:$AJ$992,4,))*$F39</f>
        <v>1240550.9434546041</v>
      </c>
      <c r="S39" s="27">
        <f>(VLOOKUP($D39,$C$6:$AJ$992,17,)/VLOOKUP($D39,$C$6:$AJ$992,4,))*$F39</f>
        <v>20862605.551982701</v>
      </c>
      <c r="T39" s="27">
        <f>(VLOOKUP($D39,$C$6:$AJ$992,18,)/VLOOKUP($D39,$C$6:$AJ$992,4,))*$F39</f>
        <v>7846201.0440331586</v>
      </c>
      <c r="U39" s="27">
        <f>(VLOOKUP($D39,$C$6:$AJ$992,19,)/VLOOKUP($D39,$C$6:$AJ$992,4,))*$F39</f>
        <v>0</v>
      </c>
      <c r="V39" s="27">
        <f>(VLOOKUP($D39,$C$6:$AJ$992,20,)/VLOOKUP($D39,$C$6:$AJ$992,4,))*$F39</f>
        <v>0</v>
      </c>
      <c r="W39" s="27">
        <f>SUM(G39:V39)</f>
        <v>85183657.276615337</v>
      </c>
      <c r="X39" s="125" t="str">
        <f>IF(ABS(W39-F39)&lt;1,"ok","err")</f>
        <v>ok</v>
      </c>
    </row>
    <row r="40" spans="1:24" x14ac:dyDescent="0.2">
      <c r="A40" s="128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125"/>
    </row>
    <row r="41" spans="1:24" x14ac:dyDescent="0.2">
      <c r="A41" s="128" t="s">
        <v>68</v>
      </c>
      <c r="C41" s="117" t="s">
        <v>64</v>
      </c>
      <c r="F41" s="32">
        <f>F33+F36+F37+F38+F39</f>
        <v>944423238.76507568</v>
      </c>
      <c r="G41" s="27">
        <f t="shared" ref="G41:V41" si="21">G33+G36+G37+G38+G39</f>
        <v>0</v>
      </c>
      <c r="H41" s="27">
        <f t="shared" si="21"/>
        <v>0</v>
      </c>
      <c r="I41" s="27">
        <f t="shared" si="21"/>
        <v>159777351.36507913</v>
      </c>
      <c r="J41" s="27">
        <f t="shared" si="21"/>
        <v>0</v>
      </c>
      <c r="K41" s="27">
        <f t="shared" si="21"/>
        <v>55567198.760704979</v>
      </c>
      <c r="L41" s="27">
        <f t="shared" si="21"/>
        <v>0</v>
      </c>
      <c r="M41" s="27">
        <f t="shared" si="21"/>
        <v>0</v>
      </c>
      <c r="N41" s="27">
        <f t="shared" si="21"/>
        <v>28854039.117126048</v>
      </c>
      <c r="O41" s="27">
        <f t="shared" si="21"/>
        <v>130852541.15858807</v>
      </c>
      <c r="P41" s="27">
        <f t="shared" si="21"/>
        <v>219037093.72807387</v>
      </c>
      <c r="Q41" s="27">
        <f t="shared" si="21"/>
        <v>19041437.614723619</v>
      </c>
      <c r="R41" s="27">
        <f t="shared" si="21"/>
        <v>13722717.056348776</v>
      </c>
      <c r="S41" s="27">
        <f t="shared" si="21"/>
        <v>230777812.51838294</v>
      </c>
      <c r="T41" s="27">
        <f t="shared" si="21"/>
        <v>86793047.446048275</v>
      </c>
      <c r="U41" s="27">
        <f t="shared" si="21"/>
        <v>0</v>
      </c>
      <c r="V41" s="27">
        <f t="shared" si="21"/>
        <v>0</v>
      </c>
      <c r="W41" s="27">
        <f>SUM(G41:V41)</f>
        <v>944423238.76507556</v>
      </c>
      <c r="X41" s="125" t="str">
        <f>IF(ABS(W41-F41)&lt;1,"ok","err")</f>
        <v>ok</v>
      </c>
    </row>
    <row r="42" spans="1:24" x14ac:dyDescent="0.2">
      <c r="A42" s="128"/>
      <c r="F42" s="32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125"/>
    </row>
    <row r="43" spans="1:24" x14ac:dyDescent="0.2">
      <c r="A43" s="128"/>
      <c r="F43" s="32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125"/>
    </row>
    <row r="44" spans="1:24" x14ac:dyDescent="0.2">
      <c r="A44" s="128"/>
      <c r="F44" s="32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125"/>
    </row>
    <row r="45" spans="1:24" x14ac:dyDescent="0.2">
      <c r="A45" s="128"/>
      <c r="F45" s="32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125"/>
    </row>
    <row r="46" spans="1:24" x14ac:dyDescent="0.2">
      <c r="A46" s="128"/>
      <c r="F46" s="32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125"/>
    </row>
    <row r="47" spans="1:24" x14ac:dyDescent="0.2">
      <c r="A47" s="128"/>
      <c r="F47" s="32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125"/>
    </row>
    <row r="48" spans="1:24" x14ac:dyDescent="0.2">
      <c r="A48" s="128"/>
      <c r="F48" s="32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125"/>
    </row>
    <row r="49" spans="1:24" x14ac:dyDescent="0.2">
      <c r="A49" s="128"/>
      <c r="F49" s="32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125"/>
    </row>
    <row r="50" spans="1:24" x14ac:dyDescent="0.2">
      <c r="A50" s="128"/>
      <c r="F50" s="32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125"/>
    </row>
    <row r="51" spans="1:24" x14ac:dyDescent="0.2">
      <c r="A51" s="128"/>
      <c r="F51" s="32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125"/>
    </row>
    <row r="52" spans="1:24" x14ac:dyDescent="0.2">
      <c r="A52" s="192" t="s">
        <v>669</v>
      </c>
      <c r="F52" s="32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125"/>
    </row>
    <row r="53" spans="1:24" x14ac:dyDescent="0.2">
      <c r="A53" s="128"/>
      <c r="B53" s="11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125"/>
    </row>
    <row r="54" spans="1:24" x14ac:dyDescent="0.2">
      <c r="A54" s="128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125"/>
    </row>
    <row r="55" spans="1:24" x14ac:dyDescent="0.2">
      <c r="A55" s="128"/>
      <c r="B55" s="25" t="s">
        <v>399</v>
      </c>
      <c r="C55" s="117" t="s">
        <v>69</v>
      </c>
      <c r="D55" s="117" t="s">
        <v>25</v>
      </c>
      <c r="F55" s="32">
        <v>4861353.0823076861</v>
      </c>
      <c r="G55" s="27">
        <f t="shared" ref="G55:G60" si="22">(VLOOKUP($D55,$C$6:$AJ$992,5,)/VLOOKUP($D55,$C$6:$AJ$992,4,))*$F55</f>
        <v>0</v>
      </c>
      <c r="H55" s="27">
        <f t="shared" ref="H55:H60" si="23">(VLOOKUP($D55,$C$6:$AJ$992,6,)/VLOOKUP($D55,$C$6:$AJ$992,4,))*$F55</f>
        <v>0</v>
      </c>
      <c r="I55" s="27">
        <f t="shared" ref="I55:I60" si="24">(VLOOKUP($D55,$C$6:$AJ$992,7,)/VLOOKUP($D55,$C$6:$AJ$992,4,))*$F55</f>
        <v>4861353.0823076861</v>
      </c>
      <c r="J55" s="27">
        <f t="shared" ref="J55:J60" si="25">(VLOOKUP($D55,$C$6:$AJ$992,8,)/VLOOKUP($D55,$C$6:$AJ$992,4,))*$F55</f>
        <v>0</v>
      </c>
      <c r="K55" s="27">
        <f t="shared" ref="K55:K60" si="26">(VLOOKUP($D55,$C$6:$AJ$992,9,)/VLOOKUP($D55,$C$6:$AJ$992,4,))*$F55</f>
        <v>0</v>
      </c>
      <c r="L55" s="27">
        <f t="shared" ref="L55:L60" si="27">(VLOOKUP($D55,$C$6:$AJ$992,10,)/VLOOKUP($D55,$C$6:$AJ$992,4,))*$F55</f>
        <v>0</v>
      </c>
      <c r="M55" s="27">
        <f t="shared" ref="M55:M60" si="28">(VLOOKUP($D55,$C$6:$AJ$992,11,)/VLOOKUP($D55,$C$6:$AJ$992,4,))*$F55</f>
        <v>0</v>
      </c>
      <c r="N55" s="27">
        <f t="shared" ref="N55:N60" si="29">(VLOOKUP($D55,$C$6:$AJ$992,12,)/VLOOKUP($D55,$C$6:$AJ$992,4,))*$F55</f>
        <v>0</v>
      </c>
      <c r="O55" s="27">
        <f t="shared" ref="O55:O60" si="30">(VLOOKUP($D55,$C$6:$AJ$992,13,)/VLOOKUP($D55,$C$6:$AJ$992,4,))*$F55</f>
        <v>0</v>
      </c>
      <c r="P55" s="27">
        <f t="shared" ref="P55:P60" si="31">(VLOOKUP($D55,$C$6:$AJ$992,14,)/VLOOKUP($D55,$C$6:$AJ$992,4,))*$F55</f>
        <v>0</v>
      </c>
      <c r="Q55" s="27">
        <f t="shared" ref="Q55:Q60" si="32">(VLOOKUP($D55,$C$6:$AJ$992,15,)/VLOOKUP($D55,$C$6:$AJ$992,4,))*$F55</f>
        <v>0</v>
      </c>
      <c r="R55" s="27">
        <f t="shared" ref="R55:R60" si="33">(VLOOKUP($D55,$C$6:$AJ$992,16,)/VLOOKUP($D55,$C$6:$AJ$992,4,))*$F55</f>
        <v>0</v>
      </c>
      <c r="S55" s="27">
        <f t="shared" ref="S55:S60" si="34">(VLOOKUP($D55,$C$6:$AJ$992,17,)/VLOOKUP($D55,$C$6:$AJ$992,4,))*$F55</f>
        <v>0</v>
      </c>
      <c r="T55" s="27">
        <f t="shared" ref="T55:T60" si="35">(VLOOKUP($D55,$C$6:$AJ$992,18,)/VLOOKUP($D55,$C$6:$AJ$992,4,))*$F55</f>
        <v>0</v>
      </c>
      <c r="U55" s="27">
        <f t="shared" ref="U55:U60" si="36">(VLOOKUP($D55,$C$6:$AJ$992,19,)/VLOOKUP($D55,$C$6:$AJ$992,4,))*$F55</f>
        <v>0</v>
      </c>
      <c r="V55" s="27">
        <f t="shared" ref="V55:V60" si="37">(VLOOKUP($D55,$C$6:$AJ$992,20,)/VLOOKUP($D55,$C$6:$AJ$992,4,))*$F55</f>
        <v>0</v>
      </c>
      <c r="W55" s="27">
        <f>SUM(G55:V55)</f>
        <v>4861353.0823076861</v>
      </c>
      <c r="X55" s="125" t="str">
        <f>IF(ABS(W55-F55)&lt;1,"ok","err")</f>
        <v>ok</v>
      </c>
    </row>
    <row r="56" spans="1:24" x14ac:dyDescent="0.2">
      <c r="A56" s="128"/>
      <c r="B56" s="25" t="s">
        <v>4</v>
      </c>
      <c r="C56" s="117" t="s">
        <v>70</v>
      </c>
      <c r="D56" s="117" t="s">
        <v>28</v>
      </c>
      <c r="F56" s="27">
        <v>1611476.2061538391</v>
      </c>
      <c r="G56" s="27">
        <f t="shared" si="22"/>
        <v>0</v>
      </c>
      <c r="H56" s="27">
        <f t="shared" si="23"/>
        <v>0</v>
      </c>
      <c r="I56" s="27">
        <f t="shared" si="24"/>
        <v>0</v>
      </c>
      <c r="J56" s="27">
        <f t="shared" si="25"/>
        <v>0</v>
      </c>
      <c r="K56" s="27">
        <f t="shared" si="26"/>
        <v>1611476.2061538391</v>
      </c>
      <c r="L56" s="27">
        <f t="shared" si="27"/>
        <v>0</v>
      </c>
      <c r="M56" s="27">
        <f t="shared" si="28"/>
        <v>0</v>
      </c>
      <c r="N56" s="27">
        <f t="shared" si="29"/>
        <v>0</v>
      </c>
      <c r="O56" s="27">
        <f t="shared" si="30"/>
        <v>0</v>
      </c>
      <c r="P56" s="27">
        <f t="shared" si="31"/>
        <v>0</v>
      </c>
      <c r="Q56" s="27">
        <f t="shared" si="32"/>
        <v>0</v>
      </c>
      <c r="R56" s="27">
        <f t="shared" si="33"/>
        <v>0</v>
      </c>
      <c r="S56" s="27">
        <f t="shared" si="34"/>
        <v>0</v>
      </c>
      <c r="T56" s="27">
        <f t="shared" si="35"/>
        <v>0</v>
      </c>
      <c r="U56" s="27">
        <f t="shared" si="36"/>
        <v>0</v>
      </c>
      <c r="V56" s="27">
        <f t="shared" si="37"/>
        <v>0</v>
      </c>
      <c r="W56" s="27">
        <f t="shared" ref="W56:W61" si="38">SUM(G56:V56)</f>
        <v>1611476.2061538391</v>
      </c>
      <c r="X56" s="125" t="str">
        <f t="shared" ref="X56:X61" si="39">IF(ABS(W56-F56)&lt;1,"ok","err")</f>
        <v>ok</v>
      </c>
    </row>
    <row r="57" spans="1:24" x14ac:dyDescent="0.2">
      <c r="A57" s="128"/>
      <c r="B57" s="25" t="s">
        <v>8</v>
      </c>
      <c r="C57" s="117" t="s">
        <v>595</v>
      </c>
      <c r="D57" s="117" t="s">
        <v>41</v>
      </c>
      <c r="F57" s="27">
        <v>3594094.7253846051</v>
      </c>
      <c r="G57" s="27">
        <f t="shared" si="22"/>
        <v>0</v>
      </c>
      <c r="H57" s="27">
        <f t="shared" si="23"/>
        <v>0</v>
      </c>
      <c r="I57" s="27">
        <f t="shared" si="24"/>
        <v>0</v>
      </c>
      <c r="J57" s="27">
        <f t="shared" si="25"/>
        <v>0</v>
      </c>
      <c r="K57" s="27">
        <f t="shared" si="26"/>
        <v>0</v>
      </c>
      <c r="L57" s="27">
        <f t="shared" si="27"/>
        <v>0</v>
      </c>
      <c r="M57" s="27">
        <f t="shared" si="28"/>
        <v>0</v>
      </c>
      <c r="N57" s="27">
        <f t="shared" si="29"/>
        <v>0</v>
      </c>
      <c r="O57" s="27">
        <f t="shared" si="30"/>
        <v>1229038.9924657876</v>
      </c>
      <c r="P57" s="27">
        <f t="shared" si="31"/>
        <v>2057316.7827281267</v>
      </c>
      <c r="Q57" s="27">
        <f t="shared" si="32"/>
        <v>178847.64861185974</v>
      </c>
      <c r="R57" s="27">
        <f t="shared" si="33"/>
        <v>128891.30157883107</v>
      </c>
      <c r="S57" s="27">
        <f t="shared" si="34"/>
        <v>0</v>
      </c>
      <c r="T57" s="27">
        <f t="shared" si="35"/>
        <v>0</v>
      </c>
      <c r="U57" s="27">
        <f t="shared" si="36"/>
        <v>0</v>
      </c>
      <c r="V57" s="27">
        <f t="shared" si="37"/>
        <v>0</v>
      </c>
      <c r="W57" s="27">
        <f t="shared" si="38"/>
        <v>3594094.7253846051</v>
      </c>
      <c r="X57" s="125" t="str">
        <f t="shared" si="39"/>
        <v>ok</v>
      </c>
    </row>
    <row r="58" spans="1:24" x14ac:dyDescent="0.2">
      <c r="A58" s="128"/>
      <c r="B58" s="25" t="s">
        <v>400</v>
      </c>
      <c r="C58" s="117" t="s">
        <v>596</v>
      </c>
      <c r="D58" s="117" t="s">
        <v>202</v>
      </c>
      <c r="F58" s="27">
        <v>0</v>
      </c>
      <c r="G58" s="27">
        <f t="shared" si="22"/>
        <v>0</v>
      </c>
      <c r="H58" s="27">
        <f t="shared" si="23"/>
        <v>0</v>
      </c>
      <c r="I58" s="27">
        <f t="shared" si="24"/>
        <v>0</v>
      </c>
      <c r="J58" s="27">
        <f t="shared" si="25"/>
        <v>0</v>
      </c>
      <c r="K58" s="27">
        <f t="shared" si="26"/>
        <v>0</v>
      </c>
      <c r="L58" s="27">
        <f t="shared" si="27"/>
        <v>0</v>
      </c>
      <c r="M58" s="27">
        <f t="shared" si="28"/>
        <v>0</v>
      </c>
      <c r="N58" s="27">
        <f t="shared" si="29"/>
        <v>0</v>
      </c>
      <c r="O58" s="27">
        <f t="shared" si="30"/>
        <v>0</v>
      </c>
      <c r="P58" s="27">
        <f t="shared" si="31"/>
        <v>0</v>
      </c>
      <c r="Q58" s="27">
        <f t="shared" si="32"/>
        <v>0</v>
      </c>
      <c r="R58" s="27">
        <f t="shared" si="33"/>
        <v>0</v>
      </c>
      <c r="S58" s="27">
        <f t="shared" si="34"/>
        <v>0</v>
      </c>
      <c r="T58" s="27">
        <f t="shared" si="35"/>
        <v>0</v>
      </c>
      <c r="U58" s="27">
        <f t="shared" si="36"/>
        <v>0</v>
      </c>
      <c r="V58" s="27">
        <f t="shared" si="37"/>
        <v>0</v>
      </c>
      <c r="W58" s="27">
        <f t="shared" si="38"/>
        <v>0</v>
      </c>
      <c r="X58" s="125" t="str">
        <f t="shared" si="39"/>
        <v>ok</v>
      </c>
    </row>
    <row r="59" spans="1:24" x14ac:dyDescent="0.2">
      <c r="A59" s="128"/>
      <c r="B59" s="25" t="s">
        <v>719</v>
      </c>
      <c r="C59" s="117" t="s">
        <v>71</v>
      </c>
      <c r="D59" s="117" t="s">
        <v>57</v>
      </c>
      <c r="F59" s="27">
        <v>69565.383956153659</v>
      </c>
      <c r="G59" s="27">
        <f t="shared" si="22"/>
        <v>0</v>
      </c>
      <c r="H59" s="27">
        <f t="shared" si="23"/>
        <v>0</v>
      </c>
      <c r="I59" s="27">
        <f t="shared" si="24"/>
        <v>11637.841839940113</v>
      </c>
      <c r="J59" s="27">
        <f t="shared" si="25"/>
        <v>0</v>
      </c>
      <c r="K59" s="27">
        <f t="shared" si="26"/>
        <v>4102.3234788839618</v>
      </c>
      <c r="L59" s="27">
        <f t="shared" si="27"/>
        <v>0</v>
      </c>
      <c r="M59" s="27">
        <f t="shared" si="28"/>
        <v>0</v>
      </c>
      <c r="N59" s="27">
        <f t="shared" si="29"/>
        <v>2130.1883983852758</v>
      </c>
      <c r="O59" s="27">
        <f t="shared" si="30"/>
        <v>9660.3655364774313</v>
      </c>
      <c r="P59" s="27">
        <f t="shared" si="31"/>
        <v>16170.709202325541</v>
      </c>
      <c r="Q59" s="27">
        <f t="shared" si="32"/>
        <v>1405.7598428701845</v>
      </c>
      <c r="R59" s="27">
        <f t="shared" si="33"/>
        <v>1013.0981159725242</v>
      </c>
      <c r="S59" s="27">
        <f t="shared" si="34"/>
        <v>17037.483620087245</v>
      </c>
      <c r="T59" s="27">
        <f t="shared" si="35"/>
        <v>6407.6139212113894</v>
      </c>
      <c r="U59" s="27">
        <f t="shared" si="36"/>
        <v>0</v>
      </c>
      <c r="V59" s="27">
        <f t="shared" si="37"/>
        <v>0</v>
      </c>
      <c r="W59" s="27">
        <f t="shared" si="38"/>
        <v>69565.383956153659</v>
      </c>
      <c r="X59" s="125" t="str">
        <f t="shared" si="39"/>
        <v>ok</v>
      </c>
    </row>
    <row r="60" spans="1:24" x14ac:dyDescent="0.2">
      <c r="A60" s="128"/>
      <c r="B60" s="25" t="s">
        <v>401</v>
      </c>
      <c r="D60" s="117" t="s">
        <v>57</v>
      </c>
      <c r="F60" s="27">
        <v>4026403.7547692275</v>
      </c>
      <c r="G60" s="27">
        <f t="shared" si="22"/>
        <v>0</v>
      </c>
      <c r="H60" s="27">
        <f t="shared" si="23"/>
        <v>0</v>
      </c>
      <c r="I60" s="27">
        <f t="shared" si="24"/>
        <v>673591.48209804762</v>
      </c>
      <c r="J60" s="27">
        <f t="shared" si="25"/>
        <v>0</v>
      </c>
      <c r="K60" s="27">
        <f t="shared" si="26"/>
        <v>237440.08469883844</v>
      </c>
      <c r="L60" s="27">
        <f t="shared" si="27"/>
        <v>0</v>
      </c>
      <c r="M60" s="27">
        <f t="shared" si="28"/>
        <v>0</v>
      </c>
      <c r="N60" s="27">
        <f t="shared" si="29"/>
        <v>123294.05916928907</v>
      </c>
      <c r="O60" s="27">
        <f t="shared" si="30"/>
        <v>559136.30970587395</v>
      </c>
      <c r="P60" s="27">
        <f t="shared" si="31"/>
        <v>935951.19507372938</v>
      </c>
      <c r="Q60" s="27">
        <f t="shared" si="32"/>
        <v>81364.557884189184</v>
      </c>
      <c r="R60" s="27">
        <f t="shared" si="33"/>
        <v>58637.526685289951</v>
      </c>
      <c r="S60" s="27">
        <f t="shared" si="34"/>
        <v>986119.5916488613</v>
      </c>
      <c r="T60" s="27">
        <f t="shared" si="35"/>
        <v>370868.94780510891</v>
      </c>
      <c r="U60" s="27">
        <f t="shared" si="36"/>
        <v>0</v>
      </c>
      <c r="V60" s="27">
        <f t="shared" si="37"/>
        <v>0</v>
      </c>
      <c r="W60" s="27">
        <f>SUM(G60:V60)</f>
        <v>4026403.7547692279</v>
      </c>
      <c r="X60" s="125" t="str">
        <f>IF(ABS(W60-F60)&lt;1,"ok","err")</f>
        <v>ok</v>
      </c>
    </row>
    <row r="61" spans="1:24" x14ac:dyDescent="0.2">
      <c r="C61" s="117" t="s">
        <v>72</v>
      </c>
      <c r="F61" s="32">
        <f t="shared" ref="F61:V61" si="40">+SUM(F55:F60)</f>
        <v>14162893.152571511</v>
      </c>
      <c r="G61" s="32">
        <f t="shared" si="40"/>
        <v>0</v>
      </c>
      <c r="H61" s="32">
        <f t="shared" si="40"/>
        <v>0</v>
      </c>
      <c r="I61" s="32">
        <f t="shared" si="40"/>
        <v>5546582.406245674</v>
      </c>
      <c r="J61" s="32">
        <f t="shared" si="40"/>
        <v>0</v>
      </c>
      <c r="K61" s="32">
        <f t="shared" si="40"/>
        <v>1853018.6143315616</v>
      </c>
      <c r="L61" s="32">
        <f t="shared" si="40"/>
        <v>0</v>
      </c>
      <c r="M61" s="32">
        <f t="shared" si="40"/>
        <v>0</v>
      </c>
      <c r="N61" s="32">
        <f t="shared" si="40"/>
        <v>125424.24756767435</v>
      </c>
      <c r="O61" s="32">
        <f t="shared" si="40"/>
        <v>1797835.6677081389</v>
      </c>
      <c r="P61" s="32">
        <f t="shared" si="40"/>
        <v>3009438.6870041816</v>
      </c>
      <c r="Q61" s="32">
        <f t="shared" si="40"/>
        <v>261617.9663389191</v>
      </c>
      <c r="R61" s="32">
        <f t="shared" si="40"/>
        <v>188541.92638009356</v>
      </c>
      <c r="S61" s="32">
        <f t="shared" si="40"/>
        <v>1003157.0752689486</v>
      </c>
      <c r="T61" s="32">
        <f t="shared" si="40"/>
        <v>377276.5617263203</v>
      </c>
      <c r="U61" s="32">
        <f t="shared" si="40"/>
        <v>0</v>
      </c>
      <c r="V61" s="32">
        <f t="shared" si="40"/>
        <v>0</v>
      </c>
      <c r="W61" s="27">
        <f t="shared" si="38"/>
        <v>14162893.152571514</v>
      </c>
      <c r="X61" s="125" t="str">
        <f t="shared" si="39"/>
        <v>ok</v>
      </c>
    </row>
    <row r="62" spans="1:24" x14ac:dyDescent="0.2">
      <c r="A62" s="128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125"/>
    </row>
    <row r="63" spans="1:24" x14ac:dyDescent="0.2">
      <c r="A63" s="128"/>
      <c r="C63" s="117" t="s">
        <v>73</v>
      </c>
      <c r="F63" s="32">
        <f t="shared" ref="F63:V63" si="41">F41+F61</f>
        <v>958586131.91764724</v>
      </c>
      <c r="G63" s="27">
        <f t="shared" si="41"/>
        <v>0</v>
      </c>
      <c r="H63" s="27">
        <f t="shared" si="41"/>
        <v>0</v>
      </c>
      <c r="I63" s="27">
        <f t="shared" si="41"/>
        <v>165323933.77132481</v>
      </c>
      <c r="J63" s="27">
        <f t="shared" si="41"/>
        <v>0</v>
      </c>
      <c r="K63" s="27">
        <f t="shared" si="41"/>
        <v>57420217.375036538</v>
      </c>
      <c r="L63" s="27">
        <f t="shared" si="41"/>
        <v>0</v>
      </c>
      <c r="M63" s="27">
        <f t="shared" si="41"/>
        <v>0</v>
      </c>
      <c r="N63" s="27">
        <f t="shared" si="41"/>
        <v>28979463.364693724</v>
      </c>
      <c r="O63" s="27">
        <f t="shared" si="41"/>
        <v>132650376.82629621</v>
      </c>
      <c r="P63" s="27">
        <f t="shared" si="41"/>
        <v>222046532.41507804</v>
      </c>
      <c r="Q63" s="27">
        <f t="shared" si="41"/>
        <v>19303055.581062537</v>
      </c>
      <c r="R63" s="27">
        <f t="shared" si="41"/>
        <v>13911258.982728871</v>
      </c>
      <c r="S63" s="27">
        <f t="shared" si="41"/>
        <v>231780969.59365189</v>
      </c>
      <c r="T63" s="27">
        <f t="shared" si="41"/>
        <v>87170324.007774591</v>
      </c>
      <c r="U63" s="27">
        <f t="shared" si="41"/>
        <v>0</v>
      </c>
      <c r="V63" s="27">
        <f t="shared" si="41"/>
        <v>0</v>
      </c>
      <c r="W63" s="27">
        <f>SUM(G63:V63)</f>
        <v>958586131.91764724</v>
      </c>
      <c r="X63" s="125" t="str">
        <f>IF(ABS(W63-F63)&lt;1,"ok","err")</f>
        <v>ok</v>
      </c>
    </row>
    <row r="64" spans="1:24" x14ac:dyDescent="0.2">
      <c r="A64" s="128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125"/>
    </row>
    <row r="65" spans="6:20" x14ac:dyDescent="0.2">
      <c r="F65" s="27"/>
      <c r="T65" s="33">
        <f>T63+S63+R63+Q63+P63+O63+N63+M63</f>
        <v>735841980.77128601</v>
      </c>
    </row>
    <row r="66" spans="6:20" x14ac:dyDescent="0.2">
      <c r="F66" s="27"/>
    </row>
    <row r="67" spans="6:20" x14ac:dyDescent="0.2">
      <c r="F67" s="27"/>
    </row>
    <row r="68" spans="6:20" x14ac:dyDescent="0.2">
      <c r="F68" s="130"/>
    </row>
    <row r="91" spans="1:24" x14ac:dyDescent="0.2">
      <c r="F91" s="27"/>
    </row>
    <row r="93" spans="1:24" x14ac:dyDescent="0.2">
      <c r="A93" s="128"/>
      <c r="F93" s="32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125"/>
    </row>
    <row r="95" spans="1:24" x14ac:dyDescent="0.2">
      <c r="A95" s="119" t="s">
        <v>92</v>
      </c>
    </row>
    <row r="97" spans="1:25" x14ac:dyDescent="0.2">
      <c r="A97" s="13" t="s">
        <v>597</v>
      </c>
      <c r="F97" s="33">
        <f>F63</f>
        <v>958586131.91764724</v>
      </c>
      <c r="G97" s="33">
        <f t="shared" ref="G97:V97" si="42">G63</f>
        <v>0</v>
      </c>
      <c r="H97" s="33">
        <f t="shared" si="42"/>
        <v>0</v>
      </c>
      <c r="I97" s="33">
        <f t="shared" si="42"/>
        <v>165323933.77132481</v>
      </c>
      <c r="J97" s="33">
        <f t="shared" si="42"/>
        <v>0</v>
      </c>
      <c r="K97" s="33">
        <f t="shared" si="42"/>
        <v>57420217.375036538</v>
      </c>
      <c r="L97" s="33">
        <f t="shared" si="42"/>
        <v>0</v>
      </c>
      <c r="M97" s="33">
        <f t="shared" si="42"/>
        <v>0</v>
      </c>
      <c r="N97" s="33">
        <f t="shared" si="42"/>
        <v>28979463.364693724</v>
      </c>
      <c r="O97" s="33">
        <f t="shared" si="42"/>
        <v>132650376.82629621</v>
      </c>
      <c r="P97" s="33">
        <f t="shared" si="42"/>
        <v>222046532.41507804</v>
      </c>
      <c r="Q97" s="33">
        <f t="shared" si="42"/>
        <v>19303055.581062537</v>
      </c>
      <c r="R97" s="33">
        <f t="shared" si="42"/>
        <v>13911258.982728871</v>
      </c>
      <c r="S97" s="33">
        <f t="shared" si="42"/>
        <v>231780969.59365189</v>
      </c>
      <c r="T97" s="33">
        <f t="shared" si="42"/>
        <v>87170324.007774591</v>
      </c>
      <c r="U97" s="33">
        <f t="shared" si="42"/>
        <v>0</v>
      </c>
      <c r="V97" s="33">
        <f t="shared" si="42"/>
        <v>0</v>
      </c>
      <c r="W97" s="27">
        <f>SUM(G97:V97)</f>
        <v>958586131.91764724</v>
      </c>
      <c r="X97" s="125" t="str">
        <f>IF(ABS(W97-F97)&lt;1,"ok","err")</f>
        <v>ok</v>
      </c>
    </row>
    <row r="98" spans="1:25" x14ac:dyDescent="0.2">
      <c r="A98" s="128"/>
      <c r="F98" s="32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125"/>
    </row>
    <row r="99" spans="1:25" x14ac:dyDescent="0.2">
      <c r="A99" s="13" t="s">
        <v>74</v>
      </c>
    </row>
    <row r="100" spans="1:25" x14ac:dyDescent="0.2">
      <c r="A100" s="13"/>
      <c r="F100" s="33"/>
    </row>
    <row r="101" spans="1:25" x14ac:dyDescent="0.2">
      <c r="A101" s="13" t="s">
        <v>94</v>
      </c>
    </row>
    <row r="102" spans="1:25" x14ac:dyDescent="0.2">
      <c r="A102" s="25" t="s">
        <v>399</v>
      </c>
      <c r="C102" s="117" t="s">
        <v>75</v>
      </c>
      <c r="D102" s="117" t="s">
        <v>200</v>
      </c>
      <c r="F102" s="32">
        <v>36746800.6023077</v>
      </c>
      <c r="G102" s="27">
        <f>(VLOOKUP($D102,$C$6:$AJ$992,5,)/VLOOKUP($D102,$C$6:$AJ$992,4,))*$F102</f>
        <v>0</v>
      </c>
      <c r="H102" s="27">
        <f>(VLOOKUP($D102,$C$6:$AJ$992,6,)/VLOOKUP($D102,$C$6:$AJ$992,4,))*$F102</f>
        <v>0</v>
      </c>
      <c r="I102" s="27">
        <f>(VLOOKUP($D102,$C$6:$AJ$992,7,)/VLOOKUP($D102,$C$6:$AJ$992,4,))*$F102</f>
        <v>36746800.6023077</v>
      </c>
      <c r="J102" s="27">
        <f>(VLOOKUP($D102,$C$6:$AJ$992,8,)/VLOOKUP($D102,$C$6:$AJ$992,4,))*$F102</f>
        <v>0</v>
      </c>
      <c r="K102" s="27">
        <f>(VLOOKUP($D102,$C$6:$AJ$992,9,)/VLOOKUP($D102,$C$6:$AJ$992,4,))*$F102</f>
        <v>0</v>
      </c>
      <c r="L102" s="27">
        <f>(VLOOKUP($D102,$C$6:$AJ$992,10,)/VLOOKUP($D102,$C$6:$AJ$992,4,))*$F102</f>
        <v>0</v>
      </c>
      <c r="M102" s="27">
        <f>(VLOOKUP($D102,$C$6:$AJ$992,11,)/VLOOKUP($D102,$C$6:$AJ$992,4,))*$F102</f>
        <v>0</v>
      </c>
      <c r="N102" s="27">
        <f>(VLOOKUP($D102,$C$6:$AJ$992,12,)/VLOOKUP($D102,$C$6:$AJ$992,4,))*$F102</f>
        <v>0</v>
      </c>
      <c r="O102" s="27">
        <f>(VLOOKUP($D102,$C$6:$AJ$992,13,)/VLOOKUP($D102,$C$6:$AJ$992,4,))*$F102</f>
        <v>0</v>
      </c>
      <c r="P102" s="27">
        <f>(VLOOKUP($D102,$C$6:$AJ$992,14,)/VLOOKUP($D102,$C$6:$AJ$992,4,))*$F102</f>
        <v>0</v>
      </c>
      <c r="Q102" s="27">
        <f>(VLOOKUP($D102,$C$6:$AJ$992,15,)/VLOOKUP($D102,$C$6:$AJ$992,4,))*$F102</f>
        <v>0</v>
      </c>
      <c r="R102" s="27">
        <f>(VLOOKUP($D102,$C$6:$AJ$992,16,)/VLOOKUP($D102,$C$6:$AJ$992,4,))*$F102</f>
        <v>0</v>
      </c>
      <c r="S102" s="27">
        <f>(VLOOKUP($D102,$C$6:$AJ$992,17,)/VLOOKUP($D102,$C$6:$AJ$992,4,))*$F102</f>
        <v>0</v>
      </c>
      <c r="T102" s="27">
        <f>(VLOOKUP($D102,$C$6:$AJ$992,18,)/VLOOKUP($D102,$C$6:$AJ$992,4,))*$F102</f>
        <v>0</v>
      </c>
      <c r="U102" s="27">
        <f>(VLOOKUP($D102,$C$6:$AJ$992,19,)/VLOOKUP($D102,$C$6:$AJ$992,4,))*$F102</f>
        <v>0</v>
      </c>
      <c r="V102" s="27">
        <f>(VLOOKUP($D102,$C$6:$AJ$992,20,)/VLOOKUP($D102,$C$6:$AJ$992,4,))*$F102</f>
        <v>0</v>
      </c>
      <c r="W102" s="27">
        <f>SUM(G102:V102)</f>
        <v>36746800.6023077</v>
      </c>
      <c r="X102" s="125" t="str">
        <f>IF(ABS(W102-F102)&lt;1,"ok","err")</f>
        <v>ok</v>
      </c>
    </row>
    <row r="103" spans="1:25" x14ac:dyDescent="0.2">
      <c r="A103" s="25" t="s">
        <v>4</v>
      </c>
      <c r="C103" s="117" t="s">
        <v>402</v>
      </c>
      <c r="D103" s="117" t="s">
        <v>28</v>
      </c>
      <c r="F103" s="27">
        <v>11413480.1407692</v>
      </c>
      <c r="G103" s="27">
        <f>(VLOOKUP($D103,$C$6:$AJ$992,5,)/VLOOKUP($D103,$C$6:$AJ$992,4,))*$F103</f>
        <v>0</v>
      </c>
      <c r="H103" s="27">
        <f>(VLOOKUP($D103,$C$6:$AJ$992,6,)/VLOOKUP($D103,$C$6:$AJ$992,4,))*$F103</f>
        <v>0</v>
      </c>
      <c r="I103" s="27">
        <f>(VLOOKUP($D103,$C$6:$AJ$992,7,)/VLOOKUP($D103,$C$6:$AJ$992,4,))*$F103</f>
        <v>0</v>
      </c>
      <c r="J103" s="27">
        <f>(VLOOKUP($D103,$C$6:$AJ$992,8,)/VLOOKUP($D103,$C$6:$AJ$992,4,))*$F103</f>
        <v>0</v>
      </c>
      <c r="K103" s="27">
        <f>(VLOOKUP($D103,$C$6:$AJ$992,9,)/VLOOKUP($D103,$C$6:$AJ$992,4,))*$F103</f>
        <v>11413480.1407692</v>
      </c>
      <c r="L103" s="27">
        <f>(VLOOKUP($D103,$C$6:$AJ$992,10,)/VLOOKUP($D103,$C$6:$AJ$992,4,))*$F103</f>
        <v>0</v>
      </c>
      <c r="M103" s="27">
        <f>(VLOOKUP($D103,$C$6:$AJ$992,11,)/VLOOKUP($D103,$C$6:$AJ$992,4,))*$F103</f>
        <v>0</v>
      </c>
      <c r="N103" s="27">
        <f>(VLOOKUP($D103,$C$6:$AJ$992,12,)/VLOOKUP($D103,$C$6:$AJ$992,4,))*$F103</f>
        <v>0</v>
      </c>
      <c r="O103" s="27">
        <f>(VLOOKUP($D103,$C$6:$AJ$992,13,)/VLOOKUP($D103,$C$6:$AJ$992,4,))*$F103</f>
        <v>0</v>
      </c>
      <c r="P103" s="27">
        <f>(VLOOKUP($D103,$C$6:$AJ$992,14,)/VLOOKUP($D103,$C$6:$AJ$992,4,))*$F103</f>
        <v>0</v>
      </c>
      <c r="Q103" s="27">
        <f>(VLOOKUP($D103,$C$6:$AJ$992,15,)/VLOOKUP($D103,$C$6:$AJ$992,4,))*$F103</f>
        <v>0</v>
      </c>
      <c r="R103" s="27">
        <f>(VLOOKUP($D103,$C$6:$AJ$992,16,)/VLOOKUP($D103,$C$6:$AJ$992,4,))*$F103</f>
        <v>0</v>
      </c>
      <c r="S103" s="27">
        <f>(VLOOKUP($D103,$C$6:$AJ$992,17,)/VLOOKUP($D103,$C$6:$AJ$992,4,))*$F103</f>
        <v>0</v>
      </c>
      <c r="T103" s="27">
        <f>(VLOOKUP($D103,$C$6:$AJ$992,18,)/VLOOKUP($D103,$C$6:$AJ$992,4,))*$F103</f>
        <v>0</v>
      </c>
      <c r="U103" s="27">
        <f>(VLOOKUP($D103,$C$6:$AJ$992,19,)/VLOOKUP($D103,$C$6:$AJ$992,4,))*$F103</f>
        <v>0</v>
      </c>
      <c r="V103" s="27">
        <f>(VLOOKUP($D103,$C$6:$AJ$992,20,)/VLOOKUP($D103,$C$6:$AJ$992,4,))*$F103</f>
        <v>0</v>
      </c>
      <c r="W103" s="27">
        <f>SUM(G103:V103)</f>
        <v>11413480.1407692</v>
      </c>
      <c r="X103" s="125" t="str">
        <f>IF(ABS(W103-F103)&lt;1,"ok","err")</f>
        <v>ok</v>
      </c>
    </row>
    <row r="104" spans="1:25" x14ac:dyDescent="0.2">
      <c r="A104" s="25" t="s">
        <v>5</v>
      </c>
      <c r="C104" s="117" t="s">
        <v>76</v>
      </c>
      <c r="D104" s="117" t="s">
        <v>678</v>
      </c>
      <c r="F104" s="27">
        <v>239031180.66461399</v>
      </c>
      <c r="G104" s="27">
        <f>(VLOOKUP($D104,$C$6:$AJ$992,5,)/VLOOKUP($D104,$C$6:$AJ$992,4,))*$F104</f>
        <v>0</v>
      </c>
      <c r="H104" s="27">
        <f>(VLOOKUP($D104,$C$6:$AJ$992,6,)/VLOOKUP($D104,$C$6:$AJ$992,4,))*$F104</f>
        <v>0</v>
      </c>
      <c r="I104" s="27">
        <f>(VLOOKUP($D104,$C$6:$AJ$992,7,)/VLOOKUP($D104,$C$6:$AJ$992,4,))*$F104</f>
        <v>0</v>
      </c>
      <c r="J104" s="27">
        <f>(VLOOKUP($D104,$C$6:$AJ$992,8,)/VLOOKUP($D104,$C$6:$AJ$992,4,))*$F104</f>
        <v>0</v>
      </c>
      <c r="K104" s="27">
        <f>(VLOOKUP($D104,$C$6:$AJ$992,9,)/VLOOKUP($D104,$C$6:$AJ$992,4,))*$F104</f>
        <v>0</v>
      </c>
      <c r="L104" s="27">
        <f>(VLOOKUP($D104,$C$6:$AJ$992,10,)/VLOOKUP($D104,$C$6:$AJ$992,4,))*$F104</f>
        <v>0</v>
      </c>
      <c r="M104" s="27">
        <f>(VLOOKUP($D104,$C$6:$AJ$992,11,)/VLOOKUP($D104,$C$6:$AJ$992,4,))*$F104</f>
        <v>0</v>
      </c>
      <c r="N104" s="27">
        <f>(VLOOKUP($D104,$C$6:$AJ$992,12,)/VLOOKUP($D104,$C$6:$AJ$992,4,))*$F104</f>
        <v>4247159.6492774896</v>
      </c>
      <c r="O104" s="27">
        <f>(VLOOKUP($D104,$C$6:$AJ$992,13,)/VLOOKUP($D104,$C$6:$AJ$992,4,))*$F104</f>
        <v>42919420.328420363</v>
      </c>
      <c r="P104" s="27">
        <f>(VLOOKUP($D104,$C$6:$AJ$992,14,)/VLOOKUP($D104,$C$6:$AJ$992,4,))*$F104</f>
        <v>71843809.909944639</v>
      </c>
      <c r="Q104" s="27">
        <f>(VLOOKUP($D104,$C$6:$AJ$992,15,)/VLOOKUP($D104,$C$6:$AJ$992,4,))*$F104</f>
        <v>6245560.5172638241</v>
      </c>
      <c r="R104" s="27">
        <f>(VLOOKUP($D104,$C$6:$AJ$992,16,)/VLOOKUP($D104,$C$6:$AJ$992,4,))*$F104</f>
        <v>4501028.838833225</v>
      </c>
      <c r="S104" s="27">
        <f>(VLOOKUP($D104,$C$6:$AJ$992,17,)/VLOOKUP($D104,$C$6:$AJ$992,4,))*$F104</f>
        <v>90460692.585439026</v>
      </c>
      <c r="T104" s="27">
        <f>(VLOOKUP($D104,$C$6:$AJ$992,18,)/VLOOKUP($D104,$C$6:$AJ$992,4,))*$F104</f>
        <v>18813508.835435435</v>
      </c>
      <c r="U104" s="27">
        <f>(VLOOKUP($D104,$C$6:$AJ$992,19,)/VLOOKUP($D104,$C$6:$AJ$992,4,))*$F104</f>
        <v>0</v>
      </c>
      <c r="V104" s="27">
        <f>(VLOOKUP($D104,$C$6:$AJ$992,20,)/VLOOKUP($D104,$C$6:$AJ$992,4,))*$F104</f>
        <v>0</v>
      </c>
      <c r="W104" s="27">
        <f>SUM(G104:V104)</f>
        <v>239031180.66461402</v>
      </c>
      <c r="X104" s="125" t="str">
        <f>IF(ABS(W104-F104)&lt;1,"ok","err")</f>
        <v>ok</v>
      </c>
    </row>
    <row r="105" spans="1:25" x14ac:dyDescent="0.2">
      <c r="A105" s="25" t="s">
        <v>718</v>
      </c>
      <c r="C105" s="117" t="s">
        <v>77</v>
      </c>
      <c r="D105" s="117" t="s">
        <v>63</v>
      </c>
      <c r="F105" s="27">
        <f>5846813.14846154+123</f>
        <v>5846936.1484615402</v>
      </c>
      <c r="G105" s="27">
        <f>(VLOOKUP($D105,$C$6:$AJ$992,5,)/VLOOKUP($D105,$C$6:$AJ$992,4,))*$F105</f>
        <v>0</v>
      </c>
      <c r="H105" s="27">
        <f>(VLOOKUP($D105,$C$6:$AJ$992,6,)/VLOOKUP($D105,$C$6:$AJ$992,4,))*$F105</f>
        <v>0</v>
      </c>
      <c r="I105" s="27">
        <f>(VLOOKUP($D105,$C$6:$AJ$992,7,)/VLOOKUP($D105,$C$6:$AJ$992,4,))*$F105</f>
        <v>978154.85625598673</v>
      </c>
      <c r="J105" s="27">
        <f>(VLOOKUP($D105,$C$6:$AJ$992,8,)/VLOOKUP($D105,$C$6:$AJ$992,4,))*$F105</f>
        <v>0</v>
      </c>
      <c r="K105" s="27">
        <f>(VLOOKUP($D105,$C$6:$AJ$992,9,)/VLOOKUP($D105,$C$6:$AJ$992,4,))*$F105</f>
        <v>344798.26139516861</v>
      </c>
      <c r="L105" s="27">
        <f>(VLOOKUP($D105,$C$6:$AJ$992,10,)/VLOOKUP($D105,$C$6:$AJ$992,4,))*$F105</f>
        <v>0</v>
      </c>
      <c r="M105" s="27">
        <f>(VLOOKUP($D105,$C$6:$AJ$992,11,)/VLOOKUP($D105,$C$6:$AJ$992,4,))*$F105</f>
        <v>0</v>
      </c>
      <c r="N105" s="27">
        <f>(VLOOKUP($D105,$C$6:$AJ$992,12,)/VLOOKUP($D105,$C$6:$AJ$992,4,))*$F105</f>
        <v>179041.28233379073</v>
      </c>
      <c r="O105" s="27">
        <f>(VLOOKUP($D105,$C$6:$AJ$992,13,)/VLOOKUP($D105,$C$6:$AJ$992,4,))*$F105</f>
        <v>811948.95004364441</v>
      </c>
      <c r="P105" s="27">
        <f>(VLOOKUP($D105,$C$6:$AJ$992,14,)/VLOOKUP($D105,$C$6:$AJ$992,4,))*$F105</f>
        <v>1359140.1183227885</v>
      </c>
      <c r="Q105" s="27">
        <f>(VLOOKUP($D105,$C$6:$AJ$992,15,)/VLOOKUP($D105,$C$6:$AJ$992,4,))*$F105</f>
        <v>118153.42019119582</v>
      </c>
      <c r="R105" s="27">
        <f>(VLOOKUP($D105,$C$6:$AJ$992,16,)/VLOOKUP($D105,$C$6:$AJ$992,4,))*$F105</f>
        <v>85150.396064105196</v>
      </c>
      <c r="S105" s="27">
        <f>(VLOOKUP($D105,$C$6:$AJ$992,17,)/VLOOKUP($D105,$C$6:$AJ$992,4,))*$F105</f>
        <v>1431992.0798524898</v>
      </c>
      <c r="T105" s="27">
        <f>(VLOOKUP($D105,$C$6:$AJ$992,18,)/VLOOKUP($D105,$C$6:$AJ$992,4,))*$F105</f>
        <v>538556.78400237137</v>
      </c>
      <c r="U105" s="27">
        <f>(VLOOKUP($D105,$C$6:$AJ$992,19,)/VLOOKUP($D105,$C$6:$AJ$992,4,))*$F105</f>
        <v>0</v>
      </c>
      <c r="V105" s="27">
        <f>(VLOOKUP($D105,$C$6:$AJ$992,20,)/VLOOKUP($D105,$C$6:$AJ$992,4,))*$F105</f>
        <v>0</v>
      </c>
      <c r="W105" s="27">
        <f>SUM(G105:V105)</f>
        <v>5846936.1484615412</v>
      </c>
      <c r="X105" s="125" t="str">
        <f>IF(ABS(W105-F105)&lt;1,"ok","err")</f>
        <v>ok</v>
      </c>
    </row>
    <row r="106" spans="1:25" ht="12.75" customHeight="1" x14ac:dyDescent="0.2">
      <c r="A106" s="25" t="s">
        <v>401</v>
      </c>
      <c r="C106" s="117" t="s">
        <v>403</v>
      </c>
      <c r="D106" s="117" t="s">
        <v>404</v>
      </c>
      <c r="F106" s="27">
        <v>47567107.8696924</v>
      </c>
      <c r="G106" s="27">
        <f>(VLOOKUP($D106,$C$6:$AJ$992,5,)/VLOOKUP($D106,$C$6:$AJ$992,4,))*$F106</f>
        <v>0</v>
      </c>
      <c r="H106" s="27">
        <f>(VLOOKUP($D106,$C$6:$AJ$992,6,)/VLOOKUP($D106,$C$6:$AJ$992,4,))*$F106</f>
        <v>0</v>
      </c>
      <c r="I106" s="27">
        <f>(VLOOKUP($D106,$C$6:$AJ$992,7,)/VLOOKUP($D106,$C$6:$AJ$992,4,))*$F106</f>
        <v>7957671.5700982204</v>
      </c>
      <c r="J106" s="27">
        <f>(VLOOKUP($D106,$C$6:$AJ$992,8,)/VLOOKUP($D106,$C$6:$AJ$992,4,))*$F106</f>
        <v>0</v>
      </c>
      <c r="K106" s="27">
        <f>(VLOOKUP($D106,$C$6:$AJ$992,9,)/VLOOKUP($D106,$C$6:$AJ$992,4,))*$F106</f>
        <v>2805068.4455279824</v>
      </c>
      <c r="L106" s="27">
        <f>(VLOOKUP($D106,$C$6:$AJ$992,10,)/VLOOKUP($D106,$C$6:$AJ$992,4,))*$F106</f>
        <v>0</v>
      </c>
      <c r="M106" s="27">
        <f>(VLOOKUP($D106,$C$6:$AJ$992,11,)/VLOOKUP($D106,$C$6:$AJ$992,4,))*$F106</f>
        <v>0</v>
      </c>
      <c r="N106" s="27">
        <f>(VLOOKUP($D106,$C$6:$AJ$992,12,)/VLOOKUP($D106,$C$6:$AJ$992,4,))*$F106</f>
        <v>1456570.7190321125</v>
      </c>
      <c r="O106" s="27">
        <f>(VLOOKUP($D106,$C$6:$AJ$992,13,)/VLOOKUP($D106,$C$6:$AJ$992,4,))*$F106</f>
        <v>6605521.6459943466</v>
      </c>
      <c r="P106" s="27">
        <f>(VLOOKUP($D106,$C$6:$AJ$992,14,)/VLOOKUP($D106,$C$6:$AJ$992,4,))*$F106</f>
        <v>11057135.39137887</v>
      </c>
      <c r="Q106" s="27">
        <f>(VLOOKUP($D106,$C$6:$AJ$992,15,)/VLOOKUP($D106,$C$6:$AJ$992,4,))*$F106</f>
        <v>961224.19344129635</v>
      </c>
      <c r="R106" s="27">
        <f>(VLOOKUP($D106,$C$6:$AJ$992,16,)/VLOOKUP($D106,$C$6:$AJ$992,4,))*$F106</f>
        <v>692731.70971673122</v>
      </c>
      <c r="S106" s="27">
        <f>(VLOOKUP($D106,$C$6:$AJ$992,17,)/VLOOKUP($D106,$C$6:$AJ$992,4,))*$F106</f>
        <v>11649814.535568569</v>
      </c>
      <c r="T106" s="27">
        <f>(VLOOKUP($D106,$C$6:$AJ$992,18,)/VLOOKUP($D106,$C$6:$AJ$992,4,))*$F106</f>
        <v>4381369.6589342756</v>
      </c>
      <c r="U106" s="27">
        <f>(VLOOKUP($D106,$C$6:$AJ$992,19,)/VLOOKUP($D106,$C$6:$AJ$992,4,))*$F106</f>
        <v>0</v>
      </c>
      <c r="V106" s="27">
        <f>(VLOOKUP($D106,$C$6:$AJ$992,20,)/VLOOKUP($D106,$C$6:$AJ$992,4,))*$F106</f>
        <v>0</v>
      </c>
      <c r="W106" s="27">
        <f>SUM(G106:V106)</f>
        <v>47567107.8696924</v>
      </c>
      <c r="X106" s="125" t="str">
        <f>IF(ABS(W106-F106)&lt;1,"ok","err")</f>
        <v>ok</v>
      </c>
    </row>
    <row r="108" spans="1:25" x14ac:dyDescent="0.2">
      <c r="A108" s="28" t="s">
        <v>78</v>
      </c>
      <c r="C108" s="117" t="s">
        <v>79</v>
      </c>
      <c r="F108" s="33">
        <f>SUM(F102:F107)</f>
        <v>340605505.42584479</v>
      </c>
      <c r="G108" s="33">
        <f t="shared" ref="G108:V108" si="43">SUM(G102:G107)</f>
        <v>0</v>
      </c>
      <c r="H108" s="33">
        <f t="shared" si="43"/>
        <v>0</v>
      </c>
      <c r="I108" s="33">
        <f t="shared" si="43"/>
        <v>45682627.028661907</v>
      </c>
      <c r="J108" s="33">
        <f t="shared" si="43"/>
        <v>0</v>
      </c>
      <c r="K108" s="33">
        <f t="shared" si="43"/>
        <v>14563346.847692352</v>
      </c>
      <c r="L108" s="33">
        <f t="shared" si="43"/>
        <v>0</v>
      </c>
      <c r="M108" s="33">
        <f t="shared" si="43"/>
        <v>0</v>
      </c>
      <c r="N108" s="33">
        <f t="shared" si="43"/>
        <v>5882771.6506433925</v>
      </c>
      <c r="O108" s="33">
        <f t="shared" si="43"/>
        <v>50336890.924458355</v>
      </c>
      <c r="P108" s="33">
        <f t="shared" si="43"/>
        <v>84260085.419646293</v>
      </c>
      <c r="Q108" s="33">
        <f>SUM(Q102:Q107)</f>
        <v>7324938.1308963159</v>
      </c>
      <c r="R108" s="33">
        <f>SUM(R102:R107)</f>
        <v>5278910.9446140621</v>
      </c>
      <c r="S108" s="33">
        <f t="shared" si="43"/>
        <v>103542499.20086008</v>
      </c>
      <c r="T108" s="33">
        <f t="shared" si="43"/>
        <v>23733435.278372083</v>
      </c>
      <c r="U108" s="33">
        <f t="shared" si="43"/>
        <v>0</v>
      </c>
      <c r="V108" s="33">
        <f t="shared" si="43"/>
        <v>0</v>
      </c>
      <c r="W108" s="27">
        <f>SUM(G108:V108)</f>
        <v>340605505.42584485</v>
      </c>
      <c r="X108" s="125" t="str">
        <f>IF(ABS(W108-F108)&lt;1,"ok","err")</f>
        <v>ok</v>
      </c>
      <c r="Y108" s="130">
        <f>+W108-F108</f>
        <v>0</v>
      </c>
    </row>
    <row r="109" spans="1:25" x14ac:dyDescent="0.2">
      <c r="F109" s="33"/>
      <c r="G109" s="25"/>
      <c r="H109" s="25"/>
      <c r="I109" s="25"/>
      <c r="J109" s="25"/>
      <c r="K109" s="25"/>
      <c r="L109" s="25"/>
      <c r="M109" s="25"/>
      <c r="N109" s="25"/>
    </row>
    <row r="110" spans="1:25" x14ac:dyDescent="0.2">
      <c r="A110" s="25" t="s">
        <v>598</v>
      </c>
      <c r="C110" s="117" t="s">
        <v>599</v>
      </c>
      <c r="D110" s="117" t="s">
        <v>644</v>
      </c>
      <c r="F110" s="32">
        <v>6209846.9000000004</v>
      </c>
      <c r="G110" s="27">
        <f t="shared" ref="G110:G117" si="44">(VLOOKUP($D110,$C$6:$AJ$992,5,)/VLOOKUP($D110,$C$6:$AJ$992,4,))*$F110</f>
        <v>0</v>
      </c>
      <c r="H110" s="27">
        <f t="shared" ref="H110:H117" si="45">(VLOOKUP($D110,$C$6:$AJ$992,6,)/VLOOKUP($D110,$C$6:$AJ$992,4,))*$F110</f>
        <v>0</v>
      </c>
      <c r="I110" s="27">
        <f t="shared" ref="I110:I117" si="46">(VLOOKUP($D110,$C$6:$AJ$992,7,)/VLOOKUP($D110,$C$6:$AJ$992,4,))*$F110</f>
        <v>0</v>
      </c>
      <c r="J110" s="27">
        <f t="shared" ref="J110:J117" si="47">(VLOOKUP($D110,$C$6:$AJ$992,8,)/VLOOKUP($D110,$C$6:$AJ$992,4,))*$F110</f>
        <v>0</v>
      </c>
      <c r="K110" s="27">
        <f t="shared" ref="K110:K117" si="48">(VLOOKUP($D110,$C$6:$AJ$992,9,)/VLOOKUP($D110,$C$6:$AJ$992,4,))*$F110</f>
        <v>0</v>
      </c>
      <c r="L110" s="27">
        <f t="shared" ref="L110:L117" si="49">(VLOOKUP($D110,$C$6:$AJ$992,10,)/VLOOKUP($D110,$C$6:$AJ$992,4,))*$F110</f>
        <v>0</v>
      </c>
      <c r="M110" s="27">
        <f t="shared" ref="M110:M117" si="50">(VLOOKUP($D110,$C$6:$AJ$992,11,)/VLOOKUP($D110,$C$6:$AJ$992,4,))*$F110</f>
        <v>0</v>
      </c>
      <c r="N110" s="27">
        <f t="shared" ref="N110:N117" si="51">(VLOOKUP($D110,$C$6:$AJ$992,12,)/VLOOKUP($D110,$C$6:$AJ$992,4,))*$F110</f>
        <v>0</v>
      </c>
      <c r="O110" s="27">
        <f t="shared" ref="O110:O117" si="52">(VLOOKUP($D110,$C$6:$AJ$992,13,)/VLOOKUP($D110,$C$6:$AJ$992,4,))*$F110</f>
        <v>1324637.0814947886</v>
      </c>
      <c r="P110" s="27">
        <f t="shared" ref="P110:P117" si="53">(VLOOKUP($D110,$C$6:$AJ$992,14,)/VLOOKUP($D110,$C$6:$AJ$992,4,))*$F110</f>
        <v>2217340.6340149902</v>
      </c>
      <c r="Q110" s="27">
        <f t="shared" ref="Q110:Q117" si="54">(VLOOKUP($D110,$C$6:$AJ$992,15,)/VLOOKUP($D110,$C$6:$AJ$992,4,))*$F110</f>
        <v>192758.9187501015</v>
      </c>
      <c r="R110" s="27">
        <f t="shared" ref="R110:R117" si="55">(VLOOKUP($D110,$C$6:$AJ$992,16,)/VLOOKUP($D110,$C$6:$AJ$992,4,))*$F110</f>
        <v>138916.82737494603</v>
      </c>
      <c r="S110" s="27">
        <f t="shared" ref="S110:S117" si="56">(VLOOKUP($D110,$C$6:$AJ$992,17,)/VLOOKUP($D110,$C$6:$AJ$992,4,))*$F110</f>
        <v>2336193.4383651735</v>
      </c>
      <c r="T110" s="27">
        <f t="shared" ref="T110:T117" si="57">(VLOOKUP($D110,$C$6:$AJ$992,18,)/VLOOKUP($D110,$C$6:$AJ$992,4,))*$F110</f>
        <v>0</v>
      </c>
      <c r="U110" s="27">
        <f t="shared" ref="U110:U117" si="58">(VLOOKUP($D110,$C$6:$AJ$992,19,)/VLOOKUP($D110,$C$6:$AJ$992,4,))*$F110</f>
        <v>0</v>
      </c>
      <c r="V110" s="27">
        <f t="shared" ref="V110:V117" si="59">(VLOOKUP($D110,$C$6:$AJ$992,20,)/VLOOKUP($D110,$C$6:$AJ$992,4,))*$F110</f>
        <v>0</v>
      </c>
      <c r="W110" s="27">
        <f t="shared" ref="W110:W117" si="60">SUM(G110:V110)</f>
        <v>6209846.9000000004</v>
      </c>
      <c r="X110" s="125" t="str">
        <f t="shared" ref="X110:X117" si="61">IF(ABS(W110-F110)&lt;1,"ok","err")</f>
        <v>ok</v>
      </c>
    </row>
    <row r="111" spans="1:25" x14ac:dyDescent="0.2">
      <c r="A111" s="25" t="s">
        <v>80</v>
      </c>
      <c r="C111" s="117" t="s">
        <v>81</v>
      </c>
      <c r="D111" s="117" t="s">
        <v>57</v>
      </c>
      <c r="F111" s="27">
        <v>111759489.886962</v>
      </c>
      <c r="G111" s="27">
        <f t="shared" si="44"/>
        <v>0</v>
      </c>
      <c r="H111" s="27">
        <f t="shared" si="45"/>
        <v>0</v>
      </c>
      <c r="I111" s="27">
        <f t="shared" si="46"/>
        <v>18696644.70243749</v>
      </c>
      <c r="J111" s="27">
        <f t="shared" si="47"/>
        <v>0</v>
      </c>
      <c r="K111" s="27">
        <f t="shared" si="48"/>
        <v>6590541.9229821255</v>
      </c>
      <c r="L111" s="27">
        <f t="shared" si="49"/>
        <v>0</v>
      </c>
      <c r="M111" s="27">
        <f t="shared" si="50"/>
        <v>0</v>
      </c>
      <c r="N111" s="27">
        <f t="shared" si="51"/>
        <v>3422230.3569360776</v>
      </c>
      <c r="O111" s="27">
        <f t="shared" si="52"/>
        <v>15519752.254350957</v>
      </c>
      <c r="P111" s="27">
        <f t="shared" si="53"/>
        <v>25978872.088183731</v>
      </c>
      <c r="Q111" s="27">
        <f t="shared" si="54"/>
        <v>2258407.759838867</v>
      </c>
      <c r="R111" s="27">
        <f t="shared" si="55"/>
        <v>1627581.4522621632</v>
      </c>
      <c r="S111" s="27">
        <f t="shared" si="56"/>
        <v>27371378.83891442</v>
      </c>
      <c r="T111" s="27">
        <f t="shared" si="57"/>
        <v>10294080.511056174</v>
      </c>
      <c r="U111" s="27">
        <f t="shared" si="58"/>
        <v>0</v>
      </c>
      <c r="V111" s="27">
        <f t="shared" si="59"/>
        <v>0</v>
      </c>
      <c r="W111" s="27">
        <f t="shared" si="60"/>
        <v>111759489.886962</v>
      </c>
      <c r="X111" s="125" t="str">
        <f t="shared" si="61"/>
        <v>ok</v>
      </c>
    </row>
    <row r="112" spans="1:25" x14ac:dyDescent="0.2">
      <c r="A112" s="25" t="s">
        <v>749</v>
      </c>
      <c r="D112" s="117" t="s">
        <v>57</v>
      </c>
      <c r="F112" s="27">
        <v>0</v>
      </c>
      <c r="G112" s="27">
        <f t="shared" si="44"/>
        <v>0</v>
      </c>
      <c r="H112" s="27">
        <f t="shared" si="45"/>
        <v>0</v>
      </c>
      <c r="I112" s="27">
        <f t="shared" si="46"/>
        <v>0</v>
      </c>
      <c r="J112" s="27">
        <f t="shared" si="47"/>
        <v>0</v>
      </c>
      <c r="K112" s="27">
        <f t="shared" si="48"/>
        <v>0</v>
      </c>
      <c r="L112" s="27">
        <f t="shared" si="49"/>
        <v>0</v>
      </c>
      <c r="M112" s="27">
        <f t="shared" si="50"/>
        <v>0</v>
      </c>
      <c r="N112" s="27">
        <f t="shared" si="51"/>
        <v>0</v>
      </c>
      <c r="O112" s="27">
        <f t="shared" si="52"/>
        <v>0</v>
      </c>
      <c r="P112" s="27">
        <f t="shared" si="53"/>
        <v>0</v>
      </c>
      <c r="Q112" s="27">
        <f t="shared" si="54"/>
        <v>0</v>
      </c>
      <c r="R112" s="27">
        <f t="shared" si="55"/>
        <v>0</v>
      </c>
      <c r="S112" s="27">
        <f t="shared" si="56"/>
        <v>0</v>
      </c>
      <c r="T112" s="27">
        <f t="shared" si="57"/>
        <v>0</v>
      </c>
      <c r="U112" s="27">
        <f t="shared" si="58"/>
        <v>0</v>
      </c>
      <c r="V112" s="27">
        <f t="shared" si="59"/>
        <v>0</v>
      </c>
      <c r="W112" s="27">
        <f t="shared" si="60"/>
        <v>0</v>
      </c>
      <c r="X112" s="125" t="str">
        <f t="shared" si="61"/>
        <v>ok</v>
      </c>
    </row>
    <row r="113" spans="1:24" x14ac:dyDescent="0.2">
      <c r="A113" s="25" t="s">
        <v>750</v>
      </c>
      <c r="D113" s="117" t="s">
        <v>79</v>
      </c>
      <c r="F113" s="27">
        <v>0</v>
      </c>
      <c r="G113" s="27">
        <f t="shared" si="44"/>
        <v>0</v>
      </c>
      <c r="H113" s="27">
        <f t="shared" si="45"/>
        <v>0</v>
      </c>
      <c r="I113" s="27">
        <f t="shared" si="46"/>
        <v>0</v>
      </c>
      <c r="J113" s="27">
        <f t="shared" si="47"/>
        <v>0</v>
      </c>
      <c r="K113" s="27">
        <f t="shared" si="48"/>
        <v>0</v>
      </c>
      <c r="L113" s="27">
        <f t="shared" si="49"/>
        <v>0</v>
      </c>
      <c r="M113" s="27">
        <f t="shared" si="50"/>
        <v>0</v>
      </c>
      <c r="N113" s="27">
        <f t="shared" si="51"/>
        <v>0</v>
      </c>
      <c r="O113" s="27">
        <f t="shared" si="52"/>
        <v>0</v>
      </c>
      <c r="P113" s="27">
        <f t="shared" si="53"/>
        <v>0</v>
      </c>
      <c r="Q113" s="27">
        <f t="shared" si="54"/>
        <v>0</v>
      </c>
      <c r="R113" s="27">
        <f t="shared" si="55"/>
        <v>0</v>
      </c>
      <c r="S113" s="27">
        <f t="shared" si="56"/>
        <v>0</v>
      </c>
      <c r="T113" s="27">
        <f t="shared" si="57"/>
        <v>0</v>
      </c>
      <c r="U113" s="27">
        <f t="shared" si="58"/>
        <v>0</v>
      </c>
      <c r="V113" s="27">
        <f t="shared" si="59"/>
        <v>0</v>
      </c>
      <c r="W113" s="27">
        <f t="shared" si="60"/>
        <v>0</v>
      </c>
      <c r="X113" s="125" t="str">
        <f t="shared" si="61"/>
        <v>ok</v>
      </c>
    </row>
    <row r="114" spans="1:24" x14ac:dyDescent="0.2">
      <c r="A114" s="193" t="s">
        <v>752</v>
      </c>
      <c r="D114" s="117" t="s">
        <v>79</v>
      </c>
      <c r="F114" s="27">
        <v>0</v>
      </c>
      <c r="G114" s="27">
        <f t="shared" si="44"/>
        <v>0</v>
      </c>
      <c r="H114" s="27">
        <f t="shared" si="45"/>
        <v>0</v>
      </c>
      <c r="I114" s="27">
        <f t="shared" si="46"/>
        <v>0</v>
      </c>
      <c r="J114" s="27">
        <f t="shared" si="47"/>
        <v>0</v>
      </c>
      <c r="K114" s="27">
        <f t="shared" si="48"/>
        <v>0</v>
      </c>
      <c r="L114" s="27">
        <f t="shared" si="49"/>
        <v>0</v>
      </c>
      <c r="M114" s="27">
        <f t="shared" si="50"/>
        <v>0</v>
      </c>
      <c r="N114" s="27">
        <f t="shared" si="51"/>
        <v>0</v>
      </c>
      <c r="O114" s="27">
        <f t="shared" si="52"/>
        <v>0</v>
      </c>
      <c r="P114" s="27">
        <f t="shared" si="53"/>
        <v>0</v>
      </c>
      <c r="Q114" s="27">
        <f t="shared" si="54"/>
        <v>0</v>
      </c>
      <c r="R114" s="27">
        <f t="shared" si="55"/>
        <v>0</v>
      </c>
      <c r="S114" s="27">
        <f t="shared" si="56"/>
        <v>0</v>
      </c>
      <c r="T114" s="27">
        <f t="shared" si="57"/>
        <v>0</v>
      </c>
      <c r="U114" s="27">
        <f t="shared" si="58"/>
        <v>0</v>
      </c>
      <c r="V114" s="27">
        <f t="shared" si="59"/>
        <v>0</v>
      </c>
      <c r="W114" s="27">
        <f t="shared" si="60"/>
        <v>0</v>
      </c>
      <c r="X114" s="125" t="str">
        <f t="shared" si="61"/>
        <v>ok</v>
      </c>
    </row>
    <row r="115" spans="1:24" x14ac:dyDescent="0.2">
      <c r="A115" s="193" t="s">
        <v>753</v>
      </c>
      <c r="D115" s="117" t="s">
        <v>79</v>
      </c>
      <c r="F115" s="27">
        <v>0</v>
      </c>
      <c r="G115" s="27">
        <f t="shared" si="44"/>
        <v>0</v>
      </c>
      <c r="H115" s="27">
        <f t="shared" si="45"/>
        <v>0</v>
      </c>
      <c r="I115" s="27">
        <f t="shared" si="46"/>
        <v>0</v>
      </c>
      <c r="J115" s="27">
        <f t="shared" si="47"/>
        <v>0</v>
      </c>
      <c r="K115" s="27">
        <f t="shared" si="48"/>
        <v>0</v>
      </c>
      <c r="L115" s="27">
        <f t="shared" si="49"/>
        <v>0</v>
      </c>
      <c r="M115" s="27">
        <f t="shared" si="50"/>
        <v>0</v>
      </c>
      <c r="N115" s="27">
        <f t="shared" si="51"/>
        <v>0</v>
      </c>
      <c r="O115" s="27">
        <f t="shared" si="52"/>
        <v>0</v>
      </c>
      <c r="P115" s="27">
        <f t="shared" si="53"/>
        <v>0</v>
      </c>
      <c r="Q115" s="27">
        <f t="shared" si="54"/>
        <v>0</v>
      </c>
      <c r="R115" s="27">
        <f t="shared" si="55"/>
        <v>0</v>
      </c>
      <c r="S115" s="27">
        <f t="shared" si="56"/>
        <v>0</v>
      </c>
      <c r="T115" s="27">
        <f t="shared" si="57"/>
        <v>0</v>
      </c>
      <c r="U115" s="27">
        <f t="shared" si="58"/>
        <v>0</v>
      </c>
      <c r="V115" s="27">
        <f t="shared" si="59"/>
        <v>0</v>
      </c>
      <c r="W115" s="27">
        <f t="shared" si="60"/>
        <v>0</v>
      </c>
      <c r="X115" s="125" t="str">
        <f t="shared" si="61"/>
        <v>ok</v>
      </c>
    </row>
    <row r="116" spans="1:24" x14ac:dyDescent="0.2">
      <c r="A116" s="193" t="s">
        <v>754</v>
      </c>
      <c r="D116" s="117" t="s">
        <v>79</v>
      </c>
      <c r="F116" s="27">
        <v>0</v>
      </c>
      <c r="G116" s="27">
        <f t="shared" si="44"/>
        <v>0</v>
      </c>
      <c r="H116" s="27">
        <f t="shared" si="45"/>
        <v>0</v>
      </c>
      <c r="I116" s="27">
        <f t="shared" si="46"/>
        <v>0</v>
      </c>
      <c r="J116" s="27">
        <f t="shared" si="47"/>
        <v>0</v>
      </c>
      <c r="K116" s="27">
        <f t="shared" si="48"/>
        <v>0</v>
      </c>
      <c r="L116" s="27">
        <f t="shared" si="49"/>
        <v>0</v>
      </c>
      <c r="M116" s="27">
        <f t="shared" si="50"/>
        <v>0</v>
      </c>
      <c r="N116" s="27">
        <f t="shared" si="51"/>
        <v>0</v>
      </c>
      <c r="O116" s="27">
        <f t="shared" si="52"/>
        <v>0</v>
      </c>
      <c r="P116" s="27">
        <f t="shared" si="53"/>
        <v>0</v>
      </c>
      <c r="Q116" s="27">
        <f t="shared" si="54"/>
        <v>0</v>
      </c>
      <c r="R116" s="27">
        <f t="shared" si="55"/>
        <v>0</v>
      </c>
      <c r="S116" s="27">
        <f t="shared" si="56"/>
        <v>0</v>
      </c>
      <c r="T116" s="27">
        <f t="shared" si="57"/>
        <v>0</v>
      </c>
      <c r="U116" s="27">
        <f t="shared" si="58"/>
        <v>0</v>
      </c>
      <c r="V116" s="27">
        <f t="shared" si="59"/>
        <v>0</v>
      </c>
      <c r="W116" s="27">
        <f t="shared" si="60"/>
        <v>0</v>
      </c>
      <c r="X116" s="125" t="str">
        <f t="shared" si="61"/>
        <v>ok</v>
      </c>
    </row>
    <row r="117" spans="1:24" x14ac:dyDescent="0.2">
      <c r="A117" s="25" t="s">
        <v>751</v>
      </c>
      <c r="C117" s="117" t="s">
        <v>82</v>
      </c>
      <c r="D117" s="117" t="s">
        <v>57</v>
      </c>
      <c r="F117" s="27">
        <v>0</v>
      </c>
      <c r="G117" s="27">
        <f t="shared" si="44"/>
        <v>0</v>
      </c>
      <c r="H117" s="27">
        <f t="shared" si="45"/>
        <v>0</v>
      </c>
      <c r="I117" s="27">
        <f t="shared" si="46"/>
        <v>0</v>
      </c>
      <c r="J117" s="27">
        <f t="shared" si="47"/>
        <v>0</v>
      </c>
      <c r="K117" s="27">
        <f t="shared" si="48"/>
        <v>0</v>
      </c>
      <c r="L117" s="27">
        <f t="shared" si="49"/>
        <v>0</v>
      </c>
      <c r="M117" s="27">
        <f t="shared" si="50"/>
        <v>0</v>
      </c>
      <c r="N117" s="27">
        <f t="shared" si="51"/>
        <v>0</v>
      </c>
      <c r="O117" s="27">
        <f t="shared" si="52"/>
        <v>0</v>
      </c>
      <c r="P117" s="27">
        <f t="shared" si="53"/>
        <v>0</v>
      </c>
      <c r="Q117" s="27">
        <f t="shared" si="54"/>
        <v>0</v>
      </c>
      <c r="R117" s="27">
        <f t="shared" si="55"/>
        <v>0</v>
      </c>
      <c r="S117" s="27">
        <f t="shared" si="56"/>
        <v>0</v>
      </c>
      <c r="T117" s="27">
        <f t="shared" si="57"/>
        <v>0</v>
      </c>
      <c r="U117" s="27">
        <f t="shared" si="58"/>
        <v>0</v>
      </c>
      <c r="V117" s="27">
        <f t="shared" si="59"/>
        <v>0</v>
      </c>
      <c r="W117" s="27">
        <f t="shared" si="60"/>
        <v>0</v>
      </c>
      <c r="X117" s="125" t="str">
        <f t="shared" si="61"/>
        <v>ok</v>
      </c>
    </row>
    <row r="118" spans="1:24" x14ac:dyDescent="0.2">
      <c r="G118" s="25"/>
      <c r="H118" s="25"/>
      <c r="I118" s="25"/>
      <c r="J118" s="25"/>
      <c r="K118" s="25"/>
      <c r="L118" s="25"/>
      <c r="M118" s="25"/>
      <c r="N118" s="25"/>
    </row>
    <row r="119" spans="1:24" x14ac:dyDescent="0.2">
      <c r="A119" s="13" t="s">
        <v>600</v>
      </c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27"/>
      <c r="X119" s="125"/>
    </row>
    <row r="121" spans="1:24" x14ac:dyDescent="0.2">
      <c r="A121" s="25" t="s">
        <v>83</v>
      </c>
      <c r="C121" s="117" t="s">
        <v>84</v>
      </c>
      <c r="D121" s="117" t="s">
        <v>57</v>
      </c>
      <c r="F121" s="32">
        <v>483731.00474458613</v>
      </c>
      <c r="G121" s="27">
        <f>(VLOOKUP($D121,$C$6:$AJ$992,5,)/VLOOKUP($D121,$C$6:$AJ$992,4,))*$F121</f>
        <v>0</v>
      </c>
      <c r="H121" s="27">
        <f>(VLOOKUP($D121,$C$6:$AJ$992,6,)/VLOOKUP($D121,$C$6:$AJ$992,4,))*$F121</f>
        <v>0</v>
      </c>
      <c r="I121" s="27">
        <f>(VLOOKUP($D121,$C$6:$AJ$992,7,)/VLOOKUP($D121,$C$6:$AJ$992,4,))*$F121</f>
        <v>80925.089550876088</v>
      </c>
      <c r="J121" s="27">
        <f>(VLOOKUP($D121,$C$6:$AJ$992,8,)/VLOOKUP($D121,$C$6:$AJ$992,4,))*$F121</f>
        <v>0</v>
      </c>
      <c r="K121" s="27">
        <f>(VLOOKUP($D121,$C$6:$AJ$992,9,)/VLOOKUP($D121,$C$6:$AJ$992,4,))*$F121</f>
        <v>28525.984410272278</v>
      </c>
      <c r="L121" s="27">
        <f>(VLOOKUP($D121,$C$6:$AJ$992,10,)/VLOOKUP($D121,$C$6:$AJ$992,4,))*$F121</f>
        <v>0</v>
      </c>
      <c r="M121" s="27">
        <f>(VLOOKUP($D121,$C$6:$AJ$992,11,)/VLOOKUP($D121,$C$6:$AJ$992,4,))*$F121</f>
        <v>0</v>
      </c>
      <c r="N121" s="27">
        <f>(VLOOKUP($D121,$C$6:$AJ$992,12,)/VLOOKUP($D121,$C$6:$AJ$992,4,))*$F121</f>
        <v>14812.513288155569</v>
      </c>
      <c r="O121" s="27">
        <f>(VLOOKUP($D121,$C$6:$AJ$992,13,)/VLOOKUP($D121,$C$6:$AJ$992,4,))*$F121</f>
        <v>67174.477612393472</v>
      </c>
      <c r="P121" s="27">
        <f>(VLOOKUP($D121,$C$6:$AJ$992,14,)/VLOOKUP($D121,$C$6:$AJ$992,4,))*$F121</f>
        <v>112444.91103224207</v>
      </c>
      <c r="Q121" s="27">
        <f>(VLOOKUP($D121,$C$6:$AJ$992,15,)/VLOOKUP($D121,$C$6:$AJ$992,4,))*$F121</f>
        <v>9775.1148998155295</v>
      </c>
      <c r="R121" s="27">
        <f>(VLOOKUP($D121,$C$6:$AJ$992,16,)/VLOOKUP($D121,$C$6:$AJ$992,4,))*$F121</f>
        <v>7044.6958195921188</v>
      </c>
      <c r="S121" s="27">
        <f>(VLOOKUP($D121,$C$6:$AJ$992,17,)/VLOOKUP($D121,$C$6:$AJ$992,4,))*$F121</f>
        <v>118472.12796322379</v>
      </c>
      <c r="T121" s="27">
        <f>(VLOOKUP($D121,$C$6:$AJ$992,18,)/VLOOKUP($D121,$C$6:$AJ$992,4,))*$F121</f>
        <v>44556.090168015231</v>
      </c>
      <c r="U121" s="27">
        <f>(VLOOKUP($D121,$C$6:$AJ$992,19,)/VLOOKUP($D121,$C$6:$AJ$992,4,))*$F121</f>
        <v>0</v>
      </c>
      <c r="V121" s="27">
        <f>(VLOOKUP($D121,$C$6:$AJ$992,20,)/VLOOKUP($D121,$C$6:$AJ$992,4,))*$F121</f>
        <v>0</v>
      </c>
      <c r="W121" s="27">
        <f>SUM(G121:V121)</f>
        <v>483731.00474458613</v>
      </c>
      <c r="X121" s="125" t="str">
        <f>IF(ABS(W121-F121)&lt;1,"ok","err")</f>
        <v>ok</v>
      </c>
    </row>
    <row r="122" spans="1:24" x14ac:dyDescent="0.2">
      <c r="A122" s="25" t="s">
        <v>85</v>
      </c>
      <c r="C122" s="117" t="s">
        <v>86</v>
      </c>
      <c r="D122" s="117" t="s">
        <v>57</v>
      </c>
      <c r="F122" s="27">
        <v>853918.22412552941</v>
      </c>
      <c r="G122" s="27">
        <f>(VLOOKUP($D122,$C$6:$AJ$992,5,)/VLOOKUP($D122,$C$6:$AJ$992,4,))*$F122</f>
        <v>0</v>
      </c>
      <c r="H122" s="27">
        <f>(VLOOKUP($D122,$C$6:$AJ$992,6,)/VLOOKUP($D122,$C$6:$AJ$992,4,))*$F122</f>
        <v>0</v>
      </c>
      <c r="I122" s="27">
        <f>(VLOOKUP($D122,$C$6:$AJ$992,7,)/VLOOKUP($D122,$C$6:$AJ$992,4,))*$F122</f>
        <v>142855.0332285827</v>
      </c>
      <c r="J122" s="27">
        <f>(VLOOKUP($D122,$C$6:$AJ$992,8,)/VLOOKUP($D122,$C$6:$AJ$992,4,))*$F122</f>
        <v>0</v>
      </c>
      <c r="K122" s="27">
        <f>(VLOOKUP($D122,$C$6:$AJ$992,9,)/VLOOKUP($D122,$C$6:$AJ$992,4,))*$F122</f>
        <v>50356.205639359243</v>
      </c>
      <c r="L122" s="27">
        <f>(VLOOKUP($D122,$C$6:$AJ$992,10,)/VLOOKUP($D122,$C$6:$AJ$992,4,))*$F122</f>
        <v>0</v>
      </c>
      <c r="M122" s="27">
        <f>(VLOOKUP($D122,$C$6:$AJ$992,11,)/VLOOKUP($D122,$C$6:$AJ$992,4,))*$F122</f>
        <v>0</v>
      </c>
      <c r="N122" s="27">
        <f>(VLOOKUP($D122,$C$6:$AJ$992,12,)/VLOOKUP($D122,$C$6:$AJ$992,4,))*$F122</f>
        <v>26148.158620794242</v>
      </c>
      <c r="O122" s="27">
        <f>(VLOOKUP($D122,$C$6:$AJ$992,13,)/VLOOKUP($D122,$C$6:$AJ$992,4,))*$F122</f>
        <v>118581.42245734799</v>
      </c>
      <c r="P122" s="27">
        <f>(VLOOKUP($D122,$C$6:$AJ$992,14,)/VLOOKUP($D122,$C$6:$AJ$992,4,))*$F122</f>
        <v>198496.18444718875</v>
      </c>
      <c r="Q122" s="27">
        <f>(VLOOKUP($D122,$C$6:$AJ$992,15,)/VLOOKUP($D122,$C$6:$AJ$992,4,))*$F122</f>
        <v>17255.765444021603</v>
      </c>
      <c r="R122" s="27">
        <f>(VLOOKUP($D122,$C$6:$AJ$992,16,)/VLOOKUP($D122,$C$6:$AJ$992,4,))*$F122</f>
        <v>12435.82504484476</v>
      </c>
      <c r="S122" s="27">
        <f>(VLOOKUP($D122,$C$6:$AJ$992,17,)/VLOOKUP($D122,$C$6:$AJ$992,4,))*$F122</f>
        <v>209135.8795001051</v>
      </c>
      <c r="T122" s="27">
        <f>(VLOOKUP($D122,$C$6:$AJ$992,18,)/VLOOKUP($D122,$C$6:$AJ$992,4,))*$F122</f>
        <v>78653.749743285094</v>
      </c>
      <c r="U122" s="27">
        <f>(VLOOKUP($D122,$C$6:$AJ$992,19,)/VLOOKUP($D122,$C$6:$AJ$992,4,))*$F122</f>
        <v>0</v>
      </c>
      <c r="V122" s="27">
        <f>(VLOOKUP($D122,$C$6:$AJ$992,20,)/VLOOKUP($D122,$C$6:$AJ$992,4,))*$F122</f>
        <v>0</v>
      </c>
      <c r="W122" s="27">
        <f>SUM(G122:V122)</f>
        <v>853918.22412552941</v>
      </c>
      <c r="X122" s="125" t="str">
        <f>IF(ABS(W122-F122)&lt;1,"ok","err")</f>
        <v>ok</v>
      </c>
    </row>
    <row r="123" spans="1:24" x14ac:dyDescent="0.2">
      <c r="A123" s="25" t="s">
        <v>87</v>
      </c>
      <c r="C123" s="117" t="s">
        <v>88</v>
      </c>
      <c r="D123" s="117" t="s">
        <v>25</v>
      </c>
      <c r="F123" s="27">
        <v>30973030.849484239</v>
      </c>
      <c r="G123" s="27">
        <f>(VLOOKUP($D123,$C$6:$AJ$992,5,)/VLOOKUP($D123,$C$6:$AJ$992,4,))*$F123</f>
        <v>0</v>
      </c>
      <c r="H123" s="27">
        <f>(VLOOKUP($D123,$C$6:$AJ$992,6,)/VLOOKUP($D123,$C$6:$AJ$992,4,))*$F123</f>
        <v>0</v>
      </c>
      <c r="I123" s="27">
        <f>(VLOOKUP($D123,$C$6:$AJ$992,7,)/VLOOKUP($D123,$C$6:$AJ$992,4,))*$F123</f>
        <v>30973030.849484239</v>
      </c>
      <c r="J123" s="27">
        <f>(VLOOKUP($D123,$C$6:$AJ$992,8,)/VLOOKUP($D123,$C$6:$AJ$992,4,))*$F123</f>
        <v>0</v>
      </c>
      <c r="K123" s="27">
        <f>(VLOOKUP($D123,$C$6:$AJ$992,9,)/VLOOKUP($D123,$C$6:$AJ$992,4,))*$F123</f>
        <v>0</v>
      </c>
      <c r="L123" s="27">
        <f>(VLOOKUP($D123,$C$6:$AJ$992,10,)/VLOOKUP($D123,$C$6:$AJ$992,4,))*$F123</f>
        <v>0</v>
      </c>
      <c r="M123" s="27">
        <f>(VLOOKUP($D123,$C$6:$AJ$992,11,)/VLOOKUP($D123,$C$6:$AJ$992,4,))*$F123</f>
        <v>0</v>
      </c>
      <c r="N123" s="27">
        <f>(VLOOKUP($D123,$C$6:$AJ$992,12,)/VLOOKUP($D123,$C$6:$AJ$992,4,))*$F123</f>
        <v>0</v>
      </c>
      <c r="O123" s="27">
        <f>(VLOOKUP($D123,$C$6:$AJ$992,13,)/VLOOKUP($D123,$C$6:$AJ$992,4,))*$F123</f>
        <v>0</v>
      </c>
      <c r="P123" s="27">
        <f>(VLOOKUP($D123,$C$6:$AJ$992,14,)/VLOOKUP($D123,$C$6:$AJ$992,4,))*$F123</f>
        <v>0</v>
      </c>
      <c r="Q123" s="27">
        <f>(VLOOKUP($D123,$C$6:$AJ$992,15,)/VLOOKUP($D123,$C$6:$AJ$992,4,))*$F123</f>
        <v>0</v>
      </c>
      <c r="R123" s="27">
        <f>(VLOOKUP($D123,$C$6:$AJ$992,16,)/VLOOKUP($D123,$C$6:$AJ$992,4,))*$F123</f>
        <v>0</v>
      </c>
      <c r="S123" s="27">
        <f>(VLOOKUP($D123,$C$6:$AJ$992,17,)/VLOOKUP($D123,$C$6:$AJ$992,4,))*$F123</f>
        <v>0</v>
      </c>
      <c r="T123" s="27">
        <f>(VLOOKUP($D123,$C$6:$AJ$992,18,)/VLOOKUP($D123,$C$6:$AJ$992,4,))*$F123</f>
        <v>0</v>
      </c>
      <c r="U123" s="27">
        <f>(VLOOKUP($D123,$C$6:$AJ$992,19,)/VLOOKUP($D123,$C$6:$AJ$992,4,))*$F123</f>
        <v>0</v>
      </c>
      <c r="V123" s="27">
        <f>(VLOOKUP($D123,$C$6:$AJ$992,20,)/VLOOKUP($D123,$C$6:$AJ$992,4,))*$F123</f>
        <v>0</v>
      </c>
      <c r="W123" s="27">
        <f>SUM(G123:V123)</f>
        <v>30973030.849484239</v>
      </c>
      <c r="X123" s="125" t="str">
        <f>IF(ABS(W123-F123)&lt;1,"ok","err")</f>
        <v>ok</v>
      </c>
    </row>
    <row r="124" spans="1:24" x14ac:dyDescent="0.2">
      <c r="A124" s="25" t="s">
        <v>89</v>
      </c>
      <c r="C124" s="117" t="s">
        <v>90</v>
      </c>
      <c r="D124" s="117" t="s">
        <v>91</v>
      </c>
      <c r="F124" s="27">
        <v>9688244.5347258411</v>
      </c>
      <c r="G124" s="27">
        <f>(VLOOKUP($D124,$C$6:$AJ$992,5,)/VLOOKUP($D124,$C$6:$AJ$992,4,))*$F124</f>
        <v>11554.846483996886</v>
      </c>
      <c r="H124" s="27">
        <f>(VLOOKUP($D124,$C$6:$AJ$992,6,)/VLOOKUP($D124,$C$6:$AJ$992,4,))*$F124</f>
        <v>86868.036684630773</v>
      </c>
      <c r="I124" s="27">
        <f>(VLOOKUP($D124,$C$6:$AJ$992,7,)/VLOOKUP($D124,$C$6:$AJ$992,4,))*$F124</f>
        <v>792503.75580496411</v>
      </c>
      <c r="J124" s="27">
        <f>(VLOOKUP($D124,$C$6:$AJ$992,8,)/VLOOKUP($D124,$C$6:$AJ$992,4,))*$F124</f>
        <v>1212333.708171027</v>
      </c>
      <c r="K124" s="27">
        <f>(VLOOKUP($D124,$C$6:$AJ$992,9,)/VLOOKUP($D124,$C$6:$AJ$992,4,))*$F124</f>
        <v>550674.3975644263</v>
      </c>
      <c r="L124" s="27">
        <f>(VLOOKUP($D124,$C$6:$AJ$992,10,)/VLOOKUP($D124,$C$6:$AJ$992,4,))*$F124</f>
        <v>0</v>
      </c>
      <c r="M124" s="27">
        <f>(VLOOKUP($D124,$C$6:$AJ$992,11,)/VLOOKUP($D124,$C$6:$AJ$992,4,))*$F124</f>
        <v>60588.869550514159</v>
      </c>
      <c r="N124" s="27">
        <f>(VLOOKUP($D124,$C$6:$AJ$992,12,)/VLOOKUP($D124,$C$6:$AJ$992,4,))*$F124</f>
        <v>532659.35028525023</v>
      </c>
      <c r="O124" s="27">
        <f>(VLOOKUP($D124,$C$6:$AJ$992,13,)/VLOOKUP($D124,$C$6:$AJ$992,4,))*$F124</f>
        <v>1111595.160013827</v>
      </c>
      <c r="P124" s="27">
        <f>(VLOOKUP($D124,$C$6:$AJ$992,14,)/VLOOKUP($D124,$C$6:$AJ$992,4,))*$F124</f>
        <v>1860724.8364900541</v>
      </c>
      <c r="Q124" s="27">
        <f>(VLOOKUP($D124,$C$6:$AJ$992,15,)/VLOOKUP($D124,$C$6:$AJ$992,4,))*$F124</f>
        <v>161757.42331651942</v>
      </c>
      <c r="R124" s="27">
        <f>(VLOOKUP($D124,$C$6:$AJ$992,16,)/VLOOKUP($D124,$C$6:$AJ$992,4,))*$F124</f>
        <v>116574.77743278308</v>
      </c>
      <c r="S124" s="27">
        <f>(VLOOKUP($D124,$C$6:$AJ$992,17,)/VLOOKUP($D124,$C$6:$AJ$992,4,))*$F124</f>
        <v>762851.58553688088</v>
      </c>
      <c r="T124" s="27">
        <f>(VLOOKUP($D124,$C$6:$AJ$992,18,)/VLOOKUP($D124,$C$6:$AJ$992,4,))*$F124</f>
        <v>564901.12161861965</v>
      </c>
      <c r="U124" s="27">
        <f>(VLOOKUP($D124,$C$6:$AJ$992,19,)/VLOOKUP($D124,$C$6:$AJ$992,4,))*$F124</f>
        <v>1753229.8141748817</v>
      </c>
      <c r="V124" s="27">
        <f>(VLOOKUP($D124,$C$6:$AJ$992,20,)/VLOOKUP($D124,$C$6:$AJ$992,4,))*$F124</f>
        <v>109426.85159746764</v>
      </c>
      <c r="W124" s="27">
        <f>SUM(G124:V124)</f>
        <v>9688244.534725843</v>
      </c>
      <c r="X124" s="125" t="str">
        <f>IF(ABS(W124-F124)&lt;1,"ok","err")</f>
        <v>ok</v>
      </c>
    </row>
    <row r="126" spans="1:24" x14ac:dyDescent="0.2">
      <c r="A126" s="13" t="s">
        <v>184</v>
      </c>
    </row>
    <row r="128" spans="1:24" x14ac:dyDescent="0.2">
      <c r="A128" s="25" t="s">
        <v>185</v>
      </c>
      <c r="D128" s="117" t="s">
        <v>57</v>
      </c>
      <c r="F128" s="32">
        <v>0</v>
      </c>
      <c r="G128" s="27">
        <f>(VLOOKUP($D128,$C$6:$AJ$992,5,)/VLOOKUP($D128,$C$6:$AJ$992,4,))*$F128</f>
        <v>0</v>
      </c>
      <c r="H128" s="27">
        <f>(VLOOKUP($D128,$C$6:$AJ$992,6,)/VLOOKUP($D128,$C$6:$AJ$992,4,))*$F128</f>
        <v>0</v>
      </c>
      <c r="I128" s="27">
        <f>(VLOOKUP($D128,$C$6:$AJ$992,7,)/VLOOKUP($D128,$C$6:$AJ$992,4,))*$F128</f>
        <v>0</v>
      </c>
      <c r="J128" s="27">
        <f>(VLOOKUP($D128,$C$6:$AJ$992,8,)/VLOOKUP($D128,$C$6:$AJ$992,4,))*$F128</f>
        <v>0</v>
      </c>
      <c r="K128" s="27">
        <f>(VLOOKUP($D128,$C$6:$AJ$992,9,)/VLOOKUP($D128,$C$6:$AJ$992,4,))*$F128</f>
        <v>0</v>
      </c>
      <c r="L128" s="27">
        <f>(VLOOKUP($D128,$C$6:$AJ$992,10,)/VLOOKUP($D128,$C$6:$AJ$992,4,))*$F128</f>
        <v>0</v>
      </c>
      <c r="M128" s="27">
        <f>(VLOOKUP($D128,$C$6:$AJ$992,11,)/VLOOKUP($D128,$C$6:$AJ$992,4,))*$F128</f>
        <v>0</v>
      </c>
      <c r="N128" s="27">
        <f>(VLOOKUP($D128,$C$6:$AJ$992,12,)/VLOOKUP($D128,$C$6:$AJ$992,4,))*$F128</f>
        <v>0</v>
      </c>
      <c r="O128" s="27">
        <f>(VLOOKUP($D128,$C$6:$AJ$992,13,)/VLOOKUP($D128,$C$6:$AJ$992,4,))*$F128</f>
        <v>0</v>
      </c>
      <c r="P128" s="27">
        <f>(VLOOKUP($D128,$C$6:$AJ$992,14,)/VLOOKUP($D128,$C$6:$AJ$992,4,))*$F128</f>
        <v>0</v>
      </c>
      <c r="Q128" s="27">
        <f>(VLOOKUP($D128,$C$6:$AJ$992,15,)/VLOOKUP($D128,$C$6:$AJ$992,4,))*$F128</f>
        <v>0</v>
      </c>
      <c r="R128" s="27">
        <f>(VLOOKUP($D128,$C$6:$AJ$992,16,)/VLOOKUP($D128,$C$6:$AJ$992,4,))*$F128</f>
        <v>0</v>
      </c>
      <c r="S128" s="27">
        <f>(VLOOKUP($D128,$C$6:$AJ$992,17,)/VLOOKUP($D128,$C$6:$AJ$992,4,))*$F128</f>
        <v>0</v>
      </c>
      <c r="T128" s="27">
        <f>(VLOOKUP($D128,$C$6:$AJ$992,18,)/VLOOKUP($D128,$C$6:$AJ$992,4,))*$F128</f>
        <v>0</v>
      </c>
      <c r="U128" s="27">
        <f>(VLOOKUP($D128,$C$6:$AJ$992,19,)/VLOOKUP($D128,$C$6:$AJ$992,4,))*$F128</f>
        <v>0</v>
      </c>
      <c r="V128" s="27">
        <f>(VLOOKUP($D128,$C$6:$AJ$992,20,)/VLOOKUP($D128,$C$6:$AJ$992,4,))*$F128</f>
        <v>0</v>
      </c>
      <c r="W128" s="27">
        <f>SUM(G128:V128)</f>
        <v>0</v>
      </c>
      <c r="X128" s="125" t="str">
        <f>IF(ABS(W128-F128)&lt;1,"ok","err")</f>
        <v>ok</v>
      </c>
    </row>
    <row r="129" spans="1:24" x14ac:dyDescent="0.2">
      <c r="A129" s="25" t="s">
        <v>204</v>
      </c>
      <c r="D129" s="117" t="s">
        <v>57</v>
      </c>
      <c r="F129" s="27">
        <v>0</v>
      </c>
      <c r="G129" s="27">
        <f>(VLOOKUP($D129,$C$6:$AJ$992,5,)/VLOOKUP($D129,$C$6:$AJ$992,4,))*$F129</f>
        <v>0</v>
      </c>
      <c r="H129" s="27">
        <f>(VLOOKUP($D129,$C$6:$AJ$992,6,)/VLOOKUP($D129,$C$6:$AJ$992,4,))*$F129</f>
        <v>0</v>
      </c>
      <c r="I129" s="27">
        <f>(VLOOKUP($D129,$C$6:$AJ$992,7,)/VLOOKUP($D129,$C$6:$AJ$992,4,))*$F129</f>
        <v>0</v>
      </c>
      <c r="J129" s="27">
        <f>(VLOOKUP($D129,$C$6:$AJ$992,8,)/VLOOKUP($D129,$C$6:$AJ$992,4,))*$F129</f>
        <v>0</v>
      </c>
      <c r="K129" s="27">
        <f>(VLOOKUP($D129,$C$6:$AJ$992,9,)/VLOOKUP($D129,$C$6:$AJ$992,4,))*$F129</f>
        <v>0</v>
      </c>
      <c r="L129" s="27">
        <f>(VLOOKUP($D129,$C$6:$AJ$992,10,)/VLOOKUP($D129,$C$6:$AJ$992,4,))*$F129</f>
        <v>0</v>
      </c>
      <c r="M129" s="27">
        <f>(VLOOKUP($D129,$C$6:$AJ$992,11,)/VLOOKUP($D129,$C$6:$AJ$992,4,))*$F129</f>
        <v>0</v>
      </c>
      <c r="N129" s="27">
        <f>(VLOOKUP($D129,$C$6:$AJ$992,12,)/VLOOKUP($D129,$C$6:$AJ$992,4,))*$F129</f>
        <v>0</v>
      </c>
      <c r="O129" s="27">
        <f>(VLOOKUP($D129,$C$6:$AJ$992,13,)/VLOOKUP($D129,$C$6:$AJ$992,4,))*$F129</f>
        <v>0</v>
      </c>
      <c r="P129" s="27">
        <f>(VLOOKUP($D129,$C$6:$AJ$992,14,)/VLOOKUP($D129,$C$6:$AJ$992,4,))*$F129</f>
        <v>0</v>
      </c>
      <c r="Q129" s="27">
        <f>(VLOOKUP($D129,$C$6:$AJ$992,15,)/VLOOKUP($D129,$C$6:$AJ$992,4,))*$F129</f>
        <v>0</v>
      </c>
      <c r="R129" s="27">
        <f>(VLOOKUP($D129,$C$6:$AJ$992,16,)/VLOOKUP($D129,$C$6:$AJ$992,4,))*$F129</f>
        <v>0</v>
      </c>
      <c r="S129" s="27">
        <f>(VLOOKUP($D129,$C$6:$AJ$992,17,)/VLOOKUP($D129,$C$6:$AJ$992,4,))*$F129</f>
        <v>0</v>
      </c>
      <c r="T129" s="27">
        <f>(VLOOKUP($D129,$C$6:$AJ$992,18,)/VLOOKUP($D129,$C$6:$AJ$992,4,))*$F129</f>
        <v>0</v>
      </c>
      <c r="U129" s="27">
        <f>(VLOOKUP($D129,$C$6:$AJ$992,19,)/VLOOKUP($D129,$C$6:$AJ$992,4,))*$F129</f>
        <v>0</v>
      </c>
      <c r="V129" s="27">
        <f>(VLOOKUP($D129,$C$6:$AJ$992,20,)/VLOOKUP($D129,$C$6:$AJ$992,4,))*$F129</f>
        <v>0</v>
      </c>
      <c r="W129" s="27">
        <f>SUM(G129:V129)</f>
        <v>0</v>
      </c>
      <c r="X129" s="125" t="str">
        <f>IF(ABS(W129-F129)&lt;1,"ok","err")</f>
        <v>ok</v>
      </c>
    </row>
    <row r="130" spans="1:24" x14ac:dyDescent="0.2">
      <c r="A130" s="25" t="s">
        <v>405</v>
      </c>
      <c r="D130" s="117" t="s">
        <v>57</v>
      </c>
      <c r="F130" s="27">
        <v>0</v>
      </c>
      <c r="G130" s="27">
        <f>(VLOOKUP($D130,$C$6:$AJ$992,5,)/VLOOKUP($D130,$C$6:$AJ$992,4,))*$F130</f>
        <v>0</v>
      </c>
      <c r="H130" s="27">
        <f>(VLOOKUP($D130,$C$6:$AJ$992,6,)/VLOOKUP($D130,$C$6:$AJ$992,4,))*$F130</f>
        <v>0</v>
      </c>
      <c r="I130" s="27">
        <f>(VLOOKUP($D130,$C$6:$AJ$992,7,)/VLOOKUP($D130,$C$6:$AJ$992,4,))*$F130</f>
        <v>0</v>
      </c>
      <c r="J130" s="27">
        <f>(VLOOKUP($D130,$C$6:$AJ$992,8,)/VLOOKUP($D130,$C$6:$AJ$992,4,))*$F130</f>
        <v>0</v>
      </c>
      <c r="K130" s="27">
        <f>(VLOOKUP($D130,$C$6:$AJ$992,9,)/VLOOKUP($D130,$C$6:$AJ$992,4,))*$F130</f>
        <v>0</v>
      </c>
      <c r="L130" s="27">
        <f>(VLOOKUP($D130,$C$6:$AJ$992,10,)/VLOOKUP($D130,$C$6:$AJ$992,4,))*$F130</f>
        <v>0</v>
      </c>
      <c r="M130" s="27">
        <f>(VLOOKUP($D130,$C$6:$AJ$992,11,)/VLOOKUP($D130,$C$6:$AJ$992,4,))*$F130</f>
        <v>0</v>
      </c>
      <c r="N130" s="27">
        <f>(VLOOKUP($D130,$C$6:$AJ$992,12,)/VLOOKUP($D130,$C$6:$AJ$992,4,))*$F130</f>
        <v>0</v>
      </c>
      <c r="O130" s="27">
        <f>(VLOOKUP($D130,$C$6:$AJ$992,13,)/VLOOKUP($D130,$C$6:$AJ$992,4,))*$F130</f>
        <v>0</v>
      </c>
      <c r="P130" s="27">
        <f>(VLOOKUP($D130,$C$6:$AJ$992,14,)/VLOOKUP($D130,$C$6:$AJ$992,4,))*$F130</f>
        <v>0</v>
      </c>
      <c r="Q130" s="27">
        <f>(VLOOKUP($D130,$C$6:$AJ$992,15,)/VLOOKUP($D130,$C$6:$AJ$992,4,))*$F130</f>
        <v>0</v>
      </c>
      <c r="R130" s="27">
        <f>(VLOOKUP($D130,$C$6:$AJ$992,16,)/VLOOKUP($D130,$C$6:$AJ$992,4,))*$F130</f>
        <v>0</v>
      </c>
      <c r="S130" s="27">
        <f>(VLOOKUP($D130,$C$6:$AJ$992,17,)/VLOOKUP($D130,$C$6:$AJ$992,4,))*$F130</f>
        <v>0</v>
      </c>
      <c r="T130" s="27">
        <f>(VLOOKUP($D130,$C$6:$AJ$992,18,)/VLOOKUP($D130,$C$6:$AJ$992,4,))*$F130</f>
        <v>0</v>
      </c>
      <c r="U130" s="27">
        <f>(VLOOKUP($D130,$C$6:$AJ$992,19,)/VLOOKUP($D130,$C$6:$AJ$992,4,))*$F130</f>
        <v>0</v>
      </c>
      <c r="V130" s="27">
        <f>(VLOOKUP($D130,$C$6:$AJ$992,20,)/VLOOKUP($D130,$C$6:$AJ$992,4,))*$F130</f>
        <v>0</v>
      </c>
      <c r="W130" s="27">
        <f>SUM(G130:V130)</f>
        <v>0</v>
      </c>
      <c r="X130" s="125" t="str">
        <f>IF(ABS(W130-F130)&lt;1,"ok","err")</f>
        <v>ok</v>
      </c>
    </row>
    <row r="131" spans="1:24" x14ac:dyDescent="0.2">
      <c r="A131" s="25" t="s">
        <v>186</v>
      </c>
      <c r="D131" s="117" t="s">
        <v>57</v>
      </c>
      <c r="F131" s="27">
        <v>0</v>
      </c>
      <c r="G131" s="27">
        <f>(VLOOKUP($D131,$C$6:$AJ$992,5,)/VLOOKUP($D131,$C$6:$AJ$992,4,))*$F131</f>
        <v>0</v>
      </c>
      <c r="H131" s="27">
        <f>(VLOOKUP($D131,$C$6:$AJ$992,6,)/VLOOKUP($D131,$C$6:$AJ$992,4,))*$F131</f>
        <v>0</v>
      </c>
      <c r="I131" s="27">
        <f>(VLOOKUP($D131,$C$6:$AJ$992,7,)/VLOOKUP($D131,$C$6:$AJ$992,4,))*$F131</f>
        <v>0</v>
      </c>
      <c r="J131" s="27">
        <f>(VLOOKUP($D131,$C$6:$AJ$992,8,)/VLOOKUP($D131,$C$6:$AJ$992,4,))*$F131</f>
        <v>0</v>
      </c>
      <c r="K131" s="27">
        <f>(VLOOKUP($D131,$C$6:$AJ$992,9,)/VLOOKUP($D131,$C$6:$AJ$992,4,))*$F131</f>
        <v>0</v>
      </c>
      <c r="L131" s="27">
        <f>(VLOOKUP($D131,$C$6:$AJ$992,10,)/VLOOKUP($D131,$C$6:$AJ$992,4,))*$F131</f>
        <v>0</v>
      </c>
      <c r="M131" s="27">
        <f>(VLOOKUP($D131,$C$6:$AJ$992,11,)/VLOOKUP($D131,$C$6:$AJ$992,4,))*$F131</f>
        <v>0</v>
      </c>
      <c r="N131" s="27">
        <f>(VLOOKUP($D131,$C$6:$AJ$992,12,)/VLOOKUP($D131,$C$6:$AJ$992,4,))*$F131</f>
        <v>0</v>
      </c>
      <c r="O131" s="27">
        <f>(VLOOKUP($D131,$C$6:$AJ$992,13,)/VLOOKUP($D131,$C$6:$AJ$992,4,))*$F131</f>
        <v>0</v>
      </c>
      <c r="P131" s="27">
        <f>(VLOOKUP($D131,$C$6:$AJ$992,14,)/VLOOKUP($D131,$C$6:$AJ$992,4,))*$F131</f>
        <v>0</v>
      </c>
      <c r="Q131" s="27">
        <f>(VLOOKUP($D131,$C$6:$AJ$992,15,)/VLOOKUP($D131,$C$6:$AJ$992,4,))*$F131</f>
        <v>0</v>
      </c>
      <c r="R131" s="27">
        <f>(VLOOKUP($D131,$C$6:$AJ$992,16,)/VLOOKUP($D131,$C$6:$AJ$992,4,))*$F131</f>
        <v>0</v>
      </c>
      <c r="S131" s="27">
        <f>(VLOOKUP($D131,$C$6:$AJ$992,17,)/VLOOKUP($D131,$C$6:$AJ$992,4,))*$F131</f>
        <v>0</v>
      </c>
      <c r="T131" s="27">
        <f>(VLOOKUP($D131,$C$6:$AJ$992,18,)/VLOOKUP($D131,$C$6:$AJ$992,4,))*$F131</f>
        <v>0</v>
      </c>
      <c r="U131" s="27">
        <f>(VLOOKUP($D131,$C$6:$AJ$992,19,)/VLOOKUP($D131,$C$6:$AJ$992,4,))*$F131</f>
        <v>0</v>
      </c>
      <c r="V131" s="27">
        <f>(VLOOKUP($D131,$C$6:$AJ$992,20,)/VLOOKUP($D131,$C$6:$AJ$992,4,))*$F131</f>
        <v>0</v>
      </c>
      <c r="W131" s="27">
        <f>SUM(G131:V131)</f>
        <v>0</v>
      </c>
      <c r="X131" s="125" t="str">
        <f>IF(ABS(W131-F131)&lt;1,"ok","err")</f>
        <v>ok</v>
      </c>
    </row>
    <row r="133" spans="1:24" x14ac:dyDescent="0.2">
      <c r="A133" s="120" t="s">
        <v>92</v>
      </c>
      <c r="C133" s="117" t="s">
        <v>93</v>
      </c>
      <c r="F133" s="33">
        <f>F97-F108-SUM(F110:F117)+SUM(F121:F124)</f>
        <v>542010214.31792057</v>
      </c>
      <c r="G133" s="33">
        <f t="shared" ref="G133:V133" si="62">G97-G108-SUM(G110:G117)+SUM(G121:G124)</f>
        <v>11554.846483996886</v>
      </c>
      <c r="H133" s="33">
        <f t="shared" si="62"/>
        <v>86868.036684630773</v>
      </c>
      <c r="I133" s="33">
        <f t="shared" si="62"/>
        <v>132933976.76829408</v>
      </c>
      <c r="J133" s="33">
        <f t="shared" si="62"/>
        <v>1212333.708171027</v>
      </c>
      <c r="K133" s="33">
        <f t="shared" si="62"/>
        <v>36895885.191976115</v>
      </c>
      <c r="L133" s="33">
        <f t="shared" si="62"/>
        <v>0</v>
      </c>
      <c r="M133" s="33">
        <f t="shared" si="62"/>
        <v>60588.869550514159</v>
      </c>
      <c r="N133" s="33">
        <f t="shared" si="62"/>
        <v>20248081.379308451</v>
      </c>
      <c r="O133" s="33">
        <f t="shared" si="62"/>
        <v>66766447.626075678</v>
      </c>
      <c r="P133" s="33">
        <f t="shared" si="62"/>
        <v>111761900.2052025</v>
      </c>
      <c r="Q133" s="33">
        <f t="shared" si="62"/>
        <v>9715739.0752376113</v>
      </c>
      <c r="R133" s="33">
        <f t="shared" si="62"/>
        <v>7001905.0567749189</v>
      </c>
      <c r="S133" s="33">
        <f t="shared" si="62"/>
        <v>99621357.708512425</v>
      </c>
      <c r="T133" s="33">
        <f t="shared" si="62"/>
        <v>53830919.17987626</v>
      </c>
      <c r="U133" s="33">
        <f t="shared" si="62"/>
        <v>1753229.8141748817</v>
      </c>
      <c r="V133" s="33">
        <f t="shared" si="62"/>
        <v>109426.85159746764</v>
      </c>
      <c r="W133" s="27">
        <f>SUM(G133:V133)</f>
        <v>542010214.31792057</v>
      </c>
      <c r="X133" s="125" t="str">
        <f>IF(ABS(W133-F133)&lt;1,"ok","err")</f>
        <v>ok</v>
      </c>
    </row>
    <row r="134" spans="1:24" x14ac:dyDescent="0.2">
      <c r="A134" s="120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27"/>
      <c r="X134" s="125"/>
    </row>
    <row r="135" spans="1:24" x14ac:dyDescent="0.2">
      <c r="A135" s="120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27"/>
      <c r="X135" s="125"/>
    </row>
    <row r="136" spans="1:24" x14ac:dyDescent="0.2">
      <c r="A136" s="120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27"/>
      <c r="X136" s="125"/>
    </row>
    <row r="137" spans="1:24" x14ac:dyDescent="0.2">
      <c r="A137" s="120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27"/>
      <c r="X137" s="125"/>
    </row>
    <row r="138" spans="1:24" x14ac:dyDescent="0.2">
      <c r="A138" s="120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27"/>
      <c r="X138" s="125"/>
    </row>
    <row r="139" spans="1:24" x14ac:dyDescent="0.2">
      <c r="A139" s="120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27"/>
      <c r="X139" s="125"/>
    </row>
    <row r="140" spans="1:24" x14ac:dyDescent="0.2">
      <c r="A140" s="128"/>
      <c r="F140" s="32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125"/>
    </row>
    <row r="141" spans="1:24" x14ac:dyDescent="0.2">
      <c r="A141" s="120"/>
      <c r="F141" s="33"/>
    </row>
    <row r="142" spans="1:24" x14ac:dyDescent="0.2">
      <c r="A142" s="30" t="s">
        <v>462</v>
      </c>
      <c r="F142" s="33"/>
    </row>
    <row r="143" spans="1:24" x14ac:dyDescent="0.2">
      <c r="F143" s="33"/>
    </row>
    <row r="144" spans="1:24" x14ac:dyDescent="0.2">
      <c r="A144" s="28" t="s">
        <v>460</v>
      </c>
      <c r="B144" s="25" t="s">
        <v>461</v>
      </c>
      <c r="C144" s="117" t="s">
        <v>482</v>
      </c>
      <c r="D144" s="117" t="s">
        <v>645</v>
      </c>
      <c r="F144" s="27">
        <v>581511</v>
      </c>
      <c r="G144" s="27">
        <f>(VLOOKUP($D144,$C$6:$AJ$992,5,)/VLOOKUP($D144,$C$6:$AJ$992,4,))*$F144</f>
        <v>68269.391400000008</v>
      </c>
      <c r="H144" s="27">
        <f>(VLOOKUP($D144,$C$6:$AJ$992,6,)/VLOOKUP($D144,$C$6:$AJ$992,4,))*$F144</f>
        <v>513241.60860000004</v>
      </c>
      <c r="I144" s="27">
        <f>(VLOOKUP($D144,$C$6:$AJ$992,7,)/VLOOKUP($D144,$C$6:$AJ$992,4,))*$F144</f>
        <v>0</v>
      </c>
      <c r="J144" s="27">
        <f>(VLOOKUP($D144,$C$6:$AJ$992,8,)/VLOOKUP($D144,$C$6:$AJ$992,4,))*$F144</f>
        <v>0</v>
      </c>
      <c r="K144" s="27">
        <f>(VLOOKUP($D144,$C$6:$AJ$992,9,)/VLOOKUP($D144,$C$6:$AJ$992,4,))*$F144</f>
        <v>0</v>
      </c>
      <c r="L144" s="27">
        <f>(VLOOKUP($D144,$C$6:$AJ$992,10,)/VLOOKUP($D144,$C$6:$AJ$992,4,))*$F144</f>
        <v>0</v>
      </c>
      <c r="M144" s="27">
        <f>(VLOOKUP($D144,$C$6:$AJ$992,11,)/VLOOKUP($D144,$C$6:$AJ$992,4,))*$F144</f>
        <v>0</v>
      </c>
      <c r="N144" s="27">
        <f>(VLOOKUP($D144,$C$6:$AJ$992,12,)/VLOOKUP($D144,$C$6:$AJ$992,4,))*$F144</f>
        <v>0</v>
      </c>
      <c r="O144" s="27">
        <f>(VLOOKUP($D144,$C$6:$AJ$992,13,)/VLOOKUP($D144,$C$6:$AJ$992,4,))*$F144</f>
        <v>0</v>
      </c>
      <c r="P144" s="27">
        <f>(VLOOKUP($D144,$C$6:$AJ$992,14,)/VLOOKUP($D144,$C$6:$AJ$992,4,))*$F144</f>
        <v>0</v>
      </c>
      <c r="Q144" s="27">
        <f>(VLOOKUP($D144,$C$6:$AJ$992,15,)/VLOOKUP($D144,$C$6:$AJ$992,4,))*$F144</f>
        <v>0</v>
      </c>
      <c r="R144" s="27">
        <f>(VLOOKUP($D144,$C$6:$AJ$992,16,)/VLOOKUP($D144,$C$6:$AJ$992,4,))*$F144</f>
        <v>0</v>
      </c>
      <c r="S144" s="27">
        <f>(VLOOKUP($D144,$C$6:$AJ$992,15,)/VLOOKUP($D144,$C$6:$AJ$992,4,))*$F144</f>
        <v>0</v>
      </c>
      <c r="T144" s="27">
        <f>(VLOOKUP($D144,$C$6:$AJ$992,16,)/VLOOKUP($D144,$C$6:$AJ$992,4,))*$F144</f>
        <v>0</v>
      </c>
      <c r="U144" s="27">
        <f>(VLOOKUP($D144,$C$6:$AJ$992,17,)/VLOOKUP($D144,$C$6:$AJ$992,4,))*$F144</f>
        <v>0</v>
      </c>
      <c r="V144" s="27">
        <f>(VLOOKUP($D144,$C$6:$AJ$992,18,)/VLOOKUP($D144,$C$6:$AJ$992,4,))*$F144</f>
        <v>0</v>
      </c>
      <c r="W144" s="27">
        <f>SUM(G144:V144)</f>
        <v>581511</v>
      </c>
      <c r="X144" s="125" t="str">
        <f>IF(ABS(W144-F144)&lt;1,"ok","err")</f>
        <v>ok</v>
      </c>
    </row>
    <row r="145" spans="1:24" x14ac:dyDescent="0.2">
      <c r="F145" s="33"/>
    </row>
    <row r="146" spans="1:24" x14ac:dyDescent="0.2">
      <c r="A146" s="120" t="s">
        <v>463</v>
      </c>
      <c r="F146" s="33"/>
    </row>
    <row r="147" spans="1:24" x14ac:dyDescent="0.2">
      <c r="A147" s="120" t="s">
        <v>439</v>
      </c>
      <c r="C147" s="25"/>
      <c r="D147" s="25"/>
      <c r="E147" s="25"/>
      <c r="F147" s="27"/>
      <c r="G147" s="25"/>
      <c r="H147" s="25"/>
      <c r="I147" s="25"/>
      <c r="J147" s="25"/>
      <c r="K147" s="25"/>
      <c r="L147" s="25"/>
      <c r="M147" s="25"/>
      <c r="N147" s="25"/>
    </row>
    <row r="148" spans="1:24" x14ac:dyDescent="0.2">
      <c r="A148" s="28">
        <v>814</v>
      </c>
      <c r="B148" s="25" t="s">
        <v>406</v>
      </c>
      <c r="C148" s="117" t="s">
        <v>483</v>
      </c>
      <c r="D148" s="117" t="s">
        <v>640</v>
      </c>
      <c r="F148" s="27">
        <v>363928</v>
      </c>
      <c r="G148" s="27">
        <f t="shared" ref="G148:G159" si="63">(VLOOKUP($D148,$C$6:$AJ$992,5,)/VLOOKUP($D148,$C$6:$AJ$992,4,))*$F148</f>
        <v>0</v>
      </c>
      <c r="H148" s="27">
        <f t="shared" ref="H148:H159" si="64">(VLOOKUP($D148,$C$6:$AJ$992,6,)/VLOOKUP($D148,$C$6:$AJ$992,4,))*$F148</f>
        <v>0</v>
      </c>
      <c r="I148" s="27">
        <f t="shared" ref="I148:I159" si="65">(VLOOKUP($D148,$C$6:$AJ$992,7,)/VLOOKUP($D148,$C$6:$AJ$992,4,))*$F148</f>
        <v>263794.72183375398</v>
      </c>
      <c r="J148" s="27">
        <f t="shared" ref="J148:J159" si="66">(VLOOKUP($D148,$C$6:$AJ$992,8,)/VLOOKUP($D148,$C$6:$AJ$992,4,))*$F148</f>
        <v>100133.27816624602</v>
      </c>
      <c r="K148" s="27">
        <f t="shared" ref="K148:K159" si="67">(VLOOKUP($D148,$C$6:$AJ$992,9,)/VLOOKUP($D148,$C$6:$AJ$992,4,))*$F148</f>
        <v>0</v>
      </c>
      <c r="L148" s="27">
        <f t="shared" ref="L148:L159" si="68">(VLOOKUP($D148,$C$6:$AJ$992,10,)/VLOOKUP($D148,$C$6:$AJ$992,4,))*$F148</f>
        <v>0</v>
      </c>
      <c r="M148" s="27">
        <f t="shared" ref="M148:M159" si="69">(VLOOKUP($D148,$C$6:$AJ$992,11,)/VLOOKUP($D148,$C$6:$AJ$992,4,))*$F148</f>
        <v>0</v>
      </c>
      <c r="N148" s="27">
        <f t="shared" ref="N148:N159" si="70">(VLOOKUP($D148,$C$6:$AJ$992,12,)/VLOOKUP($D148,$C$6:$AJ$992,4,))*$F148</f>
        <v>0</v>
      </c>
      <c r="O148" s="27">
        <f t="shared" ref="O148:O159" si="71">(VLOOKUP($D148,$C$6:$AJ$992,13,)/VLOOKUP($D148,$C$6:$AJ$992,4,))*$F148</f>
        <v>0</v>
      </c>
      <c r="P148" s="27">
        <f t="shared" ref="P148:P159" si="72">(VLOOKUP($D148,$C$6:$AJ$992,14,)/VLOOKUP($D148,$C$6:$AJ$992,4,))*$F148</f>
        <v>0</v>
      </c>
      <c r="Q148" s="27">
        <f t="shared" ref="Q148:Q159" si="73">(VLOOKUP($D148,$C$6:$AJ$992,15,)/VLOOKUP($D148,$C$6:$AJ$992,4,))*$F148</f>
        <v>0</v>
      </c>
      <c r="R148" s="27">
        <f t="shared" ref="R148:R159" si="74">(VLOOKUP($D148,$C$6:$AJ$992,16,)/VLOOKUP($D148,$C$6:$AJ$992,4,))*$F148</f>
        <v>0</v>
      </c>
      <c r="S148" s="27">
        <f t="shared" ref="S148:S159" si="75">(VLOOKUP($D148,$C$6:$AJ$992,17,)/VLOOKUP($D148,$C$6:$AJ$992,4,))*$F148</f>
        <v>0</v>
      </c>
      <c r="T148" s="27">
        <f t="shared" ref="T148:T159" si="76">(VLOOKUP($D148,$C$6:$AJ$992,18,)/VLOOKUP($D148,$C$6:$AJ$992,4,))*$F148</f>
        <v>0</v>
      </c>
      <c r="U148" s="27">
        <f t="shared" ref="U148:U159" si="77">(VLOOKUP($D148,$C$6:$AJ$992,19,)/VLOOKUP($D148,$C$6:$AJ$992,4,))*$F148</f>
        <v>0</v>
      </c>
      <c r="V148" s="27">
        <f t="shared" ref="V148:V159" si="78">(VLOOKUP($D148,$C$6:$AJ$992,20,)/VLOOKUP($D148,$C$6:$AJ$992,4,))*$F148</f>
        <v>0</v>
      </c>
      <c r="W148" s="27">
        <f t="shared" ref="W148:W159" si="79">SUM(G148:V148)</f>
        <v>363928</v>
      </c>
      <c r="X148" s="125" t="str">
        <f t="shared" ref="X148:X159" si="80">IF(ABS(W148-F148)&lt;1,"ok","err")</f>
        <v>ok</v>
      </c>
    </row>
    <row r="149" spans="1:24" x14ac:dyDescent="0.2">
      <c r="A149" s="28">
        <v>815</v>
      </c>
      <c r="B149" s="25" t="s">
        <v>407</v>
      </c>
      <c r="C149" s="117" t="s">
        <v>484</v>
      </c>
      <c r="D149" s="117" t="s">
        <v>25</v>
      </c>
      <c r="F149" s="27">
        <v>140000</v>
      </c>
      <c r="G149" s="27">
        <f t="shared" si="63"/>
        <v>0</v>
      </c>
      <c r="H149" s="27">
        <f t="shared" si="64"/>
        <v>0</v>
      </c>
      <c r="I149" s="27">
        <f t="shared" si="65"/>
        <v>140000</v>
      </c>
      <c r="J149" s="27">
        <f t="shared" si="66"/>
        <v>0</v>
      </c>
      <c r="K149" s="27">
        <f t="shared" si="67"/>
        <v>0</v>
      </c>
      <c r="L149" s="27">
        <f t="shared" si="68"/>
        <v>0</v>
      </c>
      <c r="M149" s="27">
        <f t="shared" si="69"/>
        <v>0</v>
      </c>
      <c r="N149" s="27">
        <f t="shared" si="70"/>
        <v>0</v>
      </c>
      <c r="O149" s="27">
        <f t="shared" si="71"/>
        <v>0</v>
      </c>
      <c r="P149" s="27">
        <f t="shared" si="72"/>
        <v>0</v>
      </c>
      <c r="Q149" s="27">
        <f t="shared" si="73"/>
        <v>0</v>
      </c>
      <c r="R149" s="27">
        <f t="shared" si="74"/>
        <v>0</v>
      </c>
      <c r="S149" s="27">
        <f t="shared" si="75"/>
        <v>0</v>
      </c>
      <c r="T149" s="27">
        <f t="shared" si="76"/>
        <v>0</v>
      </c>
      <c r="U149" s="27">
        <f t="shared" si="77"/>
        <v>0</v>
      </c>
      <c r="V149" s="27">
        <f t="shared" si="78"/>
        <v>0</v>
      </c>
      <c r="W149" s="27">
        <f t="shared" si="79"/>
        <v>140000</v>
      </c>
      <c r="X149" s="125" t="str">
        <f t="shared" si="80"/>
        <v>ok</v>
      </c>
    </row>
    <row r="150" spans="1:24" x14ac:dyDescent="0.2">
      <c r="A150" s="28">
        <v>816</v>
      </c>
      <c r="B150" s="25" t="s">
        <v>408</v>
      </c>
      <c r="C150" s="117" t="s">
        <v>485</v>
      </c>
      <c r="D150" s="117" t="s">
        <v>25</v>
      </c>
      <c r="F150" s="27">
        <v>156899</v>
      </c>
      <c r="G150" s="27">
        <f t="shared" si="63"/>
        <v>0</v>
      </c>
      <c r="H150" s="27">
        <f t="shared" si="64"/>
        <v>0</v>
      </c>
      <c r="I150" s="27">
        <f t="shared" si="65"/>
        <v>156899</v>
      </c>
      <c r="J150" s="27">
        <f t="shared" si="66"/>
        <v>0</v>
      </c>
      <c r="K150" s="27">
        <f t="shared" si="67"/>
        <v>0</v>
      </c>
      <c r="L150" s="27">
        <f t="shared" si="68"/>
        <v>0</v>
      </c>
      <c r="M150" s="27">
        <f t="shared" si="69"/>
        <v>0</v>
      </c>
      <c r="N150" s="27">
        <f t="shared" si="70"/>
        <v>0</v>
      </c>
      <c r="O150" s="27">
        <f t="shared" si="71"/>
        <v>0</v>
      </c>
      <c r="P150" s="27">
        <f t="shared" si="72"/>
        <v>0</v>
      </c>
      <c r="Q150" s="27">
        <f t="shared" si="73"/>
        <v>0</v>
      </c>
      <c r="R150" s="27">
        <f t="shared" si="74"/>
        <v>0</v>
      </c>
      <c r="S150" s="27">
        <f t="shared" si="75"/>
        <v>0</v>
      </c>
      <c r="T150" s="27">
        <f t="shared" si="76"/>
        <v>0</v>
      </c>
      <c r="U150" s="27">
        <f t="shared" si="77"/>
        <v>0</v>
      </c>
      <c r="V150" s="27">
        <f t="shared" si="78"/>
        <v>0</v>
      </c>
      <c r="W150" s="27">
        <f t="shared" si="79"/>
        <v>156899</v>
      </c>
      <c r="X150" s="125" t="str">
        <f t="shared" si="80"/>
        <v>ok</v>
      </c>
    </row>
    <row r="151" spans="1:24" x14ac:dyDescent="0.2">
      <c r="A151" s="28">
        <v>817</v>
      </c>
      <c r="B151" s="25" t="s">
        <v>98</v>
      </c>
      <c r="C151" s="117" t="s">
        <v>486</v>
      </c>
      <c r="D151" s="117" t="s">
        <v>25</v>
      </c>
      <c r="F151" s="27">
        <v>579051</v>
      </c>
      <c r="G151" s="27">
        <f t="shared" si="63"/>
        <v>0</v>
      </c>
      <c r="H151" s="27">
        <f t="shared" si="64"/>
        <v>0</v>
      </c>
      <c r="I151" s="27">
        <f t="shared" si="65"/>
        <v>579051</v>
      </c>
      <c r="J151" s="27">
        <f t="shared" si="66"/>
        <v>0</v>
      </c>
      <c r="K151" s="27">
        <f t="shared" si="67"/>
        <v>0</v>
      </c>
      <c r="L151" s="27">
        <f t="shared" si="68"/>
        <v>0</v>
      </c>
      <c r="M151" s="27">
        <f t="shared" si="69"/>
        <v>0</v>
      </c>
      <c r="N151" s="27">
        <f t="shared" si="70"/>
        <v>0</v>
      </c>
      <c r="O151" s="27">
        <f t="shared" si="71"/>
        <v>0</v>
      </c>
      <c r="P151" s="27">
        <f t="shared" si="72"/>
        <v>0</v>
      </c>
      <c r="Q151" s="27">
        <f t="shared" si="73"/>
        <v>0</v>
      </c>
      <c r="R151" s="27">
        <f t="shared" si="74"/>
        <v>0</v>
      </c>
      <c r="S151" s="27">
        <f t="shared" si="75"/>
        <v>0</v>
      </c>
      <c r="T151" s="27">
        <f t="shared" si="76"/>
        <v>0</v>
      </c>
      <c r="U151" s="27">
        <f t="shared" si="77"/>
        <v>0</v>
      </c>
      <c r="V151" s="27">
        <f t="shared" si="78"/>
        <v>0</v>
      </c>
      <c r="W151" s="27">
        <f t="shared" si="79"/>
        <v>579051</v>
      </c>
      <c r="X151" s="125" t="str">
        <f t="shared" si="80"/>
        <v>ok</v>
      </c>
    </row>
    <row r="152" spans="1:24" x14ac:dyDescent="0.2">
      <c r="A152" s="28">
        <v>818</v>
      </c>
      <c r="B152" s="25" t="s">
        <v>670</v>
      </c>
      <c r="C152" s="117" t="s">
        <v>487</v>
      </c>
      <c r="D152" s="117" t="s">
        <v>125</v>
      </c>
      <c r="F152" s="27">
        <v>0</v>
      </c>
      <c r="G152" s="27">
        <f t="shared" si="63"/>
        <v>0</v>
      </c>
      <c r="H152" s="27">
        <f t="shared" si="64"/>
        <v>0</v>
      </c>
      <c r="I152" s="27">
        <f t="shared" si="65"/>
        <v>0</v>
      </c>
      <c r="J152" s="27">
        <f t="shared" si="66"/>
        <v>0</v>
      </c>
      <c r="K152" s="27">
        <f t="shared" si="67"/>
        <v>0</v>
      </c>
      <c r="L152" s="27">
        <f t="shared" si="68"/>
        <v>0</v>
      </c>
      <c r="M152" s="27">
        <f t="shared" si="69"/>
        <v>0</v>
      </c>
      <c r="N152" s="27">
        <f t="shared" si="70"/>
        <v>0</v>
      </c>
      <c r="O152" s="27">
        <f t="shared" si="71"/>
        <v>0</v>
      </c>
      <c r="P152" s="27">
        <f t="shared" si="72"/>
        <v>0</v>
      </c>
      <c r="Q152" s="27">
        <f t="shared" si="73"/>
        <v>0</v>
      </c>
      <c r="R152" s="27">
        <f t="shared" si="74"/>
        <v>0</v>
      </c>
      <c r="S152" s="27">
        <f t="shared" si="75"/>
        <v>0</v>
      </c>
      <c r="T152" s="27">
        <f t="shared" si="76"/>
        <v>0</v>
      </c>
      <c r="U152" s="27">
        <f t="shared" si="77"/>
        <v>0</v>
      </c>
      <c r="V152" s="27">
        <f t="shared" si="78"/>
        <v>0</v>
      </c>
      <c r="W152" s="27">
        <f t="shared" si="79"/>
        <v>0</v>
      </c>
      <c r="X152" s="125" t="str">
        <f t="shared" si="80"/>
        <v>ok</v>
      </c>
    </row>
    <row r="153" spans="1:24" x14ac:dyDescent="0.2">
      <c r="A153" s="28">
        <v>819</v>
      </c>
      <c r="B153" s="25" t="s">
        <v>409</v>
      </c>
      <c r="C153" s="117" t="s">
        <v>488</v>
      </c>
      <c r="D153" s="117" t="s">
        <v>125</v>
      </c>
      <c r="F153" s="27">
        <v>0</v>
      </c>
      <c r="G153" s="27">
        <f t="shared" si="63"/>
        <v>0</v>
      </c>
      <c r="H153" s="27">
        <f t="shared" si="64"/>
        <v>0</v>
      </c>
      <c r="I153" s="27">
        <f t="shared" si="65"/>
        <v>0</v>
      </c>
      <c r="J153" s="27">
        <f t="shared" si="66"/>
        <v>0</v>
      </c>
      <c r="K153" s="27">
        <f t="shared" si="67"/>
        <v>0</v>
      </c>
      <c r="L153" s="27">
        <f t="shared" si="68"/>
        <v>0</v>
      </c>
      <c r="M153" s="27">
        <f t="shared" si="69"/>
        <v>0</v>
      </c>
      <c r="N153" s="27">
        <f t="shared" si="70"/>
        <v>0</v>
      </c>
      <c r="O153" s="27">
        <f t="shared" si="71"/>
        <v>0</v>
      </c>
      <c r="P153" s="27">
        <f t="shared" si="72"/>
        <v>0</v>
      </c>
      <c r="Q153" s="27">
        <f t="shared" si="73"/>
        <v>0</v>
      </c>
      <c r="R153" s="27">
        <f t="shared" si="74"/>
        <v>0</v>
      </c>
      <c r="S153" s="27">
        <f t="shared" si="75"/>
        <v>0</v>
      </c>
      <c r="T153" s="27">
        <f t="shared" si="76"/>
        <v>0</v>
      </c>
      <c r="U153" s="27">
        <f t="shared" si="77"/>
        <v>0</v>
      </c>
      <c r="V153" s="27">
        <f t="shared" si="78"/>
        <v>0</v>
      </c>
      <c r="W153" s="27">
        <f t="shared" si="79"/>
        <v>0</v>
      </c>
      <c r="X153" s="125" t="str">
        <f t="shared" si="80"/>
        <v>ok</v>
      </c>
    </row>
    <row r="154" spans="1:24" x14ac:dyDescent="0.2">
      <c r="A154" s="28">
        <v>820</v>
      </c>
      <c r="B154" s="25" t="s">
        <v>410</v>
      </c>
      <c r="C154" s="117" t="s">
        <v>489</v>
      </c>
      <c r="D154" s="117" t="s">
        <v>25</v>
      </c>
      <c r="F154" s="27">
        <v>0</v>
      </c>
      <c r="G154" s="27">
        <f t="shared" si="63"/>
        <v>0</v>
      </c>
      <c r="H154" s="27">
        <f t="shared" si="64"/>
        <v>0</v>
      </c>
      <c r="I154" s="27">
        <f t="shared" si="65"/>
        <v>0</v>
      </c>
      <c r="J154" s="27">
        <f t="shared" si="66"/>
        <v>0</v>
      </c>
      <c r="K154" s="27">
        <f t="shared" si="67"/>
        <v>0</v>
      </c>
      <c r="L154" s="27">
        <f t="shared" si="68"/>
        <v>0</v>
      </c>
      <c r="M154" s="27">
        <f t="shared" si="69"/>
        <v>0</v>
      </c>
      <c r="N154" s="27">
        <f t="shared" si="70"/>
        <v>0</v>
      </c>
      <c r="O154" s="27">
        <f t="shared" si="71"/>
        <v>0</v>
      </c>
      <c r="P154" s="27">
        <f t="shared" si="72"/>
        <v>0</v>
      </c>
      <c r="Q154" s="27">
        <f t="shared" si="73"/>
        <v>0</v>
      </c>
      <c r="R154" s="27">
        <f t="shared" si="74"/>
        <v>0</v>
      </c>
      <c r="S154" s="27">
        <f t="shared" si="75"/>
        <v>0</v>
      </c>
      <c r="T154" s="27">
        <f t="shared" si="76"/>
        <v>0</v>
      </c>
      <c r="U154" s="27">
        <f t="shared" si="77"/>
        <v>0</v>
      </c>
      <c r="V154" s="27">
        <f t="shared" si="78"/>
        <v>0</v>
      </c>
      <c r="W154" s="27">
        <f t="shared" si="79"/>
        <v>0</v>
      </c>
      <c r="X154" s="125" t="str">
        <f t="shared" si="80"/>
        <v>ok</v>
      </c>
    </row>
    <row r="155" spans="1:24" x14ac:dyDescent="0.2">
      <c r="A155" s="28">
        <v>821</v>
      </c>
      <c r="B155" s="25" t="s">
        <v>671</v>
      </c>
      <c r="C155" s="117" t="s">
        <v>490</v>
      </c>
      <c r="D155" s="117" t="s">
        <v>125</v>
      </c>
      <c r="F155" s="27">
        <v>332500</v>
      </c>
      <c r="G155" s="27">
        <f t="shared" si="63"/>
        <v>0</v>
      </c>
      <c r="H155" s="27">
        <f t="shared" si="64"/>
        <v>0</v>
      </c>
      <c r="I155" s="27">
        <f t="shared" si="65"/>
        <v>0</v>
      </c>
      <c r="J155" s="27">
        <f t="shared" si="66"/>
        <v>332500</v>
      </c>
      <c r="K155" s="27">
        <f t="shared" si="67"/>
        <v>0</v>
      </c>
      <c r="L155" s="27">
        <f t="shared" si="68"/>
        <v>0</v>
      </c>
      <c r="M155" s="27">
        <f t="shared" si="69"/>
        <v>0</v>
      </c>
      <c r="N155" s="27">
        <f t="shared" si="70"/>
        <v>0</v>
      </c>
      <c r="O155" s="27">
        <f t="shared" si="71"/>
        <v>0</v>
      </c>
      <c r="P155" s="27">
        <f t="shared" si="72"/>
        <v>0</v>
      </c>
      <c r="Q155" s="27">
        <f t="shared" si="73"/>
        <v>0</v>
      </c>
      <c r="R155" s="27">
        <f t="shared" si="74"/>
        <v>0</v>
      </c>
      <c r="S155" s="27">
        <f t="shared" si="75"/>
        <v>0</v>
      </c>
      <c r="T155" s="27">
        <f t="shared" si="76"/>
        <v>0</v>
      </c>
      <c r="U155" s="27">
        <f t="shared" si="77"/>
        <v>0</v>
      </c>
      <c r="V155" s="27">
        <f t="shared" si="78"/>
        <v>0</v>
      </c>
      <c r="W155" s="27">
        <f t="shared" si="79"/>
        <v>332500</v>
      </c>
      <c r="X155" s="125" t="str">
        <f t="shared" si="80"/>
        <v>ok</v>
      </c>
    </row>
    <row r="156" spans="1:24" x14ac:dyDescent="0.2">
      <c r="A156" s="28">
        <v>823</v>
      </c>
      <c r="B156" s="25" t="s">
        <v>411</v>
      </c>
      <c r="C156" s="117" t="s">
        <v>491</v>
      </c>
      <c r="D156" s="117" t="s">
        <v>125</v>
      </c>
      <c r="F156" s="27">
        <v>0</v>
      </c>
      <c r="G156" s="27">
        <f t="shared" si="63"/>
        <v>0</v>
      </c>
      <c r="H156" s="27">
        <f t="shared" si="64"/>
        <v>0</v>
      </c>
      <c r="I156" s="27">
        <f t="shared" si="65"/>
        <v>0</v>
      </c>
      <c r="J156" s="27">
        <f t="shared" si="66"/>
        <v>0</v>
      </c>
      <c r="K156" s="27">
        <f t="shared" si="67"/>
        <v>0</v>
      </c>
      <c r="L156" s="27">
        <f t="shared" si="68"/>
        <v>0</v>
      </c>
      <c r="M156" s="27">
        <f t="shared" si="69"/>
        <v>0</v>
      </c>
      <c r="N156" s="27">
        <f t="shared" si="70"/>
        <v>0</v>
      </c>
      <c r="O156" s="27">
        <f t="shared" si="71"/>
        <v>0</v>
      </c>
      <c r="P156" s="27">
        <f t="shared" si="72"/>
        <v>0</v>
      </c>
      <c r="Q156" s="27">
        <f t="shared" si="73"/>
        <v>0</v>
      </c>
      <c r="R156" s="27">
        <f t="shared" si="74"/>
        <v>0</v>
      </c>
      <c r="S156" s="27">
        <f t="shared" si="75"/>
        <v>0</v>
      </c>
      <c r="T156" s="27">
        <f t="shared" si="76"/>
        <v>0</v>
      </c>
      <c r="U156" s="27">
        <f t="shared" si="77"/>
        <v>0</v>
      </c>
      <c r="V156" s="27">
        <f t="shared" si="78"/>
        <v>0</v>
      </c>
      <c r="W156" s="27">
        <f t="shared" si="79"/>
        <v>0</v>
      </c>
      <c r="X156" s="125" t="str">
        <f t="shared" si="80"/>
        <v>ok</v>
      </c>
    </row>
    <row r="157" spans="1:24" x14ac:dyDescent="0.2">
      <c r="A157" s="28">
        <v>824</v>
      </c>
      <c r="B157" s="25" t="s">
        <v>106</v>
      </c>
      <c r="C157" s="117" t="s">
        <v>492</v>
      </c>
      <c r="D157" s="117" t="s">
        <v>125</v>
      </c>
      <c r="F157" s="27">
        <v>0</v>
      </c>
      <c r="G157" s="27">
        <f t="shared" si="63"/>
        <v>0</v>
      </c>
      <c r="H157" s="27">
        <f t="shared" si="64"/>
        <v>0</v>
      </c>
      <c r="I157" s="27">
        <f t="shared" si="65"/>
        <v>0</v>
      </c>
      <c r="J157" s="27">
        <f t="shared" si="66"/>
        <v>0</v>
      </c>
      <c r="K157" s="27">
        <f t="shared" si="67"/>
        <v>0</v>
      </c>
      <c r="L157" s="27">
        <f t="shared" si="68"/>
        <v>0</v>
      </c>
      <c r="M157" s="27">
        <f t="shared" si="69"/>
        <v>0</v>
      </c>
      <c r="N157" s="27">
        <f t="shared" si="70"/>
        <v>0</v>
      </c>
      <c r="O157" s="27">
        <f t="shared" si="71"/>
        <v>0</v>
      </c>
      <c r="P157" s="27">
        <f t="shared" si="72"/>
        <v>0</v>
      </c>
      <c r="Q157" s="27">
        <f t="shared" si="73"/>
        <v>0</v>
      </c>
      <c r="R157" s="27">
        <f t="shared" si="74"/>
        <v>0</v>
      </c>
      <c r="S157" s="27">
        <f t="shared" si="75"/>
        <v>0</v>
      </c>
      <c r="T157" s="27">
        <f t="shared" si="76"/>
        <v>0</v>
      </c>
      <c r="U157" s="27">
        <f t="shared" si="77"/>
        <v>0</v>
      </c>
      <c r="V157" s="27">
        <f t="shared" si="78"/>
        <v>0</v>
      </c>
      <c r="W157" s="27">
        <f t="shared" si="79"/>
        <v>0</v>
      </c>
      <c r="X157" s="125" t="str">
        <f t="shared" si="80"/>
        <v>ok</v>
      </c>
    </row>
    <row r="158" spans="1:24" x14ac:dyDescent="0.2">
      <c r="A158" s="28">
        <v>825</v>
      </c>
      <c r="B158" s="25" t="s">
        <v>412</v>
      </c>
      <c r="C158" s="117" t="s">
        <v>493</v>
      </c>
      <c r="D158" s="117" t="s">
        <v>25</v>
      </c>
      <c r="F158" s="27">
        <v>0</v>
      </c>
      <c r="G158" s="27">
        <f t="shared" si="63"/>
        <v>0</v>
      </c>
      <c r="H158" s="27">
        <f t="shared" si="64"/>
        <v>0</v>
      </c>
      <c r="I158" s="27">
        <f t="shared" si="65"/>
        <v>0</v>
      </c>
      <c r="J158" s="27">
        <f t="shared" si="66"/>
        <v>0</v>
      </c>
      <c r="K158" s="27">
        <f t="shared" si="67"/>
        <v>0</v>
      </c>
      <c r="L158" s="27">
        <f t="shared" si="68"/>
        <v>0</v>
      </c>
      <c r="M158" s="27">
        <f t="shared" si="69"/>
        <v>0</v>
      </c>
      <c r="N158" s="27">
        <f t="shared" si="70"/>
        <v>0</v>
      </c>
      <c r="O158" s="27">
        <f t="shared" si="71"/>
        <v>0</v>
      </c>
      <c r="P158" s="27">
        <f t="shared" si="72"/>
        <v>0</v>
      </c>
      <c r="Q158" s="27">
        <f t="shared" si="73"/>
        <v>0</v>
      </c>
      <c r="R158" s="27">
        <f t="shared" si="74"/>
        <v>0</v>
      </c>
      <c r="S158" s="27">
        <f t="shared" si="75"/>
        <v>0</v>
      </c>
      <c r="T158" s="27">
        <f t="shared" si="76"/>
        <v>0</v>
      </c>
      <c r="U158" s="27">
        <f t="shared" si="77"/>
        <v>0</v>
      </c>
      <c r="V158" s="27">
        <f t="shared" si="78"/>
        <v>0</v>
      </c>
      <c r="W158" s="27">
        <f t="shared" si="79"/>
        <v>0</v>
      </c>
      <c r="X158" s="125" t="str">
        <f t="shared" si="80"/>
        <v>ok</v>
      </c>
    </row>
    <row r="159" spans="1:24" x14ac:dyDescent="0.2">
      <c r="A159" s="28">
        <v>826</v>
      </c>
      <c r="B159" s="25" t="s">
        <v>109</v>
      </c>
      <c r="C159" s="117" t="s">
        <v>494</v>
      </c>
      <c r="D159" s="117" t="s">
        <v>25</v>
      </c>
      <c r="F159" s="27">
        <v>0</v>
      </c>
      <c r="G159" s="27">
        <f t="shared" si="63"/>
        <v>0</v>
      </c>
      <c r="H159" s="27">
        <f t="shared" si="64"/>
        <v>0</v>
      </c>
      <c r="I159" s="27">
        <f t="shared" si="65"/>
        <v>0</v>
      </c>
      <c r="J159" s="27">
        <f t="shared" si="66"/>
        <v>0</v>
      </c>
      <c r="K159" s="27">
        <f t="shared" si="67"/>
        <v>0</v>
      </c>
      <c r="L159" s="27">
        <f t="shared" si="68"/>
        <v>0</v>
      </c>
      <c r="M159" s="27">
        <f t="shared" si="69"/>
        <v>0</v>
      </c>
      <c r="N159" s="27">
        <f t="shared" si="70"/>
        <v>0</v>
      </c>
      <c r="O159" s="27">
        <f t="shared" si="71"/>
        <v>0</v>
      </c>
      <c r="P159" s="27">
        <f t="shared" si="72"/>
        <v>0</v>
      </c>
      <c r="Q159" s="27">
        <f t="shared" si="73"/>
        <v>0</v>
      </c>
      <c r="R159" s="27">
        <f t="shared" si="74"/>
        <v>0</v>
      </c>
      <c r="S159" s="27">
        <f t="shared" si="75"/>
        <v>0</v>
      </c>
      <c r="T159" s="27">
        <f t="shared" si="76"/>
        <v>0</v>
      </c>
      <c r="U159" s="27">
        <f t="shared" si="77"/>
        <v>0</v>
      </c>
      <c r="V159" s="27">
        <f t="shared" si="78"/>
        <v>0</v>
      </c>
      <c r="W159" s="27">
        <f t="shared" si="79"/>
        <v>0</v>
      </c>
      <c r="X159" s="125" t="str">
        <f t="shared" si="80"/>
        <v>ok</v>
      </c>
    </row>
    <row r="160" spans="1:24" x14ac:dyDescent="0.2">
      <c r="A160" s="28"/>
      <c r="F160" s="27"/>
    </row>
    <row r="161" spans="1:24" x14ac:dyDescent="0.2">
      <c r="A161" s="28" t="s">
        <v>639</v>
      </c>
      <c r="C161" s="117" t="s">
        <v>540</v>
      </c>
      <c r="F161" s="32">
        <f>SUM(F148:F160)</f>
        <v>1572378</v>
      </c>
      <c r="G161" s="32">
        <f t="shared" ref="G161:V161" si="81">SUM(G148:G160)</f>
        <v>0</v>
      </c>
      <c r="H161" s="32">
        <f t="shared" si="81"/>
        <v>0</v>
      </c>
      <c r="I161" s="32">
        <f t="shared" si="81"/>
        <v>1139744.7218337539</v>
      </c>
      <c r="J161" s="32">
        <f t="shared" si="81"/>
        <v>432633.27816624602</v>
      </c>
      <c r="K161" s="32">
        <f t="shared" si="81"/>
        <v>0</v>
      </c>
      <c r="L161" s="32">
        <f t="shared" si="81"/>
        <v>0</v>
      </c>
      <c r="M161" s="32">
        <f t="shared" si="81"/>
        <v>0</v>
      </c>
      <c r="N161" s="32">
        <f t="shared" si="81"/>
        <v>0</v>
      </c>
      <c r="O161" s="32">
        <f t="shared" si="81"/>
        <v>0</v>
      </c>
      <c r="P161" s="32">
        <f t="shared" si="81"/>
        <v>0</v>
      </c>
      <c r="Q161" s="32">
        <f>SUM(Q148:Q160)</f>
        <v>0</v>
      </c>
      <c r="R161" s="32">
        <f>SUM(R148:R160)</f>
        <v>0</v>
      </c>
      <c r="S161" s="32">
        <f t="shared" si="81"/>
        <v>0</v>
      </c>
      <c r="T161" s="32">
        <f t="shared" si="81"/>
        <v>0</v>
      </c>
      <c r="U161" s="32">
        <f t="shared" si="81"/>
        <v>0</v>
      </c>
      <c r="V161" s="32">
        <f t="shared" si="81"/>
        <v>0</v>
      </c>
      <c r="W161" s="27">
        <f>SUM(G161:V161)</f>
        <v>1572378</v>
      </c>
      <c r="X161" s="125" t="str">
        <f>IF(ABS(W161-F161)&lt;1,"ok","err")</f>
        <v>ok</v>
      </c>
    </row>
    <row r="162" spans="1:24" x14ac:dyDescent="0.2">
      <c r="A162" s="28"/>
      <c r="F162" s="27"/>
    </row>
    <row r="163" spans="1:24" x14ac:dyDescent="0.2">
      <c r="A163" s="120"/>
      <c r="F163" s="33"/>
      <c r="G163" s="131"/>
    </row>
    <row r="164" spans="1:24" x14ac:dyDescent="0.2">
      <c r="A164" s="28"/>
      <c r="F164" s="33"/>
      <c r="G164" s="131"/>
    </row>
    <row r="165" spans="1:24" x14ac:dyDescent="0.2">
      <c r="A165" s="120" t="s">
        <v>464</v>
      </c>
      <c r="F165" s="33"/>
      <c r="G165" s="131"/>
    </row>
    <row r="166" spans="1:24" x14ac:dyDescent="0.2">
      <c r="A166" s="28" t="s">
        <v>465</v>
      </c>
      <c r="F166" s="33"/>
      <c r="G166" s="131"/>
    </row>
    <row r="167" spans="1:24" x14ac:dyDescent="0.2">
      <c r="A167" s="28">
        <v>830</v>
      </c>
      <c r="B167" s="25" t="s">
        <v>413</v>
      </c>
      <c r="C167" s="117" t="s">
        <v>495</v>
      </c>
      <c r="D167" s="117" t="s">
        <v>641</v>
      </c>
      <c r="F167" s="27">
        <v>383000</v>
      </c>
      <c r="G167" s="27">
        <f t="shared" ref="G167:G174" si="82">(VLOOKUP($D167,$C$6:$AJ$992,5,)/VLOOKUP($D167,$C$6:$AJ$992,4,))*$F167</f>
        <v>0</v>
      </c>
      <c r="H167" s="27">
        <f t="shared" ref="H167:H174" si="83">(VLOOKUP($D167,$C$6:$AJ$992,6,)/VLOOKUP($D167,$C$6:$AJ$992,4,))*$F167</f>
        <v>0</v>
      </c>
      <c r="I167" s="27">
        <f t="shared" ref="I167:I174" si="84">(VLOOKUP($D167,$C$6:$AJ$992,7,)/VLOOKUP($D167,$C$6:$AJ$992,4,))*$F167</f>
        <v>120261.76738536289</v>
      </c>
      <c r="J167" s="27">
        <f t="shared" ref="J167:J174" si="85">(VLOOKUP($D167,$C$6:$AJ$992,8,)/VLOOKUP($D167,$C$6:$AJ$992,4,))*$F167</f>
        <v>262738.23261463712</v>
      </c>
      <c r="K167" s="27">
        <f t="shared" ref="K167:K174" si="86">(VLOOKUP($D167,$C$6:$AJ$992,9,)/VLOOKUP($D167,$C$6:$AJ$992,4,))*$F167</f>
        <v>0</v>
      </c>
      <c r="L167" s="27">
        <f t="shared" ref="L167:L174" si="87">(VLOOKUP($D167,$C$6:$AJ$992,10,)/VLOOKUP($D167,$C$6:$AJ$992,4,))*$F167</f>
        <v>0</v>
      </c>
      <c r="M167" s="27">
        <f t="shared" ref="M167:M174" si="88">(VLOOKUP($D167,$C$6:$AJ$992,11,)/VLOOKUP($D167,$C$6:$AJ$992,4,))*$F167</f>
        <v>0</v>
      </c>
      <c r="N167" s="27">
        <f t="shared" ref="N167:N174" si="89">(VLOOKUP($D167,$C$6:$AJ$992,12,)/VLOOKUP($D167,$C$6:$AJ$992,4,))*$F167</f>
        <v>0</v>
      </c>
      <c r="O167" s="27">
        <f t="shared" ref="O167:O174" si="90">(VLOOKUP($D167,$C$6:$AJ$992,13,)/VLOOKUP($D167,$C$6:$AJ$992,4,))*$F167</f>
        <v>0</v>
      </c>
      <c r="P167" s="27">
        <f t="shared" ref="P167:P174" si="91">(VLOOKUP($D167,$C$6:$AJ$992,14,)/VLOOKUP($D167,$C$6:$AJ$992,4,))*$F167</f>
        <v>0</v>
      </c>
      <c r="Q167" s="27">
        <f t="shared" ref="Q167:Q174" si="92">(VLOOKUP($D167,$C$6:$AJ$992,15,)/VLOOKUP($D167,$C$6:$AJ$992,4,))*$F167</f>
        <v>0</v>
      </c>
      <c r="R167" s="27">
        <f t="shared" ref="R167:R174" si="93">(VLOOKUP($D167,$C$6:$AJ$992,16,)/VLOOKUP($D167,$C$6:$AJ$992,4,))*$F167</f>
        <v>0</v>
      </c>
      <c r="S167" s="27">
        <f t="shared" ref="S167:S174" si="94">(VLOOKUP($D167,$C$6:$AJ$992,17,)/VLOOKUP($D167,$C$6:$AJ$992,4,))*$F167</f>
        <v>0</v>
      </c>
      <c r="T167" s="27">
        <f t="shared" ref="T167:T174" si="95">(VLOOKUP($D167,$C$6:$AJ$992,18,)/VLOOKUP($D167,$C$6:$AJ$992,4,))*$F167</f>
        <v>0</v>
      </c>
      <c r="U167" s="27">
        <f t="shared" ref="U167:U174" si="96">(VLOOKUP($D167,$C$6:$AJ$992,19,)/VLOOKUP($D167,$C$6:$AJ$992,4,))*$F167</f>
        <v>0</v>
      </c>
      <c r="V167" s="27">
        <f t="shared" ref="V167:V174" si="97">(VLOOKUP($D167,$C$6:$AJ$992,20,)/VLOOKUP($D167,$C$6:$AJ$992,4,))*$F167</f>
        <v>0</v>
      </c>
      <c r="W167" s="27">
        <f>SUM(G167:V167)</f>
        <v>383000</v>
      </c>
      <c r="X167" s="125" t="str">
        <f>IF(ABS(W167-F167)&lt;1,"ok","err")</f>
        <v>ok</v>
      </c>
    </row>
    <row r="168" spans="1:24" x14ac:dyDescent="0.2">
      <c r="A168" s="28">
        <v>831</v>
      </c>
      <c r="B168" s="25" t="s">
        <v>112</v>
      </c>
      <c r="C168" s="117" t="s">
        <v>496</v>
      </c>
      <c r="D168" s="117" t="s">
        <v>25</v>
      </c>
      <c r="F168" s="27">
        <v>0</v>
      </c>
      <c r="G168" s="27">
        <f t="shared" si="82"/>
        <v>0</v>
      </c>
      <c r="H168" s="27">
        <f t="shared" si="83"/>
        <v>0</v>
      </c>
      <c r="I168" s="27">
        <f t="shared" si="84"/>
        <v>0</v>
      </c>
      <c r="J168" s="27">
        <f t="shared" si="85"/>
        <v>0</v>
      </c>
      <c r="K168" s="27">
        <f t="shared" si="86"/>
        <v>0</v>
      </c>
      <c r="L168" s="27">
        <f t="shared" si="87"/>
        <v>0</v>
      </c>
      <c r="M168" s="27">
        <f t="shared" si="88"/>
        <v>0</v>
      </c>
      <c r="N168" s="27">
        <f t="shared" si="89"/>
        <v>0</v>
      </c>
      <c r="O168" s="27">
        <f t="shared" si="90"/>
        <v>0</v>
      </c>
      <c r="P168" s="27">
        <f t="shared" si="91"/>
        <v>0</v>
      </c>
      <c r="Q168" s="27">
        <f t="shared" si="92"/>
        <v>0</v>
      </c>
      <c r="R168" s="27">
        <f t="shared" si="93"/>
        <v>0</v>
      </c>
      <c r="S168" s="27">
        <f t="shared" si="94"/>
        <v>0</v>
      </c>
      <c r="T168" s="27">
        <f t="shared" si="95"/>
        <v>0</v>
      </c>
      <c r="U168" s="27">
        <f t="shared" si="96"/>
        <v>0</v>
      </c>
      <c r="V168" s="27">
        <f t="shared" si="97"/>
        <v>0</v>
      </c>
      <c r="W168" s="27">
        <f t="shared" ref="W168:W174" si="98">SUM(G168:V168)</f>
        <v>0</v>
      </c>
      <c r="X168" s="125" t="str">
        <f t="shared" ref="X168:X174" si="99">IF(ABS(W168-F168)&lt;1,"ok","err")</f>
        <v>ok</v>
      </c>
    </row>
    <row r="169" spans="1:24" x14ac:dyDescent="0.2">
      <c r="A169" s="28">
        <v>832</v>
      </c>
      <c r="B169" s="25" t="s">
        <v>414</v>
      </c>
      <c r="C169" s="117" t="s">
        <v>497</v>
      </c>
      <c r="D169" s="117" t="s">
        <v>25</v>
      </c>
      <c r="F169" s="27">
        <v>281000</v>
      </c>
      <c r="G169" s="27">
        <f t="shared" si="82"/>
        <v>0</v>
      </c>
      <c r="H169" s="27">
        <f t="shared" si="83"/>
        <v>0</v>
      </c>
      <c r="I169" s="27">
        <f t="shared" si="84"/>
        <v>281000</v>
      </c>
      <c r="J169" s="27">
        <f t="shared" si="85"/>
        <v>0</v>
      </c>
      <c r="K169" s="27">
        <f t="shared" si="86"/>
        <v>0</v>
      </c>
      <c r="L169" s="27">
        <f t="shared" si="87"/>
        <v>0</v>
      </c>
      <c r="M169" s="27">
        <f t="shared" si="88"/>
        <v>0</v>
      </c>
      <c r="N169" s="27">
        <f t="shared" si="89"/>
        <v>0</v>
      </c>
      <c r="O169" s="27">
        <f t="shared" si="90"/>
        <v>0</v>
      </c>
      <c r="P169" s="27">
        <f t="shared" si="91"/>
        <v>0</v>
      </c>
      <c r="Q169" s="27">
        <f t="shared" si="92"/>
        <v>0</v>
      </c>
      <c r="R169" s="27">
        <f t="shared" si="93"/>
        <v>0</v>
      </c>
      <c r="S169" s="27">
        <f t="shared" si="94"/>
        <v>0</v>
      </c>
      <c r="T169" s="27">
        <f t="shared" si="95"/>
        <v>0</v>
      </c>
      <c r="U169" s="27">
        <f t="shared" si="96"/>
        <v>0</v>
      </c>
      <c r="V169" s="27">
        <f t="shared" si="97"/>
        <v>0</v>
      </c>
      <c r="W169" s="27">
        <f t="shared" si="98"/>
        <v>281000</v>
      </c>
      <c r="X169" s="125" t="str">
        <f t="shared" si="99"/>
        <v>ok</v>
      </c>
    </row>
    <row r="170" spans="1:24" x14ac:dyDescent="0.2">
      <c r="A170" s="28">
        <v>833</v>
      </c>
      <c r="B170" s="25" t="s">
        <v>115</v>
      </c>
      <c r="C170" s="117" t="s">
        <v>498</v>
      </c>
      <c r="D170" s="117" t="s">
        <v>25</v>
      </c>
      <c r="F170" s="27">
        <v>113000</v>
      </c>
      <c r="G170" s="27">
        <f t="shared" si="82"/>
        <v>0</v>
      </c>
      <c r="H170" s="27">
        <f t="shared" si="83"/>
        <v>0</v>
      </c>
      <c r="I170" s="27">
        <f t="shared" si="84"/>
        <v>113000</v>
      </c>
      <c r="J170" s="27">
        <f t="shared" si="85"/>
        <v>0</v>
      </c>
      <c r="K170" s="27">
        <f t="shared" si="86"/>
        <v>0</v>
      </c>
      <c r="L170" s="27">
        <f t="shared" si="87"/>
        <v>0</v>
      </c>
      <c r="M170" s="27">
        <f t="shared" si="88"/>
        <v>0</v>
      </c>
      <c r="N170" s="27">
        <f t="shared" si="89"/>
        <v>0</v>
      </c>
      <c r="O170" s="27">
        <f t="shared" si="90"/>
        <v>0</v>
      </c>
      <c r="P170" s="27">
        <f t="shared" si="91"/>
        <v>0</v>
      </c>
      <c r="Q170" s="27">
        <f t="shared" si="92"/>
        <v>0</v>
      </c>
      <c r="R170" s="27">
        <f t="shared" si="93"/>
        <v>0</v>
      </c>
      <c r="S170" s="27">
        <f t="shared" si="94"/>
        <v>0</v>
      </c>
      <c r="T170" s="27">
        <f t="shared" si="95"/>
        <v>0</v>
      </c>
      <c r="U170" s="27">
        <f t="shared" si="96"/>
        <v>0</v>
      </c>
      <c r="V170" s="27">
        <f t="shared" si="97"/>
        <v>0</v>
      </c>
      <c r="W170" s="27">
        <f t="shared" si="98"/>
        <v>113000</v>
      </c>
      <c r="X170" s="125" t="str">
        <f t="shared" si="99"/>
        <v>ok</v>
      </c>
    </row>
    <row r="171" spans="1:24" x14ac:dyDescent="0.2">
      <c r="A171" s="28">
        <v>834</v>
      </c>
      <c r="B171" s="25" t="s">
        <v>415</v>
      </c>
      <c r="C171" s="117" t="s">
        <v>499</v>
      </c>
      <c r="D171" s="117" t="s">
        <v>125</v>
      </c>
      <c r="F171" s="27">
        <v>637500</v>
      </c>
      <c r="G171" s="27">
        <f t="shared" si="82"/>
        <v>0</v>
      </c>
      <c r="H171" s="27">
        <f t="shared" si="83"/>
        <v>0</v>
      </c>
      <c r="I171" s="27">
        <f t="shared" si="84"/>
        <v>0</v>
      </c>
      <c r="J171" s="27">
        <f t="shared" si="85"/>
        <v>637500</v>
      </c>
      <c r="K171" s="27">
        <f t="shared" si="86"/>
        <v>0</v>
      </c>
      <c r="L171" s="27">
        <f t="shared" si="87"/>
        <v>0</v>
      </c>
      <c r="M171" s="27">
        <f t="shared" si="88"/>
        <v>0</v>
      </c>
      <c r="N171" s="27">
        <f t="shared" si="89"/>
        <v>0</v>
      </c>
      <c r="O171" s="27">
        <f t="shared" si="90"/>
        <v>0</v>
      </c>
      <c r="P171" s="27">
        <f t="shared" si="91"/>
        <v>0</v>
      </c>
      <c r="Q171" s="27">
        <f t="shared" si="92"/>
        <v>0</v>
      </c>
      <c r="R171" s="27">
        <f t="shared" si="93"/>
        <v>0</v>
      </c>
      <c r="S171" s="27">
        <f t="shared" si="94"/>
        <v>0</v>
      </c>
      <c r="T171" s="27">
        <f t="shared" si="95"/>
        <v>0</v>
      </c>
      <c r="U171" s="27">
        <f t="shared" si="96"/>
        <v>0</v>
      </c>
      <c r="V171" s="27">
        <f t="shared" si="97"/>
        <v>0</v>
      </c>
      <c r="W171" s="27">
        <f t="shared" si="98"/>
        <v>637500</v>
      </c>
      <c r="X171" s="125" t="str">
        <f t="shared" si="99"/>
        <v>ok</v>
      </c>
    </row>
    <row r="172" spans="1:24" x14ac:dyDescent="0.2">
      <c r="A172" s="28">
        <v>835</v>
      </c>
      <c r="B172" s="25" t="s">
        <v>416</v>
      </c>
      <c r="C172" s="117" t="s">
        <v>500</v>
      </c>
      <c r="D172" s="117" t="s">
        <v>25</v>
      </c>
      <c r="F172" s="27">
        <v>37000</v>
      </c>
      <c r="G172" s="27">
        <f t="shared" si="82"/>
        <v>0</v>
      </c>
      <c r="H172" s="27">
        <f t="shared" si="83"/>
        <v>0</v>
      </c>
      <c r="I172" s="27">
        <f t="shared" si="84"/>
        <v>37000</v>
      </c>
      <c r="J172" s="27">
        <f t="shared" si="85"/>
        <v>0</v>
      </c>
      <c r="K172" s="27">
        <f t="shared" si="86"/>
        <v>0</v>
      </c>
      <c r="L172" s="27">
        <f t="shared" si="87"/>
        <v>0</v>
      </c>
      <c r="M172" s="27">
        <f t="shared" si="88"/>
        <v>0</v>
      </c>
      <c r="N172" s="27">
        <f t="shared" si="89"/>
        <v>0</v>
      </c>
      <c r="O172" s="27">
        <f t="shared" si="90"/>
        <v>0</v>
      </c>
      <c r="P172" s="27">
        <f t="shared" si="91"/>
        <v>0</v>
      </c>
      <c r="Q172" s="27">
        <f t="shared" si="92"/>
        <v>0</v>
      </c>
      <c r="R172" s="27">
        <f t="shared" si="93"/>
        <v>0</v>
      </c>
      <c r="S172" s="27">
        <f t="shared" si="94"/>
        <v>0</v>
      </c>
      <c r="T172" s="27">
        <f t="shared" si="95"/>
        <v>0</v>
      </c>
      <c r="U172" s="27">
        <f t="shared" si="96"/>
        <v>0</v>
      </c>
      <c r="V172" s="27">
        <f t="shared" si="97"/>
        <v>0</v>
      </c>
      <c r="W172" s="27">
        <f t="shared" si="98"/>
        <v>37000</v>
      </c>
      <c r="X172" s="125" t="str">
        <f t="shared" si="99"/>
        <v>ok</v>
      </c>
    </row>
    <row r="173" spans="1:24" x14ac:dyDescent="0.2">
      <c r="A173" s="28">
        <v>836</v>
      </c>
      <c r="B173" s="25" t="s">
        <v>417</v>
      </c>
      <c r="C173" s="117" t="s">
        <v>501</v>
      </c>
      <c r="D173" s="117" t="s">
        <v>125</v>
      </c>
      <c r="F173" s="27">
        <v>492000</v>
      </c>
      <c r="G173" s="27">
        <f t="shared" si="82"/>
        <v>0</v>
      </c>
      <c r="H173" s="27">
        <f t="shared" si="83"/>
        <v>0</v>
      </c>
      <c r="I173" s="27">
        <f t="shared" si="84"/>
        <v>0</v>
      </c>
      <c r="J173" s="27">
        <f t="shared" si="85"/>
        <v>492000</v>
      </c>
      <c r="K173" s="27">
        <f t="shared" si="86"/>
        <v>0</v>
      </c>
      <c r="L173" s="27">
        <f t="shared" si="87"/>
        <v>0</v>
      </c>
      <c r="M173" s="27">
        <f t="shared" si="88"/>
        <v>0</v>
      </c>
      <c r="N173" s="27">
        <f t="shared" si="89"/>
        <v>0</v>
      </c>
      <c r="O173" s="27">
        <f t="shared" si="90"/>
        <v>0</v>
      </c>
      <c r="P173" s="27">
        <f t="shared" si="91"/>
        <v>0</v>
      </c>
      <c r="Q173" s="27">
        <f t="shared" si="92"/>
        <v>0</v>
      </c>
      <c r="R173" s="27">
        <f t="shared" si="93"/>
        <v>0</v>
      </c>
      <c r="S173" s="27">
        <f t="shared" si="94"/>
        <v>0</v>
      </c>
      <c r="T173" s="27">
        <f t="shared" si="95"/>
        <v>0</v>
      </c>
      <c r="U173" s="27">
        <f t="shared" si="96"/>
        <v>0</v>
      </c>
      <c r="V173" s="27">
        <f t="shared" si="97"/>
        <v>0</v>
      </c>
      <c r="W173" s="27">
        <f t="shared" si="98"/>
        <v>492000</v>
      </c>
      <c r="X173" s="125" t="str">
        <f t="shared" si="99"/>
        <v>ok</v>
      </c>
    </row>
    <row r="174" spans="1:24" x14ac:dyDescent="0.2">
      <c r="A174" s="28">
        <v>837</v>
      </c>
      <c r="B174" s="25" t="s">
        <v>418</v>
      </c>
      <c r="C174" s="117" t="s">
        <v>502</v>
      </c>
      <c r="D174" s="117" t="s">
        <v>25</v>
      </c>
      <c r="F174" s="27">
        <v>86000</v>
      </c>
      <c r="G174" s="27">
        <f t="shared" si="82"/>
        <v>0</v>
      </c>
      <c r="H174" s="27">
        <f t="shared" si="83"/>
        <v>0</v>
      </c>
      <c r="I174" s="27">
        <f t="shared" si="84"/>
        <v>86000</v>
      </c>
      <c r="J174" s="27">
        <f t="shared" si="85"/>
        <v>0</v>
      </c>
      <c r="K174" s="27">
        <f t="shared" si="86"/>
        <v>0</v>
      </c>
      <c r="L174" s="27">
        <f t="shared" si="87"/>
        <v>0</v>
      </c>
      <c r="M174" s="27">
        <f t="shared" si="88"/>
        <v>0</v>
      </c>
      <c r="N174" s="27">
        <f t="shared" si="89"/>
        <v>0</v>
      </c>
      <c r="O174" s="27">
        <f t="shared" si="90"/>
        <v>0</v>
      </c>
      <c r="P174" s="27">
        <f t="shared" si="91"/>
        <v>0</v>
      </c>
      <c r="Q174" s="27">
        <f t="shared" si="92"/>
        <v>0</v>
      </c>
      <c r="R174" s="27">
        <f t="shared" si="93"/>
        <v>0</v>
      </c>
      <c r="S174" s="27">
        <f t="shared" si="94"/>
        <v>0</v>
      </c>
      <c r="T174" s="27">
        <f t="shared" si="95"/>
        <v>0</v>
      </c>
      <c r="U174" s="27">
        <f t="shared" si="96"/>
        <v>0</v>
      </c>
      <c r="V174" s="27">
        <f t="shared" si="97"/>
        <v>0</v>
      </c>
      <c r="W174" s="27">
        <f t="shared" si="98"/>
        <v>86000</v>
      </c>
      <c r="X174" s="125" t="str">
        <f t="shared" si="99"/>
        <v>ok</v>
      </c>
    </row>
    <row r="175" spans="1:24" x14ac:dyDescent="0.2">
      <c r="A175" s="28"/>
      <c r="F175" s="27"/>
    </row>
    <row r="176" spans="1:24" x14ac:dyDescent="0.2">
      <c r="A176" s="28" t="s">
        <v>188</v>
      </c>
      <c r="C176" s="117" t="s">
        <v>539</v>
      </c>
      <c r="F176" s="32">
        <f>+SUM(F167:F174)</f>
        <v>2029500</v>
      </c>
      <c r="G176" s="32">
        <f t="shared" ref="G176:V176" si="100">SUM(G167:G175)</f>
        <v>0</v>
      </c>
      <c r="H176" s="32">
        <f t="shared" si="100"/>
        <v>0</v>
      </c>
      <c r="I176" s="32">
        <f t="shared" si="100"/>
        <v>637261.76738536288</v>
      </c>
      <c r="J176" s="32">
        <f t="shared" si="100"/>
        <v>1392238.2326146371</v>
      </c>
      <c r="K176" s="32">
        <f t="shared" si="100"/>
        <v>0</v>
      </c>
      <c r="L176" s="32">
        <f t="shared" si="100"/>
        <v>0</v>
      </c>
      <c r="M176" s="32">
        <f t="shared" si="100"/>
        <v>0</v>
      </c>
      <c r="N176" s="32">
        <f t="shared" si="100"/>
        <v>0</v>
      </c>
      <c r="O176" s="32">
        <f t="shared" si="100"/>
        <v>0</v>
      </c>
      <c r="P176" s="32">
        <f t="shared" si="100"/>
        <v>0</v>
      </c>
      <c r="Q176" s="32">
        <f>SUM(Q167:Q175)</f>
        <v>0</v>
      </c>
      <c r="R176" s="32">
        <f>SUM(R167:R175)</f>
        <v>0</v>
      </c>
      <c r="S176" s="32">
        <f t="shared" si="100"/>
        <v>0</v>
      </c>
      <c r="T176" s="32">
        <f t="shared" si="100"/>
        <v>0</v>
      </c>
      <c r="U176" s="32">
        <f t="shared" si="100"/>
        <v>0</v>
      </c>
      <c r="V176" s="32">
        <f t="shared" si="100"/>
        <v>0</v>
      </c>
      <c r="W176" s="27">
        <f>SUM(G176:V176)</f>
        <v>2029500</v>
      </c>
      <c r="X176" s="125" t="str">
        <f>IF(ABS(W176-F176)&lt;1,"ok","err")</f>
        <v>ok</v>
      </c>
    </row>
    <row r="177" spans="1:24" x14ac:dyDescent="0.2">
      <c r="A177" s="28"/>
      <c r="F177" s="27"/>
    </row>
    <row r="178" spans="1:24" x14ac:dyDescent="0.2">
      <c r="A178" s="28"/>
      <c r="F178" s="27"/>
    </row>
    <row r="179" spans="1:24" x14ac:dyDescent="0.2">
      <c r="A179" s="28" t="s">
        <v>459</v>
      </c>
      <c r="C179" s="117" t="s">
        <v>503</v>
      </c>
      <c r="F179" s="32">
        <f>+F161+F176</f>
        <v>3601878</v>
      </c>
      <c r="G179" s="27">
        <f t="shared" ref="G179:W179" si="101">+G161+G176</f>
        <v>0</v>
      </c>
      <c r="H179" s="27">
        <f t="shared" si="101"/>
        <v>0</v>
      </c>
      <c r="I179" s="27">
        <f t="shared" si="101"/>
        <v>1777006.4892191167</v>
      </c>
      <c r="J179" s="27">
        <f t="shared" si="101"/>
        <v>1824871.510780883</v>
      </c>
      <c r="K179" s="27">
        <f t="shared" si="101"/>
        <v>0</v>
      </c>
      <c r="L179" s="27">
        <f t="shared" si="101"/>
        <v>0</v>
      </c>
      <c r="M179" s="27">
        <f t="shared" si="101"/>
        <v>0</v>
      </c>
      <c r="N179" s="27">
        <f t="shared" si="101"/>
        <v>0</v>
      </c>
      <c r="O179" s="27">
        <f t="shared" si="101"/>
        <v>0</v>
      </c>
      <c r="P179" s="27">
        <f t="shared" si="101"/>
        <v>0</v>
      </c>
      <c r="Q179" s="27">
        <f t="shared" si="101"/>
        <v>0</v>
      </c>
      <c r="R179" s="27">
        <f t="shared" si="101"/>
        <v>0</v>
      </c>
      <c r="S179" s="27">
        <f t="shared" si="101"/>
        <v>0</v>
      </c>
      <c r="T179" s="27">
        <f t="shared" si="101"/>
        <v>0</v>
      </c>
      <c r="U179" s="27">
        <f t="shared" si="101"/>
        <v>0</v>
      </c>
      <c r="V179" s="27">
        <f t="shared" si="101"/>
        <v>0</v>
      </c>
      <c r="W179" s="27">
        <f t="shared" si="101"/>
        <v>3601878</v>
      </c>
      <c r="X179" s="125" t="str">
        <f>IF(ABS(W179-F179)&lt;1,"ok","err")</f>
        <v>ok</v>
      </c>
    </row>
    <row r="180" spans="1:24" x14ac:dyDescent="0.2">
      <c r="A180" s="28"/>
      <c r="F180" s="27"/>
    </row>
    <row r="181" spans="1:24" x14ac:dyDescent="0.2">
      <c r="A181" s="28"/>
      <c r="F181" s="27"/>
    </row>
    <row r="182" spans="1:24" x14ac:dyDescent="0.2">
      <c r="A182" s="28"/>
      <c r="F182" s="27"/>
    </row>
    <row r="183" spans="1:24" x14ac:dyDescent="0.2">
      <c r="A183" s="128"/>
      <c r="F183" s="32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125"/>
    </row>
    <row r="184" spans="1:24" x14ac:dyDescent="0.2">
      <c r="A184" s="28"/>
      <c r="F184" s="27"/>
    </row>
    <row r="185" spans="1:24" x14ac:dyDescent="0.2">
      <c r="A185" s="30" t="s">
        <v>466</v>
      </c>
      <c r="F185" s="27"/>
    </row>
    <row r="186" spans="1:24" x14ac:dyDescent="0.2">
      <c r="A186" s="28"/>
      <c r="F186" s="27"/>
    </row>
    <row r="187" spans="1:24" x14ac:dyDescent="0.2">
      <c r="A187" s="120"/>
      <c r="F187" s="27"/>
    </row>
    <row r="188" spans="1:24" x14ac:dyDescent="0.2">
      <c r="A188" s="120" t="s">
        <v>4</v>
      </c>
      <c r="F188" s="27"/>
    </row>
    <row r="189" spans="1:24" x14ac:dyDescent="0.2">
      <c r="A189" s="28" t="s">
        <v>121</v>
      </c>
      <c r="B189" s="25" t="s">
        <v>438</v>
      </c>
      <c r="C189" s="117" t="s">
        <v>504</v>
      </c>
      <c r="D189" s="117" t="s">
        <v>28</v>
      </c>
      <c r="F189" s="32">
        <v>813028</v>
      </c>
      <c r="G189" s="27">
        <f>(VLOOKUP($D189,$C$6:$AJ$992,5,)/VLOOKUP($D189,$C$6:$AJ$992,4)*F189)</f>
        <v>0</v>
      </c>
      <c r="H189" s="27">
        <f>(VLOOKUP($D189,$C$6:$AJ$992,6,)/VLOOKUP($D189,$C$6:$AJ$992,4,))*F189</f>
        <v>0</v>
      </c>
      <c r="I189" s="27">
        <f>(VLOOKUP($D189,$C$6:$AJ$992,7,)/VLOOKUP($D189,$C$6:$AJ$992,4,))*F189</f>
        <v>0</v>
      </c>
      <c r="J189" s="27">
        <f>(VLOOKUP($D189,$C$6:$AJ$992,8,)/VLOOKUP($D189,$C$6:$AJ$992,4,))*F189</f>
        <v>0</v>
      </c>
      <c r="K189" s="27">
        <f>(VLOOKUP($D189,$C$6:$AJ$992,9,)/VLOOKUP($D189,$C$6:$AJ$992,4,))*F189</f>
        <v>813028</v>
      </c>
      <c r="L189" s="27">
        <f>(VLOOKUP($D189,$C$6:$AJ$992,10,)/VLOOKUP($D189,$C$6:$AJ$992,4,))*F189</f>
        <v>0</v>
      </c>
      <c r="M189" s="27">
        <f>(VLOOKUP($D189,$C$6:$AJ$992,11,)/VLOOKUP($D189,$C$6:$AJ$992,4,))*F189</f>
        <v>0</v>
      </c>
      <c r="N189" s="27">
        <f>(VLOOKUP($D189,$C$6:$AJ$992,12,)/VLOOKUP($D189,$C$6:$AJ$992,4,))*F189</f>
        <v>0</v>
      </c>
      <c r="O189" s="27">
        <f>(VLOOKUP($D189,$C$6:$AJ$992,13,)/VLOOKUP($D189,$C$6:$AJ$992,4,))*F189</f>
        <v>0</v>
      </c>
      <c r="P189" s="27">
        <f>(VLOOKUP($D189,$C$6:$AJ$992,14,)/VLOOKUP($D189,$C$6:$AJ$992,4,))*F189</f>
        <v>0</v>
      </c>
      <c r="Q189" s="27">
        <f>(VLOOKUP($D189,$C$6:$AJ$992,15,)/VLOOKUP($D189,$C$6:$AJ$992,4,))*F189</f>
        <v>0</v>
      </c>
      <c r="R189" s="27">
        <f>(VLOOKUP($D189,$C$6:$AJ$992,16,)/VLOOKUP($D189,$C$6:$AJ$992,4,))*F189</f>
        <v>0</v>
      </c>
      <c r="S189" s="27">
        <f>(VLOOKUP($D189,$C$6:$AJ$992,17,)/VLOOKUP($D189,$C$6:$AJ$992,4,))*F189</f>
        <v>0</v>
      </c>
      <c r="T189" s="27">
        <f>(VLOOKUP($D189,$C$6:$AJ$992,18,)/VLOOKUP($D189,$C$6:$AJ$992,4,))*F189</f>
        <v>0</v>
      </c>
      <c r="U189" s="27">
        <f>(VLOOKUP($D189,$C$6:$AJ$992,19,)/VLOOKUP($D189,$C$6:$AJ$992,4,))*F189</f>
        <v>0</v>
      </c>
      <c r="V189" s="27">
        <f>(VLOOKUP($D189,$C$6:$AJ$992,20,)/VLOOKUP($D189,$C$6:$AJ$992,4,))*F189</f>
        <v>0</v>
      </c>
      <c r="W189" s="27">
        <f>SUM(G189:V189)</f>
        <v>813028</v>
      </c>
      <c r="X189" s="125" t="str">
        <f>IF(ABS(W189-F189)&lt;1,"ok","err")</f>
        <v>ok</v>
      </c>
    </row>
    <row r="190" spans="1:24" x14ac:dyDescent="0.2">
      <c r="A190" s="120"/>
      <c r="F190" s="27"/>
    </row>
    <row r="191" spans="1:24" x14ac:dyDescent="0.2">
      <c r="A191" s="120" t="s">
        <v>6</v>
      </c>
      <c r="F191" s="27"/>
    </row>
    <row r="192" spans="1:24" x14ac:dyDescent="0.2">
      <c r="A192" s="28" t="s">
        <v>439</v>
      </c>
      <c r="F192" s="27"/>
    </row>
    <row r="193" spans="1:24" x14ac:dyDescent="0.2">
      <c r="A193" s="28">
        <v>870</v>
      </c>
      <c r="B193" s="25" t="s">
        <v>419</v>
      </c>
      <c r="C193" s="117" t="s">
        <v>505</v>
      </c>
      <c r="D193" s="117" t="s">
        <v>647</v>
      </c>
      <c r="F193" s="32">
        <v>0</v>
      </c>
      <c r="G193" s="27">
        <f t="shared" ref="G193:V193" si="102">(VLOOKUP($D193,$C$6:$AJ$992,5,)/VLOOKUP($D193,$C$6:$AJ$992,4,))*$F193</f>
        <v>0</v>
      </c>
      <c r="H193" s="27">
        <f t="shared" si="102"/>
        <v>0</v>
      </c>
      <c r="I193" s="27">
        <f t="shared" si="102"/>
        <v>0</v>
      </c>
      <c r="J193" s="27">
        <f t="shared" si="102"/>
        <v>0</v>
      </c>
      <c r="K193" s="27">
        <f t="shared" si="102"/>
        <v>0</v>
      </c>
      <c r="L193" s="27">
        <f t="shared" si="102"/>
        <v>0</v>
      </c>
      <c r="M193" s="27">
        <f t="shared" si="102"/>
        <v>0</v>
      </c>
      <c r="N193" s="27">
        <f t="shared" si="102"/>
        <v>0</v>
      </c>
      <c r="O193" s="27">
        <f t="shared" si="102"/>
        <v>0</v>
      </c>
      <c r="P193" s="27">
        <f t="shared" si="102"/>
        <v>0</v>
      </c>
      <c r="Q193" s="27">
        <f t="shared" si="102"/>
        <v>0</v>
      </c>
      <c r="R193" s="27">
        <f t="shared" si="102"/>
        <v>0</v>
      </c>
      <c r="S193" s="27">
        <f t="shared" si="102"/>
        <v>0</v>
      </c>
      <c r="T193" s="27">
        <f t="shared" si="102"/>
        <v>0</v>
      </c>
      <c r="U193" s="27">
        <f t="shared" si="102"/>
        <v>0</v>
      </c>
      <c r="V193" s="27">
        <f t="shared" si="102"/>
        <v>0</v>
      </c>
      <c r="W193" s="27">
        <f>SUM(G193:V193)</f>
        <v>0</v>
      </c>
      <c r="X193" s="125" t="str">
        <f>IF(ABS(W193-F193)&lt;1,"ok","err")</f>
        <v>ok</v>
      </c>
    </row>
    <row r="194" spans="1:24" x14ac:dyDescent="0.2">
      <c r="A194" s="28">
        <v>871</v>
      </c>
      <c r="B194" s="25" t="s">
        <v>420</v>
      </c>
      <c r="C194" s="117" t="s">
        <v>506</v>
      </c>
      <c r="D194" s="117" t="s">
        <v>36</v>
      </c>
      <c r="F194" s="27">
        <v>306000</v>
      </c>
      <c r="G194" s="27">
        <f t="shared" ref="G194:G213" si="103">(VLOOKUP($D194,$C$6:$AJ$992,5,)/VLOOKUP($D194,$C$6:$AJ$992,4,))*$F194</f>
        <v>0</v>
      </c>
      <c r="H194" s="27">
        <f t="shared" ref="H194:H213" si="104">(VLOOKUP($D194,$C$6:$AJ$992,6,)/VLOOKUP($D194,$C$6:$AJ$992,4,))*$F194</f>
        <v>0</v>
      </c>
      <c r="I194" s="27">
        <f t="shared" ref="I194:I213" si="105">(VLOOKUP($D194,$C$6:$AJ$992,7,)/VLOOKUP($D194,$C$6:$AJ$992,4,))*$F194</f>
        <v>0</v>
      </c>
      <c r="J194" s="27">
        <f t="shared" ref="J194:J213" si="106">(VLOOKUP($D194,$C$6:$AJ$992,8,)/VLOOKUP($D194,$C$6:$AJ$992,4,))*$F194</f>
        <v>0</v>
      </c>
      <c r="K194" s="27">
        <f t="shared" ref="K194:K213" si="107">(VLOOKUP($D194,$C$6:$AJ$992,9,)/VLOOKUP($D194,$C$6:$AJ$992,4,))*$F194</f>
        <v>0</v>
      </c>
      <c r="L194" s="27">
        <f t="shared" ref="L194:L213" si="108">(VLOOKUP($D194,$C$6:$AJ$992,10,)/VLOOKUP($D194,$C$6:$AJ$992,4,))*$F194</f>
        <v>0</v>
      </c>
      <c r="M194" s="27">
        <f t="shared" ref="M194:M213" si="109">(VLOOKUP($D194,$C$6:$AJ$992,11,)/VLOOKUP($D194,$C$6:$AJ$992,4,))*$F194</f>
        <v>306000</v>
      </c>
      <c r="N194" s="27">
        <f t="shared" ref="N194:N213" si="110">(VLOOKUP($D194,$C$6:$AJ$992,12,)/VLOOKUP($D194,$C$6:$AJ$992,4,))*$F194</f>
        <v>0</v>
      </c>
      <c r="O194" s="27">
        <f t="shared" ref="O194:O213" si="111">(VLOOKUP($D194,$C$6:$AJ$992,13,)/VLOOKUP($D194,$C$6:$AJ$992,4,))*$F194</f>
        <v>0</v>
      </c>
      <c r="P194" s="27">
        <f t="shared" ref="P194:P213" si="112">(VLOOKUP($D194,$C$6:$AJ$992,14,)/VLOOKUP($D194,$C$6:$AJ$992,4,))*$F194</f>
        <v>0</v>
      </c>
      <c r="Q194" s="27">
        <f t="shared" ref="Q194:Q213" si="113">(VLOOKUP($D194,$C$6:$AJ$992,15,)/VLOOKUP($D194,$C$6:$AJ$992,4,))*$F194</f>
        <v>0</v>
      </c>
      <c r="R194" s="27">
        <f t="shared" ref="R194:R213" si="114">(VLOOKUP($D194,$C$6:$AJ$992,16,)/VLOOKUP($D194,$C$6:$AJ$992,4,))*$F194</f>
        <v>0</v>
      </c>
      <c r="S194" s="27">
        <f t="shared" ref="S194:S213" si="115">(VLOOKUP($D194,$C$6:$AJ$992,17,)/VLOOKUP($D194,$C$6:$AJ$992,4,))*$F194</f>
        <v>0</v>
      </c>
      <c r="T194" s="27">
        <f t="shared" ref="T194:T213" si="116">(VLOOKUP($D194,$C$6:$AJ$992,18,)/VLOOKUP($D194,$C$6:$AJ$992,4,))*$F194</f>
        <v>0</v>
      </c>
      <c r="U194" s="27">
        <f t="shared" ref="U194:U213" si="117">(VLOOKUP($D194,$C$6:$AJ$992,19,)/VLOOKUP($D194,$C$6:$AJ$992,4,))*$F194</f>
        <v>0</v>
      </c>
      <c r="V194" s="27">
        <f t="shared" ref="V194:V213" si="118">(VLOOKUP($D194,$C$6:$AJ$992,20,)/VLOOKUP($D194,$C$6:$AJ$992,4,))*$F194</f>
        <v>0</v>
      </c>
      <c r="W194" s="27">
        <f t="shared" ref="W194:W215" si="119">SUM(G194:V194)</f>
        <v>306000</v>
      </c>
      <c r="X194" s="125" t="str">
        <f t="shared" ref="X194:X215" si="120">IF(ABS(W194-F194)&lt;1,"ok","err")</f>
        <v>ok</v>
      </c>
    </row>
    <row r="195" spans="1:24" x14ac:dyDescent="0.2">
      <c r="A195" s="28">
        <v>872</v>
      </c>
      <c r="B195" s="25" t="s">
        <v>422</v>
      </c>
      <c r="C195" s="117" t="s">
        <v>507</v>
      </c>
      <c r="D195" s="117" t="s">
        <v>36</v>
      </c>
      <c r="F195" s="27">
        <v>0</v>
      </c>
      <c r="G195" s="27">
        <f t="shared" si="103"/>
        <v>0</v>
      </c>
      <c r="H195" s="27">
        <f t="shared" si="104"/>
        <v>0</v>
      </c>
      <c r="I195" s="27">
        <f t="shared" si="105"/>
        <v>0</v>
      </c>
      <c r="J195" s="27">
        <f t="shared" si="106"/>
        <v>0</v>
      </c>
      <c r="K195" s="27">
        <f t="shared" si="107"/>
        <v>0</v>
      </c>
      <c r="L195" s="27">
        <f t="shared" si="108"/>
        <v>0</v>
      </c>
      <c r="M195" s="27">
        <f t="shared" si="109"/>
        <v>0</v>
      </c>
      <c r="N195" s="27">
        <f t="shared" si="110"/>
        <v>0</v>
      </c>
      <c r="O195" s="27">
        <f t="shared" si="111"/>
        <v>0</v>
      </c>
      <c r="P195" s="27">
        <f t="shared" si="112"/>
        <v>0</v>
      </c>
      <c r="Q195" s="27">
        <f t="shared" si="113"/>
        <v>0</v>
      </c>
      <c r="R195" s="27">
        <f t="shared" si="114"/>
        <v>0</v>
      </c>
      <c r="S195" s="27">
        <f t="shared" si="115"/>
        <v>0</v>
      </c>
      <c r="T195" s="27">
        <f t="shared" si="116"/>
        <v>0</v>
      </c>
      <c r="U195" s="27">
        <f t="shared" si="117"/>
        <v>0</v>
      </c>
      <c r="V195" s="27">
        <f t="shared" si="118"/>
        <v>0</v>
      </c>
      <c r="W195" s="27">
        <f t="shared" si="119"/>
        <v>0</v>
      </c>
      <c r="X195" s="125" t="str">
        <f t="shared" si="120"/>
        <v>ok</v>
      </c>
    </row>
    <row r="196" spans="1:24" x14ac:dyDescent="0.2">
      <c r="A196" s="28">
        <v>873</v>
      </c>
      <c r="B196" s="25" t="s">
        <v>421</v>
      </c>
      <c r="C196" s="117" t="s">
        <v>508</v>
      </c>
      <c r="D196" s="117" t="s">
        <v>36</v>
      </c>
      <c r="F196" s="27">
        <v>0</v>
      </c>
      <c r="G196" s="27">
        <f t="shared" si="103"/>
        <v>0</v>
      </c>
      <c r="H196" s="27">
        <f t="shared" si="104"/>
        <v>0</v>
      </c>
      <c r="I196" s="27">
        <f t="shared" si="105"/>
        <v>0</v>
      </c>
      <c r="J196" s="27">
        <f t="shared" si="106"/>
        <v>0</v>
      </c>
      <c r="K196" s="27">
        <f t="shared" si="107"/>
        <v>0</v>
      </c>
      <c r="L196" s="27">
        <f t="shared" si="108"/>
        <v>0</v>
      </c>
      <c r="M196" s="27">
        <f t="shared" si="109"/>
        <v>0</v>
      </c>
      <c r="N196" s="27">
        <f t="shared" si="110"/>
        <v>0</v>
      </c>
      <c r="O196" s="27">
        <f t="shared" si="111"/>
        <v>0</v>
      </c>
      <c r="P196" s="27">
        <f t="shared" si="112"/>
        <v>0</v>
      </c>
      <c r="Q196" s="27">
        <f t="shared" si="113"/>
        <v>0</v>
      </c>
      <c r="R196" s="27">
        <f t="shared" si="114"/>
        <v>0</v>
      </c>
      <c r="S196" s="27">
        <f t="shared" si="115"/>
        <v>0</v>
      </c>
      <c r="T196" s="27">
        <f t="shared" si="116"/>
        <v>0</v>
      </c>
      <c r="U196" s="27">
        <f t="shared" si="117"/>
        <v>0</v>
      </c>
      <c r="V196" s="27">
        <f t="shared" si="118"/>
        <v>0</v>
      </c>
      <c r="W196" s="27">
        <f t="shared" si="119"/>
        <v>0</v>
      </c>
      <c r="X196" s="125" t="str">
        <f t="shared" si="120"/>
        <v>ok</v>
      </c>
    </row>
    <row r="197" spans="1:24" x14ac:dyDescent="0.2">
      <c r="A197" s="28">
        <v>874.01</v>
      </c>
      <c r="B197" s="25" t="s">
        <v>423</v>
      </c>
      <c r="C197" s="117" t="s">
        <v>509</v>
      </c>
      <c r="D197" s="117" t="s">
        <v>644</v>
      </c>
      <c r="F197" s="27">
        <v>735926</v>
      </c>
      <c r="G197" s="27">
        <f t="shared" si="103"/>
        <v>0</v>
      </c>
      <c r="H197" s="27">
        <f t="shared" si="104"/>
        <v>0</v>
      </c>
      <c r="I197" s="27">
        <f t="shared" si="105"/>
        <v>0</v>
      </c>
      <c r="J197" s="27">
        <f t="shared" si="106"/>
        <v>0</v>
      </c>
      <c r="K197" s="27">
        <f t="shared" si="107"/>
        <v>0</v>
      </c>
      <c r="L197" s="27">
        <f t="shared" si="108"/>
        <v>0</v>
      </c>
      <c r="M197" s="27">
        <f t="shared" si="109"/>
        <v>0</v>
      </c>
      <c r="N197" s="27">
        <f t="shared" si="110"/>
        <v>0</v>
      </c>
      <c r="O197" s="27">
        <f t="shared" si="111"/>
        <v>156982.10995123468</v>
      </c>
      <c r="P197" s="27">
        <f t="shared" si="112"/>
        <v>262775.98300017917</v>
      </c>
      <c r="Q197" s="27">
        <f t="shared" si="113"/>
        <v>22843.767700631586</v>
      </c>
      <c r="R197" s="27">
        <f t="shared" si="114"/>
        <v>16462.967082607873</v>
      </c>
      <c r="S197" s="27">
        <f t="shared" si="115"/>
        <v>276861.17226534663</v>
      </c>
      <c r="T197" s="27">
        <f t="shared" si="116"/>
        <v>0</v>
      </c>
      <c r="U197" s="27">
        <f t="shared" si="117"/>
        <v>0</v>
      </c>
      <c r="V197" s="27">
        <f t="shared" si="118"/>
        <v>0</v>
      </c>
      <c r="W197" s="27">
        <f t="shared" si="119"/>
        <v>735925.99999999988</v>
      </c>
      <c r="X197" s="125" t="str">
        <f t="shared" si="120"/>
        <v>ok</v>
      </c>
    </row>
    <row r="198" spans="1:24" x14ac:dyDescent="0.2">
      <c r="A198" s="28">
        <v>874.02</v>
      </c>
      <c r="B198" s="25" t="s">
        <v>424</v>
      </c>
      <c r="C198" s="117" t="s">
        <v>510</v>
      </c>
      <c r="D198" s="117" t="s">
        <v>41</v>
      </c>
      <c r="F198" s="27">
        <v>0</v>
      </c>
      <c r="G198" s="27">
        <f t="shared" si="103"/>
        <v>0</v>
      </c>
      <c r="H198" s="27">
        <f t="shared" si="104"/>
        <v>0</v>
      </c>
      <c r="I198" s="27">
        <f t="shared" si="105"/>
        <v>0</v>
      </c>
      <c r="J198" s="27">
        <f t="shared" si="106"/>
        <v>0</v>
      </c>
      <c r="K198" s="27">
        <f t="shared" si="107"/>
        <v>0</v>
      </c>
      <c r="L198" s="27">
        <f t="shared" si="108"/>
        <v>0</v>
      </c>
      <c r="M198" s="27">
        <f t="shared" si="109"/>
        <v>0</v>
      </c>
      <c r="N198" s="27">
        <f t="shared" si="110"/>
        <v>0</v>
      </c>
      <c r="O198" s="27">
        <f t="shared" si="111"/>
        <v>0</v>
      </c>
      <c r="P198" s="27">
        <f t="shared" si="112"/>
        <v>0</v>
      </c>
      <c r="Q198" s="27">
        <f t="shared" si="113"/>
        <v>0</v>
      </c>
      <c r="R198" s="27">
        <f t="shared" si="114"/>
        <v>0</v>
      </c>
      <c r="S198" s="27">
        <f t="shared" si="115"/>
        <v>0</v>
      </c>
      <c r="T198" s="27">
        <f t="shared" si="116"/>
        <v>0</v>
      </c>
      <c r="U198" s="27">
        <f t="shared" si="117"/>
        <v>0</v>
      </c>
      <c r="V198" s="27">
        <f t="shared" si="118"/>
        <v>0</v>
      </c>
      <c r="W198" s="27">
        <f t="shared" si="119"/>
        <v>0</v>
      </c>
      <c r="X198" s="125" t="str">
        <f t="shared" si="120"/>
        <v>ok</v>
      </c>
    </row>
    <row r="199" spans="1:24" x14ac:dyDescent="0.2">
      <c r="A199" s="28">
        <v>874.03</v>
      </c>
      <c r="B199" s="25" t="s">
        <v>425</v>
      </c>
      <c r="C199" s="117" t="s">
        <v>511</v>
      </c>
      <c r="D199" s="117" t="s">
        <v>43</v>
      </c>
      <c r="F199" s="27">
        <v>0</v>
      </c>
      <c r="G199" s="27">
        <f t="shared" si="103"/>
        <v>0</v>
      </c>
      <c r="H199" s="27">
        <f t="shared" si="104"/>
        <v>0</v>
      </c>
      <c r="I199" s="27">
        <f t="shared" si="105"/>
        <v>0</v>
      </c>
      <c r="J199" s="27">
        <f t="shared" si="106"/>
        <v>0</v>
      </c>
      <c r="K199" s="27">
        <f t="shared" si="107"/>
        <v>0</v>
      </c>
      <c r="L199" s="27">
        <f t="shared" si="108"/>
        <v>0</v>
      </c>
      <c r="M199" s="27">
        <f t="shared" si="109"/>
        <v>0</v>
      </c>
      <c r="N199" s="27">
        <f t="shared" si="110"/>
        <v>0</v>
      </c>
      <c r="O199" s="27">
        <f t="shared" si="111"/>
        <v>0</v>
      </c>
      <c r="P199" s="27">
        <f t="shared" si="112"/>
        <v>0</v>
      </c>
      <c r="Q199" s="27">
        <f t="shared" si="113"/>
        <v>0</v>
      </c>
      <c r="R199" s="27">
        <f t="shared" si="114"/>
        <v>0</v>
      </c>
      <c r="S199" s="27">
        <f t="shared" si="115"/>
        <v>0</v>
      </c>
      <c r="T199" s="27">
        <f t="shared" si="116"/>
        <v>0</v>
      </c>
      <c r="U199" s="27">
        <f t="shared" si="117"/>
        <v>0</v>
      </c>
      <c r="V199" s="27">
        <f t="shared" si="118"/>
        <v>0</v>
      </c>
      <c r="W199" s="27">
        <f t="shared" si="119"/>
        <v>0</v>
      </c>
      <c r="X199" s="125" t="str">
        <f t="shared" si="120"/>
        <v>ok</v>
      </c>
    </row>
    <row r="200" spans="1:24" x14ac:dyDescent="0.2">
      <c r="A200" s="28">
        <v>874.04</v>
      </c>
      <c r="B200" s="25" t="s">
        <v>426</v>
      </c>
      <c r="C200" s="117" t="s">
        <v>512</v>
      </c>
      <c r="D200" s="117" t="s">
        <v>644</v>
      </c>
      <c r="F200" s="27">
        <v>0</v>
      </c>
      <c r="G200" s="27">
        <f t="shared" si="103"/>
        <v>0</v>
      </c>
      <c r="H200" s="27">
        <f t="shared" si="104"/>
        <v>0</v>
      </c>
      <c r="I200" s="27">
        <f t="shared" si="105"/>
        <v>0</v>
      </c>
      <c r="J200" s="27">
        <f t="shared" si="106"/>
        <v>0</v>
      </c>
      <c r="K200" s="27">
        <f t="shared" si="107"/>
        <v>0</v>
      </c>
      <c r="L200" s="27">
        <f t="shared" si="108"/>
        <v>0</v>
      </c>
      <c r="M200" s="27">
        <f t="shared" si="109"/>
        <v>0</v>
      </c>
      <c r="N200" s="27">
        <f t="shared" si="110"/>
        <v>0</v>
      </c>
      <c r="O200" s="27">
        <f t="shared" si="111"/>
        <v>0</v>
      </c>
      <c r="P200" s="27">
        <f t="shared" si="112"/>
        <v>0</v>
      </c>
      <c r="Q200" s="27">
        <f t="shared" si="113"/>
        <v>0</v>
      </c>
      <c r="R200" s="27">
        <f t="shared" si="114"/>
        <v>0</v>
      </c>
      <c r="S200" s="27">
        <f t="shared" si="115"/>
        <v>0</v>
      </c>
      <c r="T200" s="27">
        <f t="shared" si="116"/>
        <v>0</v>
      </c>
      <c r="U200" s="27">
        <f t="shared" si="117"/>
        <v>0</v>
      </c>
      <c r="V200" s="27">
        <f t="shared" si="118"/>
        <v>0</v>
      </c>
      <c r="W200" s="27">
        <f t="shared" si="119"/>
        <v>0</v>
      </c>
      <c r="X200" s="125" t="str">
        <f t="shared" si="120"/>
        <v>ok</v>
      </c>
    </row>
    <row r="201" spans="1:24" x14ac:dyDescent="0.2">
      <c r="A201" s="28">
        <v>874.05</v>
      </c>
      <c r="B201" s="25" t="s">
        <v>427</v>
      </c>
      <c r="C201" s="117" t="s">
        <v>513</v>
      </c>
      <c r="D201" s="117" t="s">
        <v>43</v>
      </c>
      <c r="F201" s="27">
        <v>0</v>
      </c>
      <c r="G201" s="27">
        <f t="shared" si="103"/>
        <v>0</v>
      </c>
      <c r="H201" s="27">
        <f t="shared" si="104"/>
        <v>0</v>
      </c>
      <c r="I201" s="27">
        <f t="shared" si="105"/>
        <v>0</v>
      </c>
      <c r="J201" s="27">
        <f t="shared" si="106"/>
        <v>0</v>
      </c>
      <c r="K201" s="27">
        <f t="shared" si="107"/>
        <v>0</v>
      </c>
      <c r="L201" s="27">
        <f t="shared" si="108"/>
        <v>0</v>
      </c>
      <c r="M201" s="27">
        <f t="shared" si="109"/>
        <v>0</v>
      </c>
      <c r="N201" s="27">
        <f t="shared" si="110"/>
        <v>0</v>
      </c>
      <c r="O201" s="27">
        <f t="shared" si="111"/>
        <v>0</v>
      </c>
      <c r="P201" s="27">
        <f t="shared" si="112"/>
        <v>0</v>
      </c>
      <c r="Q201" s="27">
        <f t="shared" si="113"/>
        <v>0</v>
      </c>
      <c r="R201" s="27">
        <f t="shared" si="114"/>
        <v>0</v>
      </c>
      <c r="S201" s="27">
        <f t="shared" si="115"/>
        <v>0</v>
      </c>
      <c r="T201" s="27">
        <f t="shared" si="116"/>
        <v>0</v>
      </c>
      <c r="U201" s="27">
        <f t="shared" si="117"/>
        <v>0</v>
      </c>
      <c r="V201" s="27">
        <f t="shared" si="118"/>
        <v>0</v>
      </c>
      <c r="W201" s="27">
        <f t="shared" si="119"/>
        <v>0</v>
      </c>
      <c r="X201" s="125" t="str">
        <f t="shared" si="120"/>
        <v>ok</v>
      </c>
    </row>
    <row r="202" spans="1:24" x14ac:dyDescent="0.2">
      <c r="A202" s="28">
        <v>874.06</v>
      </c>
      <c r="B202" s="25" t="s">
        <v>428</v>
      </c>
      <c r="C202" s="117" t="s">
        <v>514</v>
      </c>
      <c r="D202" s="117" t="s">
        <v>41</v>
      </c>
      <c r="F202" s="27">
        <v>0</v>
      </c>
      <c r="G202" s="27">
        <f t="shared" si="103"/>
        <v>0</v>
      </c>
      <c r="H202" s="27">
        <f t="shared" si="104"/>
        <v>0</v>
      </c>
      <c r="I202" s="27">
        <f t="shared" si="105"/>
        <v>0</v>
      </c>
      <c r="J202" s="27">
        <f t="shared" si="106"/>
        <v>0</v>
      </c>
      <c r="K202" s="27">
        <f t="shared" si="107"/>
        <v>0</v>
      </c>
      <c r="L202" s="27">
        <f t="shared" si="108"/>
        <v>0</v>
      </c>
      <c r="M202" s="27">
        <f t="shared" si="109"/>
        <v>0</v>
      </c>
      <c r="N202" s="27">
        <f t="shared" si="110"/>
        <v>0</v>
      </c>
      <c r="O202" s="27">
        <f t="shared" si="111"/>
        <v>0</v>
      </c>
      <c r="P202" s="27">
        <f t="shared" si="112"/>
        <v>0</v>
      </c>
      <c r="Q202" s="27">
        <f t="shared" si="113"/>
        <v>0</v>
      </c>
      <c r="R202" s="27">
        <f t="shared" si="114"/>
        <v>0</v>
      </c>
      <c r="S202" s="27">
        <f t="shared" si="115"/>
        <v>0</v>
      </c>
      <c r="T202" s="27">
        <f t="shared" si="116"/>
        <v>0</v>
      </c>
      <c r="U202" s="27">
        <f t="shared" si="117"/>
        <v>0</v>
      </c>
      <c r="V202" s="27">
        <f t="shared" si="118"/>
        <v>0</v>
      </c>
      <c r="W202" s="27">
        <f t="shared" si="119"/>
        <v>0</v>
      </c>
      <c r="X202" s="125" t="str">
        <f t="shared" si="120"/>
        <v>ok</v>
      </c>
    </row>
    <row r="203" spans="1:24" x14ac:dyDescent="0.2">
      <c r="A203" s="28">
        <v>874.07</v>
      </c>
      <c r="B203" s="25" t="s">
        <v>429</v>
      </c>
      <c r="C203" s="117" t="s">
        <v>515</v>
      </c>
      <c r="D203" s="117" t="s">
        <v>41</v>
      </c>
      <c r="F203" s="27">
        <v>0</v>
      </c>
      <c r="G203" s="27">
        <f t="shared" si="103"/>
        <v>0</v>
      </c>
      <c r="H203" s="27">
        <f t="shared" si="104"/>
        <v>0</v>
      </c>
      <c r="I203" s="27">
        <f t="shared" si="105"/>
        <v>0</v>
      </c>
      <c r="J203" s="27">
        <f t="shared" si="106"/>
        <v>0</v>
      </c>
      <c r="K203" s="27">
        <f t="shared" si="107"/>
        <v>0</v>
      </c>
      <c r="L203" s="27">
        <f t="shared" si="108"/>
        <v>0</v>
      </c>
      <c r="M203" s="27">
        <f t="shared" si="109"/>
        <v>0</v>
      </c>
      <c r="N203" s="27">
        <f t="shared" si="110"/>
        <v>0</v>
      </c>
      <c r="O203" s="27">
        <f t="shared" si="111"/>
        <v>0</v>
      </c>
      <c r="P203" s="27">
        <f t="shared" si="112"/>
        <v>0</v>
      </c>
      <c r="Q203" s="27">
        <f t="shared" si="113"/>
        <v>0</v>
      </c>
      <c r="R203" s="27">
        <f t="shared" si="114"/>
        <v>0</v>
      </c>
      <c r="S203" s="27">
        <f t="shared" si="115"/>
        <v>0</v>
      </c>
      <c r="T203" s="27">
        <f t="shared" si="116"/>
        <v>0</v>
      </c>
      <c r="U203" s="27">
        <f t="shared" si="117"/>
        <v>0</v>
      </c>
      <c r="V203" s="27">
        <f t="shared" si="118"/>
        <v>0</v>
      </c>
      <c r="W203" s="27">
        <f t="shared" si="119"/>
        <v>0</v>
      </c>
      <c r="X203" s="125" t="str">
        <f t="shared" si="120"/>
        <v>ok</v>
      </c>
    </row>
    <row r="204" spans="1:24" x14ac:dyDescent="0.2">
      <c r="A204" s="28">
        <v>874.08</v>
      </c>
      <c r="B204" s="25" t="s">
        <v>430</v>
      </c>
      <c r="C204" s="117" t="s">
        <v>516</v>
      </c>
      <c r="D204" s="117" t="s">
        <v>36</v>
      </c>
      <c r="F204" s="27">
        <v>0</v>
      </c>
      <c r="G204" s="27">
        <f t="shared" si="103"/>
        <v>0</v>
      </c>
      <c r="H204" s="27">
        <f t="shared" si="104"/>
        <v>0</v>
      </c>
      <c r="I204" s="27">
        <f t="shared" si="105"/>
        <v>0</v>
      </c>
      <c r="J204" s="27">
        <f t="shared" si="106"/>
        <v>0</v>
      </c>
      <c r="K204" s="27">
        <f t="shared" si="107"/>
        <v>0</v>
      </c>
      <c r="L204" s="27">
        <f t="shared" si="108"/>
        <v>0</v>
      </c>
      <c r="M204" s="27">
        <f t="shared" si="109"/>
        <v>0</v>
      </c>
      <c r="N204" s="27">
        <f t="shared" si="110"/>
        <v>0</v>
      </c>
      <c r="O204" s="27">
        <f t="shared" si="111"/>
        <v>0</v>
      </c>
      <c r="P204" s="27">
        <f t="shared" si="112"/>
        <v>0</v>
      </c>
      <c r="Q204" s="27">
        <f t="shared" si="113"/>
        <v>0</v>
      </c>
      <c r="R204" s="27">
        <f t="shared" si="114"/>
        <v>0</v>
      </c>
      <c r="S204" s="27">
        <f t="shared" si="115"/>
        <v>0</v>
      </c>
      <c r="T204" s="27">
        <f t="shared" si="116"/>
        <v>0</v>
      </c>
      <c r="U204" s="27">
        <f t="shared" si="117"/>
        <v>0</v>
      </c>
      <c r="V204" s="27">
        <f t="shared" si="118"/>
        <v>0</v>
      </c>
      <c r="W204" s="27">
        <f t="shared" si="119"/>
        <v>0</v>
      </c>
      <c r="X204" s="125" t="str">
        <f t="shared" si="120"/>
        <v>ok</v>
      </c>
    </row>
    <row r="205" spans="1:24" x14ac:dyDescent="0.2">
      <c r="A205" s="28">
        <v>874.09</v>
      </c>
      <c r="B205" s="25" t="s">
        <v>431</v>
      </c>
      <c r="C205" s="117" t="s">
        <v>517</v>
      </c>
      <c r="D205" s="117" t="s">
        <v>41</v>
      </c>
      <c r="F205" s="27">
        <v>0</v>
      </c>
      <c r="G205" s="27">
        <f t="shared" si="103"/>
        <v>0</v>
      </c>
      <c r="H205" s="27">
        <f t="shared" si="104"/>
        <v>0</v>
      </c>
      <c r="I205" s="27">
        <f t="shared" si="105"/>
        <v>0</v>
      </c>
      <c r="J205" s="27">
        <f t="shared" si="106"/>
        <v>0</v>
      </c>
      <c r="K205" s="27">
        <f t="shared" si="107"/>
        <v>0</v>
      </c>
      <c r="L205" s="27">
        <f t="shared" si="108"/>
        <v>0</v>
      </c>
      <c r="M205" s="27">
        <f t="shared" si="109"/>
        <v>0</v>
      </c>
      <c r="N205" s="27">
        <f t="shared" si="110"/>
        <v>0</v>
      </c>
      <c r="O205" s="27">
        <f t="shared" si="111"/>
        <v>0</v>
      </c>
      <c r="P205" s="27">
        <f t="shared" si="112"/>
        <v>0</v>
      </c>
      <c r="Q205" s="27">
        <f t="shared" si="113"/>
        <v>0</v>
      </c>
      <c r="R205" s="27">
        <f t="shared" si="114"/>
        <v>0</v>
      </c>
      <c r="S205" s="27">
        <f t="shared" si="115"/>
        <v>0</v>
      </c>
      <c r="T205" s="27">
        <f t="shared" si="116"/>
        <v>0</v>
      </c>
      <c r="U205" s="27">
        <f t="shared" si="117"/>
        <v>0</v>
      </c>
      <c r="V205" s="27">
        <f t="shared" si="118"/>
        <v>0</v>
      </c>
      <c r="W205" s="27">
        <f t="shared" si="119"/>
        <v>0</v>
      </c>
      <c r="X205" s="125" t="str">
        <f t="shared" si="120"/>
        <v>ok</v>
      </c>
    </row>
    <row r="206" spans="1:24" x14ac:dyDescent="0.2">
      <c r="A206" s="28">
        <v>874.1</v>
      </c>
      <c r="B206" s="25" t="s">
        <v>432</v>
      </c>
      <c r="C206" s="117" t="s">
        <v>518</v>
      </c>
      <c r="D206" s="117" t="s">
        <v>41</v>
      </c>
      <c r="F206" s="27">
        <v>0</v>
      </c>
      <c r="G206" s="27">
        <f t="shared" si="103"/>
        <v>0</v>
      </c>
      <c r="H206" s="27">
        <f t="shared" si="104"/>
        <v>0</v>
      </c>
      <c r="I206" s="27">
        <f t="shared" si="105"/>
        <v>0</v>
      </c>
      <c r="J206" s="27">
        <f t="shared" si="106"/>
        <v>0</v>
      </c>
      <c r="K206" s="27">
        <f t="shared" si="107"/>
        <v>0</v>
      </c>
      <c r="L206" s="27">
        <f t="shared" si="108"/>
        <v>0</v>
      </c>
      <c r="M206" s="27">
        <f t="shared" si="109"/>
        <v>0</v>
      </c>
      <c r="N206" s="27">
        <f t="shared" si="110"/>
        <v>0</v>
      </c>
      <c r="O206" s="27">
        <f t="shared" si="111"/>
        <v>0</v>
      </c>
      <c r="P206" s="27">
        <f t="shared" si="112"/>
        <v>0</v>
      </c>
      <c r="Q206" s="27">
        <f t="shared" si="113"/>
        <v>0</v>
      </c>
      <c r="R206" s="27">
        <f t="shared" si="114"/>
        <v>0</v>
      </c>
      <c r="S206" s="27">
        <f t="shared" si="115"/>
        <v>0</v>
      </c>
      <c r="T206" s="27">
        <f t="shared" si="116"/>
        <v>0</v>
      </c>
      <c r="U206" s="27">
        <f t="shared" si="117"/>
        <v>0</v>
      </c>
      <c r="V206" s="27">
        <f t="shared" si="118"/>
        <v>0</v>
      </c>
      <c r="W206" s="27">
        <f t="shared" si="119"/>
        <v>0</v>
      </c>
      <c r="X206" s="125" t="str">
        <f t="shared" si="120"/>
        <v>ok</v>
      </c>
    </row>
    <row r="207" spans="1:24" x14ac:dyDescent="0.2">
      <c r="A207" s="28">
        <v>875</v>
      </c>
      <c r="B207" s="25" t="s">
        <v>433</v>
      </c>
      <c r="C207" s="117" t="s">
        <v>519</v>
      </c>
      <c r="D207" s="117" t="s">
        <v>39</v>
      </c>
      <c r="F207" s="32">
        <v>566000</v>
      </c>
      <c r="G207" s="27">
        <f t="shared" si="103"/>
        <v>0</v>
      </c>
      <c r="H207" s="27">
        <f t="shared" si="104"/>
        <v>0</v>
      </c>
      <c r="I207" s="27">
        <f t="shared" si="105"/>
        <v>0</v>
      </c>
      <c r="J207" s="27">
        <f t="shared" si="106"/>
        <v>0</v>
      </c>
      <c r="K207" s="27">
        <f t="shared" si="107"/>
        <v>0</v>
      </c>
      <c r="L207" s="27">
        <f t="shared" si="108"/>
        <v>0</v>
      </c>
      <c r="M207" s="27">
        <f t="shared" si="109"/>
        <v>0</v>
      </c>
      <c r="N207" s="27">
        <f t="shared" si="110"/>
        <v>566000</v>
      </c>
      <c r="O207" s="27">
        <f t="shared" si="111"/>
        <v>0</v>
      </c>
      <c r="P207" s="27">
        <f t="shared" si="112"/>
        <v>0</v>
      </c>
      <c r="Q207" s="27">
        <f t="shared" si="113"/>
        <v>0</v>
      </c>
      <c r="R207" s="27">
        <f t="shared" si="114"/>
        <v>0</v>
      </c>
      <c r="S207" s="27">
        <f t="shared" si="115"/>
        <v>0</v>
      </c>
      <c r="T207" s="27">
        <f t="shared" si="116"/>
        <v>0</v>
      </c>
      <c r="U207" s="27">
        <f t="shared" si="117"/>
        <v>0</v>
      </c>
      <c r="V207" s="27">
        <f t="shared" si="118"/>
        <v>0</v>
      </c>
      <c r="W207" s="27">
        <f t="shared" si="119"/>
        <v>566000</v>
      </c>
      <c r="X207" s="125" t="str">
        <f t="shared" si="120"/>
        <v>ok</v>
      </c>
    </row>
    <row r="208" spans="1:24" x14ac:dyDescent="0.2">
      <c r="A208" s="28">
        <v>876</v>
      </c>
      <c r="B208" s="25" t="s">
        <v>434</v>
      </c>
      <c r="C208" s="117" t="s">
        <v>520</v>
      </c>
      <c r="D208" s="117" t="s">
        <v>46</v>
      </c>
      <c r="F208" s="32">
        <v>358000</v>
      </c>
      <c r="G208" s="27">
        <f t="shared" si="103"/>
        <v>0</v>
      </c>
      <c r="H208" s="27">
        <f t="shared" si="104"/>
        <v>0</v>
      </c>
      <c r="I208" s="27">
        <f t="shared" si="105"/>
        <v>0</v>
      </c>
      <c r="J208" s="27">
        <f t="shared" si="106"/>
        <v>0</v>
      </c>
      <c r="K208" s="27">
        <f t="shared" si="107"/>
        <v>0</v>
      </c>
      <c r="L208" s="27">
        <f t="shared" si="108"/>
        <v>0</v>
      </c>
      <c r="M208" s="27">
        <f t="shared" si="109"/>
        <v>0</v>
      </c>
      <c r="N208" s="27">
        <f t="shared" si="110"/>
        <v>0</v>
      </c>
      <c r="O208" s="27">
        <f t="shared" si="111"/>
        <v>0</v>
      </c>
      <c r="P208" s="27">
        <f t="shared" si="112"/>
        <v>0</v>
      </c>
      <c r="Q208" s="27">
        <f t="shared" si="113"/>
        <v>0</v>
      </c>
      <c r="R208" s="27">
        <f t="shared" si="114"/>
        <v>0</v>
      </c>
      <c r="S208" s="27">
        <f t="shared" si="115"/>
        <v>0</v>
      </c>
      <c r="T208" s="27">
        <f t="shared" si="116"/>
        <v>358000</v>
      </c>
      <c r="U208" s="27">
        <f t="shared" si="117"/>
        <v>0</v>
      </c>
      <c r="V208" s="27">
        <f t="shared" si="118"/>
        <v>0</v>
      </c>
      <c r="W208" s="27">
        <f t="shared" si="119"/>
        <v>358000</v>
      </c>
      <c r="X208" s="125" t="str">
        <f t="shared" si="120"/>
        <v>ok</v>
      </c>
    </row>
    <row r="209" spans="1:24" x14ac:dyDescent="0.2">
      <c r="A209" s="28">
        <v>877</v>
      </c>
      <c r="B209" s="25" t="s">
        <v>435</v>
      </c>
      <c r="C209" s="117" t="s">
        <v>521</v>
      </c>
      <c r="D209" s="117" t="s">
        <v>39</v>
      </c>
      <c r="F209" s="32">
        <v>188000</v>
      </c>
      <c r="G209" s="27">
        <f t="shared" si="103"/>
        <v>0</v>
      </c>
      <c r="H209" s="27">
        <f t="shared" si="104"/>
        <v>0</v>
      </c>
      <c r="I209" s="27">
        <f t="shared" si="105"/>
        <v>0</v>
      </c>
      <c r="J209" s="27">
        <f t="shared" si="106"/>
        <v>0</v>
      </c>
      <c r="K209" s="27">
        <f t="shared" si="107"/>
        <v>0</v>
      </c>
      <c r="L209" s="27">
        <f t="shared" si="108"/>
        <v>0</v>
      </c>
      <c r="M209" s="27">
        <f t="shared" si="109"/>
        <v>0</v>
      </c>
      <c r="N209" s="27">
        <f t="shared" si="110"/>
        <v>188000</v>
      </c>
      <c r="O209" s="27">
        <f t="shared" si="111"/>
        <v>0</v>
      </c>
      <c r="P209" s="27">
        <f t="shared" si="112"/>
        <v>0</v>
      </c>
      <c r="Q209" s="27">
        <f t="shared" si="113"/>
        <v>0</v>
      </c>
      <c r="R209" s="27">
        <f t="shared" si="114"/>
        <v>0</v>
      </c>
      <c r="S209" s="27">
        <f t="shared" si="115"/>
        <v>0</v>
      </c>
      <c r="T209" s="27">
        <f t="shared" si="116"/>
        <v>0</v>
      </c>
      <c r="U209" s="27">
        <f t="shared" si="117"/>
        <v>0</v>
      </c>
      <c r="V209" s="27">
        <f t="shared" si="118"/>
        <v>0</v>
      </c>
      <c r="W209" s="27">
        <f t="shared" si="119"/>
        <v>188000</v>
      </c>
      <c r="X209" s="125" t="str">
        <f t="shared" si="120"/>
        <v>ok</v>
      </c>
    </row>
    <row r="210" spans="1:24" x14ac:dyDescent="0.2">
      <c r="A210" s="28">
        <v>878</v>
      </c>
      <c r="B210" s="25" t="s">
        <v>436</v>
      </c>
      <c r="C210" s="117" t="s">
        <v>522</v>
      </c>
      <c r="D210" s="117" t="s">
        <v>46</v>
      </c>
      <c r="F210" s="32">
        <v>401687</v>
      </c>
      <c r="G210" s="27">
        <f t="shared" si="103"/>
        <v>0</v>
      </c>
      <c r="H210" s="27">
        <f t="shared" si="104"/>
        <v>0</v>
      </c>
      <c r="I210" s="27">
        <f t="shared" si="105"/>
        <v>0</v>
      </c>
      <c r="J210" s="27">
        <f t="shared" si="106"/>
        <v>0</v>
      </c>
      <c r="K210" s="27">
        <f t="shared" si="107"/>
        <v>0</v>
      </c>
      <c r="L210" s="27">
        <f t="shared" si="108"/>
        <v>0</v>
      </c>
      <c r="M210" s="27">
        <f t="shared" si="109"/>
        <v>0</v>
      </c>
      <c r="N210" s="27">
        <f t="shared" si="110"/>
        <v>0</v>
      </c>
      <c r="O210" s="27">
        <f t="shared" si="111"/>
        <v>0</v>
      </c>
      <c r="P210" s="27">
        <f t="shared" si="112"/>
        <v>0</v>
      </c>
      <c r="Q210" s="27">
        <f t="shared" si="113"/>
        <v>0</v>
      </c>
      <c r="R210" s="27">
        <f t="shared" si="114"/>
        <v>0</v>
      </c>
      <c r="S210" s="27">
        <f t="shared" si="115"/>
        <v>0</v>
      </c>
      <c r="T210" s="27">
        <f t="shared" si="116"/>
        <v>401687</v>
      </c>
      <c r="U210" s="27">
        <f t="shared" si="117"/>
        <v>0</v>
      </c>
      <c r="V210" s="27">
        <f t="shared" si="118"/>
        <v>0</v>
      </c>
      <c r="W210" s="27">
        <f t="shared" si="119"/>
        <v>401687</v>
      </c>
      <c r="X210" s="125" t="str">
        <f t="shared" si="120"/>
        <v>ok</v>
      </c>
    </row>
    <row r="211" spans="1:24" x14ac:dyDescent="0.2">
      <c r="A211" s="28">
        <v>879</v>
      </c>
      <c r="B211" s="25" t="s">
        <v>437</v>
      </c>
      <c r="C211" s="117" t="s">
        <v>523</v>
      </c>
      <c r="D211" s="117" t="s">
        <v>46</v>
      </c>
      <c r="F211" s="32">
        <v>107000</v>
      </c>
      <c r="G211" s="27">
        <f t="shared" si="103"/>
        <v>0</v>
      </c>
      <c r="H211" s="27">
        <f t="shared" si="104"/>
        <v>0</v>
      </c>
      <c r="I211" s="27">
        <f t="shared" si="105"/>
        <v>0</v>
      </c>
      <c r="J211" s="27">
        <f t="shared" si="106"/>
        <v>0</v>
      </c>
      <c r="K211" s="27">
        <f t="shared" si="107"/>
        <v>0</v>
      </c>
      <c r="L211" s="27">
        <f t="shared" si="108"/>
        <v>0</v>
      </c>
      <c r="M211" s="27">
        <f t="shared" si="109"/>
        <v>0</v>
      </c>
      <c r="N211" s="27">
        <f t="shared" si="110"/>
        <v>0</v>
      </c>
      <c r="O211" s="27">
        <f t="shared" si="111"/>
        <v>0</v>
      </c>
      <c r="P211" s="27">
        <f t="shared" si="112"/>
        <v>0</v>
      </c>
      <c r="Q211" s="27">
        <f t="shared" si="113"/>
        <v>0</v>
      </c>
      <c r="R211" s="27">
        <f t="shared" si="114"/>
        <v>0</v>
      </c>
      <c r="S211" s="27">
        <f t="shared" si="115"/>
        <v>0</v>
      </c>
      <c r="T211" s="27">
        <f t="shared" si="116"/>
        <v>107000</v>
      </c>
      <c r="U211" s="27">
        <f t="shared" si="117"/>
        <v>0</v>
      </c>
      <c r="V211" s="27">
        <f t="shared" si="118"/>
        <v>0</v>
      </c>
      <c r="W211" s="27">
        <f t="shared" si="119"/>
        <v>107000</v>
      </c>
      <c r="X211" s="125" t="str">
        <f t="shared" si="120"/>
        <v>ok</v>
      </c>
    </row>
    <row r="212" spans="1:24" x14ac:dyDescent="0.2">
      <c r="A212" s="28">
        <v>880</v>
      </c>
      <c r="B212" s="25" t="s">
        <v>106</v>
      </c>
      <c r="C212" s="117" t="s">
        <v>524</v>
      </c>
      <c r="D212" s="117" t="s">
        <v>202</v>
      </c>
      <c r="F212" s="32">
        <v>797567</v>
      </c>
      <c r="G212" s="27">
        <f t="shared" si="103"/>
        <v>0</v>
      </c>
      <c r="H212" s="27">
        <f t="shared" si="104"/>
        <v>0</v>
      </c>
      <c r="I212" s="27">
        <f t="shared" si="105"/>
        <v>0</v>
      </c>
      <c r="J212" s="27">
        <f t="shared" si="106"/>
        <v>0</v>
      </c>
      <c r="K212" s="27">
        <f t="shared" si="107"/>
        <v>0</v>
      </c>
      <c r="L212" s="27">
        <f t="shared" si="108"/>
        <v>0</v>
      </c>
      <c r="M212" s="27">
        <f t="shared" si="109"/>
        <v>0</v>
      </c>
      <c r="N212" s="27">
        <f t="shared" si="110"/>
        <v>31564.534494183332</v>
      </c>
      <c r="O212" s="27">
        <f t="shared" si="111"/>
        <v>143144.5882597524</v>
      </c>
      <c r="P212" s="27">
        <f t="shared" si="112"/>
        <v>239613.03554142031</v>
      </c>
      <c r="Q212" s="27">
        <f t="shared" si="113"/>
        <v>20830.155250328386</v>
      </c>
      <c r="R212" s="27">
        <f t="shared" si="114"/>
        <v>15011.803862910341</v>
      </c>
      <c r="S212" s="27">
        <f t="shared" si="115"/>
        <v>252456.65586573243</v>
      </c>
      <c r="T212" s="27">
        <f t="shared" si="116"/>
        <v>94946.226725672794</v>
      </c>
      <c r="U212" s="27">
        <f t="shared" si="117"/>
        <v>0</v>
      </c>
      <c r="V212" s="27">
        <f t="shared" si="118"/>
        <v>0</v>
      </c>
      <c r="W212" s="27">
        <f t="shared" si="119"/>
        <v>797567.00000000012</v>
      </c>
      <c r="X212" s="125" t="str">
        <f t="shared" si="120"/>
        <v>ok</v>
      </c>
    </row>
    <row r="213" spans="1:24" x14ac:dyDescent="0.2">
      <c r="A213" s="28">
        <v>881</v>
      </c>
      <c r="B213" s="25" t="s">
        <v>109</v>
      </c>
      <c r="C213" s="117" t="s">
        <v>525</v>
      </c>
      <c r="D213" s="117" t="s">
        <v>202</v>
      </c>
      <c r="F213" s="32">
        <v>0</v>
      </c>
      <c r="G213" s="27">
        <f t="shared" si="103"/>
        <v>0</v>
      </c>
      <c r="H213" s="27">
        <f t="shared" si="104"/>
        <v>0</v>
      </c>
      <c r="I213" s="27">
        <f t="shared" si="105"/>
        <v>0</v>
      </c>
      <c r="J213" s="27">
        <f t="shared" si="106"/>
        <v>0</v>
      </c>
      <c r="K213" s="27">
        <f t="shared" si="107"/>
        <v>0</v>
      </c>
      <c r="L213" s="27">
        <f t="shared" si="108"/>
        <v>0</v>
      </c>
      <c r="M213" s="27">
        <f t="shared" si="109"/>
        <v>0</v>
      </c>
      <c r="N213" s="27">
        <f t="shared" si="110"/>
        <v>0</v>
      </c>
      <c r="O213" s="27">
        <f t="shared" si="111"/>
        <v>0</v>
      </c>
      <c r="P213" s="27">
        <f t="shared" si="112"/>
        <v>0</v>
      </c>
      <c r="Q213" s="27">
        <f t="shared" si="113"/>
        <v>0</v>
      </c>
      <c r="R213" s="27">
        <f t="shared" si="114"/>
        <v>0</v>
      </c>
      <c r="S213" s="27">
        <f t="shared" si="115"/>
        <v>0</v>
      </c>
      <c r="T213" s="27">
        <f t="shared" si="116"/>
        <v>0</v>
      </c>
      <c r="U213" s="27">
        <f t="shared" si="117"/>
        <v>0</v>
      </c>
      <c r="V213" s="27">
        <f t="shared" si="118"/>
        <v>0</v>
      </c>
      <c r="W213" s="27">
        <f t="shared" si="119"/>
        <v>0</v>
      </c>
      <c r="X213" s="125" t="str">
        <f t="shared" si="120"/>
        <v>ok</v>
      </c>
    </row>
    <row r="214" spans="1:24" x14ac:dyDescent="0.2">
      <c r="A214" s="28"/>
      <c r="F214" s="27"/>
    </row>
    <row r="215" spans="1:24" x14ac:dyDescent="0.2">
      <c r="A215" s="28" t="s">
        <v>479</v>
      </c>
      <c r="C215" s="117" t="s">
        <v>537</v>
      </c>
      <c r="F215" s="32">
        <f>+SUM(F193:F213)</f>
        <v>3460180</v>
      </c>
      <c r="G215" s="32">
        <f t="shared" ref="G215:V215" si="121">+SUM(G193:G213)</f>
        <v>0</v>
      </c>
      <c r="H215" s="32">
        <f t="shared" si="121"/>
        <v>0</v>
      </c>
      <c r="I215" s="32">
        <f t="shared" si="121"/>
        <v>0</v>
      </c>
      <c r="J215" s="32">
        <f t="shared" si="121"/>
        <v>0</v>
      </c>
      <c r="K215" s="32">
        <f t="shared" si="121"/>
        <v>0</v>
      </c>
      <c r="L215" s="32">
        <f t="shared" si="121"/>
        <v>0</v>
      </c>
      <c r="M215" s="32">
        <f t="shared" si="121"/>
        <v>306000</v>
      </c>
      <c r="N215" s="32">
        <f t="shared" si="121"/>
        <v>785564.53449418338</v>
      </c>
      <c r="O215" s="32">
        <f t="shared" si="121"/>
        <v>300126.69821098709</v>
      </c>
      <c r="P215" s="32">
        <f t="shared" si="121"/>
        <v>502389.01854159951</v>
      </c>
      <c r="Q215" s="32">
        <f>+SUM(Q193:Q213)</f>
        <v>43673.922950959968</v>
      </c>
      <c r="R215" s="32">
        <f>+SUM(R193:R213)</f>
        <v>31474.770945518212</v>
      </c>
      <c r="S215" s="32">
        <f t="shared" si="121"/>
        <v>529317.82813107909</v>
      </c>
      <c r="T215" s="32">
        <f t="shared" si="121"/>
        <v>961633.22672567284</v>
      </c>
      <c r="U215" s="32">
        <f t="shared" si="121"/>
        <v>0</v>
      </c>
      <c r="V215" s="32">
        <f t="shared" si="121"/>
        <v>0</v>
      </c>
      <c r="W215" s="27">
        <f t="shared" si="119"/>
        <v>3460180</v>
      </c>
      <c r="X215" s="125" t="str">
        <f t="shared" si="120"/>
        <v>ok</v>
      </c>
    </row>
    <row r="216" spans="1:24" x14ac:dyDescent="0.2">
      <c r="A216" s="28"/>
      <c r="F216" s="27"/>
    </row>
    <row r="217" spans="1:24" x14ac:dyDescent="0.2">
      <c r="A217" s="28" t="s">
        <v>480</v>
      </c>
      <c r="C217" s="117" t="s">
        <v>538</v>
      </c>
      <c r="F217" s="32">
        <f>+F189+F215</f>
        <v>4273208</v>
      </c>
      <c r="G217" s="32">
        <f t="shared" ref="G217:V217" si="122">+G189+G215</f>
        <v>0</v>
      </c>
      <c r="H217" s="32">
        <f t="shared" si="122"/>
        <v>0</v>
      </c>
      <c r="I217" s="32">
        <f t="shared" si="122"/>
        <v>0</v>
      </c>
      <c r="J217" s="32">
        <f t="shared" si="122"/>
        <v>0</v>
      </c>
      <c r="K217" s="32">
        <f t="shared" si="122"/>
        <v>813028</v>
      </c>
      <c r="L217" s="32">
        <f t="shared" si="122"/>
        <v>0</v>
      </c>
      <c r="M217" s="32">
        <f t="shared" si="122"/>
        <v>306000</v>
      </c>
      <c r="N217" s="32">
        <f t="shared" si="122"/>
        <v>785564.53449418338</v>
      </c>
      <c r="O217" s="32">
        <f t="shared" si="122"/>
        <v>300126.69821098709</v>
      </c>
      <c r="P217" s="32">
        <f t="shared" si="122"/>
        <v>502389.01854159951</v>
      </c>
      <c r="Q217" s="32">
        <f>+Q189+Q215</f>
        <v>43673.922950959968</v>
      </c>
      <c r="R217" s="32">
        <f>+R189+R215</f>
        <v>31474.770945518212</v>
      </c>
      <c r="S217" s="32">
        <f t="shared" si="122"/>
        <v>529317.82813107909</v>
      </c>
      <c r="T217" s="32">
        <f t="shared" si="122"/>
        <v>961633.22672567284</v>
      </c>
      <c r="U217" s="32">
        <f t="shared" si="122"/>
        <v>0</v>
      </c>
      <c r="V217" s="32">
        <f t="shared" si="122"/>
        <v>0</v>
      </c>
      <c r="W217" s="27">
        <f>SUM(G217:V217)</f>
        <v>4273208</v>
      </c>
      <c r="X217" s="125" t="str">
        <f>IF(ABS(W217-F217)&lt;1,"ok","err")</f>
        <v>ok</v>
      </c>
    </row>
    <row r="218" spans="1:24" x14ac:dyDescent="0.2">
      <c r="A218" s="28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27"/>
      <c r="X218" s="125"/>
    </row>
    <row r="219" spans="1:24" x14ac:dyDescent="0.2">
      <c r="A219" s="28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27"/>
      <c r="X219" s="125"/>
    </row>
    <row r="220" spans="1:24" x14ac:dyDescent="0.2">
      <c r="A220" s="28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27"/>
      <c r="X220" s="125"/>
    </row>
    <row r="221" spans="1:24" x14ac:dyDescent="0.2">
      <c r="A221" s="28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27"/>
      <c r="X221" s="125"/>
    </row>
    <row r="222" spans="1:24" x14ac:dyDescent="0.2">
      <c r="A222" s="28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27"/>
      <c r="X222" s="125"/>
    </row>
    <row r="223" spans="1:24" x14ac:dyDescent="0.2">
      <c r="A223" s="28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27"/>
      <c r="X223" s="125"/>
    </row>
    <row r="224" spans="1:24" x14ac:dyDescent="0.2">
      <c r="A224" s="28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27"/>
      <c r="X224" s="125"/>
    </row>
    <row r="225" spans="1:24" x14ac:dyDescent="0.2">
      <c r="A225" s="28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27"/>
      <c r="X225" s="125"/>
    </row>
    <row r="226" spans="1:24" x14ac:dyDescent="0.2">
      <c r="A226" s="28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27"/>
      <c r="X226" s="125"/>
    </row>
    <row r="227" spans="1:24" x14ac:dyDescent="0.2">
      <c r="A227" s="28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27"/>
      <c r="X227" s="125"/>
    </row>
    <row r="228" spans="1:24" x14ac:dyDescent="0.2">
      <c r="A228" s="30" t="s">
        <v>466</v>
      </c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27"/>
      <c r="X228" s="125"/>
    </row>
    <row r="229" spans="1:24" x14ac:dyDescent="0.2">
      <c r="A229" s="28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27"/>
      <c r="X229" s="125"/>
    </row>
    <row r="230" spans="1:24" x14ac:dyDescent="0.2">
      <c r="A230" s="28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27"/>
      <c r="X230" s="125"/>
    </row>
    <row r="231" spans="1:24" x14ac:dyDescent="0.2">
      <c r="A231" s="120" t="s">
        <v>711</v>
      </c>
      <c r="F231" s="33"/>
      <c r="G231" s="25"/>
      <c r="H231" s="25"/>
      <c r="I231" s="25"/>
      <c r="J231" s="25"/>
      <c r="K231" s="25"/>
      <c r="L231" s="25"/>
      <c r="M231" s="25"/>
      <c r="N231" s="25"/>
    </row>
    <row r="232" spans="1:24" x14ac:dyDescent="0.2">
      <c r="A232" s="28"/>
      <c r="F232" s="33"/>
      <c r="G232" s="25"/>
      <c r="H232" s="25"/>
      <c r="I232" s="25"/>
      <c r="J232" s="25"/>
      <c r="K232" s="25"/>
      <c r="L232" s="25"/>
      <c r="M232" s="25"/>
      <c r="N232" s="25"/>
    </row>
    <row r="233" spans="1:24" x14ac:dyDescent="0.2">
      <c r="A233" s="28">
        <v>885</v>
      </c>
      <c r="B233" s="25" t="s">
        <v>448</v>
      </c>
      <c r="C233" s="117" t="s">
        <v>526</v>
      </c>
      <c r="D233" s="117" t="s">
        <v>648</v>
      </c>
      <c r="F233" s="32">
        <v>0</v>
      </c>
      <c r="G233" s="27">
        <f t="shared" ref="G233:G242" si="123">(VLOOKUP($D233,$C$6:$AJ$992,5,)/VLOOKUP($D233,$C$6:$AJ$992,4,))*$F233</f>
        <v>0</v>
      </c>
      <c r="H233" s="27">
        <f t="shared" ref="H233:H242" si="124">(VLOOKUP($D233,$C$6:$AJ$992,6,)/VLOOKUP($D233,$C$6:$AJ$992,4,))*$F233</f>
        <v>0</v>
      </c>
      <c r="I233" s="27">
        <f t="shared" ref="I233:I242" si="125">(VLOOKUP($D233,$C$6:$AJ$992,7,)/VLOOKUP($D233,$C$6:$AJ$992,4,))*$F233</f>
        <v>0</v>
      </c>
      <c r="J233" s="27">
        <f t="shared" ref="J233:J242" si="126">(VLOOKUP($D233,$C$6:$AJ$992,8,)/VLOOKUP($D233,$C$6:$AJ$992,4,))*$F233</f>
        <v>0</v>
      </c>
      <c r="K233" s="27">
        <f t="shared" ref="K233:K242" si="127">(VLOOKUP($D233,$C$6:$AJ$992,9,)/VLOOKUP($D233,$C$6:$AJ$992,4,))*$F233</f>
        <v>0</v>
      </c>
      <c r="L233" s="27">
        <f t="shared" ref="L233:L242" si="128">(VLOOKUP($D233,$C$6:$AJ$992,10,)/VLOOKUP($D233,$C$6:$AJ$992,4,))*$F233</f>
        <v>0</v>
      </c>
      <c r="M233" s="27">
        <f t="shared" ref="M233:M242" si="129">(VLOOKUP($D233,$C$6:$AJ$992,11,)/VLOOKUP($D233,$C$6:$AJ$992,4,))*$F233</f>
        <v>0</v>
      </c>
      <c r="N233" s="27">
        <f t="shared" ref="N233:N242" si="130">(VLOOKUP($D233,$C$6:$AJ$992,12,)/VLOOKUP($D233,$C$6:$AJ$992,4,))*$F233</f>
        <v>0</v>
      </c>
      <c r="O233" s="27">
        <f t="shared" ref="O233:O242" si="131">(VLOOKUP($D233,$C$6:$AJ$992,13,)/VLOOKUP($D233,$C$6:$AJ$992,4,))*$F233</f>
        <v>0</v>
      </c>
      <c r="P233" s="27">
        <f t="shared" ref="P233:P242" si="132">(VLOOKUP($D233,$C$6:$AJ$992,14,)/VLOOKUP($D233,$C$6:$AJ$992,4,))*$F233</f>
        <v>0</v>
      </c>
      <c r="Q233" s="27">
        <f t="shared" ref="Q233:Q242" si="133">(VLOOKUP($D233,$C$6:$AJ$992,15,)/VLOOKUP($D233,$C$6:$AJ$992,4,))*$F233</f>
        <v>0</v>
      </c>
      <c r="R233" s="27">
        <f t="shared" ref="R233:R242" si="134">(VLOOKUP($D233,$C$6:$AJ$992,16,)/VLOOKUP($D233,$C$6:$AJ$992,4,))*$F233</f>
        <v>0</v>
      </c>
      <c r="S233" s="27">
        <f t="shared" ref="S233:S242" si="135">(VLOOKUP($D233,$C$6:$AJ$992,17,)/VLOOKUP($D233,$C$6:$AJ$992,4,))*$F233</f>
        <v>0</v>
      </c>
      <c r="T233" s="27">
        <f t="shared" ref="T233:T242" si="136">(VLOOKUP($D233,$C$6:$AJ$992,18,)/VLOOKUP($D233,$C$6:$AJ$992,4,))*$F233</f>
        <v>0</v>
      </c>
      <c r="U233" s="27">
        <f t="shared" ref="U233:U242" si="137">(VLOOKUP($D233,$C$6:$AJ$992,19,)/VLOOKUP($D233,$C$6:$AJ$992,4,))*$F233</f>
        <v>0</v>
      </c>
      <c r="V233" s="27">
        <f t="shared" ref="V233:V242" si="138">(VLOOKUP($D233,$C$6:$AJ$992,20,)/VLOOKUP($D233,$C$6:$AJ$992,4,))*$F233</f>
        <v>0</v>
      </c>
      <c r="W233" s="27">
        <f>SUM(G233:V233)</f>
        <v>0</v>
      </c>
      <c r="X233" s="125" t="str">
        <f>IF(ABS(W233-F233)&lt;1,"ok","err")</f>
        <v>ok</v>
      </c>
    </row>
    <row r="234" spans="1:24" x14ac:dyDescent="0.2">
      <c r="A234" s="28">
        <v>886</v>
      </c>
      <c r="B234" s="25" t="s">
        <v>449</v>
      </c>
      <c r="C234" s="117" t="s">
        <v>527</v>
      </c>
      <c r="D234" s="117" t="s">
        <v>39</v>
      </c>
      <c r="F234" s="126">
        <v>27073</v>
      </c>
      <c r="G234" s="27">
        <f t="shared" si="123"/>
        <v>0</v>
      </c>
      <c r="H234" s="27">
        <f t="shared" si="124"/>
        <v>0</v>
      </c>
      <c r="I234" s="27">
        <f t="shared" si="125"/>
        <v>0</v>
      </c>
      <c r="J234" s="27">
        <f t="shared" si="126"/>
        <v>0</v>
      </c>
      <c r="K234" s="27">
        <f t="shared" si="127"/>
        <v>0</v>
      </c>
      <c r="L234" s="27">
        <f t="shared" si="128"/>
        <v>0</v>
      </c>
      <c r="M234" s="27">
        <f t="shared" si="129"/>
        <v>0</v>
      </c>
      <c r="N234" s="27">
        <f t="shared" si="130"/>
        <v>27073</v>
      </c>
      <c r="O234" s="27">
        <f t="shared" si="131"/>
        <v>0</v>
      </c>
      <c r="P234" s="27">
        <f t="shared" si="132"/>
        <v>0</v>
      </c>
      <c r="Q234" s="27">
        <f t="shared" si="133"/>
        <v>0</v>
      </c>
      <c r="R234" s="27">
        <f t="shared" si="134"/>
        <v>0</v>
      </c>
      <c r="S234" s="27">
        <f t="shared" si="135"/>
        <v>0</v>
      </c>
      <c r="T234" s="27">
        <f t="shared" si="136"/>
        <v>0</v>
      </c>
      <c r="U234" s="27">
        <f t="shared" si="137"/>
        <v>0</v>
      </c>
      <c r="V234" s="27">
        <f t="shared" si="138"/>
        <v>0</v>
      </c>
      <c r="W234" s="27">
        <f t="shared" ref="W234:W242" si="139">SUM(G234:V234)</f>
        <v>27073</v>
      </c>
      <c r="X234" s="125" t="str">
        <f t="shared" ref="X234:X246" si="140">IF(ABS(W234-F234)&lt;1,"ok","err")</f>
        <v>ok</v>
      </c>
    </row>
    <row r="235" spans="1:24" x14ac:dyDescent="0.2">
      <c r="A235" s="28">
        <v>887</v>
      </c>
      <c r="B235" s="25" t="s">
        <v>450</v>
      </c>
      <c r="C235" s="117" t="s">
        <v>528</v>
      </c>
      <c r="D235" s="117" t="s">
        <v>41</v>
      </c>
      <c r="F235" s="126">
        <v>5630533</v>
      </c>
      <c r="G235" s="27">
        <f t="shared" si="123"/>
        <v>0</v>
      </c>
      <c r="H235" s="27">
        <f t="shared" si="124"/>
        <v>0</v>
      </c>
      <c r="I235" s="27">
        <f t="shared" si="125"/>
        <v>0</v>
      </c>
      <c r="J235" s="27">
        <f t="shared" si="126"/>
        <v>0</v>
      </c>
      <c r="K235" s="27">
        <f t="shared" si="127"/>
        <v>0</v>
      </c>
      <c r="L235" s="27">
        <f t="shared" si="128"/>
        <v>0</v>
      </c>
      <c r="M235" s="27">
        <f t="shared" si="129"/>
        <v>0</v>
      </c>
      <c r="N235" s="27">
        <f t="shared" si="130"/>
        <v>0</v>
      </c>
      <c r="O235" s="27">
        <f t="shared" si="131"/>
        <v>1925420.7621433355</v>
      </c>
      <c r="P235" s="27">
        <f t="shared" si="132"/>
        <v>3223006.3261242961</v>
      </c>
      <c r="Q235" s="27">
        <f t="shared" si="133"/>
        <v>280183.93070419709</v>
      </c>
      <c r="R235" s="27">
        <f t="shared" si="134"/>
        <v>201921.9810281712</v>
      </c>
      <c r="S235" s="27">
        <f t="shared" si="135"/>
        <v>0</v>
      </c>
      <c r="T235" s="27">
        <f t="shared" si="136"/>
        <v>0</v>
      </c>
      <c r="U235" s="27">
        <f t="shared" si="137"/>
        <v>0</v>
      </c>
      <c r="V235" s="27">
        <f t="shared" si="138"/>
        <v>0</v>
      </c>
      <c r="W235" s="27">
        <f t="shared" si="139"/>
        <v>5630533</v>
      </c>
      <c r="X235" s="125" t="str">
        <f t="shared" si="140"/>
        <v>ok</v>
      </c>
    </row>
    <row r="236" spans="1:24" x14ac:dyDescent="0.2">
      <c r="A236" s="28">
        <v>888</v>
      </c>
      <c r="B236" s="25" t="s">
        <v>451</v>
      </c>
      <c r="C236" s="117" t="s">
        <v>529</v>
      </c>
      <c r="D236" s="117" t="s">
        <v>36</v>
      </c>
      <c r="F236" s="126">
        <v>0</v>
      </c>
      <c r="G236" s="27">
        <f t="shared" si="123"/>
        <v>0</v>
      </c>
      <c r="H236" s="27">
        <f t="shared" si="124"/>
        <v>0</v>
      </c>
      <c r="I236" s="27">
        <f t="shared" si="125"/>
        <v>0</v>
      </c>
      <c r="J236" s="27">
        <f t="shared" si="126"/>
        <v>0</v>
      </c>
      <c r="K236" s="27">
        <f t="shared" si="127"/>
        <v>0</v>
      </c>
      <c r="L236" s="27">
        <f t="shared" si="128"/>
        <v>0</v>
      </c>
      <c r="M236" s="27">
        <f t="shared" si="129"/>
        <v>0</v>
      </c>
      <c r="N236" s="27">
        <f t="shared" si="130"/>
        <v>0</v>
      </c>
      <c r="O236" s="27">
        <f t="shared" si="131"/>
        <v>0</v>
      </c>
      <c r="P236" s="27">
        <f t="shared" si="132"/>
        <v>0</v>
      </c>
      <c r="Q236" s="27">
        <f t="shared" si="133"/>
        <v>0</v>
      </c>
      <c r="R236" s="27">
        <f t="shared" si="134"/>
        <v>0</v>
      </c>
      <c r="S236" s="27">
        <f t="shared" si="135"/>
        <v>0</v>
      </c>
      <c r="T236" s="27">
        <f t="shared" si="136"/>
        <v>0</v>
      </c>
      <c r="U236" s="27">
        <f t="shared" si="137"/>
        <v>0</v>
      </c>
      <c r="V236" s="27">
        <f t="shared" si="138"/>
        <v>0</v>
      </c>
      <c r="W236" s="27">
        <f t="shared" si="139"/>
        <v>0</v>
      </c>
      <c r="X236" s="125" t="str">
        <f t="shared" si="140"/>
        <v>ok</v>
      </c>
    </row>
    <row r="237" spans="1:24" x14ac:dyDescent="0.2">
      <c r="A237" s="28">
        <v>889</v>
      </c>
      <c r="B237" s="25" t="s">
        <v>452</v>
      </c>
      <c r="C237" s="117" t="s">
        <v>530</v>
      </c>
      <c r="D237" s="117" t="s">
        <v>39</v>
      </c>
      <c r="F237" s="126">
        <v>110000</v>
      </c>
      <c r="G237" s="27">
        <f t="shared" si="123"/>
        <v>0</v>
      </c>
      <c r="H237" s="27">
        <f t="shared" si="124"/>
        <v>0</v>
      </c>
      <c r="I237" s="27">
        <f t="shared" si="125"/>
        <v>0</v>
      </c>
      <c r="J237" s="27">
        <f t="shared" si="126"/>
        <v>0</v>
      </c>
      <c r="K237" s="27">
        <f t="shared" si="127"/>
        <v>0</v>
      </c>
      <c r="L237" s="27">
        <f t="shared" si="128"/>
        <v>0</v>
      </c>
      <c r="M237" s="27">
        <f t="shared" si="129"/>
        <v>0</v>
      </c>
      <c r="N237" s="27">
        <f t="shared" si="130"/>
        <v>110000</v>
      </c>
      <c r="O237" s="27">
        <f t="shared" si="131"/>
        <v>0</v>
      </c>
      <c r="P237" s="27">
        <f t="shared" si="132"/>
        <v>0</v>
      </c>
      <c r="Q237" s="27">
        <f t="shared" si="133"/>
        <v>0</v>
      </c>
      <c r="R237" s="27">
        <f t="shared" si="134"/>
        <v>0</v>
      </c>
      <c r="S237" s="27">
        <f t="shared" si="135"/>
        <v>0</v>
      </c>
      <c r="T237" s="27">
        <f t="shared" si="136"/>
        <v>0</v>
      </c>
      <c r="U237" s="27">
        <f t="shared" si="137"/>
        <v>0</v>
      </c>
      <c r="V237" s="27">
        <f t="shared" si="138"/>
        <v>0</v>
      </c>
      <c r="W237" s="27">
        <f t="shared" si="139"/>
        <v>110000</v>
      </c>
      <c r="X237" s="125" t="str">
        <f t="shared" si="140"/>
        <v>ok</v>
      </c>
    </row>
    <row r="238" spans="1:24" x14ac:dyDescent="0.2">
      <c r="A238" s="28">
        <v>890</v>
      </c>
      <c r="B238" s="25" t="s">
        <v>453</v>
      </c>
      <c r="C238" s="117" t="s">
        <v>531</v>
      </c>
      <c r="D238" s="117" t="s">
        <v>46</v>
      </c>
      <c r="F238" s="126">
        <v>125000</v>
      </c>
      <c r="G238" s="27">
        <f t="shared" si="123"/>
        <v>0</v>
      </c>
      <c r="H238" s="27">
        <f t="shared" si="124"/>
        <v>0</v>
      </c>
      <c r="I238" s="27">
        <f t="shared" si="125"/>
        <v>0</v>
      </c>
      <c r="J238" s="27">
        <f t="shared" si="126"/>
        <v>0</v>
      </c>
      <c r="K238" s="27">
        <f t="shared" si="127"/>
        <v>0</v>
      </c>
      <c r="L238" s="27">
        <f t="shared" si="128"/>
        <v>0</v>
      </c>
      <c r="M238" s="27">
        <f t="shared" si="129"/>
        <v>0</v>
      </c>
      <c r="N238" s="27">
        <f t="shared" si="130"/>
        <v>0</v>
      </c>
      <c r="O238" s="27">
        <f t="shared" si="131"/>
        <v>0</v>
      </c>
      <c r="P238" s="27">
        <f t="shared" si="132"/>
        <v>0</v>
      </c>
      <c r="Q238" s="27">
        <f t="shared" si="133"/>
        <v>0</v>
      </c>
      <c r="R238" s="27">
        <f t="shared" si="134"/>
        <v>0</v>
      </c>
      <c r="S238" s="27">
        <f t="shared" si="135"/>
        <v>0</v>
      </c>
      <c r="T238" s="27">
        <f t="shared" si="136"/>
        <v>125000</v>
      </c>
      <c r="U238" s="27">
        <f t="shared" si="137"/>
        <v>0</v>
      </c>
      <c r="V238" s="27">
        <f t="shared" si="138"/>
        <v>0</v>
      </c>
      <c r="W238" s="27">
        <f t="shared" si="139"/>
        <v>125000</v>
      </c>
      <c r="X238" s="125" t="str">
        <f t="shared" si="140"/>
        <v>ok</v>
      </c>
    </row>
    <row r="239" spans="1:24" x14ac:dyDescent="0.2">
      <c r="A239" s="28">
        <v>891</v>
      </c>
      <c r="B239" s="25" t="s">
        <v>454</v>
      </c>
      <c r="C239" s="117" t="s">
        <v>532</v>
      </c>
      <c r="D239" s="117" t="s">
        <v>39</v>
      </c>
      <c r="F239" s="126">
        <v>161000</v>
      </c>
      <c r="G239" s="27">
        <f t="shared" si="123"/>
        <v>0</v>
      </c>
      <c r="H239" s="27">
        <f t="shared" si="124"/>
        <v>0</v>
      </c>
      <c r="I239" s="27">
        <f t="shared" si="125"/>
        <v>0</v>
      </c>
      <c r="J239" s="27">
        <f t="shared" si="126"/>
        <v>0</v>
      </c>
      <c r="K239" s="27">
        <f t="shared" si="127"/>
        <v>0</v>
      </c>
      <c r="L239" s="27">
        <f t="shared" si="128"/>
        <v>0</v>
      </c>
      <c r="M239" s="27">
        <f t="shared" si="129"/>
        <v>0</v>
      </c>
      <c r="N239" s="27">
        <f t="shared" si="130"/>
        <v>161000</v>
      </c>
      <c r="O239" s="27">
        <f t="shared" si="131"/>
        <v>0</v>
      </c>
      <c r="P239" s="27">
        <f t="shared" si="132"/>
        <v>0</v>
      </c>
      <c r="Q239" s="27">
        <f t="shared" si="133"/>
        <v>0</v>
      </c>
      <c r="R239" s="27">
        <f t="shared" si="134"/>
        <v>0</v>
      </c>
      <c r="S239" s="27">
        <f t="shared" si="135"/>
        <v>0</v>
      </c>
      <c r="T239" s="27">
        <f t="shared" si="136"/>
        <v>0</v>
      </c>
      <c r="U239" s="27">
        <f t="shared" si="137"/>
        <v>0</v>
      </c>
      <c r="V239" s="27">
        <f t="shared" si="138"/>
        <v>0</v>
      </c>
      <c r="W239" s="27">
        <f t="shared" si="139"/>
        <v>161000</v>
      </c>
      <c r="X239" s="125" t="str">
        <f t="shared" si="140"/>
        <v>ok</v>
      </c>
    </row>
    <row r="240" spans="1:24" x14ac:dyDescent="0.2">
      <c r="A240" s="28">
        <v>892</v>
      </c>
      <c r="B240" s="25" t="s">
        <v>455</v>
      </c>
      <c r="C240" s="117" t="s">
        <v>533</v>
      </c>
      <c r="D240" s="117" t="s">
        <v>43</v>
      </c>
      <c r="F240" s="126">
        <v>497000</v>
      </c>
      <c r="G240" s="27">
        <f t="shared" si="123"/>
        <v>0</v>
      </c>
      <c r="H240" s="27">
        <f t="shared" si="124"/>
        <v>0</v>
      </c>
      <c r="I240" s="27">
        <f t="shared" si="125"/>
        <v>0</v>
      </c>
      <c r="J240" s="27">
        <f t="shared" si="126"/>
        <v>0</v>
      </c>
      <c r="K240" s="27">
        <f t="shared" si="127"/>
        <v>0</v>
      </c>
      <c r="L240" s="27">
        <f t="shared" si="128"/>
        <v>0</v>
      </c>
      <c r="M240" s="27">
        <f t="shared" si="129"/>
        <v>0</v>
      </c>
      <c r="N240" s="27">
        <f t="shared" si="130"/>
        <v>0</v>
      </c>
      <c r="O240" s="27">
        <f t="shared" si="131"/>
        <v>0</v>
      </c>
      <c r="P240" s="27">
        <f t="shared" si="132"/>
        <v>0</v>
      </c>
      <c r="Q240" s="27">
        <f t="shared" si="133"/>
        <v>0</v>
      </c>
      <c r="R240" s="27">
        <f t="shared" si="134"/>
        <v>0</v>
      </c>
      <c r="S240" s="27">
        <f t="shared" si="135"/>
        <v>497000</v>
      </c>
      <c r="T240" s="27">
        <f t="shared" si="136"/>
        <v>0</v>
      </c>
      <c r="U240" s="27">
        <f t="shared" si="137"/>
        <v>0</v>
      </c>
      <c r="V240" s="27">
        <f t="shared" si="138"/>
        <v>0</v>
      </c>
      <c r="W240" s="27">
        <f t="shared" si="139"/>
        <v>497000</v>
      </c>
      <c r="X240" s="125" t="str">
        <f t="shared" si="140"/>
        <v>ok</v>
      </c>
    </row>
    <row r="241" spans="1:24" x14ac:dyDescent="0.2">
      <c r="A241" s="28">
        <v>893</v>
      </c>
      <c r="B241" s="25" t="s">
        <v>456</v>
      </c>
      <c r="C241" s="117" t="s">
        <v>534</v>
      </c>
      <c r="D241" s="117" t="s">
        <v>46</v>
      </c>
      <c r="F241" s="126">
        <v>0</v>
      </c>
      <c r="G241" s="27">
        <f t="shared" si="123"/>
        <v>0</v>
      </c>
      <c r="H241" s="27">
        <f t="shared" si="124"/>
        <v>0</v>
      </c>
      <c r="I241" s="27">
        <f t="shared" si="125"/>
        <v>0</v>
      </c>
      <c r="J241" s="27">
        <f t="shared" si="126"/>
        <v>0</v>
      </c>
      <c r="K241" s="27">
        <f t="shared" si="127"/>
        <v>0</v>
      </c>
      <c r="L241" s="27">
        <f t="shared" si="128"/>
        <v>0</v>
      </c>
      <c r="M241" s="27">
        <f t="shared" si="129"/>
        <v>0</v>
      </c>
      <c r="N241" s="27">
        <f t="shared" si="130"/>
        <v>0</v>
      </c>
      <c r="O241" s="27">
        <f t="shared" si="131"/>
        <v>0</v>
      </c>
      <c r="P241" s="27">
        <f t="shared" si="132"/>
        <v>0</v>
      </c>
      <c r="Q241" s="27">
        <f t="shared" si="133"/>
        <v>0</v>
      </c>
      <c r="R241" s="27">
        <f t="shared" si="134"/>
        <v>0</v>
      </c>
      <c r="S241" s="27">
        <f t="shared" si="135"/>
        <v>0</v>
      </c>
      <c r="T241" s="27">
        <f t="shared" si="136"/>
        <v>0</v>
      </c>
      <c r="U241" s="27">
        <f t="shared" si="137"/>
        <v>0</v>
      </c>
      <c r="V241" s="27">
        <f t="shared" si="138"/>
        <v>0</v>
      </c>
      <c r="W241" s="27">
        <f t="shared" si="139"/>
        <v>0</v>
      </c>
      <c r="X241" s="125" t="str">
        <f t="shared" si="140"/>
        <v>ok</v>
      </c>
    </row>
    <row r="242" spans="1:24" x14ac:dyDescent="0.2">
      <c r="A242" s="28">
        <v>894</v>
      </c>
      <c r="B242" s="25" t="s">
        <v>457</v>
      </c>
      <c r="C242" s="117" t="s">
        <v>535</v>
      </c>
      <c r="D242" s="117" t="s">
        <v>202</v>
      </c>
      <c r="F242" s="126">
        <v>14000</v>
      </c>
      <c r="G242" s="27">
        <f t="shared" si="123"/>
        <v>0</v>
      </c>
      <c r="H242" s="27">
        <f t="shared" si="124"/>
        <v>0</v>
      </c>
      <c r="I242" s="27">
        <f t="shared" si="125"/>
        <v>0</v>
      </c>
      <c r="J242" s="27">
        <f t="shared" si="126"/>
        <v>0</v>
      </c>
      <c r="K242" s="27">
        <f t="shared" si="127"/>
        <v>0</v>
      </c>
      <c r="L242" s="27">
        <f t="shared" si="128"/>
        <v>0</v>
      </c>
      <c r="M242" s="27">
        <f t="shared" si="129"/>
        <v>0</v>
      </c>
      <c r="N242" s="27">
        <f t="shared" si="130"/>
        <v>554.06440201082376</v>
      </c>
      <c r="O242" s="27">
        <f t="shared" si="131"/>
        <v>2512.6719581383554</v>
      </c>
      <c r="P242" s="27">
        <f t="shared" si="132"/>
        <v>4206.0196793246014</v>
      </c>
      <c r="Q242" s="27">
        <f t="shared" si="133"/>
        <v>365.63971867516761</v>
      </c>
      <c r="R242" s="27">
        <f t="shared" si="134"/>
        <v>263.50796118789367</v>
      </c>
      <c r="S242" s="27">
        <f t="shared" si="135"/>
        <v>4431.468681778777</v>
      </c>
      <c r="T242" s="27">
        <f t="shared" si="136"/>
        <v>1666.6275988843811</v>
      </c>
      <c r="U242" s="27">
        <f t="shared" si="137"/>
        <v>0</v>
      </c>
      <c r="V242" s="27">
        <f t="shared" si="138"/>
        <v>0</v>
      </c>
      <c r="W242" s="27">
        <f t="shared" si="139"/>
        <v>14000</v>
      </c>
      <c r="X242" s="125" t="str">
        <f t="shared" si="140"/>
        <v>ok</v>
      </c>
    </row>
    <row r="243" spans="1:24" x14ac:dyDescent="0.2">
      <c r="F243" s="33"/>
      <c r="G243" s="25"/>
      <c r="H243" s="25"/>
      <c r="I243" s="25"/>
      <c r="J243" s="25"/>
      <c r="K243" s="25"/>
      <c r="L243" s="25"/>
      <c r="M243" s="25"/>
      <c r="N243" s="25"/>
    </row>
    <row r="244" spans="1:24" x14ac:dyDescent="0.2">
      <c r="A244" s="28" t="s">
        <v>188</v>
      </c>
      <c r="C244" s="117" t="s">
        <v>536</v>
      </c>
      <c r="F244" s="33">
        <f>SUM(F233:F242)</f>
        <v>6564606</v>
      </c>
      <c r="G244" s="33">
        <f t="shared" ref="G244:W244" si="141">SUM(G233:G242)</f>
        <v>0</v>
      </c>
      <c r="H244" s="33">
        <f t="shared" si="141"/>
        <v>0</v>
      </c>
      <c r="I244" s="33">
        <f t="shared" si="141"/>
        <v>0</v>
      </c>
      <c r="J244" s="33">
        <f t="shared" si="141"/>
        <v>0</v>
      </c>
      <c r="K244" s="33">
        <f t="shared" si="141"/>
        <v>0</v>
      </c>
      <c r="L244" s="33">
        <f t="shared" si="141"/>
        <v>0</v>
      </c>
      <c r="M244" s="33">
        <f t="shared" si="141"/>
        <v>0</v>
      </c>
      <c r="N244" s="33">
        <f t="shared" si="141"/>
        <v>298627.06440201082</v>
      </c>
      <c r="O244" s="33">
        <f t="shared" si="141"/>
        <v>1927933.434101474</v>
      </c>
      <c r="P244" s="33">
        <f t="shared" si="141"/>
        <v>3227212.3458036208</v>
      </c>
      <c r="Q244" s="33">
        <f>SUM(Q233:Q242)</f>
        <v>280549.57042287226</v>
      </c>
      <c r="R244" s="33">
        <f>SUM(R233:R242)</f>
        <v>202185.48898935909</v>
      </c>
      <c r="S244" s="33">
        <f t="shared" si="141"/>
        <v>501431.46868177876</v>
      </c>
      <c r="T244" s="33">
        <f t="shared" si="141"/>
        <v>126666.62759888438</v>
      </c>
      <c r="U244" s="33">
        <f t="shared" si="141"/>
        <v>0</v>
      </c>
      <c r="V244" s="33">
        <f t="shared" si="141"/>
        <v>0</v>
      </c>
      <c r="W244" s="33">
        <f t="shared" si="141"/>
        <v>6564606</v>
      </c>
      <c r="X244" s="125" t="str">
        <f t="shared" si="140"/>
        <v>ok</v>
      </c>
    </row>
    <row r="245" spans="1:24" x14ac:dyDescent="0.2">
      <c r="A245" s="28"/>
      <c r="F245" s="33"/>
    </row>
    <row r="246" spans="1:24" x14ac:dyDescent="0.2">
      <c r="A246" s="28" t="s">
        <v>591</v>
      </c>
      <c r="C246" s="117" t="s">
        <v>354</v>
      </c>
      <c r="F246" s="32">
        <f>F189+F215+F244</f>
        <v>10837814</v>
      </c>
      <c r="G246" s="32">
        <f t="shared" ref="G246:V246" si="142">G189+G215+G244</f>
        <v>0</v>
      </c>
      <c r="H246" s="32">
        <f t="shared" si="142"/>
        <v>0</v>
      </c>
      <c r="I246" s="32">
        <f t="shared" si="142"/>
        <v>0</v>
      </c>
      <c r="J246" s="32">
        <f t="shared" si="142"/>
        <v>0</v>
      </c>
      <c r="K246" s="32">
        <f t="shared" si="142"/>
        <v>813028</v>
      </c>
      <c r="L246" s="32">
        <f t="shared" si="142"/>
        <v>0</v>
      </c>
      <c r="M246" s="32">
        <f t="shared" si="142"/>
        <v>306000</v>
      </c>
      <c r="N246" s="32">
        <f t="shared" si="142"/>
        <v>1084191.5988961942</v>
      </c>
      <c r="O246" s="32">
        <f t="shared" si="142"/>
        <v>2228060.1323124613</v>
      </c>
      <c r="P246" s="32">
        <f t="shared" si="142"/>
        <v>3729601.3643452204</v>
      </c>
      <c r="Q246" s="32">
        <f>Q189+Q215+Q244</f>
        <v>324223.4933738322</v>
      </c>
      <c r="R246" s="32">
        <f>R189+R215+R244</f>
        <v>233660.25993487731</v>
      </c>
      <c r="S246" s="32">
        <f t="shared" si="142"/>
        <v>1030749.2968128579</v>
      </c>
      <c r="T246" s="32">
        <f t="shared" si="142"/>
        <v>1088299.8543245571</v>
      </c>
      <c r="U246" s="32">
        <f t="shared" si="142"/>
        <v>0</v>
      </c>
      <c r="V246" s="32">
        <f t="shared" si="142"/>
        <v>0</v>
      </c>
      <c r="W246" s="27">
        <f>SUM(G246:V246)</f>
        <v>10837814.000000002</v>
      </c>
      <c r="X246" s="125" t="str">
        <f t="shared" si="140"/>
        <v>ok</v>
      </c>
    </row>
    <row r="247" spans="1:24" x14ac:dyDescent="0.2">
      <c r="A247" s="28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27"/>
      <c r="X247" s="125"/>
    </row>
    <row r="248" spans="1:24" x14ac:dyDescent="0.2">
      <c r="A248" s="13"/>
      <c r="F248" s="27"/>
    </row>
    <row r="249" spans="1:24" x14ac:dyDescent="0.2">
      <c r="A249" s="13" t="s">
        <v>468</v>
      </c>
      <c r="F249" s="27"/>
    </row>
    <row r="250" spans="1:24" x14ac:dyDescent="0.2">
      <c r="A250" s="28">
        <v>901</v>
      </c>
      <c r="B250" s="25" t="s">
        <v>138</v>
      </c>
      <c r="C250" s="117" t="s">
        <v>541</v>
      </c>
      <c r="D250" s="117" t="s">
        <v>49</v>
      </c>
      <c r="F250" s="32">
        <v>625418.55000000005</v>
      </c>
      <c r="G250" s="27">
        <f>(VLOOKUP($D250,$C$6:$AJ$992,5,)/VLOOKUP($D250,$C$6:$AJ$992,4,))*$F250</f>
        <v>0</v>
      </c>
      <c r="H250" s="27">
        <f>(VLOOKUP($D250,$C$6:$AJ$992,6,)/VLOOKUP($D250,$C$6:$AJ$992,4,))*$F250</f>
        <v>0</v>
      </c>
      <c r="I250" s="27">
        <f>(VLOOKUP($D250,$C$6:$AJ$992,7,)/VLOOKUP($D250,$C$6:$AJ$992,4,))*$F250</f>
        <v>0</v>
      </c>
      <c r="J250" s="27">
        <f>(VLOOKUP($D250,$C$6:$AJ$992,8,)/VLOOKUP($D250,$C$6:$AJ$992,4,))*$F250</f>
        <v>0</v>
      </c>
      <c r="K250" s="27">
        <f>(VLOOKUP($D250,$C$6:$AJ$992,9,)/VLOOKUP($D250,$C$6:$AJ$992,4,))*$F250</f>
        <v>0</v>
      </c>
      <c r="L250" s="27">
        <f>(VLOOKUP($D250,$C$6:$AJ$992,10,)/VLOOKUP($D250,$C$6:$AJ$992,4,))*$F250</f>
        <v>0</v>
      </c>
      <c r="M250" s="27">
        <f>(VLOOKUP($D250,$C$6:$AJ$992,11,)/VLOOKUP($D250,$C$6:$AJ$992,4,))*$F250</f>
        <v>0</v>
      </c>
      <c r="N250" s="27">
        <f>(VLOOKUP($D250,$C$6:$AJ$992,12,)/VLOOKUP($D250,$C$6:$AJ$992,4,))*$F250</f>
        <v>0</v>
      </c>
      <c r="O250" s="27">
        <f>(VLOOKUP($D250,$C$6:$AJ$992,13,)/VLOOKUP($D250,$C$6:$AJ$992,4,))*$F250</f>
        <v>0</v>
      </c>
      <c r="P250" s="27">
        <f>(VLOOKUP($D250,$C$6:$AJ$992,14,)/VLOOKUP($D250,$C$6:$AJ$992,4,))*$F250</f>
        <v>0</v>
      </c>
      <c r="Q250" s="27">
        <f>(VLOOKUP($D250,$C$6:$AJ$992,15,)/VLOOKUP($D250,$C$6:$AJ$992,4,))*$F250</f>
        <v>0</v>
      </c>
      <c r="R250" s="27">
        <f>(VLOOKUP($D250,$C$6:$AJ$992,16,)/VLOOKUP($D250,$C$6:$AJ$992,4,))*$F250</f>
        <v>0</v>
      </c>
      <c r="S250" s="27">
        <f>(VLOOKUP($D250,$C$6:$AJ$992,17,)/VLOOKUP($D250,$C$6:$AJ$992,4,))*$F250</f>
        <v>0</v>
      </c>
      <c r="T250" s="27">
        <f>(VLOOKUP($D250,$C$6:$AJ$992,18,)/VLOOKUP($D250,$C$6:$AJ$992,4,))*$F250</f>
        <v>0</v>
      </c>
      <c r="U250" s="27">
        <f>(VLOOKUP($D250,$C$6:$AJ$992,19,)/VLOOKUP($D250,$C$6:$AJ$992,4,))*$F250</f>
        <v>625418.55000000005</v>
      </c>
      <c r="V250" s="27">
        <f>(VLOOKUP($D250,$C$6:$AJ$992,20,)/VLOOKUP($D250,$C$6:$AJ$992,4,))*$F250</f>
        <v>0</v>
      </c>
      <c r="W250" s="27">
        <f>SUM(G250:V250)</f>
        <v>625418.55000000005</v>
      </c>
      <c r="X250" s="125" t="str">
        <f>IF(ABS(W250-F250)&lt;1,"ok","err")</f>
        <v>ok</v>
      </c>
    </row>
    <row r="251" spans="1:24" x14ac:dyDescent="0.2">
      <c r="A251" s="28">
        <v>902</v>
      </c>
      <c r="B251" s="25" t="s">
        <v>140</v>
      </c>
      <c r="C251" s="117" t="s">
        <v>542</v>
      </c>
      <c r="D251" s="117" t="s">
        <v>49</v>
      </c>
      <c r="F251" s="27">
        <v>248281.2</v>
      </c>
      <c r="G251" s="27">
        <f>(VLOOKUP($D251,$C$6:$AJ$992,5,)/VLOOKUP($D251,$C$6:$AJ$992,4,))*$F251</f>
        <v>0</v>
      </c>
      <c r="H251" s="27">
        <f>(VLOOKUP($D251,$C$6:$AJ$992,6,)/VLOOKUP($D251,$C$6:$AJ$992,4,))*$F251</f>
        <v>0</v>
      </c>
      <c r="I251" s="27">
        <f>(VLOOKUP($D251,$C$6:$AJ$992,7,)/VLOOKUP($D251,$C$6:$AJ$992,4,))*$F251</f>
        <v>0</v>
      </c>
      <c r="J251" s="27">
        <f>(VLOOKUP($D251,$C$6:$AJ$992,8,)/VLOOKUP($D251,$C$6:$AJ$992,4,))*$F251</f>
        <v>0</v>
      </c>
      <c r="K251" s="27">
        <f>(VLOOKUP($D251,$C$6:$AJ$992,9,)/VLOOKUP($D251,$C$6:$AJ$992,4,))*$F251</f>
        <v>0</v>
      </c>
      <c r="L251" s="27">
        <f>(VLOOKUP($D251,$C$6:$AJ$992,10,)/VLOOKUP($D251,$C$6:$AJ$992,4,))*$F251</f>
        <v>0</v>
      </c>
      <c r="M251" s="27">
        <f>(VLOOKUP($D251,$C$6:$AJ$992,11,)/VLOOKUP($D251,$C$6:$AJ$992,4,))*$F251</f>
        <v>0</v>
      </c>
      <c r="N251" s="27">
        <f>(VLOOKUP($D251,$C$6:$AJ$992,12,)/VLOOKUP($D251,$C$6:$AJ$992,4,))*$F251</f>
        <v>0</v>
      </c>
      <c r="O251" s="27">
        <f>(VLOOKUP($D251,$C$6:$AJ$992,13,)/VLOOKUP($D251,$C$6:$AJ$992,4,))*$F251</f>
        <v>0</v>
      </c>
      <c r="P251" s="27">
        <f>(VLOOKUP($D251,$C$6:$AJ$992,14,)/VLOOKUP($D251,$C$6:$AJ$992,4,))*$F251</f>
        <v>0</v>
      </c>
      <c r="Q251" s="27">
        <f>(VLOOKUP($D251,$C$6:$AJ$992,15,)/VLOOKUP($D251,$C$6:$AJ$992,4,))*$F251</f>
        <v>0</v>
      </c>
      <c r="R251" s="27">
        <f>(VLOOKUP($D251,$C$6:$AJ$992,16,)/VLOOKUP($D251,$C$6:$AJ$992,4,))*$F251</f>
        <v>0</v>
      </c>
      <c r="S251" s="27">
        <f>(VLOOKUP($D251,$C$6:$AJ$992,17,)/VLOOKUP($D251,$C$6:$AJ$992,4,))*$F251</f>
        <v>0</v>
      </c>
      <c r="T251" s="27">
        <f>(VLOOKUP($D251,$C$6:$AJ$992,18,)/VLOOKUP($D251,$C$6:$AJ$992,4,))*$F251</f>
        <v>0</v>
      </c>
      <c r="U251" s="27">
        <f>(VLOOKUP($D251,$C$6:$AJ$992,19,)/VLOOKUP($D251,$C$6:$AJ$992,4,))*$F251</f>
        <v>248281.2</v>
      </c>
      <c r="V251" s="27">
        <f>(VLOOKUP($D251,$C$6:$AJ$992,20,)/VLOOKUP($D251,$C$6:$AJ$992,4,))*$F251</f>
        <v>0</v>
      </c>
      <c r="W251" s="27">
        <f>SUM(G251:V251)</f>
        <v>248281.2</v>
      </c>
      <c r="X251" s="125" t="str">
        <f>IF(ABS(W251-F251)&lt;1,"ok","err")</f>
        <v>ok</v>
      </c>
    </row>
    <row r="252" spans="1:24" x14ac:dyDescent="0.2">
      <c r="A252" s="28">
        <v>903</v>
      </c>
      <c r="B252" s="25" t="s">
        <v>440</v>
      </c>
      <c r="C252" s="117" t="s">
        <v>543</v>
      </c>
      <c r="D252" s="117" t="s">
        <v>49</v>
      </c>
      <c r="F252" s="27">
        <v>2559547.8000000003</v>
      </c>
      <c r="G252" s="27">
        <f>(VLOOKUP($D252,$C$6:$AJ$992,5,)/VLOOKUP($D252,$C$6:$AJ$992,4,))*$F252</f>
        <v>0</v>
      </c>
      <c r="H252" s="27">
        <f>(VLOOKUP($D252,$C$6:$AJ$992,6,)/VLOOKUP($D252,$C$6:$AJ$992,4,))*$F252</f>
        <v>0</v>
      </c>
      <c r="I252" s="27">
        <f>(VLOOKUP($D252,$C$6:$AJ$992,7,)/VLOOKUP($D252,$C$6:$AJ$992,4,))*$F252</f>
        <v>0</v>
      </c>
      <c r="J252" s="27">
        <f>(VLOOKUP($D252,$C$6:$AJ$992,8,)/VLOOKUP($D252,$C$6:$AJ$992,4,))*$F252</f>
        <v>0</v>
      </c>
      <c r="K252" s="27">
        <f>(VLOOKUP($D252,$C$6:$AJ$992,9,)/VLOOKUP($D252,$C$6:$AJ$992,4,))*$F252</f>
        <v>0</v>
      </c>
      <c r="L252" s="27">
        <f>(VLOOKUP($D252,$C$6:$AJ$992,10,)/VLOOKUP($D252,$C$6:$AJ$992,4,))*$F252</f>
        <v>0</v>
      </c>
      <c r="M252" s="27">
        <f>(VLOOKUP($D252,$C$6:$AJ$992,11,)/VLOOKUP($D252,$C$6:$AJ$992,4,))*$F252</f>
        <v>0</v>
      </c>
      <c r="N252" s="27">
        <f>(VLOOKUP($D252,$C$6:$AJ$992,12,)/VLOOKUP($D252,$C$6:$AJ$992,4,))*$F252</f>
        <v>0</v>
      </c>
      <c r="O252" s="27">
        <f>(VLOOKUP($D252,$C$6:$AJ$992,13,)/VLOOKUP($D252,$C$6:$AJ$992,4,))*$F252</f>
        <v>0</v>
      </c>
      <c r="P252" s="27">
        <f>(VLOOKUP($D252,$C$6:$AJ$992,14,)/VLOOKUP($D252,$C$6:$AJ$992,4,))*$F252</f>
        <v>0</v>
      </c>
      <c r="Q252" s="27">
        <f>(VLOOKUP($D252,$C$6:$AJ$992,15,)/VLOOKUP($D252,$C$6:$AJ$992,4,))*$F252</f>
        <v>0</v>
      </c>
      <c r="R252" s="27">
        <f>(VLOOKUP($D252,$C$6:$AJ$992,16,)/VLOOKUP($D252,$C$6:$AJ$992,4,))*$F252</f>
        <v>0</v>
      </c>
      <c r="S252" s="27">
        <f>(VLOOKUP($D252,$C$6:$AJ$992,17,)/VLOOKUP($D252,$C$6:$AJ$992,4,))*$F252</f>
        <v>0</v>
      </c>
      <c r="T252" s="27">
        <f>(VLOOKUP($D252,$C$6:$AJ$992,18,)/VLOOKUP($D252,$C$6:$AJ$992,4,))*$F252</f>
        <v>0</v>
      </c>
      <c r="U252" s="27">
        <f>(VLOOKUP($D252,$C$6:$AJ$992,19,)/VLOOKUP($D252,$C$6:$AJ$992,4,))*$F252</f>
        <v>2559547.8000000003</v>
      </c>
      <c r="V252" s="27">
        <f>(VLOOKUP($D252,$C$6:$AJ$992,20,)/VLOOKUP($D252,$C$6:$AJ$992,4,))*$F252</f>
        <v>0</v>
      </c>
      <c r="W252" s="27">
        <f>SUM(G252:V252)</f>
        <v>2559547.8000000003</v>
      </c>
      <c r="X252" s="125" t="str">
        <f>IF(ABS(W252-F252)&lt;1,"ok","err")</f>
        <v>ok</v>
      </c>
    </row>
    <row r="253" spans="1:24" x14ac:dyDescent="0.2">
      <c r="A253" s="28">
        <v>904</v>
      </c>
      <c r="B253" s="25" t="s">
        <v>143</v>
      </c>
      <c r="C253" s="117" t="s">
        <v>544</v>
      </c>
      <c r="D253" s="117" t="s">
        <v>49</v>
      </c>
      <c r="F253" s="27">
        <v>0</v>
      </c>
      <c r="G253" s="27">
        <f>(VLOOKUP($D253,$C$6:$AJ$992,5,)/VLOOKUP($D253,$C$6:$AJ$992,4,))*$F253</f>
        <v>0</v>
      </c>
      <c r="H253" s="27">
        <f>(VLOOKUP($D253,$C$6:$AJ$992,6,)/VLOOKUP($D253,$C$6:$AJ$992,4,))*$F253</f>
        <v>0</v>
      </c>
      <c r="I253" s="27">
        <f>(VLOOKUP($D253,$C$6:$AJ$992,7,)/VLOOKUP($D253,$C$6:$AJ$992,4,))*$F253</f>
        <v>0</v>
      </c>
      <c r="J253" s="27">
        <f>(VLOOKUP($D253,$C$6:$AJ$992,8,)/VLOOKUP($D253,$C$6:$AJ$992,4,))*$F253</f>
        <v>0</v>
      </c>
      <c r="K253" s="27">
        <f>(VLOOKUP($D253,$C$6:$AJ$992,9,)/VLOOKUP($D253,$C$6:$AJ$992,4,))*$F253</f>
        <v>0</v>
      </c>
      <c r="L253" s="27">
        <f>(VLOOKUP($D253,$C$6:$AJ$992,10,)/VLOOKUP($D253,$C$6:$AJ$992,4,))*$F253</f>
        <v>0</v>
      </c>
      <c r="M253" s="27">
        <f>(VLOOKUP($D253,$C$6:$AJ$992,11,)/VLOOKUP($D253,$C$6:$AJ$992,4,))*$F253</f>
        <v>0</v>
      </c>
      <c r="N253" s="27">
        <f>(VLOOKUP($D253,$C$6:$AJ$992,12,)/VLOOKUP($D253,$C$6:$AJ$992,4,))*$F253</f>
        <v>0</v>
      </c>
      <c r="O253" s="27">
        <f>(VLOOKUP($D253,$C$6:$AJ$992,13,)/VLOOKUP($D253,$C$6:$AJ$992,4,))*$F253</f>
        <v>0</v>
      </c>
      <c r="P253" s="27">
        <f>(VLOOKUP($D253,$C$6:$AJ$992,14,)/VLOOKUP($D253,$C$6:$AJ$992,4,))*$F253</f>
        <v>0</v>
      </c>
      <c r="Q253" s="27">
        <f>(VLOOKUP($D253,$C$6:$AJ$992,15,)/VLOOKUP($D253,$C$6:$AJ$992,4,))*$F253</f>
        <v>0</v>
      </c>
      <c r="R253" s="27">
        <f>(VLOOKUP($D253,$C$6:$AJ$992,16,)/VLOOKUP($D253,$C$6:$AJ$992,4,))*$F253</f>
        <v>0</v>
      </c>
      <c r="S253" s="27">
        <f>(VLOOKUP($D253,$C$6:$AJ$992,17,)/VLOOKUP($D253,$C$6:$AJ$992,4,))*$F253</f>
        <v>0</v>
      </c>
      <c r="T253" s="27">
        <f>(VLOOKUP($D253,$C$6:$AJ$992,18,)/VLOOKUP($D253,$C$6:$AJ$992,4,))*$F253</f>
        <v>0</v>
      </c>
      <c r="U253" s="27">
        <f>(VLOOKUP($D253,$C$6:$AJ$992,19,)/VLOOKUP($D253,$C$6:$AJ$992,4,))*$F253</f>
        <v>0</v>
      </c>
      <c r="V253" s="27">
        <f>(VLOOKUP($D253,$C$6:$AJ$992,20,)/VLOOKUP($D253,$C$6:$AJ$992,4,))*$F253</f>
        <v>0</v>
      </c>
      <c r="W253" s="27">
        <f>SUM(G253:V253)</f>
        <v>0</v>
      </c>
      <c r="X253" s="125" t="str">
        <f>IF(ABS(W253-F253)&lt;1,"ok","err")</f>
        <v>ok</v>
      </c>
    </row>
    <row r="254" spans="1:24" x14ac:dyDescent="0.2">
      <c r="A254" s="28">
        <v>905</v>
      </c>
      <c r="B254" s="25" t="s">
        <v>441</v>
      </c>
      <c r="C254" s="117" t="s">
        <v>545</v>
      </c>
      <c r="D254" s="117" t="s">
        <v>49</v>
      </c>
      <c r="F254" s="27">
        <v>12182.85</v>
      </c>
      <c r="G254" s="27">
        <f>(VLOOKUP($D254,$C$6:$AJ$992,5,)/VLOOKUP($D254,$C$6:$AJ$992,4,))*$F254</f>
        <v>0</v>
      </c>
      <c r="H254" s="27">
        <f>(VLOOKUP($D254,$C$6:$AJ$992,6,)/VLOOKUP($D254,$C$6:$AJ$992,4,))*$F254</f>
        <v>0</v>
      </c>
      <c r="I254" s="27">
        <f>(VLOOKUP($D254,$C$6:$AJ$992,7,)/VLOOKUP($D254,$C$6:$AJ$992,4,))*$F254</f>
        <v>0</v>
      </c>
      <c r="J254" s="27">
        <f>(VLOOKUP($D254,$C$6:$AJ$992,8,)/VLOOKUP($D254,$C$6:$AJ$992,4,))*$F254</f>
        <v>0</v>
      </c>
      <c r="K254" s="27">
        <f>(VLOOKUP($D254,$C$6:$AJ$992,9,)/VLOOKUP($D254,$C$6:$AJ$992,4,))*$F254</f>
        <v>0</v>
      </c>
      <c r="L254" s="27">
        <f>(VLOOKUP($D254,$C$6:$AJ$992,10,)/VLOOKUP($D254,$C$6:$AJ$992,4,))*$F254</f>
        <v>0</v>
      </c>
      <c r="M254" s="27">
        <f>(VLOOKUP($D254,$C$6:$AJ$992,11,)/VLOOKUP($D254,$C$6:$AJ$992,4,))*$F254</f>
        <v>0</v>
      </c>
      <c r="N254" s="27">
        <f>(VLOOKUP($D254,$C$6:$AJ$992,12,)/VLOOKUP($D254,$C$6:$AJ$992,4,))*$F254</f>
        <v>0</v>
      </c>
      <c r="O254" s="27">
        <f>(VLOOKUP($D254,$C$6:$AJ$992,13,)/VLOOKUP($D254,$C$6:$AJ$992,4,))*$F254</f>
        <v>0</v>
      </c>
      <c r="P254" s="27">
        <f>(VLOOKUP($D254,$C$6:$AJ$992,14,)/VLOOKUP($D254,$C$6:$AJ$992,4,))*$F254</f>
        <v>0</v>
      </c>
      <c r="Q254" s="27">
        <f>(VLOOKUP($D254,$C$6:$AJ$992,15,)/VLOOKUP($D254,$C$6:$AJ$992,4,))*$F254</f>
        <v>0</v>
      </c>
      <c r="R254" s="27">
        <f>(VLOOKUP($D254,$C$6:$AJ$992,16,)/VLOOKUP($D254,$C$6:$AJ$992,4,))*$F254</f>
        <v>0</v>
      </c>
      <c r="S254" s="27">
        <f>(VLOOKUP($D254,$C$6:$AJ$992,17,)/VLOOKUP($D254,$C$6:$AJ$992,4,))*$F254</f>
        <v>0</v>
      </c>
      <c r="T254" s="27">
        <f>(VLOOKUP($D254,$C$6:$AJ$992,18,)/VLOOKUP($D254,$C$6:$AJ$992,4,))*$F254</f>
        <v>0</v>
      </c>
      <c r="U254" s="27">
        <f>(VLOOKUP($D254,$C$6:$AJ$992,19,)/VLOOKUP($D254,$C$6:$AJ$992,4,))*$F254</f>
        <v>12182.85</v>
      </c>
      <c r="V254" s="27">
        <f>(VLOOKUP($D254,$C$6:$AJ$992,20,)/VLOOKUP($D254,$C$6:$AJ$992,4,))*$F254</f>
        <v>0</v>
      </c>
      <c r="W254" s="27">
        <f>SUM(G254:V254)</f>
        <v>12182.85</v>
      </c>
      <c r="X254" s="125" t="str">
        <f>IF(ABS(W254-F254)&lt;1,"ok","err")</f>
        <v>ok</v>
      </c>
    </row>
    <row r="255" spans="1:24" x14ac:dyDescent="0.2">
      <c r="A255" s="28"/>
      <c r="F255" s="27"/>
    </row>
    <row r="256" spans="1:24" x14ac:dyDescent="0.2">
      <c r="A256" s="28" t="s">
        <v>478</v>
      </c>
      <c r="C256" s="117" t="s">
        <v>546</v>
      </c>
      <c r="F256" s="32">
        <f>SUM(F250:F254)</f>
        <v>3445430.4000000004</v>
      </c>
      <c r="G256" s="32">
        <f t="shared" ref="G256:V256" si="143">SUM(G250:G254)</f>
        <v>0</v>
      </c>
      <c r="H256" s="32">
        <f t="shared" si="143"/>
        <v>0</v>
      </c>
      <c r="I256" s="32">
        <f t="shared" si="143"/>
        <v>0</v>
      </c>
      <c r="J256" s="32">
        <f t="shared" si="143"/>
        <v>0</v>
      </c>
      <c r="K256" s="32">
        <f t="shared" si="143"/>
        <v>0</v>
      </c>
      <c r="L256" s="32">
        <f t="shared" si="143"/>
        <v>0</v>
      </c>
      <c r="M256" s="32">
        <f t="shared" si="143"/>
        <v>0</v>
      </c>
      <c r="N256" s="32">
        <f t="shared" si="143"/>
        <v>0</v>
      </c>
      <c r="O256" s="32">
        <f t="shared" si="143"/>
        <v>0</v>
      </c>
      <c r="P256" s="32">
        <f t="shared" si="143"/>
        <v>0</v>
      </c>
      <c r="Q256" s="32">
        <f t="shared" si="143"/>
        <v>0</v>
      </c>
      <c r="R256" s="32">
        <f t="shared" si="143"/>
        <v>0</v>
      </c>
      <c r="S256" s="32">
        <f t="shared" si="143"/>
        <v>0</v>
      </c>
      <c r="T256" s="32">
        <f t="shared" si="143"/>
        <v>0</v>
      </c>
      <c r="U256" s="32">
        <f t="shared" si="143"/>
        <v>3445430.4000000004</v>
      </c>
      <c r="V256" s="32">
        <f t="shared" si="143"/>
        <v>0</v>
      </c>
      <c r="W256" s="27">
        <f>SUM(G256:V256)</f>
        <v>3445430.4000000004</v>
      </c>
      <c r="X256" s="125" t="str">
        <f>IF(ABS(W256-F256)&lt;1,"ok","err")</f>
        <v>ok</v>
      </c>
    </row>
    <row r="257" spans="1:24" x14ac:dyDescent="0.2">
      <c r="A257" s="28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27"/>
      <c r="X257" s="125"/>
    </row>
    <row r="258" spans="1:24" x14ac:dyDescent="0.2">
      <c r="A258" s="120" t="s">
        <v>149</v>
      </c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27"/>
      <c r="X258" s="125"/>
    </row>
    <row r="259" spans="1:24" x14ac:dyDescent="0.2">
      <c r="A259" s="28" t="s">
        <v>148</v>
      </c>
      <c r="B259" s="25" t="s">
        <v>13</v>
      </c>
      <c r="C259" s="117" t="s">
        <v>547</v>
      </c>
      <c r="D259" s="117" t="s">
        <v>52</v>
      </c>
      <c r="F259" s="32">
        <v>295765.56</v>
      </c>
      <c r="G259" s="27">
        <f>(VLOOKUP($D259,$C$6:$AJ$992,5,)/VLOOKUP($D259,$C$6:$AJ$992,4,))*$F259</f>
        <v>0</v>
      </c>
      <c r="H259" s="27">
        <f>(VLOOKUP($D259,$C$6:$AJ$992,6,)/VLOOKUP($D259,$C$6:$AJ$992,4,))*$F259</f>
        <v>0</v>
      </c>
      <c r="I259" s="27">
        <f>(VLOOKUP($D259,$C$6:$AJ$992,7,)/VLOOKUP($D259,$C$6:$AJ$992,4,))*$F259</f>
        <v>0</v>
      </c>
      <c r="J259" s="27">
        <f>(VLOOKUP($D259,$C$6:$AJ$992,8,)/VLOOKUP($D259,$C$6:$AJ$992,4,))*$F259</f>
        <v>0</v>
      </c>
      <c r="K259" s="27">
        <f>(VLOOKUP($D259,$C$6:$AJ$992,9,)/VLOOKUP($D259,$C$6:$AJ$992,4,))*$F259</f>
        <v>0</v>
      </c>
      <c r="L259" s="27">
        <f>(VLOOKUP($D259,$C$6:$AJ$992,10,)/VLOOKUP($D259,$C$6:$AJ$992,4,))*$F259</f>
        <v>0</v>
      </c>
      <c r="M259" s="27">
        <f>(VLOOKUP($D259,$C$6:$AJ$992,11,)/VLOOKUP($D259,$C$6:$AJ$992,4,))*$F259</f>
        <v>0</v>
      </c>
      <c r="N259" s="27">
        <f>(VLOOKUP($D259,$C$6:$AJ$992,12,)/VLOOKUP($D259,$C$6:$AJ$992,4,))*$F259</f>
        <v>0</v>
      </c>
      <c r="O259" s="27">
        <f>(VLOOKUP($D259,$C$6:$AJ$992,13,)/VLOOKUP($D259,$C$6:$AJ$992,4,))*$F259</f>
        <v>0</v>
      </c>
      <c r="P259" s="27">
        <f>(VLOOKUP($D259,$C$6:$AJ$992,14,)/VLOOKUP($D259,$C$6:$AJ$992,4,))*$F259</f>
        <v>0</v>
      </c>
      <c r="Q259" s="27">
        <f>(VLOOKUP($D259,$C$6:$AJ$992,15,)/VLOOKUP($D259,$C$6:$AJ$992,4,))*$F259</f>
        <v>0</v>
      </c>
      <c r="R259" s="27">
        <f>(VLOOKUP($D259,$C$6:$AJ$992,16,)/VLOOKUP($D259,$C$6:$AJ$992,4,))*$F259</f>
        <v>0</v>
      </c>
      <c r="S259" s="27">
        <f>(VLOOKUP($D259,$C$6:$AJ$992,17,)/VLOOKUP($D259,$C$6:$AJ$992,4,))*$F259</f>
        <v>0</v>
      </c>
      <c r="T259" s="27">
        <f>(VLOOKUP($D259,$C$6:$AJ$992,18,)/VLOOKUP($D259,$C$6:$AJ$992,4,))*$F259</f>
        <v>0</v>
      </c>
      <c r="U259" s="27">
        <f>(VLOOKUP($D259,$C$6:$AJ$992,19,)/VLOOKUP($D259,$C$6:$AJ$992,4,))*$F259</f>
        <v>0</v>
      </c>
      <c r="V259" s="27">
        <f>(VLOOKUP($D259,$C$6:$AJ$992,20,)/VLOOKUP($D259,$C$6:$AJ$992,4,))*$F259</f>
        <v>295765.56</v>
      </c>
      <c r="W259" s="27">
        <f>SUM(G259:V259)</f>
        <v>295765.56</v>
      </c>
      <c r="X259" s="125" t="str">
        <f>IF(ABS(W259-F259)&lt;1,"ok","err")</f>
        <v>ok</v>
      </c>
    </row>
    <row r="260" spans="1:24" x14ac:dyDescent="0.2">
      <c r="A260" s="28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27"/>
      <c r="X260" s="125"/>
    </row>
    <row r="261" spans="1:24" x14ac:dyDescent="0.2">
      <c r="A261" s="120" t="s">
        <v>152</v>
      </c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27"/>
      <c r="X261" s="125"/>
    </row>
    <row r="262" spans="1:24" x14ac:dyDescent="0.2">
      <c r="A262" s="28" t="s">
        <v>151</v>
      </c>
      <c r="B262" s="25" t="s">
        <v>152</v>
      </c>
      <c r="C262" s="117" t="s">
        <v>548</v>
      </c>
      <c r="D262" s="117" t="s">
        <v>52</v>
      </c>
      <c r="F262" s="32">
        <v>0</v>
      </c>
      <c r="G262" s="27">
        <f>(VLOOKUP($D262,$C$6:$AJ$992,5,)/VLOOKUP($D262,$C$6:$AJ$992,4,))*$F262</f>
        <v>0</v>
      </c>
      <c r="H262" s="27">
        <f>(VLOOKUP($D262,$C$6:$AJ$992,6,)/VLOOKUP($D262,$C$6:$AJ$992,4,))*$F262</f>
        <v>0</v>
      </c>
      <c r="I262" s="27">
        <f>(VLOOKUP($D262,$C$6:$AJ$992,7,)/VLOOKUP($D262,$C$6:$AJ$992,4,))*$F262</f>
        <v>0</v>
      </c>
      <c r="J262" s="27">
        <f>(VLOOKUP($D262,$C$6:$AJ$992,8,)/VLOOKUP($D262,$C$6:$AJ$992,4,))*$F262</f>
        <v>0</v>
      </c>
      <c r="K262" s="27">
        <f>(VLOOKUP($D262,$C$6:$AJ$992,9,)/VLOOKUP($D262,$C$6:$AJ$992,4,))*$F262</f>
        <v>0</v>
      </c>
      <c r="L262" s="27">
        <f>(VLOOKUP($D262,$C$6:$AJ$992,10,)/VLOOKUP($D262,$C$6:$AJ$992,4,))*$F262</f>
        <v>0</v>
      </c>
      <c r="M262" s="27">
        <f>(VLOOKUP($D262,$C$6:$AJ$992,11,)/VLOOKUP($D262,$C$6:$AJ$992,4,))*$F262</f>
        <v>0</v>
      </c>
      <c r="N262" s="27">
        <f>(VLOOKUP($D262,$C$6:$AJ$992,12,)/VLOOKUP($D262,$C$6:$AJ$992,4,))*$F262</f>
        <v>0</v>
      </c>
      <c r="O262" s="27">
        <f>(VLOOKUP($D262,$C$6:$AJ$992,13,)/VLOOKUP($D262,$C$6:$AJ$992,4,))*$F262</f>
        <v>0</v>
      </c>
      <c r="P262" s="27">
        <f>(VLOOKUP($D262,$C$6:$AJ$992,14,)/VLOOKUP($D262,$C$6:$AJ$992,4,))*$F262</f>
        <v>0</v>
      </c>
      <c r="Q262" s="27">
        <f>(VLOOKUP($D262,$C$6:$AJ$992,15,)/VLOOKUP($D262,$C$6:$AJ$992,4,))*$F262</f>
        <v>0</v>
      </c>
      <c r="R262" s="27">
        <f>(VLOOKUP($D262,$C$6:$AJ$992,16,)/VLOOKUP($D262,$C$6:$AJ$992,4,))*$F262</f>
        <v>0</v>
      </c>
      <c r="S262" s="27">
        <f>(VLOOKUP($D262,$C$6:$AJ$992,17,)/VLOOKUP($D262,$C$6:$AJ$992,4,))*$F262</f>
        <v>0</v>
      </c>
      <c r="T262" s="27">
        <f>(VLOOKUP($D262,$C$6:$AJ$992,18,)/VLOOKUP($D262,$C$6:$AJ$992,4,))*$F262</f>
        <v>0</v>
      </c>
      <c r="U262" s="27">
        <f>(VLOOKUP($D262,$C$6:$AJ$992,19,)/VLOOKUP($D262,$C$6:$AJ$992,4,))*$F262</f>
        <v>0</v>
      </c>
      <c r="V262" s="27">
        <f>(VLOOKUP($D262,$C$6:$AJ$992,20,)/VLOOKUP($D262,$C$6:$AJ$992,4,))*$F262</f>
        <v>0</v>
      </c>
      <c r="W262" s="27">
        <f>SUM(G262:V262)</f>
        <v>0</v>
      </c>
      <c r="X262" s="125" t="str">
        <f>IF(ABS(W262-F262)&lt;1,"ok","err")</f>
        <v>ok</v>
      </c>
    </row>
    <row r="263" spans="1:24" x14ac:dyDescent="0.2">
      <c r="A263" s="28"/>
      <c r="F263" s="27"/>
    </row>
    <row r="264" spans="1:24" x14ac:dyDescent="0.2">
      <c r="A264" s="28"/>
      <c r="F264" s="27"/>
    </row>
    <row r="265" spans="1:24" x14ac:dyDescent="0.2">
      <c r="A265" s="28"/>
      <c r="F265" s="27"/>
    </row>
    <row r="266" spans="1:24" x14ac:dyDescent="0.2">
      <c r="A266" s="28"/>
      <c r="F266" s="27"/>
    </row>
    <row r="267" spans="1:24" x14ac:dyDescent="0.2">
      <c r="A267" s="28"/>
      <c r="F267" s="27"/>
    </row>
    <row r="268" spans="1:24" x14ac:dyDescent="0.2">
      <c r="A268" s="28"/>
      <c r="F268" s="27"/>
    </row>
    <row r="269" spans="1:24" x14ac:dyDescent="0.2">
      <c r="A269" s="128"/>
      <c r="F269" s="32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125"/>
    </row>
    <row r="270" spans="1:24" x14ac:dyDescent="0.2">
      <c r="A270" s="28"/>
      <c r="F270" s="27"/>
    </row>
    <row r="271" spans="1:24" x14ac:dyDescent="0.2">
      <c r="A271" s="30" t="s">
        <v>466</v>
      </c>
      <c r="F271" s="27"/>
    </row>
    <row r="272" spans="1:24" x14ac:dyDescent="0.2">
      <c r="A272" s="28"/>
      <c r="F272" s="27"/>
    </row>
    <row r="273" spans="1:24" x14ac:dyDescent="0.2">
      <c r="A273" s="28"/>
      <c r="F273" s="27"/>
    </row>
    <row r="274" spans="1:24" x14ac:dyDescent="0.2">
      <c r="A274" s="120" t="s">
        <v>173</v>
      </c>
      <c r="F274" s="27"/>
    </row>
    <row r="275" spans="1:24" x14ac:dyDescent="0.2">
      <c r="A275" s="28">
        <v>920</v>
      </c>
      <c r="B275" s="25" t="s">
        <v>442</v>
      </c>
      <c r="C275" s="117" t="s">
        <v>549</v>
      </c>
      <c r="D275" s="117" t="s">
        <v>155</v>
      </c>
      <c r="F275" s="139">
        <v>5487742.2599999998</v>
      </c>
      <c r="G275" s="27">
        <f t="shared" ref="G275:G288" si="144">(VLOOKUP($D275,$C$6:$AJ$992,5,)/VLOOKUP($D275,$C$6:$AJ$992,4,))*$F275</f>
        <v>19967.852994117369</v>
      </c>
      <c r="H275" s="27">
        <f t="shared" ref="H275:H288" si="145">(VLOOKUP($D275,$C$6:$AJ$992,6,)/VLOOKUP($D275,$C$6:$AJ$992,4,))*$F275</f>
        <v>150116.07370194199</v>
      </c>
      <c r="I275" s="27">
        <f t="shared" ref="I275:I288" si="146">(VLOOKUP($D275,$C$6:$AJ$992,7,)/VLOOKUP($D275,$C$6:$AJ$992,4,))*$F275</f>
        <v>519749.82665979845</v>
      </c>
      <c r="J275" s="27">
        <f t="shared" ref="J275:J288" si="147">(VLOOKUP($D275,$C$6:$AJ$992,8,)/VLOOKUP($D275,$C$6:$AJ$992,4,))*$F275</f>
        <v>533749.68361627345</v>
      </c>
      <c r="K275" s="27">
        <f t="shared" ref="K275:K288" si="148">(VLOOKUP($D275,$C$6:$AJ$992,9,)/VLOOKUP($D275,$C$6:$AJ$992,4,))*$F275</f>
        <v>237799.44791043291</v>
      </c>
      <c r="L275" s="27">
        <f t="shared" ref="L275:L288" si="149">(VLOOKUP($D275,$C$6:$AJ$992,10,)/VLOOKUP($D275,$C$6:$AJ$992,4,))*$F275</f>
        <v>0</v>
      </c>
      <c r="M275" s="27">
        <f t="shared" ref="M275:M288" si="150">(VLOOKUP($D275,$C$6:$AJ$992,11,)/VLOOKUP($D275,$C$6:$AJ$992,4,))*$F275</f>
        <v>89500.768805739135</v>
      </c>
      <c r="N275" s="27">
        <f t="shared" ref="N275:N288" si="151">(VLOOKUP($D275,$C$6:$AJ$992,12,)/VLOOKUP($D275,$C$6:$AJ$992,4,))*$F275</f>
        <v>317111.05109128408</v>
      </c>
      <c r="O275" s="27">
        <f t="shared" ref="O275:O288" si="152">(VLOOKUP($D275,$C$6:$AJ$992,13,)/VLOOKUP($D275,$C$6:$AJ$992,4,))*$F275</f>
        <v>651676.78035092191</v>
      </c>
      <c r="P275" s="27">
        <f t="shared" ref="P275:P288" si="153">(VLOOKUP($D275,$C$6:$AJ$992,14,)/VLOOKUP($D275,$C$6:$AJ$992,4,))*$F275</f>
        <v>1090856.8282608849</v>
      </c>
      <c r="Q275" s="27">
        <f t="shared" ref="Q275:Q288" si="154">(VLOOKUP($D275,$C$6:$AJ$992,15,)/VLOOKUP($D275,$C$6:$AJ$992,4,))*$F275</f>
        <v>94830.888633465511</v>
      </c>
      <c r="R275" s="27">
        <f t="shared" ref="R275:R288" si="155">(VLOOKUP($D275,$C$6:$AJ$992,16,)/VLOOKUP($D275,$C$6:$AJ$992,4,))*$F275</f>
        <v>68342.395109543664</v>
      </c>
      <c r="S275" s="27">
        <f t="shared" ref="S275:S288" si="156">(VLOOKUP($D275,$C$6:$AJ$992,17,)/VLOOKUP($D275,$C$6:$AJ$992,4,))*$F275</f>
        <v>301479.91670171818</v>
      </c>
      <c r="T275" s="27">
        <f t="shared" ref="T275:T288" si="157">(VLOOKUP($D275,$C$6:$AJ$992,18,)/VLOOKUP($D275,$C$6:$AJ$992,4,))*$F275</f>
        <v>318312.65899745672</v>
      </c>
      <c r="U275" s="27">
        <f t="shared" ref="U275:U288" si="158">(VLOOKUP($D275,$C$6:$AJ$992,19,)/VLOOKUP($D275,$C$6:$AJ$992,4,))*$F275</f>
        <v>1007740.7505446578</v>
      </c>
      <c r="V275" s="27">
        <f t="shared" ref="V275:V288" si="159">(VLOOKUP($D275,$C$6:$AJ$992,20,)/VLOOKUP($D275,$C$6:$AJ$992,4,))*$F275</f>
        <v>86507.336621764596</v>
      </c>
      <c r="W275" s="27">
        <f>SUM(G275:V275)</f>
        <v>5487742.2600000007</v>
      </c>
      <c r="X275" s="125" t="str">
        <f>IF(ABS(W275-F275)&lt;1,"ok","err")</f>
        <v>ok</v>
      </c>
    </row>
    <row r="276" spans="1:24" x14ac:dyDescent="0.2">
      <c r="A276" s="28">
        <v>921</v>
      </c>
      <c r="B276" s="25" t="s">
        <v>443</v>
      </c>
      <c r="C276" s="117" t="s">
        <v>550</v>
      </c>
      <c r="D276" s="117" t="s">
        <v>155</v>
      </c>
      <c r="F276" s="132">
        <v>0</v>
      </c>
      <c r="G276" s="27">
        <f t="shared" si="144"/>
        <v>0</v>
      </c>
      <c r="H276" s="27">
        <f t="shared" si="145"/>
        <v>0</v>
      </c>
      <c r="I276" s="27">
        <f t="shared" si="146"/>
        <v>0</v>
      </c>
      <c r="J276" s="27">
        <f t="shared" si="147"/>
        <v>0</v>
      </c>
      <c r="K276" s="27">
        <f t="shared" si="148"/>
        <v>0</v>
      </c>
      <c r="L276" s="27">
        <f t="shared" si="149"/>
        <v>0</v>
      </c>
      <c r="M276" s="27">
        <f t="shared" si="150"/>
        <v>0</v>
      </c>
      <c r="N276" s="27">
        <f t="shared" si="151"/>
        <v>0</v>
      </c>
      <c r="O276" s="27">
        <f t="shared" si="152"/>
        <v>0</v>
      </c>
      <c r="P276" s="27">
        <f t="shared" si="153"/>
        <v>0</v>
      </c>
      <c r="Q276" s="27">
        <f t="shared" si="154"/>
        <v>0</v>
      </c>
      <c r="R276" s="27">
        <f t="shared" si="155"/>
        <v>0</v>
      </c>
      <c r="S276" s="27">
        <f t="shared" si="156"/>
        <v>0</v>
      </c>
      <c r="T276" s="27">
        <f t="shared" si="157"/>
        <v>0</v>
      </c>
      <c r="U276" s="27">
        <f t="shared" si="158"/>
        <v>0</v>
      </c>
      <c r="V276" s="27">
        <f t="shared" si="159"/>
        <v>0</v>
      </c>
      <c r="W276" s="27">
        <f t="shared" ref="W276:W288" si="160">SUM(G276:V276)</f>
        <v>0</v>
      </c>
      <c r="X276" s="125" t="str">
        <f t="shared" ref="X276:X288" si="161">IF(ABS(W276-F276)&lt;1,"ok","err")</f>
        <v>ok</v>
      </c>
    </row>
    <row r="277" spans="1:24" x14ac:dyDescent="0.2">
      <c r="A277" s="28">
        <v>922</v>
      </c>
      <c r="B277" s="25" t="s">
        <v>444</v>
      </c>
      <c r="C277" s="117" t="s">
        <v>551</v>
      </c>
      <c r="D277" s="117" t="s">
        <v>155</v>
      </c>
      <c r="F277" s="132">
        <v>-528328.5</v>
      </c>
      <c r="G277" s="27">
        <f t="shared" si="144"/>
        <v>-1922.3909070034458</v>
      </c>
      <c r="H277" s="27">
        <f t="shared" si="145"/>
        <v>-14452.318692685189</v>
      </c>
      <c r="I277" s="27">
        <f t="shared" si="146"/>
        <v>-50038.546506816332</v>
      </c>
      <c r="J277" s="27">
        <f t="shared" si="147"/>
        <v>-51386.372821463439</v>
      </c>
      <c r="K277" s="27">
        <f t="shared" si="148"/>
        <v>-22893.973452635721</v>
      </c>
      <c r="L277" s="27">
        <f t="shared" si="149"/>
        <v>0</v>
      </c>
      <c r="M277" s="27">
        <f t="shared" si="150"/>
        <v>-8616.6231378335451</v>
      </c>
      <c r="N277" s="27">
        <f t="shared" si="151"/>
        <v>-30529.641885273508</v>
      </c>
      <c r="O277" s="27">
        <f t="shared" si="152"/>
        <v>-62739.720550875885</v>
      </c>
      <c r="P277" s="27">
        <f t="shared" si="153"/>
        <v>-105021.468663113</v>
      </c>
      <c r="Q277" s="27">
        <f t="shared" si="154"/>
        <v>-9129.7766497849134</v>
      </c>
      <c r="R277" s="27">
        <f t="shared" si="155"/>
        <v>-6579.615693291059</v>
      </c>
      <c r="S277" s="27">
        <f t="shared" si="156"/>
        <v>-29024.765490925904</v>
      </c>
      <c r="T277" s="27">
        <f t="shared" si="157"/>
        <v>-30645.32583553547</v>
      </c>
      <c r="U277" s="27">
        <f t="shared" si="158"/>
        <v>-97019.527138676756</v>
      </c>
      <c r="V277" s="27">
        <f t="shared" si="159"/>
        <v>-8328.4325740859331</v>
      </c>
      <c r="W277" s="27">
        <f t="shared" si="160"/>
        <v>-528328.50000000012</v>
      </c>
      <c r="X277" s="125" t="str">
        <f t="shared" si="161"/>
        <v>ok</v>
      </c>
    </row>
    <row r="278" spans="1:24" x14ac:dyDescent="0.2">
      <c r="A278" s="28">
        <v>923</v>
      </c>
      <c r="B278" s="25" t="s">
        <v>158</v>
      </c>
      <c r="C278" s="117" t="s">
        <v>552</v>
      </c>
      <c r="D278" s="117" t="s">
        <v>155</v>
      </c>
      <c r="F278" s="132">
        <v>0</v>
      </c>
      <c r="G278" s="27">
        <f t="shared" si="144"/>
        <v>0</v>
      </c>
      <c r="H278" s="27">
        <f t="shared" si="145"/>
        <v>0</v>
      </c>
      <c r="I278" s="27">
        <f t="shared" si="146"/>
        <v>0</v>
      </c>
      <c r="J278" s="27">
        <f t="shared" si="147"/>
        <v>0</v>
      </c>
      <c r="K278" s="27">
        <f t="shared" si="148"/>
        <v>0</v>
      </c>
      <c r="L278" s="27">
        <f t="shared" si="149"/>
        <v>0</v>
      </c>
      <c r="M278" s="27">
        <f t="shared" si="150"/>
        <v>0</v>
      </c>
      <c r="N278" s="27">
        <f t="shared" si="151"/>
        <v>0</v>
      </c>
      <c r="O278" s="27">
        <f t="shared" si="152"/>
        <v>0</v>
      </c>
      <c r="P278" s="27">
        <f t="shared" si="153"/>
        <v>0</v>
      </c>
      <c r="Q278" s="27">
        <f t="shared" si="154"/>
        <v>0</v>
      </c>
      <c r="R278" s="27">
        <f t="shared" si="155"/>
        <v>0</v>
      </c>
      <c r="S278" s="27">
        <f t="shared" si="156"/>
        <v>0</v>
      </c>
      <c r="T278" s="27">
        <f t="shared" si="157"/>
        <v>0</v>
      </c>
      <c r="U278" s="27">
        <f t="shared" si="158"/>
        <v>0</v>
      </c>
      <c r="V278" s="27">
        <f t="shared" si="159"/>
        <v>0</v>
      </c>
      <c r="W278" s="27">
        <f t="shared" si="160"/>
        <v>0</v>
      </c>
      <c r="X278" s="125" t="str">
        <f t="shared" si="161"/>
        <v>ok</v>
      </c>
    </row>
    <row r="279" spans="1:24" x14ac:dyDescent="0.2">
      <c r="A279" s="28">
        <v>924</v>
      </c>
      <c r="B279" s="25" t="s">
        <v>161</v>
      </c>
      <c r="C279" s="117" t="s">
        <v>553</v>
      </c>
      <c r="D279" s="117" t="s">
        <v>73</v>
      </c>
      <c r="F279" s="132">
        <v>0</v>
      </c>
      <c r="G279" s="27">
        <f t="shared" si="144"/>
        <v>0</v>
      </c>
      <c r="H279" s="27">
        <f t="shared" si="145"/>
        <v>0</v>
      </c>
      <c r="I279" s="27">
        <f t="shared" si="146"/>
        <v>0</v>
      </c>
      <c r="J279" s="27">
        <f t="shared" si="147"/>
        <v>0</v>
      </c>
      <c r="K279" s="27">
        <f t="shared" si="148"/>
        <v>0</v>
      </c>
      <c r="L279" s="27">
        <f t="shared" si="149"/>
        <v>0</v>
      </c>
      <c r="M279" s="27">
        <f t="shared" si="150"/>
        <v>0</v>
      </c>
      <c r="N279" s="27">
        <f t="shared" si="151"/>
        <v>0</v>
      </c>
      <c r="O279" s="27">
        <f t="shared" si="152"/>
        <v>0</v>
      </c>
      <c r="P279" s="27">
        <f t="shared" si="153"/>
        <v>0</v>
      </c>
      <c r="Q279" s="27">
        <f t="shared" si="154"/>
        <v>0</v>
      </c>
      <c r="R279" s="27">
        <f t="shared" si="155"/>
        <v>0</v>
      </c>
      <c r="S279" s="27">
        <f t="shared" si="156"/>
        <v>0</v>
      </c>
      <c r="T279" s="27">
        <f t="shared" si="157"/>
        <v>0</v>
      </c>
      <c r="U279" s="27">
        <f t="shared" si="158"/>
        <v>0</v>
      </c>
      <c r="V279" s="27">
        <f t="shared" si="159"/>
        <v>0</v>
      </c>
      <c r="W279" s="27">
        <f t="shared" si="160"/>
        <v>0</v>
      </c>
      <c r="X279" s="125" t="str">
        <f t="shared" si="161"/>
        <v>ok</v>
      </c>
    </row>
    <row r="280" spans="1:24" x14ac:dyDescent="0.2">
      <c r="A280" s="28">
        <v>925</v>
      </c>
      <c r="B280" s="25" t="s">
        <v>163</v>
      </c>
      <c r="C280" s="117" t="s">
        <v>554</v>
      </c>
      <c r="D280" s="117" t="s">
        <v>155</v>
      </c>
      <c r="F280" s="132">
        <v>0</v>
      </c>
      <c r="G280" s="27">
        <f t="shared" si="144"/>
        <v>0</v>
      </c>
      <c r="H280" s="27">
        <f t="shared" si="145"/>
        <v>0</v>
      </c>
      <c r="I280" s="27">
        <f t="shared" si="146"/>
        <v>0</v>
      </c>
      <c r="J280" s="27">
        <f t="shared" si="147"/>
        <v>0</v>
      </c>
      <c r="K280" s="27">
        <f t="shared" si="148"/>
        <v>0</v>
      </c>
      <c r="L280" s="27">
        <f t="shared" si="149"/>
        <v>0</v>
      </c>
      <c r="M280" s="27">
        <f t="shared" si="150"/>
        <v>0</v>
      </c>
      <c r="N280" s="27">
        <f t="shared" si="151"/>
        <v>0</v>
      </c>
      <c r="O280" s="27">
        <f t="shared" si="152"/>
        <v>0</v>
      </c>
      <c r="P280" s="27">
        <f t="shared" si="153"/>
        <v>0</v>
      </c>
      <c r="Q280" s="27">
        <f t="shared" si="154"/>
        <v>0</v>
      </c>
      <c r="R280" s="27">
        <f t="shared" si="155"/>
        <v>0</v>
      </c>
      <c r="S280" s="27">
        <f t="shared" si="156"/>
        <v>0</v>
      </c>
      <c r="T280" s="27">
        <f t="shared" si="157"/>
        <v>0</v>
      </c>
      <c r="U280" s="27">
        <f t="shared" si="158"/>
        <v>0</v>
      </c>
      <c r="V280" s="27">
        <f t="shared" si="159"/>
        <v>0</v>
      </c>
      <c r="W280" s="27">
        <f t="shared" si="160"/>
        <v>0</v>
      </c>
      <c r="X280" s="125" t="str">
        <f t="shared" si="161"/>
        <v>ok</v>
      </c>
    </row>
    <row r="281" spans="1:24" x14ac:dyDescent="0.2">
      <c r="A281" s="28">
        <v>926</v>
      </c>
      <c r="B281" s="25" t="s">
        <v>445</v>
      </c>
      <c r="C281" s="117" t="s">
        <v>555</v>
      </c>
      <c r="D281" s="117" t="s">
        <v>155</v>
      </c>
      <c r="F281" s="132">
        <v>0</v>
      </c>
      <c r="G281" s="27">
        <f t="shared" si="144"/>
        <v>0</v>
      </c>
      <c r="H281" s="27">
        <f t="shared" si="145"/>
        <v>0</v>
      </c>
      <c r="I281" s="27">
        <f t="shared" si="146"/>
        <v>0</v>
      </c>
      <c r="J281" s="27">
        <f t="shared" si="147"/>
        <v>0</v>
      </c>
      <c r="K281" s="27">
        <f t="shared" si="148"/>
        <v>0</v>
      </c>
      <c r="L281" s="27">
        <f t="shared" si="149"/>
        <v>0</v>
      </c>
      <c r="M281" s="27">
        <f t="shared" si="150"/>
        <v>0</v>
      </c>
      <c r="N281" s="27">
        <f t="shared" si="151"/>
        <v>0</v>
      </c>
      <c r="O281" s="27">
        <f t="shared" si="152"/>
        <v>0</v>
      </c>
      <c r="P281" s="27">
        <f t="shared" si="153"/>
        <v>0</v>
      </c>
      <c r="Q281" s="27">
        <f t="shared" si="154"/>
        <v>0</v>
      </c>
      <c r="R281" s="27">
        <f t="shared" si="155"/>
        <v>0</v>
      </c>
      <c r="S281" s="27">
        <f t="shared" si="156"/>
        <v>0</v>
      </c>
      <c r="T281" s="27">
        <f t="shared" si="157"/>
        <v>0</v>
      </c>
      <c r="U281" s="27">
        <f t="shared" si="158"/>
        <v>0</v>
      </c>
      <c r="V281" s="27">
        <f t="shared" si="159"/>
        <v>0</v>
      </c>
      <c r="W281" s="27">
        <f t="shared" si="160"/>
        <v>0</v>
      </c>
      <c r="X281" s="125" t="str">
        <f t="shared" si="161"/>
        <v>ok</v>
      </c>
    </row>
    <row r="282" spans="1:24" x14ac:dyDescent="0.2">
      <c r="A282" s="28">
        <v>927</v>
      </c>
      <c r="B282" s="25" t="s">
        <v>699</v>
      </c>
      <c r="C282" s="117" t="s">
        <v>556</v>
      </c>
      <c r="D282" s="117" t="s">
        <v>73</v>
      </c>
      <c r="F282" s="132">
        <v>0</v>
      </c>
      <c r="G282" s="27">
        <f t="shared" si="144"/>
        <v>0</v>
      </c>
      <c r="H282" s="27">
        <f t="shared" si="145"/>
        <v>0</v>
      </c>
      <c r="I282" s="27">
        <f t="shared" si="146"/>
        <v>0</v>
      </c>
      <c r="J282" s="27">
        <f t="shared" si="147"/>
        <v>0</v>
      </c>
      <c r="K282" s="27">
        <f t="shared" si="148"/>
        <v>0</v>
      </c>
      <c r="L282" s="27">
        <f t="shared" si="149"/>
        <v>0</v>
      </c>
      <c r="M282" s="27">
        <f t="shared" si="150"/>
        <v>0</v>
      </c>
      <c r="N282" s="27">
        <f t="shared" si="151"/>
        <v>0</v>
      </c>
      <c r="O282" s="27">
        <f t="shared" si="152"/>
        <v>0</v>
      </c>
      <c r="P282" s="27">
        <f t="shared" si="153"/>
        <v>0</v>
      </c>
      <c r="Q282" s="27">
        <f t="shared" si="154"/>
        <v>0</v>
      </c>
      <c r="R282" s="27">
        <f t="shared" si="155"/>
        <v>0</v>
      </c>
      <c r="S282" s="27">
        <f t="shared" si="156"/>
        <v>0</v>
      </c>
      <c r="T282" s="27">
        <f t="shared" si="157"/>
        <v>0</v>
      </c>
      <c r="U282" s="27">
        <f t="shared" si="158"/>
        <v>0</v>
      </c>
      <c r="V282" s="27">
        <f t="shared" si="159"/>
        <v>0</v>
      </c>
      <c r="W282" s="27">
        <f t="shared" si="160"/>
        <v>0</v>
      </c>
      <c r="X282" s="125" t="str">
        <f t="shared" si="161"/>
        <v>ok</v>
      </c>
    </row>
    <row r="283" spans="1:24" x14ac:dyDescent="0.2">
      <c r="A283" s="28">
        <v>928</v>
      </c>
      <c r="B283" s="25" t="s">
        <v>167</v>
      </c>
      <c r="C283" s="117" t="s">
        <v>557</v>
      </c>
      <c r="D283" s="117" t="s">
        <v>73</v>
      </c>
      <c r="F283" s="132">
        <v>0</v>
      </c>
      <c r="G283" s="27">
        <f t="shared" si="144"/>
        <v>0</v>
      </c>
      <c r="H283" s="27">
        <f t="shared" si="145"/>
        <v>0</v>
      </c>
      <c r="I283" s="27">
        <f t="shared" si="146"/>
        <v>0</v>
      </c>
      <c r="J283" s="27">
        <f t="shared" si="147"/>
        <v>0</v>
      </c>
      <c r="K283" s="27">
        <f t="shared" si="148"/>
        <v>0</v>
      </c>
      <c r="L283" s="27">
        <f t="shared" si="149"/>
        <v>0</v>
      </c>
      <c r="M283" s="27">
        <f t="shared" si="150"/>
        <v>0</v>
      </c>
      <c r="N283" s="27">
        <f t="shared" si="151"/>
        <v>0</v>
      </c>
      <c r="O283" s="27">
        <f t="shared" si="152"/>
        <v>0</v>
      </c>
      <c r="P283" s="27">
        <f t="shared" si="153"/>
        <v>0</v>
      </c>
      <c r="Q283" s="27">
        <f t="shared" si="154"/>
        <v>0</v>
      </c>
      <c r="R283" s="27">
        <f t="shared" si="155"/>
        <v>0</v>
      </c>
      <c r="S283" s="27">
        <f t="shared" si="156"/>
        <v>0</v>
      </c>
      <c r="T283" s="27">
        <f t="shared" si="157"/>
        <v>0</v>
      </c>
      <c r="U283" s="27">
        <f t="shared" si="158"/>
        <v>0</v>
      </c>
      <c r="V283" s="27">
        <f t="shared" si="159"/>
        <v>0</v>
      </c>
      <c r="W283" s="27">
        <f t="shared" si="160"/>
        <v>0</v>
      </c>
      <c r="X283" s="125" t="str">
        <f t="shared" si="161"/>
        <v>ok</v>
      </c>
    </row>
    <row r="284" spans="1:24" x14ac:dyDescent="0.2">
      <c r="A284" s="28">
        <v>929</v>
      </c>
      <c r="B284" s="25" t="s">
        <v>698</v>
      </c>
      <c r="C284" s="117" t="s">
        <v>558</v>
      </c>
      <c r="D284" s="117" t="s">
        <v>155</v>
      </c>
      <c r="F284" s="132">
        <v>0</v>
      </c>
      <c r="G284" s="27">
        <f t="shared" si="144"/>
        <v>0</v>
      </c>
      <c r="H284" s="27">
        <f t="shared" si="145"/>
        <v>0</v>
      </c>
      <c r="I284" s="27">
        <f t="shared" si="146"/>
        <v>0</v>
      </c>
      <c r="J284" s="27">
        <f t="shared" si="147"/>
        <v>0</v>
      </c>
      <c r="K284" s="27">
        <f t="shared" si="148"/>
        <v>0</v>
      </c>
      <c r="L284" s="27">
        <f t="shared" si="149"/>
        <v>0</v>
      </c>
      <c r="M284" s="27">
        <f t="shared" si="150"/>
        <v>0</v>
      </c>
      <c r="N284" s="27">
        <f t="shared" si="151"/>
        <v>0</v>
      </c>
      <c r="O284" s="27">
        <f t="shared" si="152"/>
        <v>0</v>
      </c>
      <c r="P284" s="27">
        <f t="shared" si="153"/>
        <v>0</v>
      </c>
      <c r="Q284" s="27">
        <f t="shared" si="154"/>
        <v>0</v>
      </c>
      <c r="R284" s="27">
        <f t="shared" si="155"/>
        <v>0</v>
      </c>
      <c r="S284" s="27">
        <f t="shared" si="156"/>
        <v>0</v>
      </c>
      <c r="T284" s="27">
        <f t="shared" si="157"/>
        <v>0</v>
      </c>
      <c r="U284" s="27">
        <f t="shared" si="158"/>
        <v>0</v>
      </c>
      <c r="V284" s="27">
        <f t="shared" si="159"/>
        <v>0</v>
      </c>
      <c r="W284" s="27">
        <f t="shared" si="160"/>
        <v>0</v>
      </c>
      <c r="X284" s="125" t="str">
        <f t="shared" si="161"/>
        <v>ok</v>
      </c>
    </row>
    <row r="285" spans="1:24" x14ac:dyDescent="0.2">
      <c r="A285" s="28">
        <v>930.1</v>
      </c>
      <c r="B285" s="25" t="s">
        <v>446</v>
      </c>
      <c r="C285" s="117" t="s">
        <v>559</v>
      </c>
      <c r="D285" s="117" t="s">
        <v>73</v>
      </c>
      <c r="F285" s="132">
        <v>0</v>
      </c>
      <c r="G285" s="27">
        <f t="shared" si="144"/>
        <v>0</v>
      </c>
      <c r="H285" s="27">
        <f t="shared" si="145"/>
        <v>0</v>
      </c>
      <c r="I285" s="27">
        <f t="shared" si="146"/>
        <v>0</v>
      </c>
      <c r="J285" s="27">
        <f t="shared" si="147"/>
        <v>0</v>
      </c>
      <c r="K285" s="27">
        <f t="shared" si="148"/>
        <v>0</v>
      </c>
      <c r="L285" s="27">
        <f t="shared" si="149"/>
        <v>0</v>
      </c>
      <c r="M285" s="27">
        <f t="shared" si="150"/>
        <v>0</v>
      </c>
      <c r="N285" s="27">
        <f t="shared" si="151"/>
        <v>0</v>
      </c>
      <c r="O285" s="27">
        <f t="shared" si="152"/>
        <v>0</v>
      </c>
      <c r="P285" s="27">
        <f t="shared" si="153"/>
        <v>0</v>
      </c>
      <c r="Q285" s="27">
        <f t="shared" si="154"/>
        <v>0</v>
      </c>
      <c r="R285" s="27">
        <f t="shared" si="155"/>
        <v>0</v>
      </c>
      <c r="S285" s="27">
        <f t="shared" si="156"/>
        <v>0</v>
      </c>
      <c r="T285" s="27">
        <f t="shared" si="157"/>
        <v>0</v>
      </c>
      <c r="U285" s="27">
        <f t="shared" si="158"/>
        <v>0</v>
      </c>
      <c r="V285" s="27">
        <f t="shared" si="159"/>
        <v>0</v>
      </c>
      <c r="W285" s="27">
        <f t="shared" si="160"/>
        <v>0</v>
      </c>
      <c r="X285" s="125" t="str">
        <f t="shared" si="161"/>
        <v>ok</v>
      </c>
    </row>
    <row r="286" spans="1:24" x14ac:dyDescent="0.2">
      <c r="A286" s="28">
        <v>930.2</v>
      </c>
      <c r="B286" s="25" t="s">
        <v>447</v>
      </c>
      <c r="C286" s="117" t="s">
        <v>560</v>
      </c>
      <c r="D286" s="117" t="s">
        <v>155</v>
      </c>
      <c r="F286" s="132">
        <v>0</v>
      </c>
      <c r="G286" s="27">
        <f t="shared" si="144"/>
        <v>0</v>
      </c>
      <c r="H286" s="27">
        <f t="shared" si="145"/>
        <v>0</v>
      </c>
      <c r="I286" s="27">
        <f t="shared" si="146"/>
        <v>0</v>
      </c>
      <c r="J286" s="27">
        <f t="shared" si="147"/>
        <v>0</v>
      </c>
      <c r="K286" s="27">
        <f t="shared" si="148"/>
        <v>0</v>
      </c>
      <c r="L286" s="27">
        <f t="shared" si="149"/>
        <v>0</v>
      </c>
      <c r="M286" s="27">
        <f t="shared" si="150"/>
        <v>0</v>
      </c>
      <c r="N286" s="27">
        <f t="shared" si="151"/>
        <v>0</v>
      </c>
      <c r="O286" s="27">
        <f t="shared" si="152"/>
        <v>0</v>
      </c>
      <c r="P286" s="27">
        <f t="shared" si="153"/>
        <v>0</v>
      </c>
      <c r="Q286" s="27">
        <f t="shared" si="154"/>
        <v>0</v>
      </c>
      <c r="R286" s="27">
        <f t="shared" si="155"/>
        <v>0</v>
      </c>
      <c r="S286" s="27">
        <f t="shared" si="156"/>
        <v>0</v>
      </c>
      <c r="T286" s="27">
        <f t="shared" si="157"/>
        <v>0</v>
      </c>
      <c r="U286" s="27">
        <f t="shared" si="158"/>
        <v>0</v>
      </c>
      <c r="V286" s="27">
        <f t="shared" si="159"/>
        <v>0</v>
      </c>
      <c r="W286" s="27">
        <f t="shared" si="160"/>
        <v>0</v>
      </c>
      <c r="X286" s="125" t="str">
        <f t="shared" si="161"/>
        <v>ok</v>
      </c>
    </row>
    <row r="287" spans="1:24" x14ac:dyDescent="0.2">
      <c r="A287" s="28">
        <v>931</v>
      </c>
      <c r="B287" s="25" t="s">
        <v>109</v>
      </c>
      <c r="C287" s="117" t="s">
        <v>561</v>
      </c>
      <c r="D287" s="117" t="s">
        <v>73</v>
      </c>
      <c r="F287" s="132">
        <v>0</v>
      </c>
      <c r="G287" s="27">
        <f t="shared" si="144"/>
        <v>0</v>
      </c>
      <c r="H287" s="27">
        <f t="shared" si="145"/>
        <v>0</v>
      </c>
      <c r="I287" s="27">
        <f t="shared" si="146"/>
        <v>0</v>
      </c>
      <c r="J287" s="27">
        <f t="shared" si="147"/>
        <v>0</v>
      </c>
      <c r="K287" s="27">
        <f t="shared" si="148"/>
        <v>0</v>
      </c>
      <c r="L287" s="27">
        <f t="shared" si="149"/>
        <v>0</v>
      </c>
      <c r="M287" s="27">
        <f t="shared" si="150"/>
        <v>0</v>
      </c>
      <c r="N287" s="27">
        <f t="shared" si="151"/>
        <v>0</v>
      </c>
      <c r="O287" s="27">
        <f t="shared" si="152"/>
        <v>0</v>
      </c>
      <c r="P287" s="27">
        <f t="shared" si="153"/>
        <v>0</v>
      </c>
      <c r="Q287" s="27">
        <f t="shared" si="154"/>
        <v>0</v>
      </c>
      <c r="R287" s="27">
        <f t="shared" si="155"/>
        <v>0</v>
      </c>
      <c r="S287" s="27">
        <f t="shared" si="156"/>
        <v>0</v>
      </c>
      <c r="T287" s="27">
        <f t="shared" si="157"/>
        <v>0</v>
      </c>
      <c r="U287" s="27">
        <f t="shared" si="158"/>
        <v>0</v>
      </c>
      <c r="V287" s="27">
        <f t="shared" si="159"/>
        <v>0</v>
      </c>
      <c r="W287" s="27">
        <f t="shared" si="160"/>
        <v>0</v>
      </c>
      <c r="X287" s="125" t="str">
        <f t="shared" si="161"/>
        <v>ok</v>
      </c>
    </row>
    <row r="288" spans="1:24" x14ac:dyDescent="0.2">
      <c r="A288" s="28">
        <v>935</v>
      </c>
      <c r="B288" s="25" t="s">
        <v>189</v>
      </c>
      <c r="C288" s="117" t="s">
        <v>562</v>
      </c>
      <c r="D288" s="117" t="s">
        <v>63</v>
      </c>
      <c r="F288" s="132">
        <v>271557.3</v>
      </c>
      <c r="G288" s="27">
        <f t="shared" si="144"/>
        <v>0</v>
      </c>
      <c r="H288" s="27">
        <f t="shared" si="145"/>
        <v>0</v>
      </c>
      <c r="I288" s="27">
        <f t="shared" si="146"/>
        <v>45429.791775074504</v>
      </c>
      <c r="J288" s="27">
        <f t="shared" si="147"/>
        <v>0</v>
      </c>
      <c r="K288" s="27">
        <f t="shared" si="148"/>
        <v>16013.940041709368</v>
      </c>
      <c r="L288" s="27">
        <f t="shared" si="149"/>
        <v>0</v>
      </c>
      <c r="M288" s="27">
        <f t="shared" si="150"/>
        <v>0</v>
      </c>
      <c r="N288" s="27">
        <f t="shared" si="151"/>
        <v>8315.4606078424349</v>
      </c>
      <c r="O288" s="27">
        <f t="shared" si="152"/>
        <v>37710.46219988275</v>
      </c>
      <c r="P288" s="27">
        <f t="shared" si="153"/>
        <v>63124.414476551334</v>
      </c>
      <c r="Q288" s="27">
        <f t="shared" si="154"/>
        <v>5487.5618543104856</v>
      </c>
      <c r="R288" s="27">
        <f t="shared" si="155"/>
        <v>3954.7569978480556</v>
      </c>
      <c r="S288" s="27">
        <f t="shared" si="156"/>
        <v>66507.978358622291</v>
      </c>
      <c r="T288" s="27">
        <f t="shared" si="157"/>
        <v>25012.933688158802</v>
      </c>
      <c r="U288" s="27">
        <f t="shared" si="158"/>
        <v>0</v>
      </c>
      <c r="V288" s="27">
        <f t="shared" si="159"/>
        <v>0</v>
      </c>
      <c r="W288" s="27">
        <f t="shared" si="160"/>
        <v>271557.3</v>
      </c>
      <c r="X288" s="125" t="str">
        <f t="shared" si="161"/>
        <v>ok</v>
      </c>
    </row>
    <row r="289" spans="1:24" x14ac:dyDescent="0.2">
      <c r="A289" s="28"/>
      <c r="F289" s="27"/>
      <c r="G289" s="131"/>
    </row>
    <row r="290" spans="1:24" x14ac:dyDescent="0.2">
      <c r="A290" s="28" t="s">
        <v>477</v>
      </c>
      <c r="C290" s="117" t="s">
        <v>563</v>
      </c>
      <c r="F290" s="32">
        <f>SUM(F275:F288)</f>
        <v>5230971.0599999996</v>
      </c>
      <c r="G290" s="32">
        <f t="shared" ref="G290:V290" si="162">SUM(G275:G288)</f>
        <v>18045.462087113923</v>
      </c>
      <c r="H290" s="32">
        <f t="shared" si="162"/>
        <v>135663.7550092568</v>
      </c>
      <c r="I290" s="32">
        <f t="shared" si="162"/>
        <v>515141.0719280566</v>
      </c>
      <c r="J290" s="32">
        <f t="shared" si="162"/>
        <v>482363.31079481001</v>
      </c>
      <c r="K290" s="32">
        <f t="shared" si="162"/>
        <v>230919.41449950656</v>
      </c>
      <c r="L290" s="32">
        <f t="shared" si="162"/>
        <v>0</v>
      </c>
      <c r="M290" s="32">
        <f t="shared" si="162"/>
        <v>80884.145667905585</v>
      </c>
      <c r="N290" s="32">
        <f t="shared" si="162"/>
        <v>294896.869813853</v>
      </c>
      <c r="O290" s="32">
        <f t="shared" si="162"/>
        <v>626647.52199992875</v>
      </c>
      <c r="P290" s="32">
        <f t="shared" si="162"/>
        <v>1048959.7740743232</v>
      </c>
      <c r="Q290" s="32">
        <f>SUM(Q275:Q288)</f>
        <v>91188.673837991082</v>
      </c>
      <c r="R290" s="32">
        <f>SUM(R275:R288)</f>
        <v>65717.536414100658</v>
      </c>
      <c r="S290" s="32">
        <f t="shared" si="162"/>
        <v>338963.12956941454</v>
      </c>
      <c r="T290" s="32">
        <f t="shared" si="162"/>
        <v>312680.26685008005</v>
      </c>
      <c r="U290" s="32">
        <f t="shared" si="162"/>
        <v>910721.22340598109</v>
      </c>
      <c r="V290" s="32">
        <f t="shared" si="162"/>
        <v>78178.904047678661</v>
      </c>
      <c r="W290" s="27">
        <f>SUM(G290:V290)</f>
        <v>5230971.0600000005</v>
      </c>
      <c r="X290" s="125" t="str">
        <f>IF(ABS(W290-F290)&lt;1,"ok","err")</f>
        <v>ok</v>
      </c>
    </row>
    <row r="291" spans="1:24" x14ac:dyDescent="0.2">
      <c r="A291" s="28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</row>
    <row r="292" spans="1:24" x14ac:dyDescent="0.2">
      <c r="A292" s="28" t="s">
        <v>469</v>
      </c>
      <c r="C292" s="117" t="s">
        <v>347</v>
      </c>
      <c r="F292" s="32">
        <f t="shared" ref="F292:V292" si="163">F144+F179+F246+F256+F259+F262+F290</f>
        <v>23993370.019999996</v>
      </c>
      <c r="G292" s="32">
        <f t="shared" si="163"/>
        <v>86314.853487113927</v>
      </c>
      <c r="H292" s="32">
        <f t="shared" si="163"/>
        <v>648905.3636092568</v>
      </c>
      <c r="I292" s="32">
        <f t="shared" si="163"/>
        <v>2292147.5611471734</v>
      </c>
      <c r="J292" s="32">
        <f t="shared" si="163"/>
        <v>2307234.8215756929</v>
      </c>
      <c r="K292" s="32">
        <f t="shared" si="163"/>
        <v>1043947.4144995066</v>
      </c>
      <c r="L292" s="32">
        <f t="shared" si="163"/>
        <v>0</v>
      </c>
      <c r="M292" s="32">
        <f t="shared" si="163"/>
        <v>386884.14566790557</v>
      </c>
      <c r="N292" s="32">
        <f t="shared" si="163"/>
        <v>1379088.4687100472</v>
      </c>
      <c r="O292" s="32">
        <f t="shared" si="163"/>
        <v>2854707.6543123899</v>
      </c>
      <c r="P292" s="32">
        <f t="shared" si="163"/>
        <v>4778561.1384195434</v>
      </c>
      <c r="Q292" s="32">
        <f>Q144+Q179+Q246+Q256+Q259+Q262+Q290</f>
        <v>415412.16721182328</v>
      </c>
      <c r="R292" s="32">
        <f>R144+R179+R246+R256+R259+R262+R290</f>
        <v>299377.79634897795</v>
      </c>
      <c r="S292" s="32">
        <f t="shared" si="163"/>
        <v>1369712.4263822725</v>
      </c>
      <c r="T292" s="32">
        <f t="shared" si="163"/>
        <v>1400980.1211746372</v>
      </c>
      <c r="U292" s="32">
        <f t="shared" si="163"/>
        <v>4356151.6234059818</v>
      </c>
      <c r="V292" s="32">
        <f t="shared" si="163"/>
        <v>373944.46404767863</v>
      </c>
      <c r="W292" s="27">
        <f>SUM(G292:V292)</f>
        <v>23993370.02</v>
      </c>
      <c r="X292" s="125" t="str">
        <f>IF(ABS(W292-F292)&lt;1,"ok","err")</f>
        <v>ok</v>
      </c>
    </row>
    <row r="293" spans="1:24" x14ac:dyDescent="0.2">
      <c r="A293" s="28"/>
      <c r="F293" s="33"/>
      <c r="G293" s="131"/>
    </row>
    <row r="294" spans="1:24" x14ac:dyDescent="0.2">
      <c r="A294" s="28"/>
      <c r="F294" s="33"/>
      <c r="G294" s="131"/>
    </row>
    <row r="295" spans="1:24" x14ac:dyDescent="0.2">
      <c r="A295" s="28"/>
      <c r="F295" s="33"/>
      <c r="G295" s="131"/>
    </row>
    <row r="296" spans="1:24" x14ac:dyDescent="0.2">
      <c r="A296" s="28"/>
      <c r="F296" s="33"/>
      <c r="G296" s="131"/>
    </row>
    <row r="297" spans="1:24" x14ac:dyDescent="0.2">
      <c r="A297" s="28"/>
      <c r="F297" s="33"/>
      <c r="G297" s="131"/>
    </row>
    <row r="298" spans="1:24" x14ac:dyDescent="0.2">
      <c r="A298" s="28"/>
      <c r="F298" s="33"/>
      <c r="G298" s="131"/>
    </row>
    <row r="299" spans="1:24" x14ac:dyDescent="0.2">
      <c r="A299" s="28"/>
      <c r="F299" s="33"/>
      <c r="G299" s="131"/>
    </row>
    <row r="300" spans="1:24" x14ac:dyDescent="0.2">
      <c r="A300" s="28"/>
      <c r="F300" s="33"/>
      <c r="G300" s="131"/>
    </row>
    <row r="301" spans="1:24" x14ac:dyDescent="0.2">
      <c r="A301" s="28"/>
      <c r="F301" s="33"/>
      <c r="G301" s="131"/>
    </row>
    <row r="302" spans="1:24" x14ac:dyDescent="0.2">
      <c r="A302" s="28"/>
      <c r="F302" s="33"/>
      <c r="G302" s="131"/>
    </row>
    <row r="303" spans="1:24" x14ac:dyDescent="0.2">
      <c r="A303" s="28"/>
      <c r="F303" s="33"/>
      <c r="G303" s="131"/>
    </row>
    <row r="304" spans="1:24" x14ac:dyDescent="0.2">
      <c r="A304" s="28"/>
      <c r="F304" s="33"/>
      <c r="G304" s="131"/>
    </row>
    <row r="305" spans="1:24" x14ac:dyDescent="0.2">
      <c r="A305" s="28"/>
      <c r="F305" s="33"/>
      <c r="G305" s="131"/>
    </row>
    <row r="306" spans="1:24" x14ac:dyDescent="0.2">
      <c r="A306" s="28"/>
      <c r="F306" s="33"/>
      <c r="G306" s="131"/>
    </row>
    <row r="307" spans="1:24" x14ac:dyDescent="0.2">
      <c r="A307" s="28"/>
      <c r="F307" s="33"/>
      <c r="G307" s="131"/>
    </row>
    <row r="308" spans="1:24" x14ac:dyDescent="0.2">
      <c r="A308" s="28"/>
      <c r="F308" s="33"/>
      <c r="G308" s="131"/>
    </row>
    <row r="309" spans="1:24" x14ac:dyDescent="0.2">
      <c r="A309" s="28"/>
      <c r="F309" s="33"/>
      <c r="G309" s="131"/>
    </row>
    <row r="310" spans="1:24" x14ac:dyDescent="0.2">
      <c r="A310" s="28"/>
      <c r="F310" s="33"/>
      <c r="G310" s="131"/>
    </row>
    <row r="311" spans="1:24" x14ac:dyDescent="0.2">
      <c r="A311" s="28"/>
      <c r="F311" s="33"/>
      <c r="G311" s="131"/>
    </row>
    <row r="312" spans="1:24" x14ac:dyDescent="0.2">
      <c r="A312" s="128"/>
      <c r="F312" s="32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125"/>
    </row>
    <row r="313" spans="1:24" x14ac:dyDescent="0.2">
      <c r="A313" s="28"/>
      <c r="F313" s="33"/>
      <c r="G313" s="131"/>
    </row>
    <row r="314" spans="1:24" x14ac:dyDescent="0.2">
      <c r="A314" s="30" t="s">
        <v>470</v>
      </c>
      <c r="F314" s="33"/>
    </row>
    <row r="315" spans="1:24" x14ac:dyDescent="0.2">
      <c r="C315" s="25"/>
      <c r="D315" s="25"/>
      <c r="E315" s="25"/>
    </row>
    <row r="316" spans="1:24" x14ac:dyDescent="0.2">
      <c r="A316" s="28" t="s">
        <v>834</v>
      </c>
      <c r="B316" s="25" t="s">
        <v>461</v>
      </c>
      <c r="C316" s="117" t="s">
        <v>564</v>
      </c>
      <c r="D316" s="117" t="s">
        <v>645</v>
      </c>
      <c r="F316" s="33">
        <v>-29080.000000003725</v>
      </c>
      <c r="G316" s="27">
        <f>(VLOOKUP($D316,$C$6:$AJ$992,5,)/VLOOKUP($D316,$C$6:$AJ$992,4,))*$F316</f>
        <v>-3413.9920000004377</v>
      </c>
      <c r="H316" s="27">
        <f>(VLOOKUP($D316,$C$6:$AJ$992,6,)/VLOOKUP($D316,$C$6:$AJ$992,4,))*$F316</f>
        <v>-25666.00800000329</v>
      </c>
      <c r="I316" s="27">
        <f>(VLOOKUP($D316,$C$6:$AJ$992,7,)/VLOOKUP($D316,$C$6:$AJ$992,4,))*$F316</f>
        <v>0</v>
      </c>
      <c r="J316" s="27">
        <f>(VLOOKUP($D316,$C$6:$AJ$992,8,)/VLOOKUP($D316,$C$6:$AJ$992,4,))*$F316</f>
        <v>0</v>
      </c>
      <c r="K316" s="27">
        <f>(VLOOKUP($D316,$C$6:$AJ$992,9,)/VLOOKUP($D316,$C$6:$AJ$992,4,))*$F316</f>
        <v>0</v>
      </c>
      <c r="L316" s="27">
        <f>(VLOOKUP($D316,$C$6:$AJ$992,10,)/VLOOKUP($D316,$C$6:$AJ$992,4,))*$F316</f>
        <v>0</v>
      </c>
      <c r="M316" s="27">
        <f>(VLOOKUP($D316,$C$6:$AJ$992,11,)/VLOOKUP($D316,$C$6:$AJ$992,4,))*$F316</f>
        <v>0</v>
      </c>
      <c r="N316" s="27">
        <f>(VLOOKUP($D316,$C$6:$AJ$992,12,)/VLOOKUP($D316,$C$6:$AJ$992,4,))*$F316</f>
        <v>0</v>
      </c>
      <c r="O316" s="27">
        <f>(VLOOKUP($D316,$C$6:$AJ$992,13,)/VLOOKUP($D316,$C$6:$AJ$992,4,))*$F316</f>
        <v>0</v>
      </c>
      <c r="P316" s="27">
        <f>(VLOOKUP($D316,$C$6:$AJ$992,14,)/VLOOKUP($D316,$C$6:$AJ$992,4,))*$F316</f>
        <v>0</v>
      </c>
      <c r="Q316" s="27">
        <f>(VLOOKUP($D316,$C$6:$AJ$992,15,)/VLOOKUP($D316,$C$6:$AJ$992,4,))*$F316</f>
        <v>0</v>
      </c>
      <c r="R316" s="27">
        <f>(VLOOKUP($D316,$C$6:$AJ$992,16,)/VLOOKUP($D316,$C$6:$AJ$992,4,))*$F316</f>
        <v>0</v>
      </c>
      <c r="S316" s="27">
        <f>(VLOOKUP($D316,$C$6:$AJ$992,17,)/VLOOKUP($D316,$C$6:$AJ$992,4,))*$F316</f>
        <v>0</v>
      </c>
      <c r="T316" s="27">
        <f>(VLOOKUP($D316,$C$6:$AJ$992,18,)/VLOOKUP($D316,$C$6:$AJ$992,4,))*$F316</f>
        <v>0</v>
      </c>
      <c r="U316" s="27">
        <f>(VLOOKUP($D316,$C$6:$AJ$992,19,)/VLOOKUP($D316,$C$6:$AJ$992,4,))*$F316</f>
        <v>0</v>
      </c>
      <c r="V316" s="27">
        <f>(VLOOKUP($D316,$C$6:$AJ$992,20,)/VLOOKUP($D316,$C$6:$AJ$992,4,))*$F316</f>
        <v>0</v>
      </c>
      <c r="W316" s="27">
        <f>SUM(G316:V316)</f>
        <v>-29080.000000003729</v>
      </c>
      <c r="X316" s="125" t="str">
        <f>IF(ABS(W316-F316)&lt;1,"ok","err")</f>
        <v>ok</v>
      </c>
    </row>
    <row r="317" spans="1:24" x14ac:dyDescent="0.2">
      <c r="F317" s="33"/>
    </row>
    <row r="318" spans="1:24" x14ac:dyDescent="0.2">
      <c r="A318" s="120" t="s">
        <v>463</v>
      </c>
      <c r="F318" s="33"/>
    </row>
    <row r="319" spans="1:24" x14ac:dyDescent="0.2">
      <c r="A319" s="120" t="s">
        <v>439</v>
      </c>
      <c r="C319" s="25"/>
      <c r="D319" s="25"/>
      <c r="E319" s="25"/>
      <c r="G319" s="25"/>
      <c r="H319" s="25"/>
      <c r="I319" s="25"/>
      <c r="J319" s="25"/>
      <c r="K319" s="25"/>
      <c r="L319" s="25"/>
      <c r="M319" s="25"/>
      <c r="N319" s="25"/>
    </row>
    <row r="320" spans="1:24" x14ac:dyDescent="0.2">
      <c r="A320" s="28">
        <v>814</v>
      </c>
      <c r="B320" s="25" t="s">
        <v>406</v>
      </c>
      <c r="C320" s="117" t="s">
        <v>95</v>
      </c>
      <c r="D320" s="117" t="s">
        <v>640</v>
      </c>
      <c r="F320" s="132">
        <v>532266</v>
      </c>
      <c r="G320" s="27">
        <f t="shared" ref="G320:G331" si="164">(VLOOKUP($D320,$C$6:$AJ$992,5,)/VLOOKUP($D320,$C$6:$AJ$992,4,))*$F320</f>
        <v>0</v>
      </c>
      <c r="H320" s="27">
        <f t="shared" ref="H320:H331" si="165">(VLOOKUP($D320,$C$6:$AJ$992,6,)/VLOOKUP($D320,$C$6:$AJ$992,4,))*$F320</f>
        <v>0</v>
      </c>
      <c r="I320" s="27">
        <f t="shared" ref="I320:I331" si="166">(VLOOKUP($D320,$C$6:$AJ$992,7,)/VLOOKUP($D320,$C$6:$AJ$992,4,))*$F320</f>
        <v>385815.22007530311</v>
      </c>
      <c r="J320" s="27">
        <f t="shared" ref="J320:J331" si="167">(VLOOKUP($D320,$C$6:$AJ$992,8,)/VLOOKUP($D320,$C$6:$AJ$992,4,))*$F320</f>
        <v>146450.77992469692</v>
      </c>
      <c r="K320" s="27">
        <f t="shared" ref="K320:K331" si="168">(VLOOKUP($D320,$C$6:$AJ$992,9,)/VLOOKUP($D320,$C$6:$AJ$992,4,))*$F320</f>
        <v>0</v>
      </c>
      <c r="L320" s="27">
        <f t="shared" ref="L320:L331" si="169">(VLOOKUP($D320,$C$6:$AJ$992,10,)/VLOOKUP($D320,$C$6:$AJ$992,4,))*$F320</f>
        <v>0</v>
      </c>
      <c r="M320" s="27">
        <f t="shared" ref="M320:M331" si="170">(VLOOKUP($D320,$C$6:$AJ$992,11,)/VLOOKUP($D320,$C$6:$AJ$992,4,))*$F320</f>
        <v>0</v>
      </c>
      <c r="N320" s="27">
        <f t="shared" ref="N320:N331" si="171">(VLOOKUP($D320,$C$6:$AJ$992,12,)/VLOOKUP($D320,$C$6:$AJ$992,4,))*$F320</f>
        <v>0</v>
      </c>
      <c r="O320" s="27">
        <f t="shared" ref="O320:O331" si="172">(VLOOKUP($D320,$C$6:$AJ$992,13,)/VLOOKUP($D320,$C$6:$AJ$992,4,))*$F320</f>
        <v>0</v>
      </c>
      <c r="P320" s="27">
        <f t="shared" ref="P320:P331" si="173">(VLOOKUP($D320,$C$6:$AJ$992,14,)/VLOOKUP($D320,$C$6:$AJ$992,4,))*$F320</f>
        <v>0</v>
      </c>
      <c r="Q320" s="27">
        <f t="shared" ref="Q320:Q331" si="174">(VLOOKUP($D320,$C$6:$AJ$992,15,)/VLOOKUP($D320,$C$6:$AJ$992,4,))*$F320</f>
        <v>0</v>
      </c>
      <c r="R320" s="27">
        <f t="shared" ref="R320:R331" si="175">(VLOOKUP($D320,$C$6:$AJ$992,16,)/VLOOKUP($D320,$C$6:$AJ$992,4,))*$F320</f>
        <v>0</v>
      </c>
      <c r="S320" s="27">
        <f t="shared" ref="S320:S331" si="176">(VLOOKUP($D320,$C$6:$AJ$992,17,)/VLOOKUP($D320,$C$6:$AJ$992,4,))*$F320</f>
        <v>0</v>
      </c>
      <c r="T320" s="27">
        <f t="shared" ref="T320:T331" si="177">(VLOOKUP($D320,$C$6:$AJ$992,18,)/VLOOKUP($D320,$C$6:$AJ$992,4,))*$F320</f>
        <v>0</v>
      </c>
      <c r="U320" s="27">
        <f t="shared" ref="U320:U331" si="178">(VLOOKUP($D320,$C$6:$AJ$992,19,)/VLOOKUP($D320,$C$6:$AJ$992,4,))*$F320</f>
        <v>0</v>
      </c>
      <c r="V320" s="27">
        <f t="shared" ref="V320:V331" si="179">(VLOOKUP($D320,$C$6:$AJ$992,20,)/VLOOKUP($D320,$C$6:$AJ$992,4,))*$F320</f>
        <v>0</v>
      </c>
      <c r="W320" s="27">
        <f t="shared" ref="W320:W331" si="180">SUM(G320:V320)</f>
        <v>532266</v>
      </c>
      <c r="X320" s="125" t="str">
        <f t="shared" ref="X320:X331" si="181">IF(ABS(W320-F320)&lt;1,"ok","err")</f>
        <v>ok</v>
      </c>
    </row>
    <row r="321" spans="1:24" x14ac:dyDescent="0.2">
      <c r="A321" s="28">
        <v>815</v>
      </c>
      <c r="B321" s="25" t="s">
        <v>407</v>
      </c>
      <c r="C321" s="117" t="s">
        <v>96</v>
      </c>
      <c r="D321" s="117" t="s">
        <v>25</v>
      </c>
      <c r="F321" s="132">
        <v>0</v>
      </c>
      <c r="G321" s="27">
        <f t="shared" si="164"/>
        <v>0</v>
      </c>
      <c r="H321" s="27">
        <f t="shared" si="165"/>
        <v>0</v>
      </c>
      <c r="I321" s="27">
        <f t="shared" si="166"/>
        <v>0</v>
      </c>
      <c r="J321" s="27">
        <f t="shared" si="167"/>
        <v>0</v>
      </c>
      <c r="K321" s="27">
        <f t="shared" si="168"/>
        <v>0</v>
      </c>
      <c r="L321" s="27">
        <f t="shared" si="169"/>
        <v>0</v>
      </c>
      <c r="M321" s="27">
        <f t="shared" si="170"/>
        <v>0</v>
      </c>
      <c r="N321" s="27">
        <f t="shared" si="171"/>
        <v>0</v>
      </c>
      <c r="O321" s="27">
        <f t="shared" si="172"/>
        <v>0</v>
      </c>
      <c r="P321" s="27">
        <f t="shared" si="173"/>
        <v>0</v>
      </c>
      <c r="Q321" s="27">
        <f t="shared" si="174"/>
        <v>0</v>
      </c>
      <c r="R321" s="27">
        <f t="shared" si="175"/>
        <v>0</v>
      </c>
      <c r="S321" s="27">
        <f t="shared" si="176"/>
        <v>0</v>
      </c>
      <c r="T321" s="27">
        <f t="shared" si="177"/>
        <v>0</v>
      </c>
      <c r="U321" s="27">
        <f t="shared" si="178"/>
        <v>0</v>
      </c>
      <c r="V321" s="27">
        <f t="shared" si="179"/>
        <v>0</v>
      </c>
      <c r="W321" s="27">
        <f t="shared" si="180"/>
        <v>0</v>
      </c>
      <c r="X321" s="125" t="str">
        <f t="shared" si="181"/>
        <v>ok</v>
      </c>
    </row>
    <row r="322" spans="1:24" x14ac:dyDescent="0.2">
      <c r="A322" s="28">
        <v>816</v>
      </c>
      <c r="B322" s="25" t="s">
        <v>408</v>
      </c>
      <c r="C322" s="117" t="s">
        <v>97</v>
      </c>
      <c r="D322" s="117" t="s">
        <v>25</v>
      </c>
      <c r="F322" s="132">
        <v>421000</v>
      </c>
      <c r="G322" s="27">
        <f t="shared" si="164"/>
        <v>0</v>
      </c>
      <c r="H322" s="27">
        <f t="shared" si="165"/>
        <v>0</v>
      </c>
      <c r="I322" s="27">
        <f t="shared" si="166"/>
        <v>421000</v>
      </c>
      <c r="J322" s="27">
        <f t="shared" si="167"/>
        <v>0</v>
      </c>
      <c r="K322" s="27">
        <f t="shared" si="168"/>
        <v>0</v>
      </c>
      <c r="L322" s="27">
        <f t="shared" si="169"/>
        <v>0</v>
      </c>
      <c r="M322" s="27">
        <f t="shared" si="170"/>
        <v>0</v>
      </c>
      <c r="N322" s="27">
        <f t="shared" si="171"/>
        <v>0</v>
      </c>
      <c r="O322" s="27">
        <f t="shared" si="172"/>
        <v>0</v>
      </c>
      <c r="P322" s="27">
        <f t="shared" si="173"/>
        <v>0</v>
      </c>
      <c r="Q322" s="27">
        <f t="shared" si="174"/>
        <v>0</v>
      </c>
      <c r="R322" s="27">
        <f t="shared" si="175"/>
        <v>0</v>
      </c>
      <c r="S322" s="27">
        <f t="shared" si="176"/>
        <v>0</v>
      </c>
      <c r="T322" s="27">
        <f t="shared" si="177"/>
        <v>0</v>
      </c>
      <c r="U322" s="27">
        <f t="shared" si="178"/>
        <v>0</v>
      </c>
      <c r="V322" s="27">
        <f t="shared" si="179"/>
        <v>0</v>
      </c>
      <c r="W322" s="27">
        <f t="shared" si="180"/>
        <v>421000</v>
      </c>
      <c r="X322" s="125" t="str">
        <f t="shared" si="181"/>
        <v>ok</v>
      </c>
    </row>
    <row r="323" spans="1:24" x14ac:dyDescent="0.2">
      <c r="A323" s="28">
        <v>817</v>
      </c>
      <c r="B323" s="25" t="s">
        <v>98</v>
      </c>
      <c r="C323" s="117" t="s">
        <v>99</v>
      </c>
      <c r="D323" s="117" t="s">
        <v>25</v>
      </c>
      <c r="F323" s="132">
        <v>685987</v>
      </c>
      <c r="G323" s="27">
        <f t="shared" si="164"/>
        <v>0</v>
      </c>
      <c r="H323" s="27">
        <f t="shared" si="165"/>
        <v>0</v>
      </c>
      <c r="I323" s="27">
        <f t="shared" si="166"/>
        <v>685987</v>
      </c>
      <c r="J323" s="27">
        <f t="shared" si="167"/>
        <v>0</v>
      </c>
      <c r="K323" s="27">
        <f t="shared" si="168"/>
        <v>0</v>
      </c>
      <c r="L323" s="27">
        <f t="shared" si="169"/>
        <v>0</v>
      </c>
      <c r="M323" s="27">
        <f t="shared" si="170"/>
        <v>0</v>
      </c>
      <c r="N323" s="27">
        <f t="shared" si="171"/>
        <v>0</v>
      </c>
      <c r="O323" s="27">
        <f t="shared" si="172"/>
        <v>0</v>
      </c>
      <c r="P323" s="27">
        <f t="shared" si="173"/>
        <v>0</v>
      </c>
      <c r="Q323" s="27">
        <f t="shared" si="174"/>
        <v>0</v>
      </c>
      <c r="R323" s="27">
        <f t="shared" si="175"/>
        <v>0</v>
      </c>
      <c r="S323" s="27">
        <f t="shared" si="176"/>
        <v>0</v>
      </c>
      <c r="T323" s="27">
        <f t="shared" si="177"/>
        <v>0</v>
      </c>
      <c r="U323" s="27">
        <f t="shared" si="178"/>
        <v>0</v>
      </c>
      <c r="V323" s="27">
        <f t="shared" si="179"/>
        <v>0</v>
      </c>
      <c r="W323" s="27">
        <f t="shared" si="180"/>
        <v>685987</v>
      </c>
      <c r="X323" s="125" t="str">
        <f t="shared" si="181"/>
        <v>ok</v>
      </c>
    </row>
    <row r="324" spans="1:24" x14ac:dyDescent="0.2">
      <c r="A324" s="28">
        <v>818</v>
      </c>
      <c r="B324" s="25" t="s">
        <v>670</v>
      </c>
      <c r="C324" s="117" t="s">
        <v>100</v>
      </c>
      <c r="D324" s="117" t="s">
        <v>125</v>
      </c>
      <c r="F324" s="132">
        <v>1871489</v>
      </c>
      <c r="G324" s="27">
        <f t="shared" si="164"/>
        <v>0</v>
      </c>
      <c r="H324" s="27">
        <f t="shared" si="165"/>
        <v>0</v>
      </c>
      <c r="I324" s="27">
        <f t="shared" si="166"/>
        <v>0</v>
      </c>
      <c r="J324" s="27">
        <f t="shared" si="167"/>
        <v>1871489</v>
      </c>
      <c r="K324" s="27">
        <f t="shared" si="168"/>
        <v>0</v>
      </c>
      <c r="L324" s="27">
        <f t="shared" si="169"/>
        <v>0</v>
      </c>
      <c r="M324" s="27">
        <f t="shared" si="170"/>
        <v>0</v>
      </c>
      <c r="N324" s="27">
        <f t="shared" si="171"/>
        <v>0</v>
      </c>
      <c r="O324" s="27">
        <f t="shared" si="172"/>
        <v>0</v>
      </c>
      <c r="P324" s="27">
        <f t="shared" si="173"/>
        <v>0</v>
      </c>
      <c r="Q324" s="27">
        <f t="shared" si="174"/>
        <v>0</v>
      </c>
      <c r="R324" s="27">
        <f t="shared" si="175"/>
        <v>0</v>
      </c>
      <c r="S324" s="27">
        <f t="shared" si="176"/>
        <v>0</v>
      </c>
      <c r="T324" s="27">
        <f t="shared" si="177"/>
        <v>0</v>
      </c>
      <c r="U324" s="27">
        <f t="shared" si="178"/>
        <v>0</v>
      </c>
      <c r="V324" s="27">
        <f t="shared" si="179"/>
        <v>0</v>
      </c>
      <c r="W324" s="27">
        <f t="shared" si="180"/>
        <v>1871489</v>
      </c>
      <c r="X324" s="125" t="str">
        <f t="shared" si="181"/>
        <v>ok</v>
      </c>
    </row>
    <row r="325" spans="1:24" x14ac:dyDescent="0.2">
      <c r="A325" s="28">
        <v>819</v>
      </c>
      <c r="B325" s="25" t="s">
        <v>409</v>
      </c>
      <c r="C325" s="117" t="s">
        <v>102</v>
      </c>
      <c r="D325" s="117" t="s">
        <v>125</v>
      </c>
      <c r="F325" s="132">
        <v>580500</v>
      </c>
      <c r="G325" s="27">
        <f t="shared" si="164"/>
        <v>0</v>
      </c>
      <c r="H325" s="27">
        <f t="shared" si="165"/>
        <v>0</v>
      </c>
      <c r="I325" s="27">
        <f t="shared" si="166"/>
        <v>0</v>
      </c>
      <c r="J325" s="27">
        <f t="shared" si="167"/>
        <v>580500</v>
      </c>
      <c r="K325" s="27">
        <f t="shared" si="168"/>
        <v>0</v>
      </c>
      <c r="L325" s="27">
        <f t="shared" si="169"/>
        <v>0</v>
      </c>
      <c r="M325" s="27">
        <f t="shared" si="170"/>
        <v>0</v>
      </c>
      <c r="N325" s="27">
        <f t="shared" si="171"/>
        <v>0</v>
      </c>
      <c r="O325" s="27">
        <f t="shared" si="172"/>
        <v>0</v>
      </c>
      <c r="P325" s="27">
        <f t="shared" si="173"/>
        <v>0</v>
      </c>
      <c r="Q325" s="27">
        <f t="shared" si="174"/>
        <v>0</v>
      </c>
      <c r="R325" s="27">
        <f t="shared" si="175"/>
        <v>0</v>
      </c>
      <c r="S325" s="27">
        <f t="shared" si="176"/>
        <v>0</v>
      </c>
      <c r="T325" s="27">
        <f t="shared" si="177"/>
        <v>0</v>
      </c>
      <c r="U325" s="27">
        <f t="shared" si="178"/>
        <v>0</v>
      </c>
      <c r="V325" s="27">
        <f t="shared" si="179"/>
        <v>0</v>
      </c>
      <c r="W325" s="27">
        <f t="shared" si="180"/>
        <v>580500</v>
      </c>
      <c r="X325" s="125" t="str">
        <f t="shared" si="181"/>
        <v>ok</v>
      </c>
    </row>
    <row r="326" spans="1:24" x14ac:dyDescent="0.2">
      <c r="A326" s="28">
        <v>820</v>
      </c>
      <c r="B326" s="25" t="s">
        <v>410</v>
      </c>
      <c r="C326" s="117" t="s">
        <v>103</v>
      </c>
      <c r="D326" s="117" t="s">
        <v>25</v>
      </c>
      <c r="F326" s="132">
        <v>0</v>
      </c>
      <c r="G326" s="27">
        <f t="shared" si="164"/>
        <v>0</v>
      </c>
      <c r="H326" s="27">
        <f t="shared" si="165"/>
        <v>0</v>
      </c>
      <c r="I326" s="27">
        <f t="shared" si="166"/>
        <v>0</v>
      </c>
      <c r="J326" s="27">
        <f t="shared" si="167"/>
        <v>0</v>
      </c>
      <c r="K326" s="27">
        <f t="shared" si="168"/>
        <v>0</v>
      </c>
      <c r="L326" s="27">
        <f t="shared" si="169"/>
        <v>0</v>
      </c>
      <c r="M326" s="27">
        <f t="shared" si="170"/>
        <v>0</v>
      </c>
      <c r="N326" s="27">
        <f t="shared" si="171"/>
        <v>0</v>
      </c>
      <c r="O326" s="27">
        <f t="shared" si="172"/>
        <v>0</v>
      </c>
      <c r="P326" s="27">
        <f t="shared" si="173"/>
        <v>0</v>
      </c>
      <c r="Q326" s="27">
        <f t="shared" si="174"/>
        <v>0</v>
      </c>
      <c r="R326" s="27">
        <f t="shared" si="175"/>
        <v>0</v>
      </c>
      <c r="S326" s="27">
        <f t="shared" si="176"/>
        <v>0</v>
      </c>
      <c r="T326" s="27">
        <f t="shared" si="177"/>
        <v>0</v>
      </c>
      <c r="U326" s="27">
        <f t="shared" si="178"/>
        <v>0</v>
      </c>
      <c r="V326" s="27">
        <f t="shared" si="179"/>
        <v>0</v>
      </c>
      <c r="W326" s="27">
        <f t="shared" si="180"/>
        <v>0</v>
      </c>
      <c r="X326" s="125" t="str">
        <f t="shared" si="181"/>
        <v>ok</v>
      </c>
    </row>
    <row r="327" spans="1:24" x14ac:dyDescent="0.2">
      <c r="A327" s="28">
        <v>821</v>
      </c>
      <c r="B327" s="25" t="s">
        <v>731</v>
      </c>
      <c r="C327" s="117" t="s">
        <v>104</v>
      </c>
      <c r="D327" s="117" t="s">
        <v>125</v>
      </c>
      <c r="F327" s="132">
        <v>1394646</v>
      </c>
      <c r="G327" s="27">
        <f t="shared" si="164"/>
        <v>0</v>
      </c>
      <c r="H327" s="27">
        <f t="shared" si="165"/>
        <v>0</v>
      </c>
      <c r="I327" s="27">
        <f t="shared" si="166"/>
        <v>0</v>
      </c>
      <c r="J327" s="27">
        <f t="shared" si="167"/>
        <v>1394646</v>
      </c>
      <c r="K327" s="27">
        <f t="shared" si="168"/>
        <v>0</v>
      </c>
      <c r="L327" s="27">
        <f t="shared" si="169"/>
        <v>0</v>
      </c>
      <c r="M327" s="27">
        <f t="shared" si="170"/>
        <v>0</v>
      </c>
      <c r="N327" s="27">
        <f t="shared" si="171"/>
        <v>0</v>
      </c>
      <c r="O327" s="27">
        <f t="shared" si="172"/>
        <v>0</v>
      </c>
      <c r="P327" s="27">
        <f t="shared" si="173"/>
        <v>0</v>
      </c>
      <c r="Q327" s="27">
        <f t="shared" si="174"/>
        <v>0</v>
      </c>
      <c r="R327" s="27">
        <f t="shared" si="175"/>
        <v>0</v>
      </c>
      <c r="S327" s="27">
        <f t="shared" si="176"/>
        <v>0</v>
      </c>
      <c r="T327" s="27">
        <f t="shared" si="177"/>
        <v>0</v>
      </c>
      <c r="U327" s="27">
        <f t="shared" si="178"/>
        <v>0</v>
      </c>
      <c r="V327" s="27">
        <f t="shared" si="179"/>
        <v>0</v>
      </c>
      <c r="W327" s="27">
        <f t="shared" si="180"/>
        <v>1394646</v>
      </c>
      <c r="X327" s="125" t="str">
        <f t="shared" si="181"/>
        <v>ok</v>
      </c>
    </row>
    <row r="328" spans="1:24" x14ac:dyDescent="0.2">
      <c r="A328" s="28">
        <v>823</v>
      </c>
      <c r="B328" s="25" t="s">
        <v>732</v>
      </c>
      <c r="C328" s="117" t="s">
        <v>105</v>
      </c>
      <c r="D328" s="117" t="s">
        <v>125</v>
      </c>
      <c r="F328" s="132">
        <v>0</v>
      </c>
      <c r="G328" s="27">
        <f t="shared" si="164"/>
        <v>0</v>
      </c>
      <c r="H328" s="27">
        <f t="shared" si="165"/>
        <v>0</v>
      </c>
      <c r="I328" s="27">
        <f t="shared" si="166"/>
        <v>0</v>
      </c>
      <c r="J328" s="27">
        <f t="shared" si="167"/>
        <v>0</v>
      </c>
      <c r="K328" s="27">
        <f t="shared" si="168"/>
        <v>0</v>
      </c>
      <c r="L328" s="27">
        <f t="shared" si="169"/>
        <v>0</v>
      </c>
      <c r="M328" s="27">
        <f t="shared" si="170"/>
        <v>0</v>
      </c>
      <c r="N328" s="27">
        <f t="shared" si="171"/>
        <v>0</v>
      </c>
      <c r="O328" s="27">
        <f t="shared" si="172"/>
        <v>0</v>
      </c>
      <c r="P328" s="27">
        <f t="shared" si="173"/>
        <v>0</v>
      </c>
      <c r="Q328" s="27">
        <f t="shared" si="174"/>
        <v>0</v>
      </c>
      <c r="R328" s="27">
        <f t="shared" si="175"/>
        <v>0</v>
      </c>
      <c r="S328" s="27">
        <f t="shared" si="176"/>
        <v>0</v>
      </c>
      <c r="T328" s="27">
        <f t="shared" si="177"/>
        <v>0</v>
      </c>
      <c r="U328" s="27">
        <f t="shared" si="178"/>
        <v>0</v>
      </c>
      <c r="V328" s="27">
        <f t="shared" si="179"/>
        <v>0</v>
      </c>
      <c r="W328" s="27">
        <f t="shared" si="180"/>
        <v>0</v>
      </c>
      <c r="X328" s="125" t="str">
        <f t="shared" si="181"/>
        <v>ok</v>
      </c>
    </row>
    <row r="329" spans="1:24" x14ac:dyDescent="0.2">
      <c r="A329" s="28">
        <v>824</v>
      </c>
      <c r="B329" s="25" t="s">
        <v>106</v>
      </c>
      <c r="C329" s="117" t="s">
        <v>107</v>
      </c>
      <c r="D329" s="117" t="s">
        <v>125</v>
      </c>
      <c r="F329" s="132">
        <v>0</v>
      </c>
      <c r="G329" s="27">
        <f t="shared" si="164"/>
        <v>0</v>
      </c>
      <c r="H329" s="27">
        <f t="shared" si="165"/>
        <v>0</v>
      </c>
      <c r="I329" s="27">
        <f t="shared" si="166"/>
        <v>0</v>
      </c>
      <c r="J329" s="27">
        <f t="shared" si="167"/>
        <v>0</v>
      </c>
      <c r="K329" s="27">
        <f t="shared" si="168"/>
        <v>0</v>
      </c>
      <c r="L329" s="27">
        <f t="shared" si="169"/>
        <v>0</v>
      </c>
      <c r="M329" s="27">
        <f t="shared" si="170"/>
        <v>0</v>
      </c>
      <c r="N329" s="27">
        <f t="shared" si="171"/>
        <v>0</v>
      </c>
      <c r="O329" s="27">
        <f t="shared" si="172"/>
        <v>0</v>
      </c>
      <c r="P329" s="27">
        <f t="shared" si="173"/>
        <v>0</v>
      </c>
      <c r="Q329" s="27">
        <f t="shared" si="174"/>
        <v>0</v>
      </c>
      <c r="R329" s="27">
        <f t="shared" si="175"/>
        <v>0</v>
      </c>
      <c r="S329" s="27">
        <f t="shared" si="176"/>
        <v>0</v>
      </c>
      <c r="T329" s="27">
        <f t="shared" si="177"/>
        <v>0</v>
      </c>
      <c r="U329" s="27">
        <f t="shared" si="178"/>
        <v>0</v>
      </c>
      <c r="V329" s="27">
        <f t="shared" si="179"/>
        <v>0</v>
      </c>
      <c r="W329" s="27">
        <f t="shared" si="180"/>
        <v>0</v>
      </c>
      <c r="X329" s="125" t="str">
        <f t="shared" si="181"/>
        <v>ok</v>
      </c>
    </row>
    <row r="330" spans="1:24" x14ac:dyDescent="0.2">
      <c r="A330" s="28">
        <v>825</v>
      </c>
      <c r="B330" s="25" t="s">
        <v>412</v>
      </c>
      <c r="C330" s="117" t="s">
        <v>108</v>
      </c>
      <c r="D330" s="117" t="s">
        <v>25</v>
      </c>
      <c r="F330" s="132">
        <v>203000</v>
      </c>
      <c r="G330" s="27">
        <f t="shared" si="164"/>
        <v>0</v>
      </c>
      <c r="H330" s="27">
        <f t="shared" si="165"/>
        <v>0</v>
      </c>
      <c r="I330" s="27">
        <f t="shared" si="166"/>
        <v>203000</v>
      </c>
      <c r="J330" s="27">
        <f t="shared" si="167"/>
        <v>0</v>
      </c>
      <c r="K330" s="27">
        <f t="shared" si="168"/>
        <v>0</v>
      </c>
      <c r="L330" s="27">
        <f t="shared" si="169"/>
        <v>0</v>
      </c>
      <c r="M330" s="27">
        <f t="shared" si="170"/>
        <v>0</v>
      </c>
      <c r="N330" s="27">
        <f t="shared" si="171"/>
        <v>0</v>
      </c>
      <c r="O330" s="27">
        <f t="shared" si="172"/>
        <v>0</v>
      </c>
      <c r="P330" s="27">
        <f t="shared" si="173"/>
        <v>0</v>
      </c>
      <c r="Q330" s="27">
        <f t="shared" si="174"/>
        <v>0</v>
      </c>
      <c r="R330" s="27">
        <f t="shared" si="175"/>
        <v>0</v>
      </c>
      <c r="S330" s="27">
        <f t="shared" si="176"/>
        <v>0</v>
      </c>
      <c r="T330" s="27">
        <f t="shared" si="177"/>
        <v>0</v>
      </c>
      <c r="U330" s="27">
        <f t="shared" si="178"/>
        <v>0</v>
      </c>
      <c r="V330" s="27">
        <f t="shared" si="179"/>
        <v>0</v>
      </c>
      <c r="W330" s="27">
        <f t="shared" si="180"/>
        <v>203000</v>
      </c>
      <c r="X330" s="125" t="str">
        <f t="shared" si="181"/>
        <v>ok</v>
      </c>
    </row>
    <row r="331" spans="1:24" x14ac:dyDescent="0.2">
      <c r="A331" s="28">
        <v>826</v>
      </c>
      <c r="B331" s="25" t="s">
        <v>109</v>
      </c>
      <c r="C331" s="117" t="s">
        <v>110</v>
      </c>
      <c r="D331" s="117" t="s">
        <v>25</v>
      </c>
      <c r="F331" s="132">
        <v>0</v>
      </c>
      <c r="G331" s="27">
        <f t="shared" si="164"/>
        <v>0</v>
      </c>
      <c r="H331" s="27">
        <f t="shared" si="165"/>
        <v>0</v>
      </c>
      <c r="I331" s="27">
        <f t="shared" si="166"/>
        <v>0</v>
      </c>
      <c r="J331" s="27">
        <f t="shared" si="167"/>
        <v>0</v>
      </c>
      <c r="K331" s="27">
        <f t="shared" si="168"/>
        <v>0</v>
      </c>
      <c r="L331" s="27">
        <f t="shared" si="169"/>
        <v>0</v>
      </c>
      <c r="M331" s="27">
        <f t="shared" si="170"/>
        <v>0</v>
      </c>
      <c r="N331" s="27">
        <f t="shared" si="171"/>
        <v>0</v>
      </c>
      <c r="O331" s="27">
        <f t="shared" si="172"/>
        <v>0</v>
      </c>
      <c r="P331" s="27">
        <f t="shared" si="173"/>
        <v>0</v>
      </c>
      <c r="Q331" s="27">
        <f t="shared" si="174"/>
        <v>0</v>
      </c>
      <c r="R331" s="27">
        <f t="shared" si="175"/>
        <v>0</v>
      </c>
      <c r="S331" s="27">
        <f t="shared" si="176"/>
        <v>0</v>
      </c>
      <c r="T331" s="27">
        <f t="shared" si="177"/>
        <v>0</v>
      </c>
      <c r="U331" s="27">
        <f t="shared" si="178"/>
        <v>0</v>
      </c>
      <c r="V331" s="27">
        <f t="shared" si="179"/>
        <v>0</v>
      </c>
      <c r="W331" s="27">
        <f t="shared" si="180"/>
        <v>0</v>
      </c>
      <c r="X331" s="125" t="str">
        <f t="shared" si="181"/>
        <v>ok</v>
      </c>
    </row>
    <row r="332" spans="1:24" x14ac:dyDescent="0.2">
      <c r="A332" s="28"/>
      <c r="F332" s="27"/>
    </row>
    <row r="333" spans="1:24" x14ac:dyDescent="0.2">
      <c r="A333" s="28" t="s">
        <v>471</v>
      </c>
      <c r="C333" s="117" t="s">
        <v>565</v>
      </c>
      <c r="F333" s="32">
        <f>SUM(F320:F332)</f>
        <v>5688888</v>
      </c>
      <c r="G333" s="32">
        <f t="shared" ref="G333:V333" si="182">SUM(G320:G332)</f>
        <v>0</v>
      </c>
      <c r="H333" s="32">
        <f t="shared" si="182"/>
        <v>0</v>
      </c>
      <c r="I333" s="32">
        <f t="shared" si="182"/>
        <v>1695802.2200753032</v>
      </c>
      <c r="J333" s="32">
        <f t="shared" si="182"/>
        <v>3993085.7799246972</v>
      </c>
      <c r="K333" s="32">
        <f t="shared" si="182"/>
        <v>0</v>
      </c>
      <c r="L333" s="32">
        <f t="shared" si="182"/>
        <v>0</v>
      </c>
      <c r="M333" s="32">
        <f t="shared" si="182"/>
        <v>0</v>
      </c>
      <c r="N333" s="32">
        <f t="shared" si="182"/>
        <v>0</v>
      </c>
      <c r="O333" s="32">
        <f t="shared" si="182"/>
        <v>0</v>
      </c>
      <c r="P333" s="32">
        <f t="shared" si="182"/>
        <v>0</v>
      </c>
      <c r="Q333" s="32">
        <f>SUM(Q320:Q332)</f>
        <v>0</v>
      </c>
      <c r="R333" s="32">
        <f>SUM(R320:R332)</f>
        <v>0</v>
      </c>
      <c r="S333" s="32">
        <f t="shared" si="182"/>
        <v>0</v>
      </c>
      <c r="T333" s="32">
        <f t="shared" si="182"/>
        <v>0</v>
      </c>
      <c r="U333" s="32">
        <f t="shared" si="182"/>
        <v>0</v>
      </c>
      <c r="V333" s="32">
        <f t="shared" si="182"/>
        <v>0</v>
      </c>
      <c r="W333" s="27">
        <f>SUM(G333:V333)</f>
        <v>5688888</v>
      </c>
      <c r="X333" s="125" t="str">
        <f>IF(ABS(W333-F333)&lt;1,"ok","err")</f>
        <v>ok</v>
      </c>
    </row>
    <row r="334" spans="1:24" x14ac:dyDescent="0.2">
      <c r="A334" s="28"/>
      <c r="F334" s="27"/>
    </row>
    <row r="335" spans="1:24" x14ac:dyDescent="0.2">
      <c r="A335" s="120"/>
      <c r="F335" s="33"/>
      <c r="G335" s="131"/>
    </row>
    <row r="336" spans="1:24" x14ac:dyDescent="0.2">
      <c r="A336" s="28"/>
      <c r="F336" s="33"/>
      <c r="G336" s="131"/>
    </row>
    <row r="337" spans="1:24" x14ac:dyDescent="0.2">
      <c r="A337" s="120" t="s">
        <v>464</v>
      </c>
      <c r="F337" s="33"/>
      <c r="G337" s="131"/>
    </row>
    <row r="338" spans="1:24" x14ac:dyDescent="0.2">
      <c r="A338" s="120" t="s">
        <v>465</v>
      </c>
      <c r="F338" s="33"/>
      <c r="G338" s="131"/>
    </row>
    <row r="339" spans="1:24" x14ac:dyDescent="0.2">
      <c r="A339" s="28">
        <v>830</v>
      </c>
      <c r="B339" s="25" t="s">
        <v>413</v>
      </c>
      <c r="C339" s="117" t="s">
        <v>111</v>
      </c>
      <c r="D339" s="117" t="s">
        <v>641</v>
      </c>
      <c r="F339" s="32">
        <v>452000</v>
      </c>
      <c r="G339" s="27">
        <f t="shared" ref="G339:G346" si="183">(VLOOKUP($D339,$C$6:$AJ$992,5,)/VLOOKUP($D339,$C$6:$AJ$992,4,))*$F339</f>
        <v>0</v>
      </c>
      <c r="H339" s="27">
        <f t="shared" ref="H339:H346" si="184">(VLOOKUP($D339,$C$6:$AJ$992,6,)/VLOOKUP($D339,$C$6:$AJ$992,4,))*$F339</f>
        <v>0</v>
      </c>
      <c r="I339" s="27">
        <f t="shared" ref="I339:I346" si="185">(VLOOKUP($D339,$C$6:$AJ$992,7,)/VLOOKUP($D339,$C$6:$AJ$992,4,))*$F339</f>
        <v>141927.72547828729</v>
      </c>
      <c r="J339" s="27">
        <f t="shared" ref="J339:J346" si="186">(VLOOKUP($D339,$C$6:$AJ$992,8,)/VLOOKUP($D339,$C$6:$AJ$992,4,))*$F339</f>
        <v>310072.27452171274</v>
      </c>
      <c r="K339" s="27">
        <f t="shared" ref="K339:K346" si="187">(VLOOKUP($D339,$C$6:$AJ$992,9,)/VLOOKUP($D339,$C$6:$AJ$992,4,))*$F339</f>
        <v>0</v>
      </c>
      <c r="L339" s="27">
        <f t="shared" ref="L339:L346" si="188">(VLOOKUP($D339,$C$6:$AJ$992,10,)/VLOOKUP($D339,$C$6:$AJ$992,4,))*$F339</f>
        <v>0</v>
      </c>
      <c r="M339" s="27">
        <f t="shared" ref="M339:M346" si="189">(VLOOKUP($D339,$C$6:$AJ$992,11,)/VLOOKUP($D339,$C$6:$AJ$992,4,))*$F339</f>
        <v>0</v>
      </c>
      <c r="N339" s="27">
        <f t="shared" ref="N339:N346" si="190">(VLOOKUP($D339,$C$6:$AJ$992,12,)/VLOOKUP($D339,$C$6:$AJ$992,4,))*$F339</f>
        <v>0</v>
      </c>
      <c r="O339" s="27">
        <f t="shared" ref="O339:O346" si="191">(VLOOKUP($D339,$C$6:$AJ$992,13,)/VLOOKUP($D339,$C$6:$AJ$992,4,))*$F339</f>
        <v>0</v>
      </c>
      <c r="P339" s="27">
        <f t="shared" ref="P339:P346" si="192">(VLOOKUP($D339,$C$6:$AJ$992,14,)/VLOOKUP($D339,$C$6:$AJ$992,4,))*$F339</f>
        <v>0</v>
      </c>
      <c r="Q339" s="27">
        <f t="shared" ref="Q339:Q346" si="193">(VLOOKUP($D339,$C$6:$AJ$992,15,)/VLOOKUP($D339,$C$6:$AJ$992,4,))*$F339</f>
        <v>0</v>
      </c>
      <c r="R339" s="27">
        <f t="shared" ref="R339:R346" si="194">(VLOOKUP($D339,$C$6:$AJ$992,16,)/VLOOKUP($D339,$C$6:$AJ$992,4,))*$F339</f>
        <v>0</v>
      </c>
      <c r="S339" s="27">
        <f t="shared" ref="S339:S346" si="195">(VLOOKUP($D339,$C$6:$AJ$992,17,)/VLOOKUP($D339,$C$6:$AJ$992,4,))*$F339</f>
        <v>0</v>
      </c>
      <c r="T339" s="27">
        <f t="shared" ref="T339:T346" si="196">(VLOOKUP($D339,$C$6:$AJ$992,18,)/VLOOKUP($D339,$C$6:$AJ$992,4,))*$F339</f>
        <v>0</v>
      </c>
      <c r="U339" s="27">
        <f t="shared" ref="U339:U346" si="197">(VLOOKUP($D339,$C$6:$AJ$992,19,)/VLOOKUP($D339,$C$6:$AJ$992,4,))*$F339</f>
        <v>0</v>
      </c>
      <c r="V339" s="27">
        <f t="shared" ref="V339:V346" si="198">(VLOOKUP($D339,$C$6:$AJ$992,20,)/VLOOKUP($D339,$C$6:$AJ$992,4,))*$F339</f>
        <v>0</v>
      </c>
      <c r="W339" s="27">
        <f>SUM(G339:V339)</f>
        <v>452000</v>
      </c>
      <c r="X339" s="125" t="str">
        <f>IF(ABS(W339-F339)&lt;1,"ok","err")</f>
        <v>ok</v>
      </c>
    </row>
    <row r="340" spans="1:24" x14ac:dyDescent="0.2">
      <c r="A340" s="28">
        <v>831</v>
      </c>
      <c r="B340" s="25" t="s">
        <v>112</v>
      </c>
      <c r="C340" s="117" t="s">
        <v>113</v>
      </c>
      <c r="D340" s="117" t="s">
        <v>25</v>
      </c>
      <c r="F340" s="132">
        <v>0</v>
      </c>
      <c r="G340" s="27">
        <f t="shared" si="183"/>
        <v>0</v>
      </c>
      <c r="H340" s="27">
        <f t="shared" si="184"/>
        <v>0</v>
      </c>
      <c r="I340" s="27">
        <f t="shared" si="185"/>
        <v>0</v>
      </c>
      <c r="J340" s="27">
        <f t="shared" si="186"/>
        <v>0</v>
      </c>
      <c r="K340" s="27">
        <f t="shared" si="187"/>
        <v>0</v>
      </c>
      <c r="L340" s="27">
        <f t="shared" si="188"/>
        <v>0</v>
      </c>
      <c r="M340" s="27">
        <f t="shared" si="189"/>
        <v>0</v>
      </c>
      <c r="N340" s="27">
        <f t="shared" si="190"/>
        <v>0</v>
      </c>
      <c r="O340" s="27">
        <f t="shared" si="191"/>
        <v>0</v>
      </c>
      <c r="P340" s="27">
        <f t="shared" si="192"/>
        <v>0</v>
      </c>
      <c r="Q340" s="27">
        <f t="shared" si="193"/>
        <v>0</v>
      </c>
      <c r="R340" s="27">
        <f t="shared" si="194"/>
        <v>0</v>
      </c>
      <c r="S340" s="27">
        <f t="shared" si="195"/>
        <v>0</v>
      </c>
      <c r="T340" s="27">
        <f t="shared" si="196"/>
        <v>0</v>
      </c>
      <c r="U340" s="27">
        <f t="shared" si="197"/>
        <v>0</v>
      </c>
      <c r="V340" s="27">
        <f t="shared" si="198"/>
        <v>0</v>
      </c>
      <c r="W340" s="27">
        <f t="shared" ref="W340:W346" si="199">SUM(G340:V340)</f>
        <v>0</v>
      </c>
      <c r="X340" s="125" t="str">
        <f t="shared" ref="X340:X346" si="200">IF(ABS(W340-F340)&lt;1,"ok","err")</f>
        <v>ok</v>
      </c>
    </row>
    <row r="341" spans="1:24" x14ac:dyDescent="0.2">
      <c r="A341" s="28">
        <v>832</v>
      </c>
      <c r="B341" s="25" t="s">
        <v>414</v>
      </c>
      <c r="C341" s="117" t="s">
        <v>114</v>
      </c>
      <c r="D341" s="117" t="s">
        <v>25</v>
      </c>
      <c r="F341" s="132">
        <v>821500</v>
      </c>
      <c r="G341" s="27">
        <f t="shared" si="183"/>
        <v>0</v>
      </c>
      <c r="H341" s="27">
        <f t="shared" si="184"/>
        <v>0</v>
      </c>
      <c r="I341" s="27">
        <f t="shared" si="185"/>
        <v>821500</v>
      </c>
      <c r="J341" s="27">
        <f t="shared" si="186"/>
        <v>0</v>
      </c>
      <c r="K341" s="27">
        <f t="shared" si="187"/>
        <v>0</v>
      </c>
      <c r="L341" s="27">
        <f t="shared" si="188"/>
        <v>0</v>
      </c>
      <c r="M341" s="27">
        <f t="shared" si="189"/>
        <v>0</v>
      </c>
      <c r="N341" s="27">
        <f t="shared" si="190"/>
        <v>0</v>
      </c>
      <c r="O341" s="27">
        <f t="shared" si="191"/>
        <v>0</v>
      </c>
      <c r="P341" s="27">
        <f t="shared" si="192"/>
        <v>0</v>
      </c>
      <c r="Q341" s="27">
        <f t="shared" si="193"/>
        <v>0</v>
      </c>
      <c r="R341" s="27">
        <f t="shared" si="194"/>
        <v>0</v>
      </c>
      <c r="S341" s="27">
        <f t="shared" si="195"/>
        <v>0</v>
      </c>
      <c r="T341" s="27">
        <f t="shared" si="196"/>
        <v>0</v>
      </c>
      <c r="U341" s="27">
        <f t="shared" si="197"/>
        <v>0</v>
      </c>
      <c r="V341" s="27">
        <f t="shared" si="198"/>
        <v>0</v>
      </c>
      <c r="W341" s="27">
        <f t="shared" si="199"/>
        <v>821500</v>
      </c>
      <c r="X341" s="125" t="str">
        <f t="shared" si="200"/>
        <v>ok</v>
      </c>
    </row>
    <row r="342" spans="1:24" x14ac:dyDescent="0.2">
      <c r="A342" s="28">
        <v>833</v>
      </c>
      <c r="B342" s="25" t="s">
        <v>115</v>
      </c>
      <c r="C342" s="117" t="s">
        <v>116</v>
      </c>
      <c r="D342" s="117" t="s">
        <v>25</v>
      </c>
      <c r="F342" s="132">
        <v>167000</v>
      </c>
      <c r="G342" s="27">
        <f t="shared" si="183"/>
        <v>0</v>
      </c>
      <c r="H342" s="27">
        <f t="shared" si="184"/>
        <v>0</v>
      </c>
      <c r="I342" s="27">
        <f t="shared" si="185"/>
        <v>167000</v>
      </c>
      <c r="J342" s="27">
        <f t="shared" si="186"/>
        <v>0</v>
      </c>
      <c r="K342" s="27">
        <f t="shared" si="187"/>
        <v>0</v>
      </c>
      <c r="L342" s="27">
        <f t="shared" si="188"/>
        <v>0</v>
      </c>
      <c r="M342" s="27">
        <f t="shared" si="189"/>
        <v>0</v>
      </c>
      <c r="N342" s="27">
        <f t="shared" si="190"/>
        <v>0</v>
      </c>
      <c r="O342" s="27">
        <f t="shared" si="191"/>
        <v>0</v>
      </c>
      <c r="P342" s="27">
        <f t="shared" si="192"/>
        <v>0</v>
      </c>
      <c r="Q342" s="27">
        <f t="shared" si="193"/>
        <v>0</v>
      </c>
      <c r="R342" s="27">
        <f t="shared" si="194"/>
        <v>0</v>
      </c>
      <c r="S342" s="27">
        <f t="shared" si="195"/>
        <v>0</v>
      </c>
      <c r="T342" s="27">
        <f t="shared" si="196"/>
        <v>0</v>
      </c>
      <c r="U342" s="27">
        <f t="shared" si="197"/>
        <v>0</v>
      </c>
      <c r="V342" s="27">
        <f t="shared" si="198"/>
        <v>0</v>
      </c>
      <c r="W342" s="27">
        <f t="shared" si="199"/>
        <v>167000</v>
      </c>
      <c r="X342" s="125" t="str">
        <f t="shared" si="200"/>
        <v>ok</v>
      </c>
    </row>
    <row r="343" spans="1:24" x14ac:dyDescent="0.2">
      <c r="A343" s="28">
        <v>834</v>
      </c>
      <c r="B343" s="25" t="s">
        <v>415</v>
      </c>
      <c r="C343" s="117" t="s">
        <v>117</v>
      </c>
      <c r="D343" s="117" t="s">
        <v>125</v>
      </c>
      <c r="F343" s="132">
        <v>1147975</v>
      </c>
      <c r="G343" s="27">
        <f t="shared" si="183"/>
        <v>0</v>
      </c>
      <c r="H343" s="27">
        <f t="shared" si="184"/>
        <v>0</v>
      </c>
      <c r="I343" s="27">
        <f t="shared" si="185"/>
        <v>0</v>
      </c>
      <c r="J343" s="27">
        <f t="shared" si="186"/>
        <v>1147975</v>
      </c>
      <c r="K343" s="27">
        <f t="shared" si="187"/>
        <v>0</v>
      </c>
      <c r="L343" s="27">
        <f t="shared" si="188"/>
        <v>0</v>
      </c>
      <c r="M343" s="27">
        <f t="shared" si="189"/>
        <v>0</v>
      </c>
      <c r="N343" s="27">
        <f t="shared" si="190"/>
        <v>0</v>
      </c>
      <c r="O343" s="27">
        <f t="shared" si="191"/>
        <v>0</v>
      </c>
      <c r="P343" s="27">
        <f t="shared" si="192"/>
        <v>0</v>
      </c>
      <c r="Q343" s="27">
        <f t="shared" si="193"/>
        <v>0</v>
      </c>
      <c r="R343" s="27">
        <f t="shared" si="194"/>
        <v>0</v>
      </c>
      <c r="S343" s="27">
        <f t="shared" si="195"/>
        <v>0</v>
      </c>
      <c r="T343" s="27">
        <f t="shared" si="196"/>
        <v>0</v>
      </c>
      <c r="U343" s="27">
        <f t="shared" si="197"/>
        <v>0</v>
      </c>
      <c r="V343" s="27">
        <f t="shared" si="198"/>
        <v>0</v>
      </c>
      <c r="W343" s="27">
        <f t="shared" si="199"/>
        <v>1147975</v>
      </c>
      <c r="X343" s="125" t="str">
        <f t="shared" si="200"/>
        <v>ok</v>
      </c>
    </row>
    <row r="344" spans="1:24" x14ac:dyDescent="0.2">
      <c r="A344" s="28">
        <v>835</v>
      </c>
      <c r="B344" s="25" t="s">
        <v>416</v>
      </c>
      <c r="C344" s="117" t="s">
        <v>118</v>
      </c>
      <c r="D344" s="117" t="s">
        <v>25</v>
      </c>
      <c r="F344" s="132">
        <v>66479</v>
      </c>
      <c r="G344" s="27">
        <f t="shared" si="183"/>
        <v>0</v>
      </c>
      <c r="H344" s="27">
        <f t="shared" si="184"/>
        <v>0</v>
      </c>
      <c r="I344" s="27">
        <f t="shared" si="185"/>
        <v>66479</v>
      </c>
      <c r="J344" s="27">
        <f t="shared" si="186"/>
        <v>0</v>
      </c>
      <c r="K344" s="27">
        <f t="shared" si="187"/>
        <v>0</v>
      </c>
      <c r="L344" s="27">
        <f t="shared" si="188"/>
        <v>0</v>
      </c>
      <c r="M344" s="27">
        <f t="shared" si="189"/>
        <v>0</v>
      </c>
      <c r="N344" s="27">
        <f t="shared" si="190"/>
        <v>0</v>
      </c>
      <c r="O344" s="27">
        <f t="shared" si="191"/>
        <v>0</v>
      </c>
      <c r="P344" s="27">
        <f t="shared" si="192"/>
        <v>0</v>
      </c>
      <c r="Q344" s="27">
        <f t="shared" si="193"/>
        <v>0</v>
      </c>
      <c r="R344" s="27">
        <f t="shared" si="194"/>
        <v>0</v>
      </c>
      <c r="S344" s="27">
        <f t="shared" si="195"/>
        <v>0</v>
      </c>
      <c r="T344" s="27">
        <f t="shared" si="196"/>
        <v>0</v>
      </c>
      <c r="U344" s="27">
        <f t="shared" si="197"/>
        <v>0</v>
      </c>
      <c r="V344" s="27">
        <f t="shared" si="198"/>
        <v>0</v>
      </c>
      <c r="W344" s="27">
        <f t="shared" si="199"/>
        <v>66479</v>
      </c>
      <c r="X344" s="125" t="str">
        <f t="shared" si="200"/>
        <v>ok</v>
      </c>
    </row>
    <row r="345" spans="1:24" x14ac:dyDescent="0.2">
      <c r="A345" s="28">
        <v>836</v>
      </c>
      <c r="B345" s="25" t="s">
        <v>417</v>
      </c>
      <c r="C345" s="117" t="s">
        <v>119</v>
      </c>
      <c r="D345" s="117" t="s">
        <v>125</v>
      </c>
      <c r="F345" s="132">
        <v>931000</v>
      </c>
      <c r="G345" s="27">
        <f t="shared" si="183"/>
        <v>0</v>
      </c>
      <c r="H345" s="27">
        <f t="shared" si="184"/>
        <v>0</v>
      </c>
      <c r="I345" s="27">
        <f t="shared" si="185"/>
        <v>0</v>
      </c>
      <c r="J345" s="27">
        <f t="shared" si="186"/>
        <v>931000</v>
      </c>
      <c r="K345" s="27">
        <f t="shared" si="187"/>
        <v>0</v>
      </c>
      <c r="L345" s="27">
        <f t="shared" si="188"/>
        <v>0</v>
      </c>
      <c r="M345" s="27">
        <f t="shared" si="189"/>
        <v>0</v>
      </c>
      <c r="N345" s="27">
        <f t="shared" si="190"/>
        <v>0</v>
      </c>
      <c r="O345" s="27">
        <f t="shared" si="191"/>
        <v>0</v>
      </c>
      <c r="P345" s="27">
        <f t="shared" si="192"/>
        <v>0</v>
      </c>
      <c r="Q345" s="27">
        <f t="shared" si="193"/>
        <v>0</v>
      </c>
      <c r="R345" s="27">
        <f t="shared" si="194"/>
        <v>0</v>
      </c>
      <c r="S345" s="27">
        <f t="shared" si="195"/>
        <v>0</v>
      </c>
      <c r="T345" s="27">
        <f t="shared" si="196"/>
        <v>0</v>
      </c>
      <c r="U345" s="27">
        <f t="shared" si="197"/>
        <v>0</v>
      </c>
      <c r="V345" s="27">
        <f t="shared" si="198"/>
        <v>0</v>
      </c>
      <c r="W345" s="27">
        <f t="shared" si="199"/>
        <v>931000</v>
      </c>
      <c r="X345" s="125" t="str">
        <f t="shared" si="200"/>
        <v>ok</v>
      </c>
    </row>
    <row r="346" spans="1:24" x14ac:dyDescent="0.2">
      <c r="A346" s="28">
        <v>837</v>
      </c>
      <c r="B346" s="25" t="s">
        <v>418</v>
      </c>
      <c r="C346" s="117" t="s">
        <v>120</v>
      </c>
      <c r="D346" s="117" t="s">
        <v>25</v>
      </c>
      <c r="F346" s="132">
        <v>169271</v>
      </c>
      <c r="G346" s="27">
        <f t="shared" si="183"/>
        <v>0</v>
      </c>
      <c r="H346" s="27">
        <f t="shared" si="184"/>
        <v>0</v>
      </c>
      <c r="I346" s="27">
        <f t="shared" si="185"/>
        <v>169271</v>
      </c>
      <c r="J346" s="27">
        <f t="shared" si="186"/>
        <v>0</v>
      </c>
      <c r="K346" s="27">
        <f t="shared" si="187"/>
        <v>0</v>
      </c>
      <c r="L346" s="27">
        <f t="shared" si="188"/>
        <v>0</v>
      </c>
      <c r="M346" s="27">
        <f t="shared" si="189"/>
        <v>0</v>
      </c>
      <c r="N346" s="27">
        <f t="shared" si="190"/>
        <v>0</v>
      </c>
      <c r="O346" s="27">
        <f t="shared" si="191"/>
        <v>0</v>
      </c>
      <c r="P346" s="27">
        <f t="shared" si="192"/>
        <v>0</v>
      </c>
      <c r="Q346" s="27">
        <f t="shared" si="193"/>
        <v>0</v>
      </c>
      <c r="R346" s="27">
        <f t="shared" si="194"/>
        <v>0</v>
      </c>
      <c r="S346" s="27">
        <f t="shared" si="195"/>
        <v>0</v>
      </c>
      <c r="T346" s="27">
        <f t="shared" si="196"/>
        <v>0</v>
      </c>
      <c r="U346" s="27">
        <f t="shared" si="197"/>
        <v>0</v>
      </c>
      <c r="V346" s="27">
        <f t="shared" si="198"/>
        <v>0</v>
      </c>
      <c r="W346" s="27">
        <f t="shared" si="199"/>
        <v>169271</v>
      </c>
      <c r="X346" s="125" t="str">
        <f t="shared" si="200"/>
        <v>ok</v>
      </c>
    </row>
    <row r="347" spans="1:24" x14ac:dyDescent="0.2">
      <c r="A347" s="28"/>
      <c r="F347" s="27"/>
    </row>
    <row r="348" spans="1:24" x14ac:dyDescent="0.2">
      <c r="A348" s="28" t="s">
        <v>190</v>
      </c>
      <c r="C348" s="117" t="s">
        <v>566</v>
      </c>
      <c r="F348" s="32">
        <f>+SUM(F339:F346)</f>
        <v>3755225</v>
      </c>
      <c r="G348" s="32">
        <f t="shared" ref="G348:V348" si="201">SUM(G339:G347)</f>
        <v>0</v>
      </c>
      <c r="H348" s="32">
        <f t="shared" si="201"/>
        <v>0</v>
      </c>
      <c r="I348" s="32">
        <f t="shared" si="201"/>
        <v>1366177.7254782873</v>
      </c>
      <c r="J348" s="32">
        <f t="shared" si="201"/>
        <v>2389047.2745217127</v>
      </c>
      <c r="K348" s="32">
        <f t="shared" si="201"/>
        <v>0</v>
      </c>
      <c r="L348" s="32">
        <f t="shared" si="201"/>
        <v>0</v>
      </c>
      <c r="M348" s="32">
        <f t="shared" si="201"/>
        <v>0</v>
      </c>
      <c r="N348" s="32">
        <f t="shared" si="201"/>
        <v>0</v>
      </c>
      <c r="O348" s="32">
        <f t="shared" si="201"/>
        <v>0</v>
      </c>
      <c r="P348" s="32">
        <f t="shared" si="201"/>
        <v>0</v>
      </c>
      <c r="Q348" s="32">
        <f>SUM(Q339:Q347)</f>
        <v>0</v>
      </c>
      <c r="R348" s="32">
        <f>SUM(R339:R347)</f>
        <v>0</v>
      </c>
      <c r="S348" s="32">
        <f t="shared" si="201"/>
        <v>0</v>
      </c>
      <c r="T348" s="32">
        <f t="shared" si="201"/>
        <v>0</v>
      </c>
      <c r="U348" s="32">
        <f t="shared" si="201"/>
        <v>0</v>
      </c>
      <c r="V348" s="32">
        <f t="shared" si="201"/>
        <v>0</v>
      </c>
      <c r="W348" s="27">
        <f>SUM(G348:V348)</f>
        <v>3755225</v>
      </c>
      <c r="X348" s="125" t="str">
        <f>IF(ABS(W348-F348)&lt;1,"ok","err")</f>
        <v>ok</v>
      </c>
    </row>
    <row r="349" spans="1:24" x14ac:dyDescent="0.2">
      <c r="A349" s="28"/>
      <c r="F349" s="27"/>
    </row>
    <row r="350" spans="1:24" x14ac:dyDescent="0.2">
      <c r="A350" s="28"/>
      <c r="F350" s="27"/>
    </row>
    <row r="351" spans="1:24" x14ac:dyDescent="0.2">
      <c r="A351" s="28" t="s">
        <v>472</v>
      </c>
      <c r="C351" s="117" t="s">
        <v>567</v>
      </c>
      <c r="F351" s="32">
        <f>+F333+F348</f>
        <v>9444113</v>
      </c>
      <c r="G351" s="27">
        <f t="shared" ref="G351:W351" si="202">+G333+G348</f>
        <v>0</v>
      </c>
      <c r="H351" s="27">
        <f t="shared" si="202"/>
        <v>0</v>
      </c>
      <c r="I351" s="27">
        <f t="shared" si="202"/>
        <v>3061979.9455535905</v>
      </c>
      <c r="J351" s="27">
        <f t="shared" si="202"/>
        <v>6382133.0544464104</v>
      </c>
      <c r="K351" s="27">
        <f t="shared" si="202"/>
        <v>0</v>
      </c>
      <c r="L351" s="27">
        <f t="shared" si="202"/>
        <v>0</v>
      </c>
      <c r="M351" s="27">
        <f t="shared" si="202"/>
        <v>0</v>
      </c>
      <c r="N351" s="27">
        <f t="shared" si="202"/>
        <v>0</v>
      </c>
      <c r="O351" s="27">
        <f t="shared" si="202"/>
        <v>0</v>
      </c>
      <c r="P351" s="27">
        <f t="shared" si="202"/>
        <v>0</v>
      </c>
      <c r="Q351" s="27">
        <f t="shared" si="202"/>
        <v>0</v>
      </c>
      <c r="R351" s="27">
        <f t="shared" si="202"/>
        <v>0</v>
      </c>
      <c r="S351" s="27">
        <f t="shared" si="202"/>
        <v>0</v>
      </c>
      <c r="T351" s="27">
        <f t="shared" si="202"/>
        <v>0</v>
      </c>
      <c r="U351" s="27">
        <f t="shared" si="202"/>
        <v>0</v>
      </c>
      <c r="V351" s="27">
        <f t="shared" si="202"/>
        <v>0</v>
      </c>
      <c r="W351" s="27">
        <f t="shared" si="202"/>
        <v>9444113</v>
      </c>
      <c r="X351" s="125" t="str">
        <f>IF(ABS(W351-F351)&lt;1,"ok","err")</f>
        <v>ok</v>
      </c>
    </row>
    <row r="352" spans="1:24" x14ac:dyDescent="0.2">
      <c r="A352" s="28"/>
      <c r="F352" s="27"/>
    </row>
    <row r="353" spans="1:24" x14ac:dyDescent="0.2">
      <c r="A353" s="28"/>
      <c r="F353" s="27"/>
    </row>
    <row r="354" spans="1:24" x14ac:dyDescent="0.2">
      <c r="A354" s="121"/>
      <c r="F354" s="27"/>
    </row>
    <row r="355" spans="1:24" x14ac:dyDescent="0.2">
      <c r="A355" s="122"/>
      <c r="F355" s="27"/>
    </row>
    <row r="356" spans="1:24" x14ac:dyDescent="0.2">
      <c r="A356" s="28"/>
      <c r="F356" s="27"/>
    </row>
    <row r="357" spans="1:24" x14ac:dyDescent="0.2">
      <c r="A357" s="30" t="s">
        <v>473</v>
      </c>
      <c r="F357" s="27"/>
    </row>
    <row r="358" spans="1:24" x14ac:dyDescent="0.2">
      <c r="A358" s="28"/>
      <c r="F358" s="27"/>
    </row>
    <row r="359" spans="1:24" x14ac:dyDescent="0.2">
      <c r="A359" s="120"/>
      <c r="F359" s="27"/>
    </row>
    <row r="360" spans="1:24" x14ac:dyDescent="0.2">
      <c r="A360" s="120" t="s">
        <v>4</v>
      </c>
      <c r="F360" s="27"/>
    </row>
    <row r="361" spans="1:24" x14ac:dyDescent="0.2">
      <c r="A361" s="28" t="s">
        <v>121</v>
      </c>
      <c r="B361" s="25" t="s">
        <v>438</v>
      </c>
      <c r="C361" s="117" t="s">
        <v>122</v>
      </c>
      <c r="D361" s="117" t="s">
        <v>28</v>
      </c>
      <c r="F361" s="32">
        <v>2789293</v>
      </c>
      <c r="G361" s="27">
        <f>(VLOOKUP($D361,$C$6:$AJ$992,5,)/VLOOKUP($D361,$C$6:$AJ$992,4,))*$F361</f>
        <v>0</v>
      </c>
      <c r="H361" s="27">
        <f>(VLOOKUP($D361,$C$6:$AJ$992,6,)/VLOOKUP($D361,$C$6:$AJ$992,4,))*$F361</f>
        <v>0</v>
      </c>
      <c r="I361" s="27">
        <f>(VLOOKUP($D361,$C$6:$AJ$992,7,)/VLOOKUP($D361,$C$6:$AJ$992,4,))*$F361</f>
        <v>0</v>
      </c>
      <c r="J361" s="27">
        <f>(VLOOKUP($D361,$C$6:$AJ$992,8,)/VLOOKUP($D361,$C$6:$AJ$992,4,))*$F361</f>
        <v>0</v>
      </c>
      <c r="K361" s="27">
        <f>(VLOOKUP($D361,$C$6:$AJ$992,9,)/VLOOKUP($D361,$C$6:$AJ$992,4,))*$F361</f>
        <v>2789293</v>
      </c>
      <c r="L361" s="27">
        <f>(VLOOKUP($D361,$C$6:$AJ$992,10,)/VLOOKUP($D361,$C$6:$AJ$992,4,))*$F361</f>
        <v>0</v>
      </c>
      <c r="M361" s="27">
        <f>(VLOOKUP($D361,$C$6:$AJ$992,11,)/VLOOKUP($D361,$C$6:$AJ$992,4,))*$F361</f>
        <v>0</v>
      </c>
      <c r="N361" s="27">
        <f>(VLOOKUP($D361,$C$6:$AJ$992,12,)/VLOOKUP($D361,$C$6:$AJ$992,4,))*$F361</f>
        <v>0</v>
      </c>
      <c r="O361" s="27">
        <f>(VLOOKUP($D361,$C$6:$AJ$992,13,)/VLOOKUP($D361,$C$6:$AJ$992,4,))*$F361</f>
        <v>0</v>
      </c>
      <c r="P361" s="27">
        <f>(VLOOKUP($D361,$C$6:$AJ$992,14,)/VLOOKUP($D361,$C$6:$AJ$992,4,))*$F361</f>
        <v>0</v>
      </c>
      <c r="Q361" s="27">
        <f>(VLOOKUP($D361,$C$6:$AJ$992,15,)/VLOOKUP($D361,$C$6:$AJ$992,4,))*$F361</f>
        <v>0</v>
      </c>
      <c r="R361" s="27">
        <f>(VLOOKUP($D361,$C$6:$AJ$992,16,)/VLOOKUP($D361,$C$6:$AJ$992,4,))*$F361</f>
        <v>0</v>
      </c>
      <c r="S361" s="27">
        <f>(VLOOKUP($D361,$C$6:$AJ$992,17,)/VLOOKUP($D361,$C$6:$AJ$992,4,))*$F361</f>
        <v>0</v>
      </c>
      <c r="T361" s="27">
        <f>(VLOOKUP($D361,$C$6:$AJ$992,18,)/VLOOKUP($D361,$C$6:$AJ$992,4,))*$F361</f>
        <v>0</v>
      </c>
      <c r="U361" s="27">
        <f>(VLOOKUP($D361,$C$6:$AJ$992,19,)/VLOOKUP($D361,$C$6:$AJ$992,4,))*$F361</f>
        <v>0</v>
      </c>
      <c r="V361" s="27">
        <f>(VLOOKUP($D361,$C$6:$AJ$992,20,)/VLOOKUP($D361,$C$6:$AJ$992,4,))*$F361</f>
        <v>0</v>
      </c>
      <c r="W361" s="27">
        <f>SUM(G361:V361)</f>
        <v>2789293</v>
      </c>
      <c r="X361" s="125" t="str">
        <f>IF(ABS(W361-F361)&lt;1,"ok","err")</f>
        <v>ok</v>
      </c>
    </row>
    <row r="362" spans="1:24" x14ac:dyDescent="0.2">
      <c r="A362" s="120"/>
      <c r="F362" s="27"/>
    </row>
    <row r="363" spans="1:24" x14ac:dyDescent="0.2">
      <c r="A363" s="120" t="s">
        <v>6</v>
      </c>
      <c r="F363" s="27"/>
    </row>
    <row r="364" spans="1:24" x14ac:dyDescent="0.2">
      <c r="A364" s="120" t="s">
        <v>439</v>
      </c>
      <c r="F364" s="27"/>
    </row>
    <row r="365" spans="1:24" x14ac:dyDescent="0.2">
      <c r="A365" s="28">
        <v>870</v>
      </c>
      <c r="B365" s="25" t="s">
        <v>419</v>
      </c>
      <c r="C365" s="117" t="s">
        <v>123</v>
      </c>
      <c r="D365" s="117" t="s">
        <v>647</v>
      </c>
      <c r="F365" s="32">
        <v>539724</v>
      </c>
      <c r="G365" s="27">
        <f t="shared" ref="G365:G385" si="203">(VLOOKUP($D365,$C$6:$AJ$992,5,)/VLOOKUP($D365,$C$6:$AJ$992,4,))*$F365</f>
        <v>0</v>
      </c>
      <c r="H365" s="27">
        <f t="shared" ref="H365:H385" si="204">(VLOOKUP($D365,$C$6:$AJ$992,6,)/VLOOKUP($D365,$C$6:$AJ$992,4,))*$F365</f>
        <v>0</v>
      </c>
      <c r="I365" s="27">
        <f t="shared" ref="I365:I385" si="205">(VLOOKUP($D365,$C$6:$AJ$992,7,)/VLOOKUP($D365,$C$6:$AJ$992,4,))*$F365</f>
        <v>0</v>
      </c>
      <c r="J365" s="27">
        <f t="shared" ref="J365:J385" si="206">(VLOOKUP($D365,$C$6:$AJ$992,8,)/VLOOKUP($D365,$C$6:$AJ$992,4,))*$F365</f>
        <v>0</v>
      </c>
      <c r="K365" s="27">
        <f t="shared" ref="K365:K385" si="207">(VLOOKUP($D365,$C$6:$AJ$992,9,)/VLOOKUP($D365,$C$6:$AJ$992,4,))*$F365</f>
        <v>0</v>
      </c>
      <c r="L365" s="27">
        <f t="shared" ref="L365:L385" si="208">(VLOOKUP($D365,$C$6:$AJ$992,10,)/VLOOKUP($D365,$C$6:$AJ$992,4,))*$F365</f>
        <v>0</v>
      </c>
      <c r="M365" s="27">
        <f t="shared" ref="M365:M385" si="209">(VLOOKUP($D365,$C$6:$AJ$992,11,)/VLOOKUP($D365,$C$6:$AJ$992,4,))*$F365</f>
        <v>47730.333104058169</v>
      </c>
      <c r="N365" s="27">
        <f t="shared" ref="N365:N385" si="210">(VLOOKUP($D365,$C$6:$AJ$992,12,)/VLOOKUP($D365,$C$6:$AJ$992,4,))*$F365</f>
        <v>122533.51930111689</v>
      </c>
      <c r="O365" s="27">
        <f t="shared" ref="O365:O385" si="211">(VLOOKUP($D365,$C$6:$AJ$992,13,)/VLOOKUP($D365,$C$6:$AJ$992,4,))*$F365</f>
        <v>46814.206794220758</v>
      </c>
      <c r="P365" s="27">
        <f t="shared" ref="P365:P385" si="212">(VLOOKUP($D365,$C$6:$AJ$992,14,)/VLOOKUP($D365,$C$6:$AJ$992,4,))*$F365</f>
        <v>78363.383015723521</v>
      </c>
      <c r="Q365" s="27">
        <f t="shared" ref="Q365:Q385" si="213">(VLOOKUP($D365,$C$6:$AJ$992,15,)/VLOOKUP($D365,$C$6:$AJ$992,4,))*$F365</f>
        <v>6812.3231712754596</v>
      </c>
      <c r="R365" s="27">
        <f t="shared" ref="R365:R385" si="214">(VLOOKUP($D365,$C$6:$AJ$992,16,)/VLOOKUP($D365,$C$6:$AJ$992,4,))*$F365</f>
        <v>4909.4813777892687</v>
      </c>
      <c r="S365" s="27">
        <f t="shared" ref="S365:S385" si="215">(VLOOKUP($D365,$C$6:$AJ$992,17,)/VLOOKUP($D365,$C$6:$AJ$992,4,))*$F365</f>
        <v>82563.778609846471</v>
      </c>
      <c r="T365" s="27">
        <f t="shared" ref="T365:T385" si="216">(VLOOKUP($D365,$C$6:$AJ$992,18,)/VLOOKUP($D365,$C$6:$AJ$992,4,))*$F365</f>
        <v>149996.97462596945</v>
      </c>
      <c r="U365" s="27">
        <f t="shared" ref="U365:U385" si="217">(VLOOKUP($D365,$C$6:$AJ$992,19,)/VLOOKUP($D365,$C$6:$AJ$992,4,))*$F365</f>
        <v>0</v>
      </c>
      <c r="V365" s="27">
        <f t="shared" ref="V365:V385" si="218">(VLOOKUP($D365,$C$6:$AJ$992,20,)/VLOOKUP($D365,$C$6:$AJ$992,4,))*$F365</f>
        <v>0</v>
      </c>
      <c r="W365" s="27">
        <f>SUM(G365:V365)</f>
        <v>539724</v>
      </c>
      <c r="X365" s="125" t="str">
        <f>IF(ABS(W365-F365)&lt;1,"ok","err")</f>
        <v>ok</v>
      </c>
    </row>
    <row r="366" spans="1:24" x14ac:dyDescent="0.2">
      <c r="A366" s="28">
        <v>871</v>
      </c>
      <c r="B366" s="25" t="s">
        <v>420</v>
      </c>
      <c r="C366" s="117" t="s">
        <v>124</v>
      </c>
      <c r="D366" s="117" t="s">
        <v>36</v>
      </c>
      <c r="F366" s="27">
        <v>0</v>
      </c>
      <c r="G366" s="27">
        <f t="shared" si="203"/>
        <v>0</v>
      </c>
      <c r="H366" s="27">
        <f t="shared" si="204"/>
        <v>0</v>
      </c>
      <c r="I366" s="27">
        <f t="shared" si="205"/>
        <v>0</v>
      </c>
      <c r="J366" s="27">
        <f t="shared" si="206"/>
        <v>0</v>
      </c>
      <c r="K366" s="27">
        <f t="shared" si="207"/>
        <v>0</v>
      </c>
      <c r="L366" s="27">
        <f t="shared" si="208"/>
        <v>0</v>
      </c>
      <c r="M366" s="27">
        <f t="shared" si="209"/>
        <v>0</v>
      </c>
      <c r="N366" s="27">
        <f t="shared" si="210"/>
        <v>0</v>
      </c>
      <c r="O366" s="27">
        <f t="shared" si="211"/>
        <v>0</v>
      </c>
      <c r="P366" s="27">
        <f t="shared" si="212"/>
        <v>0</v>
      </c>
      <c r="Q366" s="27">
        <f t="shared" si="213"/>
        <v>0</v>
      </c>
      <c r="R366" s="27">
        <f t="shared" si="214"/>
        <v>0</v>
      </c>
      <c r="S366" s="27">
        <f t="shared" si="215"/>
        <v>0</v>
      </c>
      <c r="T366" s="27">
        <f t="shared" si="216"/>
        <v>0</v>
      </c>
      <c r="U366" s="27">
        <f t="shared" si="217"/>
        <v>0</v>
      </c>
      <c r="V366" s="27">
        <f t="shared" si="218"/>
        <v>0</v>
      </c>
      <c r="W366" s="27">
        <f t="shared" ref="W366:W385" si="219">SUM(G366:V366)</f>
        <v>0</v>
      </c>
      <c r="X366" s="125" t="str">
        <f t="shared" ref="X366:X387" si="220">IF(ABS(W366-F366)&lt;1,"ok","err")</f>
        <v>ok</v>
      </c>
    </row>
    <row r="367" spans="1:24" x14ac:dyDescent="0.2">
      <c r="A367" s="28">
        <v>872</v>
      </c>
      <c r="B367" s="25" t="s">
        <v>422</v>
      </c>
      <c r="C367" s="117" t="s">
        <v>568</v>
      </c>
      <c r="D367" s="117" t="s">
        <v>36</v>
      </c>
      <c r="F367" s="27">
        <v>0</v>
      </c>
      <c r="G367" s="27">
        <f t="shared" si="203"/>
        <v>0</v>
      </c>
      <c r="H367" s="27">
        <f t="shared" si="204"/>
        <v>0</v>
      </c>
      <c r="I367" s="27">
        <f t="shared" si="205"/>
        <v>0</v>
      </c>
      <c r="J367" s="27">
        <f t="shared" si="206"/>
        <v>0</v>
      </c>
      <c r="K367" s="27">
        <f t="shared" si="207"/>
        <v>0</v>
      </c>
      <c r="L367" s="27">
        <f t="shared" si="208"/>
        <v>0</v>
      </c>
      <c r="M367" s="27">
        <f t="shared" si="209"/>
        <v>0</v>
      </c>
      <c r="N367" s="27">
        <f t="shared" si="210"/>
        <v>0</v>
      </c>
      <c r="O367" s="27">
        <f t="shared" si="211"/>
        <v>0</v>
      </c>
      <c r="P367" s="27">
        <f t="shared" si="212"/>
        <v>0</v>
      </c>
      <c r="Q367" s="27">
        <f t="shared" si="213"/>
        <v>0</v>
      </c>
      <c r="R367" s="27">
        <f t="shared" si="214"/>
        <v>0</v>
      </c>
      <c r="S367" s="27">
        <f t="shared" si="215"/>
        <v>0</v>
      </c>
      <c r="T367" s="27">
        <f t="shared" si="216"/>
        <v>0</v>
      </c>
      <c r="U367" s="27">
        <f t="shared" si="217"/>
        <v>0</v>
      </c>
      <c r="V367" s="27">
        <f t="shared" si="218"/>
        <v>0</v>
      </c>
      <c r="W367" s="27">
        <f t="shared" si="219"/>
        <v>0</v>
      </c>
      <c r="X367" s="125" t="str">
        <f t="shared" si="220"/>
        <v>ok</v>
      </c>
    </row>
    <row r="368" spans="1:24" x14ac:dyDescent="0.2">
      <c r="A368" s="28">
        <v>873</v>
      </c>
      <c r="B368" s="25" t="s">
        <v>421</v>
      </c>
      <c r="C368" s="117" t="s">
        <v>569</v>
      </c>
      <c r="D368" s="117" t="s">
        <v>36</v>
      </c>
      <c r="F368" s="27">
        <v>0</v>
      </c>
      <c r="G368" s="27">
        <f t="shared" si="203"/>
        <v>0</v>
      </c>
      <c r="H368" s="27">
        <f t="shared" si="204"/>
        <v>0</v>
      </c>
      <c r="I368" s="27">
        <f t="shared" si="205"/>
        <v>0</v>
      </c>
      <c r="J368" s="27">
        <f t="shared" si="206"/>
        <v>0</v>
      </c>
      <c r="K368" s="27">
        <f t="shared" si="207"/>
        <v>0</v>
      </c>
      <c r="L368" s="27">
        <f t="shared" si="208"/>
        <v>0</v>
      </c>
      <c r="M368" s="27">
        <f t="shared" si="209"/>
        <v>0</v>
      </c>
      <c r="N368" s="27">
        <f t="shared" si="210"/>
        <v>0</v>
      </c>
      <c r="O368" s="27">
        <f t="shared" si="211"/>
        <v>0</v>
      </c>
      <c r="P368" s="27">
        <f t="shared" si="212"/>
        <v>0</v>
      </c>
      <c r="Q368" s="27">
        <f t="shared" si="213"/>
        <v>0</v>
      </c>
      <c r="R368" s="27">
        <f t="shared" si="214"/>
        <v>0</v>
      </c>
      <c r="S368" s="27">
        <f t="shared" si="215"/>
        <v>0</v>
      </c>
      <c r="T368" s="27">
        <f t="shared" si="216"/>
        <v>0</v>
      </c>
      <c r="U368" s="27">
        <f t="shared" si="217"/>
        <v>0</v>
      </c>
      <c r="V368" s="27">
        <f t="shared" si="218"/>
        <v>0</v>
      </c>
      <c r="W368" s="27">
        <f t="shared" si="219"/>
        <v>0</v>
      </c>
      <c r="X368" s="125" t="str">
        <f t="shared" si="220"/>
        <v>ok</v>
      </c>
    </row>
    <row r="369" spans="1:24" x14ac:dyDescent="0.2">
      <c r="A369" s="28">
        <v>874.01</v>
      </c>
      <c r="B369" s="25" t="s">
        <v>423</v>
      </c>
      <c r="C369" s="117" t="s">
        <v>570</v>
      </c>
      <c r="D369" s="117" t="s">
        <v>644</v>
      </c>
      <c r="F369" s="27">
        <v>3057354</v>
      </c>
      <c r="G369" s="27">
        <f t="shared" si="203"/>
        <v>0</v>
      </c>
      <c r="H369" s="27">
        <f t="shared" si="204"/>
        <v>0</v>
      </c>
      <c r="I369" s="27">
        <f t="shared" si="205"/>
        <v>0</v>
      </c>
      <c r="J369" s="27">
        <f t="shared" si="206"/>
        <v>0</v>
      </c>
      <c r="K369" s="27">
        <f t="shared" si="207"/>
        <v>0</v>
      </c>
      <c r="L369" s="27">
        <f t="shared" si="208"/>
        <v>0</v>
      </c>
      <c r="M369" s="27">
        <f t="shared" si="209"/>
        <v>0</v>
      </c>
      <c r="N369" s="27">
        <f t="shared" si="210"/>
        <v>0</v>
      </c>
      <c r="O369" s="27">
        <f t="shared" si="211"/>
        <v>652171.38922642649</v>
      </c>
      <c r="P369" s="27">
        <f t="shared" si="212"/>
        <v>1091684.7654920872</v>
      </c>
      <c r="Q369" s="27">
        <f t="shared" si="213"/>
        <v>94902.863269672205</v>
      </c>
      <c r="R369" s="27">
        <f t="shared" si="214"/>
        <v>68394.265540121574</v>
      </c>
      <c r="S369" s="27">
        <f t="shared" si="215"/>
        <v>1150200.7164716923</v>
      </c>
      <c r="T369" s="27">
        <f t="shared" si="216"/>
        <v>0</v>
      </c>
      <c r="U369" s="27">
        <f t="shared" si="217"/>
        <v>0</v>
      </c>
      <c r="V369" s="27">
        <f t="shared" si="218"/>
        <v>0</v>
      </c>
      <c r="W369" s="27">
        <f t="shared" si="219"/>
        <v>3057354</v>
      </c>
      <c r="X369" s="125" t="str">
        <f t="shared" si="220"/>
        <v>ok</v>
      </c>
    </row>
    <row r="370" spans="1:24" x14ac:dyDescent="0.2">
      <c r="A370" s="28">
        <v>874.02</v>
      </c>
      <c r="B370" s="25" t="s">
        <v>424</v>
      </c>
      <c r="C370" s="117" t="s">
        <v>571</v>
      </c>
      <c r="D370" s="117" t="s">
        <v>41</v>
      </c>
      <c r="F370" s="27">
        <v>0</v>
      </c>
      <c r="G370" s="27">
        <f t="shared" si="203"/>
        <v>0</v>
      </c>
      <c r="H370" s="27">
        <f t="shared" si="204"/>
        <v>0</v>
      </c>
      <c r="I370" s="27">
        <f t="shared" si="205"/>
        <v>0</v>
      </c>
      <c r="J370" s="27">
        <f t="shared" si="206"/>
        <v>0</v>
      </c>
      <c r="K370" s="27">
        <f t="shared" si="207"/>
        <v>0</v>
      </c>
      <c r="L370" s="27">
        <f t="shared" si="208"/>
        <v>0</v>
      </c>
      <c r="M370" s="27">
        <f t="shared" si="209"/>
        <v>0</v>
      </c>
      <c r="N370" s="27">
        <f t="shared" si="210"/>
        <v>0</v>
      </c>
      <c r="O370" s="27">
        <f t="shared" si="211"/>
        <v>0</v>
      </c>
      <c r="P370" s="27">
        <f t="shared" si="212"/>
        <v>0</v>
      </c>
      <c r="Q370" s="27">
        <f t="shared" si="213"/>
        <v>0</v>
      </c>
      <c r="R370" s="27">
        <f t="shared" si="214"/>
        <v>0</v>
      </c>
      <c r="S370" s="27">
        <f t="shared" si="215"/>
        <v>0</v>
      </c>
      <c r="T370" s="27">
        <f t="shared" si="216"/>
        <v>0</v>
      </c>
      <c r="U370" s="27">
        <f t="shared" si="217"/>
        <v>0</v>
      </c>
      <c r="V370" s="27">
        <f t="shared" si="218"/>
        <v>0</v>
      </c>
      <c r="W370" s="27">
        <f t="shared" si="219"/>
        <v>0</v>
      </c>
      <c r="X370" s="125" t="str">
        <f t="shared" si="220"/>
        <v>ok</v>
      </c>
    </row>
    <row r="371" spans="1:24" x14ac:dyDescent="0.2">
      <c r="A371" s="28">
        <v>874.03</v>
      </c>
      <c r="B371" s="25" t="s">
        <v>425</v>
      </c>
      <c r="C371" s="117" t="s">
        <v>572</v>
      </c>
      <c r="D371" s="117" t="s">
        <v>43</v>
      </c>
      <c r="F371" s="27">
        <v>0</v>
      </c>
      <c r="G371" s="27">
        <f t="shared" si="203"/>
        <v>0</v>
      </c>
      <c r="H371" s="27">
        <f t="shared" si="204"/>
        <v>0</v>
      </c>
      <c r="I371" s="27">
        <f t="shared" si="205"/>
        <v>0</v>
      </c>
      <c r="J371" s="27">
        <f t="shared" si="206"/>
        <v>0</v>
      </c>
      <c r="K371" s="27">
        <f t="shared" si="207"/>
        <v>0</v>
      </c>
      <c r="L371" s="27">
        <f t="shared" si="208"/>
        <v>0</v>
      </c>
      <c r="M371" s="27">
        <f t="shared" si="209"/>
        <v>0</v>
      </c>
      <c r="N371" s="27">
        <f t="shared" si="210"/>
        <v>0</v>
      </c>
      <c r="O371" s="27">
        <f t="shared" si="211"/>
        <v>0</v>
      </c>
      <c r="P371" s="27">
        <f t="shared" si="212"/>
        <v>0</v>
      </c>
      <c r="Q371" s="27">
        <f t="shared" si="213"/>
        <v>0</v>
      </c>
      <c r="R371" s="27">
        <f t="shared" si="214"/>
        <v>0</v>
      </c>
      <c r="S371" s="27">
        <f t="shared" si="215"/>
        <v>0</v>
      </c>
      <c r="T371" s="27">
        <f t="shared" si="216"/>
        <v>0</v>
      </c>
      <c r="U371" s="27">
        <f t="shared" si="217"/>
        <v>0</v>
      </c>
      <c r="V371" s="27">
        <f t="shared" si="218"/>
        <v>0</v>
      </c>
      <c r="W371" s="27">
        <f t="shared" si="219"/>
        <v>0</v>
      </c>
      <c r="X371" s="125" t="str">
        <f t="shared" si="220"/>
        <v>ok</v>
      </c>
    </row>
    <row r="372" spans="1:24" x14ac:dyDescent="0.2">
      <c r="A372" s="28">
        <v>874.04</v>
      </c>
      <c r="B372" s="25" t="s">
        <v>426</v>
      </c>
      <c r="C372" s="117" t="s">
        <v>573</v>
      </c>
      <c r="D372" s="117" t="s">
        <v>644</v>
      </c>
      <c r="F372" s="27">
        <v>0</v>
      </c>
      <c r="G372" s="27">
        <f t="shared" si="203"/>
        <v>0</v>
      </c>
      <c r="H372" s="27">
        <f t="shared" si="204"/>
        <v>0</v>
      </c>
      <c r="I372" s="27">
        <f t="shared" si="205"/>
        <v>0</v>
      </c>
      <c r="J372" s="27">
        <f t="shared" si="206"/>
        <v>0</v>
      </c>
      <c r="K372" s="27">
        <f t="shared" si="207"/>
        <v>0</v>
      </c>
      <c r="L372" s="27">
        <f t="shared" si="208"/>
        <v>0</v>
      </c>
      <c r="M372" s="27">
        <f t="shared" si="209"/>
        <v>0</v>
      </c>
      <c r="N372" s="27">
        <f t="shared" si="210"/>
        <v>0</v>
      </c>
      <c r="O372" s="27">
        <f t="shared" si="211"/>
        <v>0</v>
      </c>
      <c r="P372" s="27">
        <f t="shared" si="212"/>
        <v>0</v>
      </c>
      <c r="Q372" s="27">
        <f t="shared" si="213"/>
        <v>0</v>
      </c>
      <c r="R372" s="27">
        <f t="shared" si="214"/>
        <v>0</v>
      </c>
      <c r="S372" s="27">
        <f t="shared" si="215"/>
        <v>0</v>
      </c>
      <c r="T372" s="27">
        <f t="shared" si="216"/>
        <v>0</v>
      </c>
      <c r="U372" s="27">
        <f t="shared" si="217"/>
        <v>0</v>
      </c>
      <c r="V372" s="27">
        <f t="shared" si="218"/>
        <v>0</v>
      </c>
      <c r="W372" s="27">
        <f t="shared" si="219"/>
        <v>0</v>
      </c>
      <c r="X372" s="125" t="str">
        <f t="shared" si="220"/>
        <v>ok</v>
      </c>
    </row>
    <row r="373" spans="1:24" x14ac:dyDescent="0.2">
      <c r="A373" s="28">
        <v>874.05</v>
      </c>
      <c r="B373" s="25" t="s">
        <v>427</v>
      </c>
      <c r="C373" s="117" t="s">
        <v>574</v>
      </c>
      <c r="D373" s="117" t="s">
        <v>43</v>
      </c>
      <c r="F373" s="27">
        <v>0</v>
      </c>
      <c r="G373" s="27">
        <f t="shared" si="203"/>
        <v>0</v>
      </c>
      <c r="H373" s="27">
        <f t="shared" si="204"/>
        <v>0</v>
      </c>
      <c r="I373" s="27">
        <f t="shared" si="205"/>
        <v>0</v>
      </c>
      <c r="J373" s="27">
        <f t="shared" si="206"/>
        <v>0</v>
      </c>
      <c r="K373" s="27">
        <f t="shared" si="207"/>
        <v>0</v>
      </c>
      <c r="L373" s="27">
        <f t="shared" si="208"/>
        <v>0</v>
      </c>
      <c r="M373" s="27">
        <f t="shared" si="209"/>
        <v>0</v>
      </c>
      <c r="N373" s="27">
        <f t="shared" si="210"/>
        <v>0</v>
      </c>
      <c r="O373" s="27">
        <f t="shared" si="211"/>
        <v>0</v>
      </c>
      <c r="P373" s="27">
        <f t="shared" si="212"/>
        <v>0</v>
      </c>
      <c r="Q373" s="27">
        <f t="shared" si="213"/>
        <v>0</v>
      </c>
      <c r="R373" s="27">
        <f t="shared" si="214"/>
        <v>0</v>
      </c>
      <c r="S373" s="27">
        <f t="shared" si="215"/>
        <v>0</v>
      </c>
      <c r="T373" s="27">
        <f t="shared" si="216"/>
        <v>0</v>
      </c>
      <c r="U373" s="27">
        <f t="shared" si="217"/>
        <v>0</v>
      </c>
      <c r="V373" s="27">
        <f t="shared" si="218"/>
        <v>0</v>
      </c>
      <c r="W373" s="27">
        <f t="shared" si="219"/>
        <v>0</v>
      </c>
      <c r="X373" s="125" t="str">
        <f t="shared" si="220"/>
        <v>ok</v>
      </c>
    </row>
    <row r="374" spans="1:24" x14ac:dyDescent="0.2">
      <c r="A374" s="28">
        <v>874.06</v>
      </c>
      <c r="B374" s="25" t="s">
        <v>428</v>
      </c>
      <c r="C374" s="117" t="s">
        <v>575</v>
      </c>
      <c r="D374" s="117" t="s">
        <v>41</v>
      </c>
      <c r="F374" s="27">
        <v>0</v>
      </c>
      <c r="G374" s="27">
        <f t="shared" si="203"/>
        <v>0</v>
      </c>
      <c r="H374" s="27">
        <f t="shared" si="204"/>
        <v>0</v>
      </c>
      <c r="I374" s="27">
        <f t="shared" si="205"/>
        <v>0</v>
      </c>
      <c r="J374" s="27">
        <f t="shared" si="206"/>
        <v>0</v>
      </c>
      <c r="K374" s="27">
        <f t="shared" si="207"/>
        <v>0</v>
      </c>
      <c r="L374" s="27">
        <f t="shared" si="208"/>
        <v>0</v>
      </c>
      <c r="M374" s="27">
        <f t="shared" si="209"/>
        <v>0</v>
      </c>
      <c r="N374" s="27">
        <f t="shared" si="210"/>
        <v>0</v>
      </c>
      <c r="O374" s="27">
        <f t="shared" si="211"/>
        <v>0</v>
      </c>
      <c r="P374" s="27">
        <f t="shared" si="212"/>
        <v>0</v>
      </c>
      <c r="Q374" s="27">
        <f t="shared" si="213"/>
        <v>0</v>
      </c>
      <c r="R374" s="27">
        <f t="shared" si="214"/>
        <v>0</v>
      </c>
      <c r="S374" s="27">
        <f t="shared" si="215"/>
        <v>0</v>
      </c>
      <c r="T374" s="27">
        <f t="shared" si="216"/>
        <v>0</v>
      </c>
      <c r="U374" s="27">
        <f t="shared" si="217"/>
        <v>0</v>
      </c>
      <c r="V374" s="27">
        <f t="shared" si="218"/>
        <v>0</v>
      </c>
      <c r="W374" s="27">
        <f t="shared" si="219"/>
        <v>0</v>
      </c>
      <c r="X374" s="125" t="str">
        <f t="shared" si="220"/>
        <v>ok</v>
      </c>
    </row>
    <row r="375" spans="1:24" x14ac:dyDescent="0.2">
      <c r="A375" s="28">
        <v>874.07</v>
      </c>
      <c r="B375" s="25" t="s">
        <v>429</v>
      </c>
      <c r="C375" s="117" t="s">
        <v>576</v>
      </c>
      <c r="D375" s="117" t="s">
        <v>41</v>
      </c>
      <c r="F375" s="27">
        <v>0</v>
      </c>
      <c r="G375" s="27">
        <f t="shared" si="203"/>
        <v>0</v>
      </c>
      <c r="H375" s="27">
        <f t="shared" si="204"/>
        <v>0</v>
      </c>
      <c r="I375" s="27">
        <f t="shared" si="205"/>
        <v>0</v>
      </c>
      <c r="J375" s="27">
        <f t="shared" si="206"/>
        <v>0</v>
      </c>
      <c r="K375" s="27">
        <f t="shared" si="207"/>
        <v>0</v>
      </c>
      <c r="L375" s="27">
        <f t="shared" si="208"/>
        <v>0</v>
      </c>
      <c r="M375" s="27">
        <f t="shared" si="209"/>
        <v>0</v>
      </c>
      <c r="N375" s="27">
        <f t="shared" si="210"/>
        <v>0</v>
      </c>
      <c r="O375" s="27">
        <f t="shared" si="211"/>
        <v>0</v>
      </c>
      <c r="P375" s="27">
        <f t="shared" si="212"/>
        <v>0</v>
      </c>
      <c r="Q375" s="27">
        <f t="shared" si="213"/>
        <v>0</v>
      </c>
      <c r="R375" s="27">
        <f t="shared" si="214"/>
        <v>0</v>
      </c>
      <c r="S375" s="27">
        <f t="shared" si="215"/>
        <v>0</v>
      </c>
      <c r="T375" s="27">
        <f t="shared" si="216"/>
        <v>0</v>
      </c>
      <c r="U375" s="27">
        <f t="shared" si="217"/>
        <v>0</v>
      </c>
      <c r="V375" s="27">
        <f t="shared" si="218"/>
        <v>0</v>
      </c>
      <c r="W375" s="27">
        <f t="shared" si="219"/>
        <v>0</v>
      </c>
      <c r="X375" s="125" t="str">
        <f t="shared" si="220"/>
        <v>ok</v>
      </c>
    </row>
    <row r="376" spans="1:24" x14ac:dyDescent="0.2">
      <c r="A376" s="28">
        <v>874.08</v>
      </c>
      <c r="B376" s="25" t="s">
        <v>430</v>
      </c>
      <c r="C376" s="117" t="s">
        <v>577</v>
      </c>
      <c r="D376" s="117" t="s">
        <v>36</v>
      </c>
      <c r="F376" s="27">
        <v>0</v>
      </c>
      <c r="G376" s="27">
        <f t="shared" si="203"/>
        <v>0</v>
      </c>
      <c r="H376" s="27">
        <f t="shared" si="204"/>
        <v>0</v>
      </c>
      <c r="I376" s="27">
        <f t="shared" si="205"/>
        <v>0</v>
      </c>
      <c r="J376" s="27">
        <f t="shared" si="206"/>
        <v>0</v>
      </c>
      <c r="K376" s="27">
        <f t="shared" si="207"/>
        <v>0</v>
      </c>
      <c r="L376" s="27">
        <f t="shared" si="208"/>
        <v>0</v>
      </c>
      <c r="M376" s="27">
        <f t="shared" si="209"/>
        <v>0</v>
      </c>
      <c r="N376" s="27">
        <f t="shared" si="210"/>
        <v>0</v>
      </c>
      <c r="O376" s="27">
        <f t="shared" si="211"/>
        <v>0</v>
      </c>
      <c r="P376" s="27">
        <f t="shared" si="212"/>
        <v>0</v>
      </c>
      <c r="Q376" s="27">
        <f t="shared" si="213"/>
        <v>0</v>
      </c>
      <c r="R376" s="27">
        <f t="shared" si="214"/>
        <v>0</v>
      </c>
      <c r="S376" s="27">
        <f t="shared" si="215"/>
        <v>0</v>
      </c>
      <c r="T376" s="27">
        <f t="shared" si="216"/>
        <v>0</v>
      </c>
      <c r="U376" s="27">
        <f t="shared" si="217"/>
        <v>0</v>
      </c>
      <c r="V376" s="27">
        <f t="shared" si="218"/>
        <v>0</v>
      </c>
      <c r="W376" s="27">
        <f t="shared" si="219"/>
        <v>0</v>
      </c>
      <c r="X376" s="125" t="str">
        <f t="shared" si="220"/>
        <v>ok</v>
      </c>
    </row>
    <row r="377" spans="1:24" x14ac:dyDescent="0.2">
      <c r="A377" s="28">
        <v>874.09</v>
      </c>
      <c r="B377" s="25" t="s">
        <v>431</v>
      </c>
      <c r="C377" s="117" t="s">
        <v>578</v>
      </c>
      <c r="D377" s="117" t="s">
        <v>41</v>
      </c>
      <c r="F377" s="27">
        <v>0</v>
      </c>
      <c r="G377" s="27">
        <f t="shared" si="203"/>
        <v>0</v>
      </c>
      <c r="H377" s="27">
        <f t="shared" si="204"/>
        <v>0</v>
      </c>
      <c r="I377" s="27">
        <f t="shared" si="205"/>
        <v>0</v>
      </c>
      <c r="J377" s="27">
        <f t="shared" si="206"/>
        <v>0</v>
      </c>
      <c r="K377" s="27">
        <f t="shared" si="207"/>
        <v>0</v>
      </c>
      <c r="L377" s="27">
        <f t="shared" si="208"/>
        <v>0</v>
      </c>
      <c r="M377" s="27">
        <f t="shared" si="209"/>
        <v>0</v>
      </c>
      <c r="N377" s="27">
        <f t="shared" si="210"/>
        <v>0</v>
      </c>
      <c r="O377" s="27">
        <f t="shared" si="211"/>
        <v>0</v>
      </c>
      <c r="P377" s="27">
        <f t="shared" si="212"/>
        <v>0</v>
      </c>
      <c r="Q377" s="27">
        <f t="shared" si="213"/>
        <v>0</v>
      </c>
      <c r="R377" s="27">
        <f t="shared" si="214"/>
        <v>0</v>
      </c>
      <c r="S377" s="27">
        <f t="shared" si="215"/>
        <v>0</v>
      </c>
      <c r="T377" s="27">
        <f t="shared" si="216"/>
        <v>0</v>
      </c>
      <c r="U377" s="27">
        <f t="shared" si="217"/>
        <v>0</v>
      </c>
      <c r="V377" s="27">
        <f t="shared" si="218"/>
        <v>0</v>
      </c>
      <c r="W377" s="27">
        <f t="shared" si="219"/>
        <v>0</v>
      </c>
      <c r="X377" s="125" t="str">
        <f t="shared" si="220"/>
        <v>ok</v>
      </c>
    </row>
    <row r="378" spans="1:24" x14ac:dyDescent="0.2">
      <c r="A378" s="28">
        <v>874.1</v>
      </c>
      <c r="B378" s="25" t="s">
        <v>432</v>
      </c>
      <c r="C378" s="117" t="s">
        <v>579</v>
      </c>
      <c r="D378" s="117" t="s">
        <v>41</v>
      </c>
      <c r="F378" s="27">
        <v>0</v>
      </c>
      <c r="G378" s="27">
        <f t="shared" si="203"/>
        <v>0</v>
      </c>
      <c r="H378" s="27">
        <f t="shared" si="204"/>
        <v>0</v>
      </c>
      <c r="I378" s="27">
        <f t="shared" si="205"/>
        <v>0</v>
      </c>
      <c r="J378" s="27">
        <f t="shared" si="206"/>
        <v>0</v>
      </c>
      <c r="K378" s="27">
        <f t="shared" si="207"/>
        <v>0</v>
      </c>
      <c r="L378" s="27">
        <f t="shared" si="208"/>
        <v>0</v>
      </c>
      <c r="M378" s="27">
        <f t="shared" si="209"/>
        <v>0</v>
      </c>
      <c r="N378" s="27">
        <f t="shared" si="210"/>
        <v>0</v>
      </c>
      <c r="O378" s="27">
        <f t="shared" si="211"/>
        <v>0</v>
      </c>
      <c r="P378" s="27">
        <f t="shared" si="212"/>
        <v>0</v>
      </c>
      <c r="Q378" s="27">
        <f t="shared" si="213"/>
        <v>0</v>
      </c>
      <c r="R378" s="27">
        <f t="shared" si="214"/>
        <v>0</v>
      </c>
      <c r="S378" s="27">
        <f t="shared" si="215"/>
        <v>0</v>
      </c>
      <c r="T378" s="27">
        <f t="shared" si="216"/>
        <v>0</v>
      </c>
      <c r="U378" s="27">
        <f t="shared" si="217"/>
        <v>0</v>
      </c>
      <c r="V378" s="27">
        <f t="shared" si="218"/>
        <v>0</v>
      </c>
      <c r="W378" s="27">
        <f t="shared" si="219"/>
        <v>0</v>
      </c>
      <c r="X378" s="125" t="str">
        <f t="shared" si="220"/>
        <v>ok</v>
      </c>
    </row>
    <row r="379" spans="1:24" x14ac:dyDescent="0.2">
      <c r="A379" s="28">
        <v>875</v>
      </c>
      <c r="B379" s="25" t="s">
        <v>433</v>
      </c>
      <c r="C379" s="117" t="s">
        <v>580</v>
      </c>
      <c r="D379" s="117" t="s">
        <v>39</v>
      </c>
      <c r="F379" s="27">
        <v>907078</v>
      </c>
      <c r="G379" s="27">
        <f t="shared" si="203"/>
        <v>0</v>
      </c>
      <c r="H379" s="27">
        <f t="shared" si="204"/>
        <v>0</v>
      </c>
      <c r="I379" s="27">
        <f t="shared" si="205"/>
        <v>0</v>
      </c>
      <c r="J379" s="27">
        <f t="shared" si="206"/>
        <v>0</v>
      </c>
      <c r="K379" s="27">
        <f t="shared" si="207"/>
        <v>0</v>
      </c>
      <c r="L379" s="27">
        <f t="shared" si="208"/>
        <v>0</v>
      </c>
      <c r="M379" s="27">
        <f t="shared" si="209"/>
        <v>0</v>
      </c>
      <c r="N379" s="27">
        <f t="shared" si="210"/>
        <v>907078</v>
      </c>
      <c r="O379" s="27">
        <f t="shared" si="211"/>
        <v>0</v>
      </c>
      <c r="P379" s="27">
        <f t="shared" si="212"/>
        <v>0</v>
      </c>
      <c r="Q379" s="27">
        <f t="shared" si="213"/>
        <v>0</v>
      </c>
      <c r="R379" s="27">
        <f t="shared" si="214"/>
        <v>0</v>
      </c>
      <c r="S379" s="27">
        <f t="shared" si="215"/>
        <v>0</v>
      </c>
      <c r="T379" s="27">
        <f t="shared" si="216"/>
        <v>0</v>
      </c>
      <c r="U379" s="27">
        <f t="shared" si="217"/>
        <v>0</v>
      </c>
      <c r="V379" s="27">
        <f t="shared" si="218"/>
        <v>0</v>
      </c>
      <c r="W379" s="27">
        <f t="shared" si="219"/>
        <v>907078</v>
      </c>
      <c r="X379" s="125" t="str">
        <f t="shared" si="220"/>
        <v>ok</v>
      </c>
    </row>
    <row r="380" spans="1:24" x14ac:dyDescent="0.2">
      <c r="A380" s="28">
        <v>876</v>
      </c>
      <c r="B380" s="25" t="s">
        <v>434</v>
      </c>
      <c r="C380" s="117" t="s">
        <v>581</v>
      </c>
      <c r="D380" s="117" t="s">
        <v>46</v>
      </c>
      <c r="F380" s="27">
        <v>534486</v>
      </c>
      <c r="G380" s="27">
        <f t="shared" si="203"/>
        <v>0</v>
      </c>
      <c r="H380" s="27">
        <f t="shared" si="204"/>
        <v>0</v>
      </c>
      <c r="I380" s="27">
        <f t="shared" si="205"/>
        <v>0</v>
      </c>
      <c r="J380" s="27">
        <f t="shared" si="206"/>
        <v>0</v>
      </c>
      <c r="K380" s="27">
        <f t="shared" si="207"/>
        <v>0</v>
      </c>
      <c r="L380" s="27">
        <f t="shared" si="208"/>
        <v>0</v>
      </c>
      <c r="M380" s="27">
        <f t="shared" si="209"/>
        <v>0</v>
      </c>
      <c r="N380" s="27">
        <f t="shared" si="210"/>
        <v>0</v>
      </c>
      <c r="O380" s="27">
        <f t="shared" si="211"/>
        <v>0</v>
      </c>
      <c r="P380" s="27">
        <f t="shared" si="212"/>
        <v>0</v>
      </c>
      <c r="Q380" s="27">
        <f t="shared" si="213"/>
        <v>0</v>
      </c>
      <c r="R380" s="27">
        <f t="shared" si="214"/>
        <v>0</v>
      </c>
      <c r="S380" s="27">
        <f t="shared" si="215"/>
        <v>0</v>
      </c>
      <c r="T380" s="27">
        <f t="shared" si="216"/>
        <v>534486</v>
      </c>
      <c r="U380" s="27">
        <f t="shared" si="217"/>
        <v>0</v>
      </c>
      <c r="V380" s="27">
        <f t="shared" si="218"/>
        <v>0</v>
      </c>
      <c r="W380" s="27">
        <f t="shared" si="219"/>
        <v>534486</v>
      </c>
      <c r="X380" s="125" t="str">
        <f t="shared" si="220"/>
        <v>ok</v>
      </c>
    </row>
    <row r="381" spans="1:24" x14ac:dyDescent="0.2">
      <c r="A381" s="28">
        <v>877</v>
      </c>
      <c r="B381" s="25" t="s">
        <v>435</v>
      </c>
      <c r="C381" s="117" t="s">
        <v>582</v>
      </c>
      <c r="D381" s="117" t="s">
        <v>39</v>
      </c>
      <c r="F381" s="27">
        <v>542463</v>
      </c>
      <c r="G381" s="27">
        <f t="shared" si="203"/>
        <v>0</v>
      </c>
      <c r="H381" s="27">
        <f t="shared" si="204"/>
        <v>0</v>
      </c>
      <c r="I381" s="27">
        <f t="shared" si="205"/>
        <v>0</v>
      </c>
      <c r="J381" s="27">
        <f t="shared" si="206"/>
        <v>0</v>
      </c>
      <c r="K381" s="27">
        <f t="shared" si="207"/>
        <v>0</v>
      </c>
      <c r="L381" s="27">
        <f t="shared" si="208"/>
        <v>0</v>
      </c>
      <c r="M381" s="27">
        <f t="shared" si="209"/>
        <v>0</v>
      </c>
      <c r="N381" s="27">
        <f t="shared" si="210"/>
        <v>542463</v>
      </c>
      <c r="O381" s="27">
        <f t="shared" si="211"/>
        <v>0</v>
      </c>
      <c r="P381" s="27">
        <f t="shared" si="212"/>
        <v>0</v>
      </c>
      <c r="Q381" s="27">
        <f t="shared" si="213"/>
        <v>0</v>
      </c>
      <c r="R381" s="27">
        <f t="shared" si="214"/>
        <v>0</v>
      </c>
      <c r="S381" s="27">
        <f t="shared" si="215"/>
        <v>0</v>
      </c>
      <c r="T381" s="27">
        <f t="shared" si="216"/>
        <v>0</v>
      </c>
      <c r="U381" s="27">
        <f t="shared" si="217"/>
        <v>0</v>
      </c>
      <c r="V381" s="27">
        <f t="shared" si="218"/>
        <v>0</v>
      </c>
      <c r="W381" s="27">
        <f t="shared" si="219"/>
        <v>542463</v>
      </c>
      <c r="X381" s="125" t="str">
        <f t="shared" si="220"/>
        <v>ok</v>
      </c>
    </row>
    <row r="382" spans="1:24" x14ac:dyDescent="0.2">
      <c r="A382" s="28">
        <v>878</v>
      </c>
      <c r="B382" s="25" t="s">
        <v>436</v>
      </c>
      <c r="C382" s="117" t="s">
        <v>583</v>
      </c>
      <c r="D382" s="117" t="s">
        <v>46</v>
      </c>
      <c r="F382" s="27">
        <v>1198171</v>
      </c>
      <c r="G382" s="27">
        <f t="shared" si="203"/>
        <v>0</v>
      </c>
      <c r="H382" s="27">
        <f t="shared" si="204"/>
        <v>0</v>
      </c>
      <c r="I382" s="27">
        <f t="shared" si="205"/>
        <v>0</v>
      </c>
      <c r="J382" s="27">
        <f t="shared" si="206"/>
        <v>0</v>
      </c>
      <c r="K382" s="27">
        <f t="shared" si="207"/>
        <v>0</v>
      </c>
      <c r="L382" s="27">
        <f t="shared" si="208"/>
        <v>0</v>
      </c>
      <c r="M382" s="27">
        <f t="shared" si="209"/>
        <v>0</v>
      </c>
      <c r="N382" s="27">
        <f t="shared" si="210"/>
        <v>0</v>
      </c>
      <c r="O382" s="27">
        <f t="shared" si="211"/>
        <v>0</v>
      </c>
      <c r="P382" s="27">
        <f t="shared" si="212"/>
        <v>0</v>
      </c>
      <c r="Q382" s="27">
        <f t="shared" si="213"/>
        <v>0</v>
      </c>
      <c r="R382" s="27">
        <f t="shared" si="214"/>
        <v>0</v>
      </c>
      <c r="S382" s="27">
        <f t="shared" si="215"/>
        <v>0</v>
      </c>
      <c r="T382" s="27">
        <f t="shared" si="216"/>
        <v>1198171</v>
      </c>
      <c r="U382" s="27">
        <f t="shared" si="217"/>
        <v>0</v>
      </c>
      <c r="V382" s="27">
        <f t="shared" si="218"/>
        <v>0</v>
      </c>
      <c r="W382" s="27">
        <f t="shared" si="219"/>
        <v>1198171</v>
      </c>
      <c r="X382" s="125" t="str">
        <f t="shared" si="220"/>
        <v>ok</v>
      </c>
    </row>
    <row r="383" spans="1:24" x14ac:dyDescent="0.2">
      <c r="A383" s="28">
        <v>879</v>
      </c>
      <c r="B383" s="25" t="s">
        <v>437</v>
      </c>
      <c r="C383" s="117" t="s">
        <v>584</v>
      </c>
      <c r="D383" s="117" t="s">
        <v>46</v>
      </c>
      <c r="F383" s="27">
        <v>119000</v>
      </c>
      <c r="G383" s="27">
        <f t="shared" si="203"/>
        <v>0</v>
      </c>
      <c r="H383" s="27">
        <f t="shared" si="204"/>
        <v>0</v>
      </c>
      <c r="I383" s="27">
        <f t="shared" si="205"/>
        <v>0</v>
      </c>
      <c r="J383" s="27">
        <f t="shared" si="206"/>
        <v>0</v>
      </c>
      <c r="K383" s="27">
        <f t="shared" si="207"/>
        <v>0</v>
      </c>
      <c r="L383" s="27">
        <f t="shared" si="208"/>
        <v>0</v>
      </c>
      <c r="M383" s="27">
        <f t="shared" si="209"/>
        <v>0</v>
      </c>
      <c r="N383" s="27">
        <f t="shared" si="210"/>
        <v>0</v>
      </c>
      <c r="O383" s="27">
        <f t="shared" si="211"/>
        <v>0</v>
      </c>
      <c r="P383" s="27">
        <f t="shared" si="212"/>
        <v>0</v>
      </c>
      <c r="Q383" s="27">
        <f t="shared" si="213"/>
        <v>0</v>
      </c>
      <c r="R383" s="27">
        <f t="shared" si="214"/>
        <v>0</v>
      </c>
      <c r="S383" s="27">
        <f t="shared" si="215"/>
        <v>0</v>
      </c>
      <c r="T383" s="27">
        <f t="shared" si="216"/>
        <v>119000</v>
      </c>
      <c r="U383" s="27">
        <f t="shared" si="217"/>
        <v>0</v>
      </c>
      <c r="V383" s="27">
        <f t="shared" si="218"/>
        <v>0</v>
      </c>
      <c r="W383" s="27">
        <f t="shared" si="219"/>
        <v>119000</v>
      </c>
      <c r="X383" s="125" t="str">
        <f t="shared" si="220"/>
        <v>ok</v>
      </c>
    </row>
    <row r="384" spans="1:24" x14ac:dyDescent="0.2">
      <c r="A384" s="28">
        <v>880</v>
      </c>
      <c r="B384" s="25" t="s">
        <v>106</v>
      </c>
      <c r="C384" s="117" t="s">
        <v>126</v>
      </c>
      <c r="D384" s="117" t="s">
        <v>202</v>
      </c>
      <c r="F384" s="27">
        <v>2144071.9999999981</v>
      </c>
      <c r="G384" s="27">
        <f t="shared" si="203"/>
        <v>0</v>
      </c>
      <c r="H384" s="27">
        <f t="shared" si="204"/>
        <v>0</v>
      </c>
      <c r="I384" s="27">
        <f t="shared" si="205"/>
        <v>0</v>
      </c>
      <c r="J384" s="27">
        <f t="shared" si="206"/>
        <v>0</v>
      </c>
      <c r="K384" s="27">
        <f t="shared" si="207"/>
        <v>0</v>
      </c>
      <c r="L384" s="27">
        <f t="shared" si="208"/>
        <v>0</v>
      </c>
      <c r="M384" s="27">
        <f t="shared" si="209"/>
        <v>0</v>
      </c>
      <c r="N384" s="27">
        <f t="shared" si="210"/>
        <v>84853.855039153554</v>
      </c>
      <c r="O384" s="27">
        <f t="shared" si="211"/>
        <v>384810.68504497246</v>
      </c>
      <c r="P384" s="27">
        <f t="shared" si="212"/>
        <v>644143.50184920349</v>
      </c>
      <c r="Q384" s="27">
        <f t="shared" si="213"/>
        <v>55996.991635664526</v>
      </c>
      <c r="R384" s="27">
        <f t="shared" si="214"/>
        <v>40355.717240003505</v>
      </c>
      <c r="S384" s="27">
        <f t="shared" si="215"/>
        <v>678670.56567705562</v>
      </c>
      <c r="T384" s="27">
        <f t="shared" si="216"/>
        <v>255240.68351394497</v>
      </c>
      <c r="U384" s="27">
        <f t="shared" si="217"/>
        <v>0</v>
      </c>
      <c r="V384" s="27">
        <f t="shared" si="218"/>
        <v>0</v>
      </c>
      <c r="W384" s="27">
        <f t="shared" si="219"/>
        <v>2144071.9999999981</v>
      </c>
      <c r="X384" s="125" t="str">
        <f t="shared" si="220"/>
        <v>ok</v>
      </c>
    </row>
    <row r="385" spans="1:24" x14ac:dyDescent="0.2">
      <c r="A385" s="28">
        <v>881</v>
      </c>
      <c r="B385" s="25" t="s">
        <v>109</v>
      </c>
      <c r="C385" s="117" t="s">
        <v>127</v>
      </c>
      <c r="D385" s="117" t="s">
        <v>202</v>
      </c>
      <c r="F385" s="27">
        <v>0</v>
      </c>
      <c r="G385" s="27">
        <f t="shared" si="203"/>
        <v>0</v>
      </c>
      <c r="H385" s="27">
        <f t="shared" si="204"/>
        <v>0</v>
      </c>
      <c r="I385" s="27">
        <f t="shared" si="205"/>
        <v>0</v>
      </c>
      <c r="J385" s="27">
        <f t="shared" si="206"/>
        <v>0</v>
      </c>
      <c r="K385" s="27">
        <f t="shared" si="207"/>
        <v>0</v>
      </c>
      <c r="L385" s="27">
        <f t="shared" si="208"/>
        <v>0</v>
      </c>
      <c r="M385" s="27">
        <f t="shared" si="209"/>
        <v>0</v>
      </c>
      <c r="N385" s="27">
        <f t="shared" si="210"/>
        <v>0</v>
      </c>
      <c r="O385" s="27">
        <f t="shared" si="211"/>
        <v>0</v>
      </c>
      <c r="P385" s="27">
        <f t="shared" si="212"/>
        <v>0</v>
      </c>
      <c r="Q385" s="27">
        <f t="shared" si="213"/>
        <v>0</v>
      </c>
      <c r="R385" s="27">
        <f t="shared" si="214"/>
        <v>0</v>
      </c>
      <c r="S385" s="27">
        <f t="shared" si="215"/>
        <v>0</v>
      </c>
      <c r="T385" s="27">
        <f t="shared" si="216"/>
        <v>0</v>
      </c>
      <c r="U385" s="27">
        <f t="shared" si="217"/>
        <v>0</v>
      </c>
      <c r="V385" s="27">
        <f t="shared" si="218"/>
        <v>0</v>
      </c>
      <c r="W385" s="27">
        <f t="shared" si="219"/>
        <v>0</v>
      </c>
      <c r="X385" s="125" t="str">
        <f t="shared" si="220"/>
        <v>ok</v>
      </c>
    </row>
    <row r="386" spans="1:24" x14ac:dyDescent="0.2">
      <c r="A386" s="28"/>
      <c r="F386" s="27"/>
    </row>
    <row r="387" spans="1:24" x14ac:dyDescent="0.2">
      <c r="A387" s="28" t="s">
        <v>481</v>
      </c>
      <c r="C387" s="117" t="s">
        <v>585</v>
      </c>
      <c r="F387" s="32">
        <f>+SUM(F365:F385)</f>
        <v>9042347.9999999981</v>
      </c>
      <c r="G387" s="27">
        <f t="shared" ref="G387:W387" si="221">+SUM(G365:G385)</f>
        <v>0</v>
      </c>
      <c r="H387" s="27">
        <f t="shared" si="221"/>
        <v>0</v>
      </c>
      <c r="I387" s="27">
        <f t="shared" si="221"/>
        <v>0</v>
      </c>
      <c r="J387" s="27">
        <f t="shared" si="221"/>
        <v>0</v>
      </c>
      <c r="K387" s="27">
        <f t="shared" si="221"/>
        <v>0</v>
      </c>
      <c r="L387" s="27">
        <f t="shared" si="221"/>
        <v>0</v>
      </c>
      <c r="M387" s="27">
        <f t="shared" si="221"/>
        <v>47730.333104058169</v>
      </c>
      <c r="N387" s="27">
        <f t="shared" si="221"/>
        <v>1656928.3743402704</v>
      </c>
      <c r="O387" s="27">
        <f t="shared" si="221"/>
        <v>1083796.2810656196</v>
      </c>
      <c r="P387" s="27">
        <f t="shared" si="221"/>
        <v>1814191.650357014</v>
      </c>
      <c r="Q387" s="27">
        <f>+SUM(Q365:Q385)</f>
        <v>157712.17807661218</v>
      </c>
      <c r="R387" s="27">
        <f>+SUM(R365:R385)</f>
        <v>113659.46415791435</v>
      </c>
      <c r="S387" s="27">
        <f t="shared" si="221"/>
        <v>1911435.0607585944</v>
      </c>
      <c r="T387" s="27">
        <f t="shared" si="221"/>
        <v>2256894.6581399143</v>
      </c>
      <c r="U387" s="27">
        <f t="shared" si="221"/>
        <v>0</v>
      </c>
      <c r="V387" s="27">
        <f t="shared" si="221"/>
        <v>0</v>
      </c>
      <c r="W387" s="27">
        <f t="shared" si="221"/>
        <v>9042347.9999999981</v>
      </c>
      <c r="X387" s="125" t="str">
        <f t="shared" si="220"/>
        <v>ok</v>
      </c>
    </row>
    <row r="388" spans="1:24" x14ac:dyDescent="0.2">
      <c r="A388" s="28"/>
      <c r="F388" s="27"/>
    </row>
    <row r="389" spans="1:24" x14ac:dyDescent="0.2">
      <c r="A389" s="28" t="s">
        <v>187</v>
      </c>
      <c r="C389" s="117" t="s">
        <v>586</v>
      </c>
      <c r="F389" s="32">
        <f>+F361+F387</f>
        <v>11831640.999999998</v>
      </c>
      <c r="G389" s="32">
        <f t="shared" ref="G389:V389" si="222">+G361+G387</f>
        <v>0</v>
      </c>
      <c r="H389" s="32">
        <f t="shared" si="222"/>
        <v>0</v>
      </c>
      <c r="I389" s="32">
        <f t="shared" si="222"/>
        <v>0</v>
      </c>
      <c r="J389" s="32">
        <f t="shared" si="222"/>
        <v>0</v>
      </c>
      <c r="K389" s="32">
        <f t="shared" si="222"/>
        <v>2789293</v>
      </c>
      <c r="L389" s="32">
        <f t="shared" si="222"/>
        <v>0</v>
      </c>
      <c r="M389" s="32">
        <f t="shared" si="222"/>
        <v>47730.333104058169</v>
      </c>
      <c r="N389" s="32">
        <f t="shared" si="222"/>
        <v>1656928.3743402704</v>
      </c>
      <c r="O389" s="32">
        <f t="shared" si="222"/>
        <v>1083796.2810656196</v>
      </c>
      <c r="P389" s="32">
        <f t="shared" si="222"/>
        <v>1814191.650357014</v>
      </c>
      <c r="Q389" s="32">
        <f>+Q361+Q387</f>
        <v>157712.17807661218</v>
      </c>
      <c r="R389" s="32">
        <f>+R361+R387</f>
        <v>113659.46415791435</v>
      </c>
      <c r="S389" s="32">
        <f t="shared" si="222"/>
        <v>1911435.0607585944</v>
      </c>
      <c r="T389" s="32">
        <f t="shared" si="222"/>
        <v>2256894.6581399143</v>
      </c>
      <c r="U389" s="32">
        <f t="shared" si="222"/>
        <v>0</v>
      </c>
      <c r="V389" s="32">
        <f t="shared" si="222"/>
        <v>0</v>
      </c>
      <c r="W389" s="27">
        <f>SUM(G389:V389)</f>
        <v>11831640.999999998</v>
      </c>
      <c r="X389" s="125" t="str">
        <f>IF(ABS(W389-F389)&lt;1,"ok","err")</f>
        <v>ok</v>
      </c>
    </row>
    <row r="390" spans="1:24" x14ac:dyDescent="0.2">
      <c r="A390" s="28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27"/>
      <c r="X390" s="125"/>
    </row>
    <row r="391" spans="1:24" x14ac:dyDescent="0.2">
      <c r="A391" s="28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27"/>
      <c r="X391" s="125"/>
    </row>
    <row r="392" spans="1:24" x14ac:dyDescent="0.2">
      <c r="A392" s="28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27"/>
      <c r="X392" s="125"/>
    </row>
    <row r="393" spans="1:24" x14ac:dyDescent="0.2">
      <c r="A393" s="28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27"/>
      <c r="X393" s="125"/>
    </row>
    <row r="394" spans="1:24" x14ac:dyDescent="0.2">
      <c r="A394" s="28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27"/>
      <c r="X394" s="125"/>
    </row>
    <row r="395" spans="1:24" x14ac:dyDescent="0.2">
      <c r="A395" s="28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27"/>
      <c r="X395" s="125"/>
    </row>
    <row r="396" spans="1:24" x14ac:dyDescent="0.2">
      <c r="A396" s="28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27"/>
      <c r="X396" s="125"/>
    </row>
    <row r="397" spans="1:24" x14ac:dyDescent="0.2">
      <c r="A397" s="28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27"/>
      <c r="X397" s="125"/>
    </row>
    <row r="398" spans="1:24" x14ac:dyDescent="0.2">
      <c r="A398" s="28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27"/>
      <c r="X398" s="125"/>
    </row>
    <row r="399" spans="1:24" x14ac:dyDescent="0.2">
      <c r="A399" s="28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27"/>
      <c r="X399" s="125"/>
    </row>
    <row r="400" spans="1:24" x14ac:dyDescent="0.2">
      <c r="A400" s="30" t="s">
        <v>473</v>
      </c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27"/>
      <c r="X400" s="125"/>
    </row>
    <row r="401" spans="1:24" x14ac:dyDescent="0.2">
      <c r="A401" s="30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27"/>
      <c r="X401" s="125"/>
    </row>
    <row r="402" spans="1:24" x14ac:dyDescent="0.2">
      <c r="A402" s="30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27"/>
      <c r="X402" s="125"/>
    </row>
    <row r="403" spans="1:24" x14ac:dyDescent="0.2">
      <c r="A403" s="120" t="s">
        <v>711</v>
      </c>
      <c r="F403" s="33"/>
      <c r="G403" s="25"/>
      <c r="H403" s="25"/>
      <c r="I403" s="25"/>
      <c r="J403" s="25"/>
      <c r="K403" s="25"/>
      <c r="L403" s="25"/>
      <c r="M403" s="25"/>
      <c r="N403" s="25"/>
    </row>
    <row r="404" spans="1:24" x14ac:dyDescent="0.2">
      <c r="A404" s="28"/>
      <c r="F404" s="33"/>
      <c r="G404" s="25"/>
      <c r="H404" s="25"/>
      <c r="I404" s="25"/>
      <c r="J404" s="25"/>
      <c r="K404" s="25"/>
      <c r="L404" s="25"/>
      <c r="M404" s="25"/>
      <c r="N404" s="25"/>
    </row>
    <row r="405" spans="1:24" x14ac:dyDescent="0.2">
      <c r="A405" s="28">
        <v>885</v>
      </c>
      <c r="B405" s="25" t="s">
        <v>448</v>
      </c>
      <c r="C405" s="117" t="s">
        <v>128</v>
      </c>
      <c r="D405" s="117" t="s">
        <v>648</v>
      </c>
      <c r="F405" s="27">
        <v>0</v>
      </c>
      <c r="G405" s="27">
        <f t="shared" ref="G405:G414" si="223">(VLOOKUP($D405,$C$6:$AJ$992,5,)/VLOOKUP($D405,$C$6:$AJ$992,4,))*$F405</f>
        <v>0</v>
      </c>
      <c r="H405" s="27">
        <f t="shared" ref="H405:H414" si="224">(VLOOKUP($D405,$C$6:$AJ$992,6,)/VLOOKUP($D405,$C$6:$AJ$992,4,))*$F405</f>
        <v>0</v>
      </c>
      <c r="I405" s="27">
        <f t="shared" ref="I405:I414" si="225">(VLOOKUP($D405,$C$6:$AJ$992,7,)/VLOOKUP($D405,$C$6:$AJ$992,4,))*$F405</f>
        <v>0</v>
      </c>
      <c r="J405" s="27">
        <f t="shared" ref="J405:J414" si="226">(VLOOKUP($D405,$C$6:$AJ$992,8,)/VLOOKUP($D405,$C$6:$AJ$992,4,))*$F405</f>
        <v>0</v>
      </c>
      <c r="K405" s="27">
        <f t="shared" ref="K405:K414" si="227">(VLOOKUP($D405,$C$6:$AJ$992,9,)/VLOOKUP($D405,$C$6:$AJ$992,4,))*$F405</f>
        <v>0</v>
      </c>
      <c r="L405" s="27">
        <f t="shared" ref="L405:L414" si="228">(VLOOKUP($D405,$C$6:$AJ$992,10,)/VLOOKUP($D405,$C$6:$AJ$992,4,))*$F405</f>
        <v>0</v>
      </c>
      <c r="M405" s="27">
        <f t="shared" ref="M405:M414" si="229">(VLOOKUP($D405,$C$6:$AJ$992,11,)/VLOOKUP($D405,$C$6:$AJ$992,4,))*$F405</f>
        <v>0</v>
      </c>
      <c r="N405" s="27">
        <f t="shared" ref="N405:N414" si="230">(VLOOKUP($D405,$C$6:$AJ$992,12,)/VLOOKUP($D405,$C$6:$AJ$992,4,))*$F405</f>
        <v>0</v>
      </c>
      <c r="O405" s="27">
        <f t="shared" ref="O405:O414" si="231">(VLOOKUP($D405,$C$6:$AJ$992,13,)/VLOOKUP($D405,$C$6:$AJ$992,4,))*$F405</f>
        <v>0</v>
      </c>
      <c r="P405" s="27">
        <f t="shared" ref="P405:P414" si="232">(VLOOKUP($D405,$C$6:$AJ$992,14,)/VLOOKUP($D405,$C$6:$AJ$992,4,))*$F405</f>
        <v>0</v>
      </c>
      <c r="Q405" s="27">
        <f t="shared" ref="Q405:Q414" si="233">(VLOOKUP($D405,$C$6:$AJ$992,15,)/VLOOKUP($D405,$C$6:$AJ$992,4,))*$F405</f>
        <v>0</v>
      </c>
      <c r="R405" s="27">
        <f t="shared" ref="R405:R414" si="234">(VLOOKUP($D405,$C$6:$AJ$992,16,)/VLOOKUP($D405,$C$6:$AJ$992,4,))*$F405</f>
        <v>0</v>
      </c>
      <c r="S405" s="27">
        <f t="shared" ref="S405:S414" si="235">(VLOOKUP($D405,$C$6:$AJ$992,17,)/VLOOKUP($D405,$C$6:$AJ$992,4,))*$F405</f>
        <v>0</v>
      </c>
      <c r="T405" s="27">
        <f t="shared" ref="T405:T414" si="236">(VLOOKUP($D405,$C$6:$AJ$992,18,)/VLOOKUP($D405,$C$6:$AJ$992,4,))*$F405</f>
        <v>0</v>
      </c>
      <c r="U405" s="27">
        <f t="shared" ref="U405:U414" si="237">(VLOOKUP($D405,$C$6:$AJ$992,19,)/VLOOKUP($D405,$C$6:$AJ$992,4,))*$F405</f>
        <v>0</v>
      </c>
      <c r="V405" s="27">
        <f t="shared" ref="V405:V414" si="238">(VLOOKUP($D405,$C$6:$AJ$992,20,)/VLOOKUP($D405,$C$6:$AJ$992,4,))*$F405</f>
        <v>0</v>
      </c>
      <c r="W405" s="27">
        <f>SUM(G405:V405)</f>
        <v>0</v>
      </c>
      <c r="X405" s="125" t="str">
        <f>IF(ABS(W405-F405)&lt;1,"ok","err")</f>
        <v>ok</v>
      </c>
    </row>
    <row r="406" spans="1:24" x14ac:dyDescent="0.2">
      <c r="A406" s="28">
        <v>886</v>
      </c>
      <c r="B406" s="25" t="s">
        <v>449</v>
      </c>
      <c r="C406" s="117" t="s">
        <v>129</v>
      </c>
      <c r="D406" s="117" t="s">
        <v>39</v>
      </c>
      <c r="F406" s="27">
        <v>64081.999999999993</v>
      </c>
      <c r="G406" s="27">
        <f t="shared" si="223"/>
        <v>0</v>
      </c>
      <c r="H406" s="27">
        <f t="shared" si="224"/>
        <v>0</v>
      </c>
      <c r="I406" s="27">
        <f t="shared" si="225"/>
        <v>0</v>
      </c>
      <c r="J406" s="27">
        <f t="shared" si="226"/>
        <v>0</v>
      </c>
      <c r="K406" s="27">
        <f t="shared" si="227"/>
        <v>0</v>
      </c>
      <c r="L406" s="27">
        <f t="shared" si="228"/>
        <v>0</v>
      </c>
      <c r="M406" s="27">
        <f t="shared" si="229"/>
        <v>0</v>
      </c>
      <c r="N406" s="27">
        <f t="shared" si="230"/>
        <v>64081.999999999993</v>
      </c>
      <c r="O406" s="27">
        <f t="shared" si="231"/>
        <v>0</v>
      </c>
      <c r="P406" s="27">
        <f t="shared" si="232"/>
        <v>0</v>
      </c>
      <c r="Q406" s="27">
        <f t="shared" si="233"/>
        <v>0</v>
      </c>
      <c r="R406" s="27">
        <f t="shared" si="234"/>
        <v>0</v>
      </c>
      <c r="S406" s="27">
        <f t="shared" si="235"/>
        <v>0</v>
      </c>
      <c r="T406" s="27">
        <f t="shared" si="236"/>
        <v>0</v>
      </c>
      <c r="U406" s="27">
        <f t="shared" si="237"/>
        <v>0</v>
      </c>
      <c r="V406" s="27">
        <f t="shared" si="238"/>
        <v>0</v>
      </c>
      <c r="W406" s="27">
        <f t="shared" ref="W406:W414" si="239">SUM(G406:V406)</f>
        <v>64081.999999999993</v>
      </c>
      <c r="X406" s="125" t="str">
        <f t="shared" ref="X406:X414" si="240">IF(ABS(W406-F406)&lt;1,"ok","err")</f>
        <v>ok</v>
      </c>
    </row>
    <row r="407" spans="1:24" x14ac:dyDescent="0.2">
      <c r="A407" s="28">
        <v>887</v>
      </c>
      <c r="B407" s="25" t="s">
        <v>450</v>
      </c>
      <c r="C407" s="117" t="s">
        <v>130</v>
      </c>
      <c r="D407" s="117" t="s">
        <v>41</v>
      </c>
      <c r="F407" s="27">
        <v>10958818</v>
      </c>
      <c r="G407" s="27">
        <f t="shared" si="223"/>
        <v>0</v>
      </c>
      <c r="H407" s="27">
        <f t="shared" si="224"/>
        <v>0</v>
      </c>
      <c r="I407" s="27">
        <f t="shared" si="225"/>
        <v>0</v>
      </c>
      <c r="J407" s="27">
        <f t="shared" si="226"/>
        <v>0</v>
      </c>
      <c r="K407" s="27">
        <f t="shared" si="227"/>
        <v>0</v>
      </c>
      <c r="L407" s="27">
        <f t="shared" si="228"/>
        <v>0</v>
      </c>
      <c r="M407" s="27">
        <f t="shared" si="229"/>
        <v>0</v>
      </c>
      <c r="N407" s="27">
        <f t="shared" si="230"/>
        <v>0</v>
      </c>
      <c r="O407" s="27">
        <f t="shared" si="231"/>
        <v>3747484.5997261903</v>
      </c>
      <c r="P407" s="27">
        <f t="shared" si="232"/>
        <v>6273001.1067948285</v>
      </c>
      <c r="Q407" s="27">
        <f t="shared" si="233"/>
        <v>545327.53881593584</v>
      </c>
      <c r="R407" s="27">
        <f t="shared" si="234"/>
        <v>393004.7546630454</v>
      </c>
      <c r="S407" s="27">
        <f t="shared" si="235"/>
        <v>0</v>
      </c>
      <c r="T407" s="27">
        <f t="shared" si="236"/>
        <v>0</v>
      </c>
      <c r="U407" s="27">
        <f t="shared" si="237"/>
        <v>0</v>
      </c>
      <c r="V407" s="27">
        <f t="shared" si="238"/>
        <v>0</v>
      </c>
      <c r="W407" s="27">
        <f t="shared" si="239"/>
        <v>10958818</v>
      </c>
      <c r="X407" s="125" t="str">
        <f t="shared" si="240"/>
        <v>ok</v>
      </c>
    </row>
    <row r="408" spans="1:24" x14ac:dyDescent="0.2">
      <c r="A408" s="28">
        <v>888</v>
      </c>
      <c r="B408" s="25" t="s">
        <v>451</v>
      </c>
      <c r="C408" s="117" t="s">
        <v>131</v>
      </c>
      <c r="D408" s="117" t="s">
        <v>36</v>
      </c>
      <c r="F408" s="27">
        <v>0</v>
      </c>
      <c r="G408" s="27">
        <f t="shared" si="223"/>
        <v>0</v>
      </c>
      <c r="H408" s="27">
        <f t="shared" si="224"/>
        <v>0</v>
      </c>
      <c r="I408" s="27">
        <f t="shared" si="225"/>
        <v>0</v>
      </c>
      <c r="J408" s="27">
        <f t="shared" si="226"/>
        <v>0</v>
      </c>
      <c r="K408" s="27">
        <f t="shared" si="227"/>
        <v>0</v>
      </c>
      <c r="L408" s="27">
        <f t="shared" si="228"/>
        <v>0</v>
      </c>
      <c r="M408" s="27">
        <f t="shared" si="229"/>
        <v>0</v>
      </c>
      <c r="N408" s="27">
        <f t="shared" si="230"/>
        <v>0</v>
      </c>
      <c r="O408" s="27">
        <f t="shared" si="231"/>
        <v>0</v>
      </c>
      <c r="P408" s="27">
        <f t="shared" si="232"/>
        <v>0</v>
      </c>
      <c r="Q408" s="27">
        <f t="shared" si="233"/>
        <v>0</v>
      </c>
      <c r="R408" s="27">
        <f t="shared" si="234"/>
        <v>0</v>
      </c>
      <c r="S408" s="27">
        <f t="shared" si="235"/>
        <v>0</v>
      </c>
      <c r="T408" s="27">
        <f t="shared" si="236"/>
        <v>0</v>
      </c>
      <c r="U408" s="27">
        <f t="shared" si="237"/>
        <v>0</v>
      </c>
      <c r="V408" s="27">
        <f t="shared" si="238"/>
        <v>0</v>
      </c>
      <c r="W408" s="27">
        <f t="shared" si="239"/>
        <v>0</v>
      </c>
      <c r="X408" s="125" t="str">
        <f t="shared" si="240"/>
        <v>ok</v>
      </c>
    </row>
    <row r="409" spans="1:24" x14ac:dyDescent="0.2">
      <c r="A409" s="28">
        <v>889</v>
      </c>
      <c r="B409" s="25" t="s">
        <v>452</v>
      </c>
      <c r="C409" s="117" t="s">
        <v>132</v>
      </c>
      <c r="D409" s="117" t="s">
        <v>39</v>
      </c>
      <c r="F409" s="27">
        <v>289789</v>
      </c>
      <c r="G409" s="27">
        <f t="shared" si="223"/>
        <v>0</v>
      </c>
      <c r="H409" s="27">
        <f t="shared" si="224"/>
        <v>0</v>
      </c>
      <c r="I409" s="27">
        <f t="shared" si="225"/>
        <v>0</v>
      </c>
      <c r="J409" s="27">
        <f t="shared" si="226"/>
        <v>0</v>
      </c>
      <c r="K409" s="27">
        <f t="shared" si="227"/>
        <v>0</v>
      </c>
      <c r="L409" s="27">
        <f t="shared" si="228"/>
        <v>0</v>
      </c>
      <c r="M409" s="27">
        <f t="shared" si="229"/>
        <v>0</v>
      </c>
      <c r="N409" s="27">
        <f t="shared" si="230"/>
        <v>289789</v>
      </c>
      <c r="O409" s="27">
        <f t="shared" si="231"/>
        <v>0</v>
      </c>
      <c r="P409" s="27">
        <f t="shared" si="232"/>
        <v>0</v>
      </c>
      <c r="Q409" s="27">
        <f t="shared" si="233"/>
        <v>0</v>
      </c>
      <c r="R409" s="27">
        <f t="shared" si="234"/>
        <v>0</v>
      </c>
      <c r="S409" s="27">
        <f t="shared" si="235"/>
        <v>0</v>
      </c>
      <c r="T409" s="27">
        <f t="shared" si="236"/>
        <v>0</v>
      </c>
      <c r="U409" s="27">
        <f t="shared" si="237"/>
        <v>0</v>
      </c>
      <c r="V409" s="27">
        <f t="shared" si="238"/>
        <v>0</v>
      </c>
      <c r="W409" s="27">
        <f t="shared" si="239"/>
        <v>289789</v>
      </c>
      <c r="X409" s="125" t="str">
        <f t="shared" si="240"/>
        <v>ok</v>
      </c>
    </row>
    <row r="410" spans="1:24" x14ac:dyDescent="0.2">
      <c r="A410" s="28">
        <v>890</v>
      </c>
      <c r="B410" s="25" t="s">
        <v>453</v>
      </c>
      <c r="C410" s="117" t="s">
        <v>133</v>
      </c>
      <c r="D410" s="117" t="s">
        <v>46</v>
      </c>
      <c r="F410" s="27">
        <v>205754</v>
      </c>
      <c r="G410" s="27">
        <f t="shared" si="223"/>
        <v>0</v>
      </c>
      <c r="H410" s="27">
        <f t="shared" si="224"/>
        <v>0</v>
      </c>
      <c r="I410" s="27">
        <f t="shared" si="225"/>
        <v>0</v>
      </c>
      <c r="J410" s="27">
        <f t="shared" si="226"/>
        <v>0</v>
      </c>
      <c r="K410" s="27">
        <f t="shared" si="227"/>
        <v>0</v>
      </c>
      <c r="L410" s="27">
        <f t="shared" si="228"/>
        <v>0</v>
      </c>
      <c r="M410" s="27">
        <f t="shared" si="229"/>
        <v>0</v>
      </c>
      <c r="N410" s="27">
        <f t="shared" si="230"/>
        <v>0</v>
      </c>
      <c r="O410" s="27">
        <f t="shared" si="231"/>
        <v>0</v>
      </c>
      <c r="P410" s="27">
        <f t="shared" si="232"/>
        <v>0</v>
      </c>
      <c r="Q410" s="27">
        <f t="shared" si="233"/>
        <v>0</v>
      </c>
      <c r="R410" s="27">
        <f t="shared" si="234"/>
        <v>0</v>
      </c>
      <c r="S410" s="27">
        <f t="shared" si="235"/>
        <v>0</v>
      </c>
      <c r="T410" s="27">
        <f t="shared" si="236"/>
        <v>205754</v>
      </c>
      <c r="U410" s="27">
        <f t="shared" si="237"/>
        <v>0</v>
      </c>
      <c r="V410" s="27">
        <f t="shared" si="238"/>
        <v>0</v>
      </c>
      <c r="W410" s="27">
        <f t="shared" si="239"/>
        <v>205754</v>
      </c>
      <c r="X410" s="125" t="str">
        <f t="shared" si="240"/>
        <v>ok</v>
      </c>
    </row>
    <row r="411" spans="1:24" x14ac:dyDescent="0.2">
      <c r="A411" s="28">
        <v>891</v>
      </c>
      <c r="B411" s="25" t="s">
        <v>454</v>
      </c>
      <c r="C411" s="117" t="s">
        <v>134</v>
      </c>
      <c r="D411" s="117" t="s">
        <v>39</v>
      </c>
      <c r="F411" s="27">
        <v>366662.99999999901</v>
      </c>
      <c r="G411" s="27">
        <f t="shared" si="223"/>
        <v>0</v>
      </c>
      <c r="H411" s="27">
        <f t="shared" si="224"/>
        <v>0</v>
      </c>
      <c r="I411" s="27">
        <f t="shared" si="225"/>
        <v>0</v>
      </c>
      <c r="J411" s="27">
        <f t="shared" si="226"/>
        <v>0</v>
      </c>
      <c r="K411" s="27">
        <f t="shared" si="227"/>
        <v>0</v>
      </c>
      <c r="L411" s="27">
        <f t="shared" si="228"/>
        <v>0</v>
      </c>
      <c r="M411" s="27">
        <f t="shared" si="229"/>
        <v>0</v>
      </c>
      <c r="N411" s="27">
        <f t="shared" si="230"/>
        <v>366662.99999999901</v>
      </c>
      <c r="O411" s="27">
        <f t="shared" si="231"/>
        <v>0</v>
      </c>
      <c r="P411" s="27">
        <f t="shared" si="232"/>
        <v>0</v>
      </c>
      <c r="Q411" s="27">
        <f t="shared" si="233"/>
        <v>0</v>
      </c>
      <c r="R411" s="27">
        <f t="shared" si="234"/>
        <v>0</v>
      </c>
      <c r="S411" s="27">
        <f t="shared" si="235"/>
        <v>0</v>
      </c>
      <c r="T411" s="27">
        <f t="shared" si="236"/>
        <v>0</v>
      </c>
      <c r="U411" s="27">
        <f t="shared" si="237"/>
        <v>0</v>
      </c>
      <c r="V411" s="27">
        <f t="shared" si="238"/>
        <v>0</v>
      </c>
      <c r="W411" s="27">
        <f t="shared" si="239"/>
        <v>366662.99999999901</v>
      </c>
      <c r="X411" s="125" t="str">
        <f t="shared" si="240"/>
        <v>ok</v>
      </c>
    </row>
    <row r="412" spans="1:24" x14ac:dyDescent="0.2">
      <c r="A412" s="28">
        <v>892</v>
      </c>
      <c r="B412" s="25" t="s">
        <v>455</v>
      </c>
      <c r="C412" s="117" t="s">
        <v>135</v>
      </c>
      <c r="D412" s="117" t="s">
        <v>43</v>
      </c>
      <c r="F412" s="27">
        <v>1692702.9999999993</v>
      </c>
      <c r="G412" s="27">
        <f t="shared" si="223"/>
        <v>0</v>
      </c>
      <c r="H412" s="27">
        <f t="shared" si="224"/>
        <v>0</v>
      </c>
      <c r="I412" s="27">
        <f t="shared" si="225"/>
        <v>0</v>
      </c>
      <c r="J412" s="27">
        <f t="shared" si="226"/>
        <v>0</v>
      </c>
      <c r="K412" s="27">
        <f t="shared" si="227"/>
        <v>0</v>
      </c>
      <c r="L412" s="27">
        <f t="shared" si="228"/>
        <v>0</v>
      </c>
      <c r="M412" s="27">
        <f t="shared" si="229"/>
        <v>0</v>
      </c>
      <c r="N412" s="27">
        <f t="shared" si="230"/>
        <v>0</v>
      </c>
      <c r="O412" s="27">
        <f t="shared" si="231"/>
        <v>0</v>
      </c>
      <c r="P412" s="27">
        <f t="shared" si="232"/>
        <v>0</v>
      </c>
      <c r="Q412" s="27">
        <f t="shared" si="233"/>
        <v>0</v>
      </c>
      <c r="R412" s="27">
        <f t="shared" si="234"/>
        <v>0</v>
      </c>
      <c r="S412" s="27">
        <f t="shared" si="235"/>
        <v>1692702.9999999993</v>
      </c>
      <c r="T412" s="27">
        <f t="shared" si="236"/>
        <v>0</v>
      </c>
      <c r="U412" s="27">
        <f t="shared" si="237"/>
        <v>0</v>
      </c>
      <c r="V412" s="27">
        <f t="shared" si="238"/>
        <v>0</v>
      </c>
      <c r="W412" s="27">
        <f t="shared" si="239"/>
        <v>1692702.9999999993</v>
      </c>
      <c r="X412" s="125" t="str">
        <f t="shared" si="240"/>
        <v>ok</v>
      </c>
    </row>
    <row r="413" spans="1:24" x14ac:dyDescent="0.2">
      <c r="A413" s="28">
        <v>893</v>
      </c>
      <c r="B413" s="25" t="s">
        <v>456</v>
      </c>
      <c r="C413" s="117" t="s">
        <v>136</v>
      </c>
      <c r="D413" s="117" t="s">
        <v>46</v>
      </c>
      <c r="F413" s="27">
        <v>0</v>
      </c>
      <c r="G413" s="27">
        <f t="shared" si="223"/>
        <v>0</v>
      </c>
      <c r="H413" s="27">
        <f t="shared" si="224"/>
        <v>0</v>
      </c>
      <c r="I413" s="27">
        <f t="shared" si="225"/>
        <v>0</v>
      </c>
      <c r="J413" s="27">
        <f t="shared" si="226"/>
        <v>0</v>
      </c>
      <c r="K413" s="27">
        <f t="shared" si="227"/>
        <v>0</v>
      </c>
      <c r="L413" s="27">
        <f t="shared" si="228"/>
        <v>0</v>
      </c>
      <c r="M413" s="27">
        <f t="shared" si="229"/>
        <v>0</v>
      </c>
      <c r="N413" s="27">
        <f t="shared" si="230"/>
        <v>0</v>
      </c>
      <c r="O413" s="27">
        <f t="shared" si="231"/>
        <v>0</v>
      </c>
      <c r="P413" s="27">
        <f t="shared" si="232"/>
        <v>0</v>
      </c>
      <c r="Q413" s="27">
        <f t="shared" si="233"/>
        <v>0</v>
      </c>
      <c r="R413" s="27">
        <f t="shared" si="234"/>
        <v>0</v>
      </c>
      <c r="S413" s="27">
        <f t="shared" si="235"/>
        <v>0</v>
      </c>
      <c r="T413" s="27">
        <f t="shared" si="236"/>
        <v>0</v>
      </c>
      <c r="U413" s="27">
        <f t="shared" si="237"/>
        <v>0</v>
      </c>
      <c r="V413" s="27">
        <f t="shared" si="238"/>
        <v>0</v>
      </c>
      <c r="W413" s="27">
        <f t="shared" si="239"/>
        <v>0</v>
      </c>
      <c r="X413" s="125" t="str">
        <f t="shared" si="240"/>
        <v>ok</v>
      </c>
    </row>
    <row r="414" spans="1:24" x14ac:dyDescent="0.2">
      <c r="A414" s="28">
        <v>894</v>
      </c>
      <c r="B414" s="25" t="s">
        <v>457</v>
      </c>
      <c r="C414" s="117" t="s">
        <v>137</v>
      </c>
      <c r="D414" s="117" t="s">
        <v>202</v>
      </c>
      <c r="F414" s="27">
        <v>107895.99999999901</v>
      </c>
      <c r="G414" s="27">
        <f t="shared" si="223"/>
        <v>0</v>
      </c>
      <c r="H414" s="27">
        <f t="shared" si="224"/>
        <v>0</v>
      </c>
      <c r="I414" s="27">
        <f t="shared" si="225"/>
        <v>0</v>
      </c>
      <c r="J414" s="27">
        <f t="shared" si="226"/>
        <v>0</v>
      </c>
      <c r="K414" s="27">
        <f t="shared" si="227"/>
        <v>0</v>
      </c>
      <c r="L414" s="27">
        <f t="shared" si="228"/>
        <v>0</v>
      </c>
      <c r="M414" s="27">
        <f t="shared" si="229"/>
        <v>0</v>
      </c>
      <c r="N414" s="27">
        <f t="shared" si="230"/>
        <v>4270.0951942399488</v>
      </c>
      <c r="O414" s="27">
        <f t="shared" si="231"/>
        <v>19364.80382823525</v>
      </c>
      <c r="P414" s="27">
        <f t="shared" si="232"/>
        <v>32415.192808600215</v>
      </c>
      <c r="Q414" s="27">
        <f t="shared" si="233"/>
        <v>2817.9330775839662</v>
      </c>
      <c r="R414" s="27">
        <f t="shared" si="234"/>
        <v>2030.8182128806225</v>
      </c>
      <c r="S414" s="27">
        <f t="shared" si="235"/>
        <v>34152.69606351418</v>
      </c>
      <c r="T414" s="27">
        <f t="shared" si="236"/>
        <v>12844.460814944823</v>
      </c>
      <c r="U414" s="27">
        <f t="shared" si="237"/>
        <v>0</v>
      </c>
      <c r="V414" s="27">
        <f t="shared" si="238"/>
        <v>0</v>
      </c>
      <c r="W414" s="27">
        <f t="shared" si="239"/>
        <v>107895.99999999901</v>
      </c>
      <c r="X414" s="125" t="str">
        <f t="shared" si="240"/>
        <v>ok</v>
      </c>
    </row>
    <row r="415" spans="1:24" x14ac:dyDescent="0.2">
      <c r="F415" s="33"/>
      <c r="G415" s="25"/>
      <c r="H415" s="25"/>
      <c r="I415" s="25"/>
      <c r="J415" s="25"/>
      <c r="K415" s="25"/>
      <c r="L415" s="25"/>
      <c r="M415" s="25"/>
      <c r="N415" s="25"/>
    </row>
    <row r="416" spans="1:24" x14ac:dyDescent="0.2">
      <c r="A416" s="28" t="s">
        <v>467</v>
      </c>
      <c r="C416" s="117" t="s">
        <v>566</v>
      </c>
      <c r="F416" s="33">
        <f>SUM(F405:F414)</f>
        <v>13685704.999999996</v>
      </c>
      <c r="G416" s="33">
        <f t="shared" ref="G416:W416" si="241">SUM(G405:G414)</f>
        <v>0</v>
      </c>
      <c r="H416" s="33">
        <f t="shared" si="241"/>
        <v>0</v>
      </c>
      <c r="I416" s="33">
        <f t="shared" si="241"/>
        <v>0</v>
      </c>
      <c r="J416" s="33">
        <f t="shared" si="241"/>
        <v>0</v>
      </c>
      <c r="K416" s="33">
        <f t="shared" si="241"/>
        <v>0</v>
      </c>
      <c r="L416" s="33">
        <f t="shared" si="241"/>
        <v>0</v>
      </c>
      <c r="M416" s="33">
        <f t="shared" si="241"/>
        <v>0</v>
      </c>
      <c r="N416" s="33">
        <f t="shared" si="241"/>
        <v>724804.09519423905</v>
      </c>
      <c r="O416" s="33">
        <f t="shared" si="241"/>
        <v>3766849.4035544256</v>
      </c>
      <c r="P416" s="33">
        <f t="shared" si="241"/>
        <v>6305416.2996034287</v>
      </c>
      <c r="Q416" s="33">
        <f>SUM(Q405:Q414)</f>
        <v>548145.47189351986</v>
      </c>
      <c r="R416" s="33">
        <f>SUM(R405:R414)</f>
        <v>395035.57287592604</v>
      </c>
      <c r="S416" s="33">
        <f t="shared" si="241"/>
        <v>1726855.6960635134</v>
      </c>
      <c r="T416" s="33">
        <f t="shared" si="241"/>
        <v>218598.46081494482</v>
      </c>
      <c r="U416" s="33">
        <f t="shared" si="241"/>
        <v>0</v>
      </c>
      <c r="V416" s="33">
        <f t="shared" si="241"/>
        <v>0</v>
      </c>
      <c r="W416" s="33">
        <f t="shared" si="241"/>
        <v>13685704.999999996</v>
      </c>
    </row>
    <row r="417" spans="1:24" x14ac:dyDescent="0.2">
      <c r="A417" s="28"/>
      <c r="F417" s="33"/>
    </row>
    <row r="418" spans="1:24" x14ac:dyDescent="0.2">
      <c r="A418" s="28" t="s">
        <v>592</v>
      </c>
      <c r="C418" s="117" t="s">
        <v>587</v>
      </c>
      <c r="F418" s="32">
        <f t="shared" ref="F418:V418" si="242">F361+F387+F416</f>
        <v>25517345.999999993</v>
      </c>
      <c r="G418" s="32">
        <f t="shared" si="242"/>
        <v>0</v>
      </c>
      <c r="H418" s="32">
        <f t="shared" si="242"/>
        <v>0</v>
      </c>
      <c r="I418" s="32">
        <f t="shared" si="242"/>
        <v>0</v>
      </c>
      <c r="J418" s="32">
        <f t="shared" si="242"/>
        <v>0</v>
      </c>
      <c r="K418" s="32">
        <f t="shared" si="242"/>
        <v>2789293</v>
      </c>
      <c r="L418" s="32">
        <f t="shared" si="242"/>
        <v>0</v>
      </c>
      <c r="M418" s="32">
        <f t="shared" si="242"/>
        <v>47730.333104058169</v>
      </c>
      <c r="N418" s="32">
        <f t="shared" si="242"/>
        <v>2381732.4695345093</v>
      </c>
      <c r="O418" s="32">
        <f t="shared" si="242"/>
        <v>4850645.6846200451</v>
      </c>
      <c r="P418" s="32">
        <f t="shared" si="242"/>
        <v>8119607.9499604423</v>
      </c>
      <c r="Q418" s="32">
        <f>Q361+Q387+Q416</f>
        <v>705857.64997013204</v>
      </c>
      <c r="R418" s="32">
        <f>R361+R387+R416</f>
        <v>508695.03703384037</v>
      </c>
      <c r="S418" s="32">
        <f t="shared" si="242"/>
        <v>3638290.7568221078</v>
      </c>
      <c r="T418" s="32">
        <f t="shared" si="242"/>
        <v>2475493.1189548592</v>
      </c>
      <c r="U418" s="32">
        <f t="shared" si="242"/>
        <v>0</v>
      </c>
      <c r="V418" s="32">
        <f t="shared" si="242"/>
        <v>0</v>
      </c>
      <c r="W418" s="27">
        <f>W387+W416</f>
        <v>22728052.999999993</v>
      </c>
    </row>
    <row r="419" spans="1:24" x14ac:dyDescent="0.2">
      <c r="A419" s="28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27"/>
      <c r="X419" s="125"/>
    </row>
    <row r="420" spans="1:24" x14ac:dyDescent="0.2">
      <c r="A420" s="28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27"/>
      <c r="X420" s="125"/>
    </row>
    <row r="421" spans="1:24" x14ac:dyDescent="0.2">
      <c r="A421" s="13" t="s">
        <v>468</v>
      </c>
      <c r="F421" s="27"/>
    </row>
    <row r="422" spans="1:24" x14ac:dyDescent="0.2">
      <c r="A422" s="28">
        <v>901</v>
      </c>
      <c r="B422" s="25" t="s">
        <v>138</v>
      </c>
      <c r="C422" s="117" t="s">
        <v>139</v>
      </c>
      <c r="D422" s="117" t="s">
        <v>49</v>
      </c>
      <c r="F422" s="27">
        <v>838026.45</v>
      </c>
      <c r="G422" s="27">
        <f>(VLOOKUP($D422,$C$6:$AJ$992,5,)/VLOOKUP($D422,$C$6:$AJ$992,4,))*$F422</f>
        <v>0</v>
      </c>
      <c r="H422" s="27">
        <f>(VLOOKUP($D422,$C$6:$AJ$992,6,)/VLOOKUP($D422,$C$6:$AJ$992,4,))*$F422</f>
        <v>0</v>
      </c>
      <c r="I422" s="27">
        <f>(VLOOKUP($D422,$C$6:$AJ$992,7,)/VLOOKUP($D422,$C$6:$AJ$992,4,))*$F422</f>
        <v>0</v>
      </c>
      <c r="J422" s="27">
        <f>(VLOOKUP($D422,$C$6:$AJ$992,8,)/VLOOKUP($D422,$C$6:$AJ$992,4,))*$F422</f>
        <v>0</v>
      </c>
      <c r="K422" s="27">
        <f>(VLOOKUP($D422,$C$6:$AJ$992,9,)/VLOOKUP($D422,$C$6:$AJ$992,4,))*$F422</f>
        <v>0</v>
      </c>
      <c r="L422" s="27">
        <f>(VLOOKUP($D422,$C$6:$AJ$992,10,)/VLOOKUP($D422,$C$6:$AJ$992,4,))*$F422</f>
        <v>0</v>
      </c>
      <c r="M422" s="27">
        <f>(VLOOKUP($D422,$C$6:$AJ$992,11,)/VLOOKUP($D422,$C$6:$AJ$992,4,))*$F422</f>
        <v>0</v>
      </c>
      <c r="N422" s="27">
        <f>(VLOOKUP($D422,$C$6:$AJ$992,12,)/VLOOKUP($D422,$C$6:$AJ$992,4,))*$F422</f>
        <v>0</v>
      </c>
      <c r="O422" s="27">
        <f>(VLOOKUP($D422,$C$6:$AJ$992,13,)/VLOOKUP($D422,$C$6:$AJ$992,4,))*$F422</f>
        <v>0</v>
      </c>
      <c r="P422" s="27">
        <f>(VLOOKUP($D422,$C$6:$AJ$992,14,)/VLOOKUP($D422,$C$6:$AJ$992,4,))*$F422</f>
        <v>0</v>
      </c>
      <c r="Q422" s="27">
        <f>(VLOOKUP($D422,$C$6:$AJ$992,15,)/VLOOKUP($D422,$C$6:$AJ$992,4,))*$F422</f>
        <v>0</v>
      </c>
      <c r="R422" s="27">
        <f>(VLOOKUP($D422,$C$6:$AJ$992,16,)/VLOOKUP($D422,$C$6:$AJ$992,4,))*$F422</f>
        <v>0</v>
      </c>
      <c r="S422" s="27">
        <f>(VLOOKUP($D422,$C$6:$AJ$992,17,)/VLOOKUP($D422,$C$6:$AJ$992,4,))*$F422</f>
        <v>0</v>
      </c>
      <c r="T422" s="27">
        <f>(VLOOKUP($D422,$C$6:$AJ$992,18,)/VLOOKUP($D422,$C$6:$AJ$992,4,))*$F422</f>
        <v>0</v>
      </c>
      <c r="U422" s="27">
        <f>(VLOOKUP($D422,$C$6:$AJ$992,19,)/VLOOKUP($D422,$C$6:$AJ$992,4,))*$F422</f>
        <v>838026.45</v>
      </c>
      <c r="V422" s="27">
        <f>(VLOOKUP($D422,$C$6:$AJ$992,20,)/VLOOKUP($D422,$C$6:$AJ$992,4,))*$F422</f>
        <v>0</v>
      </c>
      <c r="W422" s="27">
        <f>SUM(G422:V422)</f>
        <v>838026.45</v>
      </c>
      <c r="X422" s="125" t="str">
        <f>IF(ABS(W422-F422)&lt;1,"ok","err")</f>
        <v>ok</v>
      </c>
    </row>
    <row r="423" spans="1:24" x14ac:dyDescent="0.2">
      <c r="A423" s="28">
        <v>902</v>
      </c>
      <c r="B423" s="25" t="s">
        <v>140</v>
      </c>
      <c r="C423" s="117" t="s">
        <v>141</v>
      </c>
      <c r="D423" s="117" t="s">
        <v>49</v>
      </c>
      <c r="F423" s="27">
        <v>1982652.3</v>
      </c>
      <c r="G423" s="27">
        <f>(VLOOKUP($D423,$C$6:$AJ$992,5,)/VLOOKUP($D423,$C$6:$AJ$992,4,))*$F423</f>
        <v>0</v>
      </c>
      <c r="H423" s="27">
        <f>(VLOOKUP($D423,$C$6:$AJ$992,6,)/VLOOKUP($D423,$C$6:$AJ$992,4,))*$F423</f>
        <v>0</v>
      </c>
      <c r="I423" s="27">
        <f>(VLOOKUP($D423,$C$6:$AJ$992,7,)/VLOOKUP($D423,$C$6:$AJ$992,4,))*$F423</f>
        <v>0</v>
      </c>
      <c r="J423" s="27">
        <f>(VLOOKUP($D423,$C$6:$AJ$992,8,)/VLOOKUP($D423,$C$6:$AJ$992,4,))*$F423</f>
        <v>0</v>
      </c>
      <c r="K423" s="27">
        <f>(VLOOKUP($D423,$C$6:$AJ$992,9,)/VLOOKUP($D423,$C$6:$AJ$992,4,))*$F423</f>
        <v>0</v>
      </c>
      <c r="L423" s="27">
        <f>(VLOOKUP($D423,$C$6:$AJ$992,10,)/VLOOKUP($D423,$C$6:$AJ$992,4,))*$F423</f>
        <v>0</v>
      </c>
      <c r="M423" s="27">
        <f>(VLOOKUP($D423,$C$6:$AJ$992,11,)/VLOOKUP($D423,$C$6:$AJ$992,4,))*$F423</f>
        <v>0</v>
      </c>
      <c r="N423" s="27">
        <f>(VLOOKUP($D423,$C$6:$AJ$992,12,)/VLOOKUP($D423,$C$6:$AJ$992,4,))*$F423</f>
        <v>0</v>
      </c>
      <c r="O423" s="27">
        <f>(VLOOKUP($D423,$C$6:$AJ$992,13,)/VLOOKUP($D423,$C$6:$AJ$992,4,))*$F423</f>
        <v>0</v>
      </c>
      <c r="P423" s="27">
        <f>(VLOOKUP($D423,$C$6:$AJ$992,14,)/VLOOKUP($D423,$C$6:$AJ$992,4,))*$F423</f>
        <v>0</v>
      </c>
      <c r="Q423" s="27">
        <f>(VLOOKUP($D423,$C$6:$AJ$992,15,)/VLOOKUP($D423,$C$6:$AJ$992,4,))*$F423</f>
        <v>0</v>
      </c>
      <c r="R423" s="27">
        <f>(VLOOKUP($D423,$C$6:$AJ$992,16,)/VLOOKUP($D423,$C$6:$AJ$992,4,))*$F423</f>
        <v>0</v>
      </c>
      <c r="S423" s="27">
        <f>(VLOOKUP($D423,$C$6:$AJ$992,17,)/VLOOKUP($D423,$C$6:$AJ$992,4,))*$F423</f>
        <v>0</v>
      </c>
      <c r="T423" s="27">
        <f>(VLOOKUP($D423,$C$6:$AJ$992,18,)/VLOOKUP($D423,$C$6:$AJ$992,4,))*$F423</f>
        <v>0</v>
      </c>
      <c r="U423" s="27">
        <f>(VLOOKUP($D423,$C$6:$AJ$992,19,)/VLOOKUP($D423,$C$6:$AJ$992,4,))*$F423</f>
        <v>1982652.3</v>
      </c>
      <c r="V423" s="27">
        <f>(VLOOKUP($D423,$C$6:$AJ$992,20,)/VLOOKUP($D423,$C$6:$AJ$992,4,))*$F423</f>
        <v>0</v>
      </c>
      <c r="W423" s="27">
        <f>SUM(G423:V423)</f>
        <v>1982652.3</v>
      </c>
      <c r="X423" s="125" t="str">
        <f>IF(ABS(W423-F423)&lt;1,"ok","err")</f>
        <v>ok</v>
      </c>
    </row>
    <row r="424" spans="1:24" x14ac:dyDescent="0.2">
      <c r="A424" s="28">
        <v>903</v>
      </c>
      <c r="B424" s="25" t="s">
        <v>440</v>
      </c>
      <c r="C424" s="117" t="s">
        <v>142</v>
      </c>
      <c r="D424" s="117" t="s">
        <v>49</v>
      </c>
      <c r="F424" s="27">
        <v>5048114.8499999996</v>
      </c>
      <c r="G424" s="27">
        <f>(VLOOKUP($D424,$C$6:$AJ$992,5,)/VLOOKUP($D424,$C$6:$AJ$992,4,))*$F424</f>
        <v>0</v>
      </c>
      <c r="H424" s="27">
        <f>(VLOOKUP($D424,$C$6:$AJ$992,6,)/VLOOKUP($D424,$C$6:$AJ$992,4,))*$F424</f>
        <v>0</v>
      </c>
      <c r="I424" s="27">
        <f>(VLOOKUP($D424,$C$6:$AJ$992,7,)/VLOOKUP($D424,$C$6:$AJ$992,4,))*$F424</f>
        <v>0</v>
      </c>
      <c r="J424" s="27">
        <f>(VLOOKUP($D424,$C$6:$AJ$992,8,)/VLOOKUP($D424,$C$6:$AJ$992,4,))*$F424</f>
        <v>0</v>
      </c>
      <c r="K424" s="27">
        <f>(VLOOKUP($D424,$C$6:$AJ$992,9,)/VLOOKUP($D424,$C$6:$AJ$992,4,))*$F424</f>
        <v>0</v>
      </c>
      <c r="L424" s="27">
        <f>(VLOOKUP($D424,$C$6:$AJ$992,10,)/VLOOKUP($D424,$C$6:$AJ$992,4,))*$F424</f>
        <v>0</v>
      </c>
      <c r="M424" s="27">
        <f>(VLOOKUP($D424,$C$6:$AJ$992,11,)/VLOOKUP($D424,$C$6:$AJ$992,4,))*$F424</f>
        <v>0</v>
      </c>
      <c r="N424" s="27">
        <f>(VLOOKUP($D424,$C$6:$AJ$992,12,)/VLOOKUP($D424,$C$6:$AJ$992,4,))*$F424</f>
        <v>0</v>
      </c>
      <c r="O424" s="27">
        <f>(VLOOKUP($D424,$C$6:$AJ$992,13,)/VLOOKUP($D424,$C$6:$AJ$992,4,))*$F424</f>
        <v>0</v>
      </c>
      <c r="P424" s="27">
        <f>(VLOOKUP($D424,$C$6:$AJ$992,14,)/VLOOKUP($D424,$C$6:$AJ$992,4,))*$F424</f>
        <v>0</v>
      </c>
      <c r="Q424" s="27">
        <f>(VLOOKUP($D424,$C$6:$AJ$992,15,)/VLOOKUP($D424,$C$6:$AJ$992,4,))*$F424</f>
        <v>0</v>
      </c>
      <c r="R424" s="27">
        <f>(VLOOKUP($D424,$C$6:$AJ$992,16,)/VLOOKUP($D424,$C$6:$AJ$992,4,))*$F424</f>
        <v>0</v>
      </c>
      <c r="S424" s="27">
        <f>(VLOOKUP($D424,$C$6:$AJ$992,17,)/VLOOKUP($D424,$C$6:$AJ$992,4,))*$F424</f>
        <v>0</v>
      </c>
      <c r="T424" s="27">
        <f>(VLOOKUP($D424,$C$6:$AJ$992,18,)/VLOOKUP($D424,$C$6:$AJ$992,4,))*$F424</f>
        <v>0</v>
      </c>
      <c r="U424" s="27">
        <f>(VLOOKUP($D424,$C$6:$AJ$992,19,)/VLOOKUP($D424,$C$6:$AJ$992,4,))*$F424</f>
        <v>5048114.8499999996</v>
      </c>
      <c r="V424" s="27">
        <f>(VLOOKUP($D424,$C$6:$AJ$992,20,)/VLOOKUP($D424,$C$6:$AJ$992,4,))*$F424</f>
        <v>0</v>
      </c>
      <c r="W424" s="27">
        <f>SUM(G424:V424)</f>
        <v>5048114.8499999996</v>
      </c>
      <c r="X424" s="125" t="str">
        <f>IF(ABS(W424-F424)&lt;1,"ok","err")</f>
        <v>ok</v>
      </c>
    </row>
    <row r="425" spans="1:24" x14ac:dyDescent="0.2">
      <c r="A425" s="28">
        <v>904</v>
      </c>
      <c r="B425" s="25" t="s">
        <v>143</v>
      </c>
      <c r="C425" s="117" t="s">
        <v>144</v>
      </c>
      <c r="D425" s="117" t="s">
        <v>49</v>
      </c>
      <c r="F425" s="27">
        <v>309000</v>
      </c>
      <c r="G425" s="27">
        <f>(VLOOKUP($D425,$C$6:$AJ$992,5,)/VLOOKUP($D425,$C$6:$AJ$992,4,))*$F425</f>
        <v>0</v>
      </c>
      <c r="H425" s="27">
        <f>(VLOOKUP($D425,$C$6:$AJ$992,6,)/VLOOKUP($D425,$C$6:$AJ$992,4,))*$F425</f>
        <v>0</v>
      </c>
      <c r="I425" s="27">
        <f>(VLOOKUP($D425,$C$6:$AJ$992,7,)/VLOOKUP($D425,$C$6:$AJ$992,4,))*$F425</f>
        <v>0</v>
      </c>
      <c r="J425" s="27">
        <f>(VLOOKUP($D425,$C$6:$AJ$992,8,)/VLOOKUP($D425,$C$6:$AJ$992,4,))*$F425</f>
        <v>0</v>
      </c>
      <c r="K425" s="27">
        <f>(VLOOKUP($D425,$C$6:$AJ$992,9,)/VLOOKUP($D425,$C$6:$AJ$992,4,))*$F425</f>
        <v>0</v>
      </c>
      <c r="L425" s="27">
        <f>(VLOOKUP($D425,$C$6:$AJ$992,10,)/VLOOKUP($D425,$C$6:$AJ$992,4,))*$F425</f>
        <v>0</v>
      </c>
      <c r="M425" s="27">
        <f>(VLOOKUP($D425,$C$6:$AJ$992,11,)/VLOOKUP($D425,$C$6:$AJ$992,4,))*$F425</f>
        <v>0</v>
      </c>
      <c r="N425" s="27">
        <f>(VLOOKUP($D425,$C$6:$AJ$992,12,)/VLOOKUP($D425,$C$6:$AJ$992,4,))*$F425</f>
        <v>0</v>
      </c>
      <c r="O425" s="27">
        <f>(VLOOKUP($D425,$C$6:$AJ$992,13,)/VLOOKUP($D425,$C$6:$AJ$992,4,))*$F425</f>
        <v>0</v>
      </c>
      <c r="P425" s="27">
        <f>(VLOOKUP($D425,$C$6:$AJ$992,14,)/VLOOKUP($D425,$C$6:$AJ$992,4,))*$F425</f>
        <v>0</v>
      </c>
      <c r="Q425" s="27">
        <f>(VLOOKUP($D425,$C$6:$AJ$992,15,)/VLOOKUP($D425,$C$6:$AJ$992,4,))*$F425</f>
        <v>0</v>
      </c>
      <c r="R425" s="27">
        <f>(VLOOKUP($D425,$C$6:$AJ$992,16,)/VLOOKUP($D425,$C$6:$AJ$992,4,))*$F425</f>
        <v>0</v>
      </c>
      <c r="S425" s="27">
        <f>(VLOOKUP($D425,$C$6:$AJ$992,17,)/VLOOKUP($D425,$C$6:$AJ$992,4,))*$F425</f>
        <v>0</v>
      </c>
      <c r="T425" s="27">
        <f>(VLOOKUP($D425,$C$6:$AJ$992,18,)/VLOOKUP($D425,$C$6:$AJ$992,4,))*$F425</f>
        <v>0</v>
      </c>
      <c r="U425" s="27">
        <f>(VLOOKUP($D425,$C$6:$AJ$992,19,)/VLOOKUP($D425,$C$6:$AJ$992,4,))*$F425</f>
        <v>309000</v>
      </c>
      <c r="V425" s="27">
        <f>(VLOOKUP($D425,$C$6:$AJ$992,20,)/VLOOKUP($D425,$C$6:$AJ$992,4,))*$F425</f>
        <v>0</v>
      </c>
      <c r="W425" s="27">
        <f>SUM(G425:V425)</f>
        <v>309000</v>
      </c>
      <c r="X425" s="125" t="str">
        <f>IF(ABS(W425-F425)&lt;1,"ok","err")</f>
        <v>ok</v>
      </c>
    </row>
    <row r="426" spans="1:24" x14ac:dyDescent="0.2">
      <c r="A426" s="28">
        <v>905</v>
      </c>
      <c r="B426" s="25" t="s">
        <v>441</v>
      </c>
      <c r="C426" s="117" t="s">
        <v>146</v>
      </c>
      <c r="D426" s="117" t="s">
        <v>49</v>
      </c>
      <c r="F426" s="27">
        <v>33577.199999999997</v>
      </c>
      <c r="G426" s="27">
        <f>(VLOOKUP($D426,$C$6:$AJ$992,5,)/VLOOKUP($D426,$C$6:$AJ$992,4,))*$F426</f>
        <v>0</v>
      </c>
      <c r="H426" s="27">
        <f>(VLOOKUP($D426,$C$6:$AJ$992,6,)/VLOOKUP($D426,$C$6:$AJ$992,4,))*$F426</f>
        <v>0</v>
      </c>
      <c r="I426" s="27">
        <f>(VLOOKUP($D426,$C$6:$AJ$992,7,)/VLOOKUP($D426,$C$6:$AJ$992,4,))*$F426</f>
        <v>0</v>
      </c>
      <c r="J426" s="27">
        <f>(VLOOKUP($D426,$C$6:$AJ$992,8,)/VLOOKUP($D426,$C$6:$AJ$992,4,))*$F426</f>
        <v>0</v>
      </c>
      <c r="K426" s="27">
        <f>(VLOOKUP($D426,$C$6:$AJ$992,9,)/VLOOKUP($D426,$C$6:$AJ$992,4,))*$F426</f>
        <v>0</v>
      </c>
      <c r="L426" s="27">
        <f>(VLOOKUP($D426,$C$6:$AJ$992,10,)/VLOOKUP($D426,$C$6:$AJ$992,4,))*$F426</f>
        <v>0</v>
      </c>
      <c r="M426" s="27">
        <f>(VLOOKUP($D426,$C$6:$AJ$992,11,)/VLOOKUP($D426,$C$6:$AJ$992,4,))*$F426</f>
        <v>0</v>
      </c>
      <c r="N426" s="27">
        <f>(VLOOKUP($D426,$C$6:$AJ$992,12,)/VLOOKUP($D426,$C$6:$AJ$992,4,))*$F426</f>
        <v>0</v>
      </c>
      <c r="O426" s="27">
        <f>(VLOOKUP($D426,$C$6:$AJ$992,13,)/VLOOKUP($D426,$C$6:$AJ$992,4,))*$F426</f>
        <v>0</v>
      </c>
      <c r="P426" s="27">
        <f>(VLOOKUP($D426,$C$6:$AJ$992,14,)/VLOOKUP($D426,$C$6:$AJ$992,4,))*$F426</f>
        <v>0</v>
      </c>
      <c r="Q426" s="27">
        <f>(VLOOKUP($D426,$C$6:$AJ$992,15,)/VLOOKUP($D426,$C$6:$AJ$992,4,))*$F426</f>
        <v>0</v>
      </c>
      <c r="R426" s="27">
        <f>(VLOOKUP($D426,$C$6:$AJ$992,16,)/VLOOKUP($D426,$C$6:$AJ$992,4,))*$F426</f>
        <v>0</v>
      </c>
      <c r="S426" s="27">
        <f>(VLOOKUP($D426,$C$6:$AJ$992,17,)/VLOOKUP($D426,$C$6:$AJ$992,4,))*$F426</f>
        <v>0</v>
      </c>
      <c r="T426" s="27">
        <f>(VLOOKUP($D426,$C$6:$AJ$992,18,)/VLOOKUP($D426,$C$6:$AJ$992,4,))*$F426</f>
        <v>0</v>
      </c>
      <c r="U426" s="27">
        <f>(VLOOKUP($D426,$C$6:$AJ$992,19,)/VLOOKUP($D426,$C$6:$AJ$992,4,))*$F426</f>
        <v>33577.199999999997</v>
      </c>
      <c r="V426" s="27">
        <f>(VLOOKUP($D426,$C$6:$AJ$992,20,)/VLOOKUP($D426,$C$6:$AJ$992,4,))*$F426</f>
        <v>0</v>
      </c>
      <c r="W426" s="27">
        <f>SUM(G426:V426)</f>
        <v>33577.199999999997</v>
      </c>
      <c r="X426" s="125" t="str">
        <f>IF(ABS(W426-F426)&lt;1,"ok","err")</f>
        <v>ok</v>
      </c>
    </row>
    <row r="427" spans="1:24" x14ac:dyDescent="0.2">
      <c r="A427" s="28"/>
      <c r="F427" s="27"/>
    </row>
    <row r="428" spans="1:24" x14ac:dyDescent="0.2">
      <c r="A428" s="28" t="s">
        <v>474</v>
      </c>
      <c r="C428" s="117" t="s">
        <v>147</v>
      </c>
      <c r="F428" s="32">
        <f>SUM(F422:F426)</f>
        <v>8211370.7999999998</v>
      </c>
      <c r="G428" s="32">
        <f t="shared" ref="G428:V428" si="243">SUM(G422:G426)</f>
        <v>0</v>
      </c>
      <c r="H428" s="32">
        <f t="shared" si="243"/>
        <v>0</v>
      </c>
      <c r="I428" s="32">
        <f t="shared" si="243"/>
        <v>0</v>
      </c>
      <c r="J428" s="32">
        <f t="shared" si="243"/>
        <v>0</v>
      </c>
      <c r="K428" s="32">
        <f t="shared" si="243"/>
        <v>0</v>
      </c>
      <c r="L428" s="32">
        <f t="shared" si="243"/>
        <v>0</v>
      </c>
      <c r="M428" s="32">
        <f t="shared" si="243"/>
        <v>0</v>
      </c>
      <c r="N428" s="32">
        <f t="shared" si="243"/>
        <v>0</v>
      </c>
      <c r="O428" s="32">
        <f t="shared" si="243"/>
        <v>0</v>
      </c>
      <c r="P428" s="32">
        <f t="shared" si="243"/>
        <v>0</v>
      </c>
      <c r="Q428" s="32">
        <f t="shared" si="243"/>
        <v>0</v>
      </c>
      <c r="R428" s="32">
        <f t="shared" si="243"/>
        <v>0</v>
      </c>
      <c r="S428" s="32">
        <f t="shared" si="243"/>
        <v>0</v>
      </c>
      <c r="T428" s="32">
        <f t="shared" si="243"/>
        <v>0</v>
      </c>
      <c r="U428" s="32">
        <f t="shared" si="243"/>
        <v>8211370.7999999998</v>
      </c>
      <c r="V428" s="32">
        <f t="shared" si="243"/>
        <v>0</v>
      </c>
      <c r="W428" s="27">
        <f>SUM(G428:V428)</f>
        <v>8211370.7999999998</v>
      </c>
      <c r="X428" s="125" t="str">
        <f>IF(ABS(W428-F428)&lt;1,"ok","err")</f>
        <v>ok</v>
      </c>
    </row>
    <row r="429" spans="1:24" x14ac:dyDescent="0.2">
      <c r="A429" s="28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27"/>
      <c r="X429" s="125"/>
    </row>
    <row r="430" spans="1:24" x14ac:dyDescent="0.2">
      <c r="A430" s="120" t="s">
        <v>149</v>
      </c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27"/>
      <c r="X430" s="125"/>
    </row>
    <row r="431" spans="1:24" x14ac:dyDescent="0.2">
      <c r="A431" s="28" t="s">
        <v>148</v>
      </c>
      <c r="B431" s="25" t="s">
        <v>13</v>
      </c>
      <c r="C431" s="117" t="s">
        <v>150</v>
      </c>
      <c r="D431" s="117" t="s">
        <v>52</v>
      </c>
      <c r="F431" s="32">
        <v>350580.19252618233</v>
      </c>
      <c r="G431" s="27">
        <f>(VLOOKUP($D431,$C$6:$AJ$992,5,)/VLOOKUP($D431,$C$6:$AJ$992,4,))*$F431</f>
        <v>0</v>
      </c>
      <c r="H431" s="27">
        <f>(VLOOKUP($D431,$C$6:$AJ$992,6,)/VLOOKUP($D431,$C$6:$AJ$992,4,))*$F431</f>
        <v>0</v>
      </c>
      <c r="I431" s="27">
        <f>(VLOOKUP($D431,$C$6:$AJ$992,7,)/VLOOKUP($D431,$C$6:$AJ$992,4,))*$F431</f>
        <v>0</v>
      </c>
      <c r="J431" s="27">
        <f>(VLOOKUP($D431,$C$6:$AJ$992,8,)/VLOOKUP($D431,$C$6:$AJ$992,4,))*$F431</f>
        <v>0</v>
      </c>
      <c r="K431" s="27">
        <f>(VLOOKUP($D431,$C$6:$AJ$992,9,)/VLOOKUP($D431,$C$6:$AJ$992,4,))*$F431</f>
        <v>0</v>
      </c>
      <c r="L431" s="27">
        <f>(VLOOKUP($D431,$C$6:$AJ$992,10,)/VLOOKUP($D431,$C$6:$AJ$992,4,))*$F431</f>
        <v>0</v>
      </c>
      <c r="M431" s="27">
        <f>(VLOOKUP($D431,$C$6:$AJ$992,11,)/VLOOKUP($D431,$C$6:$AJ$992,4,))*$F431</f>
        <v>0</v>
      </c>
      <c r="N431" s="27">
        <f>(VLOOKUP($D431,$C$6:$AJ$992,12,)/VLOOKUP($D431,$C$6:$AJ$992,4,))*$F431</f>
        <v>0</v>
      </c>
      <c r="O431" s="27">
        <f>(VLOOKUP($D431,$C$6:$AJ$992,13,)/VLOOKUP($D431,$C$6:$AJ$992,4,))*$F431</f>
        <v>0</v>
      </c>
      <c r="P431" s="27">
        <f>(VLOOKUP($D431,$C$6:$AJ$992,14,)/VLOOKUP($D431,$C$6:$AJ$992,4,))*$F431</f>
        <v>0</v>
      </c>
      <c r="Q431" s="27">
        <f>(VLOOKUP($D431,$C$6:$AJ$992,15,)/VLOOKUP($D431,$C$6:$AJ$992,4,))*$F431</f>
        <v>0</v>
      </c>
      <c r="R431" s="27">
        <f>(VLOOKUP($D431,$C$6:$AJ$992,16,)/VLOOKUP($D431,$C$6:$AJ$992,4,))*$F431</f>
        <v>0</v>
      </c>
      <c r="S431" s="27">
        <f>(VLOOKUP($D431,$C$6:$AJ$992,17,)/VLOOKUP($D431,$C$6:$AJ$992,4,))*$F431</f>
        <v>0</v>
      </c>
      <c r="T431" s="27">
        <f>(VLOOKUP($D431,$C$6:$AJ$992,18,)/VLOOKUP($D431,$C$6:$AJ$992,4,))*$F431</f>
        <v>0</v>
      </c>
      <c r="U431" s="27">
        <f>(VLOOKUP($D431,$C$6:$AJ$992,19,)/VLOOKUP($D431,$C$6:$AJ$992,4,))*$F431</f>
        <v>0</v>
      </c>
      <c r="V431" s="27">
        <f>(VLOOKUP($D431,$C$6:$AJ$992,20,)/VLOOKUP($D431,$C$6:$AJ$992,4,))*$F431</f>
        <v>350580.19252618233</v>
      </c>
      <c r="W431" s="27">
        <f>SUM(G431:V431)</f>
        <v>350580.19252618233</v>
      </c>
      <c r="X431" s="125" t="str">
        <f>IF(ABS(W431-F431)&lt;1,"ok","err")</f>
        <v>ok</v>
      </c>
    </row>
    <row r="432" spans="1:24" x14ac:dyDescent="0.2">
      <c r="A432" s="28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27"/>
      <c r="X432" s="125"/>
    </row>
    <row r="433" spans="1:24" x14ac:dyDescent="0.2">
      <c r="A433" s="120" t="s">
        <v>152</v>
      </c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27"/>
      <c r="X433" s="125"/>
    </row>
    <row r="434" spans="1:24" x14ac:dyDescent="0.2">
      <c r="A434" s="28" t="s">
        <v>151</v>
      </c>
      <c r="B434" s="25" t="s">
        <v>733</v>
      </c>
      <c r="C434" s="117" t="s">
        <v>153</v>
      </c>
      <c r="D434" s="117" t="s">
        <v>52</v>
      </c>
      <c r="F434" s="32">
        <v>60000</v>
      </c>
      <c r="G434" s="27">
        <f>(VLOOKUP($D434,$C$6:$AJ$992,5,)/VLOOKUP($D434,$C$6:$AJ$992,4,))*$F434</f>
        <v>0</v>
      </c>
      <c r="H434" s="27">
        <f>(VLOOKUP($D434,$C$6:$AJ$992,6,)/VLOOKUP($D434,$C$6:$AJ$992,4,))*$F434</f>
        <v>0</v>
      </c>
      <c r="I434" s="27">
        <f>(VLOOKUP($D434,$C$6:$AJ$992,7,)/VLOOKUP($D434,$C$6:$AJ$992,4,))*$F434</f>
        <v>0</v>
      </c>
      <c r="J434" s="27">
        <f>(VLOOKUP($D434,$C$6:$AJ$992,8,)/VLOOKUP($D434,$C$6:$AJ$992,4,))*$F434</f>
        <v>0</v>
      </c>
      <c r="K434" s="27">
        <f>(VLOOKUP($D434,$C$6:$AJ$992,9,)/VLOOKUP($D434,$C$6:$AJ$992,4,))*$F434</f>
        <v>0</v>
      </c>
      <c r="L434" s="27">
        <f>(VLOOKUP($D434,$C$6:$AJ$992,10,)/VLOOKUP($D434,$C$6:$AJ$992,4,))*$F434</f>
        <v>0</v>
      </c>
      <c r="M434" s="27">
        <f>(VLOOKUP($D434,$C$6:$AJ$992,11,)/VLOOKUP($D434,$C$6:$AJ$992,4,))*$F434</f>
        <v>0</v>
      </c>
      <c r="N434" s="27">
        <f>(VLOOKUP($D434,$C$6:$AJ$992,12,)/VLOOKUP($D434,$C$6:$AJ$992,4,))*$F434</f>
        <v>0</v>
      </c>
      <c r="O434" s="27">
        <f>(VLOOKUP($D434,$C$6:$AJ$992,13,)/VLOOKUP($D434,$C$6:$AJ$992,4,))*$F434</f>
        <v>0</v>
      </c>
      <c r="P434" s="27">
        <f>(VLOOKUP($D434,$C$6:$AJ$992,14,)/VLOOKUP($D434,$C$6:$AJ$992,4,))*$F434</f>
        <v>0</v>
      </c>
      <c r="Q434" s="27">
        <f>(VLOOKUP($D434,$C$6:$AJ$992,15,)/VLOOKUP($D434,$C$6:$AJ$992,4,))*$F434</f>
        <v>0</v>
      </c>
      <c r="R434" s="27">
        <f>(VLOOKUP($D434,$C$6:$AJ$992,16,)/VLOOKUP($D434,$C$6:$AJ$992,4,))*$F434</f>
        <v>0</v>
      </c>
      <c r="S434" s="27">
        <f>(VLOOKUP($D434,$C$6:$AJ$992,17,)/VLOOKUP($D434,$C$6:$AJ$992,4,))*$F434</f>
        <v>0</v>
      </c>
      <c r="T434" s="27">
        <f>(VLOOKUP($D434,$C$6:$AJ$992,18,)/VLOOKUP($D434,$C$6:$AJ$992,4,))*$F434</f>
        <v>0</v>
      </c>
      <c r="U434" s="27">
        <f>(VLOOKUP($D434,$C$6:$AJ$992,19,)/VLOOKUP($D434,$C$6:$AJ$992,4,))*$F434</f>
        <v>0</v>
      </c>
      <c r="V434" s="27">
        <f>(VLOOKUP($D434,$C$6:$AJ$992,20,)/VLOOKUP($D434,$C$6:$AJ$992,4,))*$F434</f>
        <v>60000</v>
      </c>
      <c r="W434" s="27">
        <f>SUM(G434:V434)</f>
        <v>60000</v>
      </c>
      <c r="X434" s="125" t="str">
        <f>IF(ABS(W434-F434)&lt;1,"ok","err")</f>
        <v>ok</v>
      </c>
    </row>
    <row r="435" spans="1:24" x14ac:dyDescent="0.2">
      <c r="A435" s="28"/>
      <c r="F435" s="32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125"/>
    </row>
    <row r="436" spans="1:24" x14ac:dyDescent="0.2">
      <c r="A436" s="28"/>
      <c r="F436" s="32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125"/>
    </row>
    <row r="437" spans="1:24" x14ac:dyDescent="0.2">
      <c r="A437" s="28"/>
      <c r="F437" s="32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125"/>
    </row>
    <row r="438" spans="1:24" x14ac:dyDescent="0.2">
      <c r="A438" s="14"/>
      <c r="F438" s="32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125"/>
    </row>
    <row r="439" spans="1:24" x14ac:dyDescent="0.2">
      <c r="A439" s="28"/>
      <c r="F439" s="32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125"/>
    </row>
    <row r="440" spans="1:24" x14ac:dyDescent="0.2">
      <c r="A440" s="28"/>
      <c r="F440" s="32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125"/>
    </row>
    <row r="441" spans="1:24" x14ac:dyDescent="0.2">
      <c r="A441" s="28"/>
      <c r="F441" s="32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125"/>
    </row>
    <row r="442" spans="1:24" x14ac:dyDescent="0.2">
      <c r="A442" s="28"/>
      <c r="F442" s="32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125"/>
    </row>
    <row r="443" spans="1:24" x14ac:dyDescent="0.2">
      <c r="A443" s="30" t="s">
        <v>473</v>
      </c>
      <c r="F443" s="32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125"/>
    </row>
    <row r="444" spans="1:24" x14ac:dyDescent="0.2">
      <c r="A444" s="28"/>
      <c r="F444" s="32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125"/>
    </row>
    <row r="445" spans="1:24" x14ac:dyDescent="0.2">
      <c r="A445" s="28"/>
      <c r="F445" s="27"/>
    </row>
    <row r="446" spans="1:24" x14ac:dyDescent="0.2">
      <c r="A446" s="120" t="s">
        <v>173</v>
      </c>
      <c r="F446" s="27"/>
    </row>
    <row r="447" spans="1:24" x14ac:dyDescent="0.2">
      <c r="A447" s="28">
        <v>920</v>
      </c>
      <c r="B447" s="25" t="s">
        <v>442</v>
      </c>
      <c r="C447" s="117" t="s">
        <v>154</v>
      </c>
      <c r="D447" s="117" t="s">
        <v>155</v>
      </c>
      <c r="F447" s="32">
        <v>7033889.0910701305</v>
      </c>
      <c r="G447" s="27">
        <f t="shared" ref="G447:G460" si="244">(VLOOKUP($D447,$C$6:$AJ$992,5,)/VLOOKUP($D447,$C$6:$AJ$992,4,))*$F447</f>
        <v>25593.706244398989</v>
      </c>
      <c r="H447" s="27">
        <f t="shared" ref="H447:H460" si="245">(VLOOKUP($D447,$C$6:$AJ$992,6,)/VLOOKUP($D447,$C$6:$AJ$992,4,))*$F447</f>
        <v>192410.60588847144</v>
      </c>
      <c r="I447" s="27">
        <f t="shared" ref="I447:I460" si="246">(VLOOKUP($D447,$C$6:$AJ$992,7,)/VLOOKUP($D447,$C$6:$AJ$992,4,))*$F447</f>
        <v>666187.01510007645</v>
      </c>
      <c r="J447" s="27">
        <f t="shared" ref="J447:J460" si="247">(VLOOKUP($D447,$C$6:$AJ$992,8,)/VLOOKUP($D447,$C$6:$AJ$992,4,))*$F447</f>
        <v>684131.26912243862</v>
      </c>
      <c r="K447" s="27">
        <f t="shared" ref="K447:K460" si="248">(VLOOKUP($D447,$C$6:$AJ$992,9,)/VLOOKUP($D447,$C$6:$AJ$992,4,))*$F447</f>
        <v>304798.3785083401</v>
      </c>
      <c r="L447" s="27">
        <f t="shared" ref="L447:L460" si="249">(VLOOKUP($D447,$C$6:$AJ$992,10,)/VLOOKUP($D447,$C$6:$AJ$992,4,))*$F447</f>
        <v>0</v>
      </c>
      <c r="M447" s="27">
        <f t="shared" ref="M447:M460" si="250">(VLOOKUP($D447,$C$6:$AJ$992,11,)/VLOOKUP($D447,$C$6:$AJ$992,4,))*$F447</f>
        <v>114717.21001435631</v>
      </c>
      <c r="N447" s="27">
        <f t="shared" ref="N447:N460" si="251">(VLOOKUP($D447,$C$6:$AJ$992,12,)/VLOOKUP($D447,$C$6:$AJ$992,4,))*$F447</f>
        <v>406455.67106658651</v>
      </c>
      <c r="O447" s="27">
        <f t="shared" ref="O447:O460" si="252">(VLOOKUP($D447,$C$6:$AJ$992,13,)/VLOOKUP($D447,$C$6:$AJ$992,4,))*$F447</f>
        <v>835283.79778791859</v>
      </c>
      <c r="P447" s="27">
        <f t="shared" ref="P447:P460" si="253">(VLOOKUP($D447,$C$6:$AJ$992,14,)/VLOOKUP($D447,$C$6:$AJ$992,4,))*$F447</f>
        <v>1398200.8594229426</v>
      </c>
      <c r="Q447" s="27">
        <f t="shared" ref="Q447:Q460" si="254">(VLOOKUP($D447,$C$6:$AJ$992,15,)/VLOOKUP($D447,$C$6:$AJ$992,4,))*$F447</f>
        <v>121549.06725802015</v>
      </c>
      <c r="R447" s="27">
        <f t="shared" ref="R447:R460" si="255">(VLOOKUP($D447,$C$6:$AJ$992,16,)/VLOOKUP($D447,$C$6:$AJ$992,4,))*$F447</f>
        <v>87597.559186138562</v>
      </c>
      <c r="S447" s="27">
        <f t="shared" ref="S447:S460" si="256">(VLOOKUP($D447,$C$6:$AJ$992,17,)/VLOOKUP($D447,$C$6:$AJ$992,4,))*$F447</f>
        <v>386420.53449225717</v>
      </c>
      <c r="T447" s="27">
        <f t="shared" ref="T447:T460" si="257">(VLOOKUP($D447,$C$6:$AJ$992,18,)/VLOOKUP($D447,$C$6:$AJ$992,4,))*$F447</f>
        <v>407995.82662465225</v>
      </c>
      <c r="U447" s="27">
        <f t="shared" ref="U447:U460" si="258">(VLOOKUP($D447,$C$6:$AJ$992,19,)/VLOOKUP($D447,$C$6:$AJ$992,4,))*$F447</f>
        <v>1291667.1986491755</v>
      </c>
      <c r="V447" s="27">
        <f t="shared" ref="V447:V460" si="259">(VLOOKUP($D447,$C$6:$AJ$992,20,)/VLOOKUP($D447,$C$6:$AJ$992,4,))*$F447</f>
        <v>110880.39170435851</v>
      </c>
      <c r="W447" s="27">
        <f t="shared" ref="W447:W454" si="260">SUM(G447:V447)</f>
        <v>7033889.0910701305</v>
      </c>
      <c r="X447" s="125" t="str">
        <f t="shared" ref="X447:X454" si="261">IF(ABS(W447-F447)&lt;1,"ok","err")</f>
        <v>ok</v>
      </c>
    </row>
    <row r="448" spans="1:24" x14ac:dyDescent="0.2">
      <c r="A448" s="28">
        <v>921</v>
      </c>
      <c r="B448" s="25" t="s">
        <v>443</v>
      </c>
      <c r="C448" s="117" t="s">
        <v>156</v>
      </c>
      <c r="D448" s="117" t="s">
        <v>155</v>
      </c>
      <c r="F448" s="27">
        <v>1664726.2992386098</v>
      </c>
      <c r="G448" s="27">
        <f t="shared" si="244"/>
        <v>6057.3198309494965</v>
      </c>
      <c r="H448" s="27">
        <f t="shared" si="245"/>
        <v>45538.2494275641</v>
      </c>
      <c r="I448" s="27">
        <f t="shared" si="246"/>
        <v>157667.97427277049</v>
      </c>
      <c r="J448" s="27">
        <f t="shared" si="247"/>
        <v>161914.88109835132</v>
      </c>
      <c r="K448" s="27">
        <f t="shared" si="248"/>
        <v>72137.315516148083</v>
      </c>
      <c r="L448" s="27">
        <f t="shared" si="249"/>
        <v>0</v>
      </c>
      <c r="M448" s="27">
        <f t="shared" si="250"/>
        <v>27150.379258698737</v>
      </c>
      <c r="N448" s="27">
        <f t="shared" si="251"/>
        <v>96196.774833747229</v>
      </c>
      <c r="O448" s="27">
        <f t="shared" si="252"/>
        <v>197688.48890022811</v>
      </c>
      <c r="P448" s="27">
        <f t="shared" si="253"/>
        <v>330915.33178344107</v>
      </c>
      <c r="Q448" s="27">
        <f t="shared" si="254"/>
        <v>28767.290227711568</v>
      </c>
      <c r="R448" s="27">
        <f t="shared" si="255"/>
        <v>20731.910702346559</v>
      </c>
      <c r="S448" s="27">
        <f t="shared" si="256"/>
        <v>91455.014147405614</v>
      </c>
      <c r="T448" s="27">
        <f t="shared" si="257"/>
        <v>96561.286902282052</v>
      </c>
      <c r="U448" s="27">
        <f t="shared" si="258"/>
        <v>305701.77146879112</v>
      </c>
      <c r="V448" s="27">
        <f t="shared" si="259"/>
        <v>26242.310868174565</v>
      </c>
      <c r="W448" s="27">
        <f t="shared" si="260"/>
        <v>1664726.2992386103</v>
      </c>
      <c r="X448" s="125" t="str">
        <f t="shared" si="261"/>
        <v>ok</v>
      </c>
    </row>
    <row r="449" spans="1:24" x14ac:dyDescent="0.2">
      <c r="A449" s="28">
        <v>922</v>
      </c>
      <c r="B449" s="25" t="s">
        <v>444</v>
      </c>
      <c r="C449" s="117" t="s">
        <v>157</v>
      </c>
      <c r="D449" s="117" t="s">
        <v>155</v>
      </c>
      <c r="F449" s="27">
        <v>-822889.59257094003</v>
      </c>
      <c r="G449" s="27">
        <f t="shared" si="244"/>
        <v>-2994.1891649345916</v>
      </c>
      <c r="H449" s="27">
        <f t="shared" si="245"/>
        <v>-22509.977486978452</v>
      </c>
      <c r="I449" s="27">
        <f t="shared" si="246"/>
        <v>-77936.736609583095</v>
      </c>
      <c r="J449" s="27">
        <f t="shared" si="247"/>
        <v>-80036.021896892707</v>
      </c>
      <c r="K449" s="27">
        <f t="shared" si="248"/>
        <v>-35658.141642499555</v>
      </c>
      <c r="L449" s="27">
        <f t="shared" si="249"/>
        <v>0</v>
      </c>
      <c r="M449" s="27">
        <f t="shared" si="250"/>
        <v>-13420.683349902913</v>
      </c>
      <c r="N449" s="27">
        <f t="shared" si="251"/>
        <v>-47550.954703956762</v>
      </c>
      <c r="O449" s="27">
        <f t="shared" si="252"/>
        <v>-97719.246798393215</v>
      </c>
      <c r="P449" s="27">
        <f t="shared" si="253"/>
        <v>-163574.50631451988</v>
      </c>
      <c r="Q449" s="27">
        <f t="shared" si="254"/>
        <v>-14219.937382907015</v>
      </c>
      <c r="R449" s="27">
        <f t="shared" si="255"/>
        <v>-10247.975032816974</v>
      </c>
      <c r="S449" s="27">
        <f t="shared" si="256"/>
        <v>-45207.058580589721</v>
      </c>
      <c r="T449" s="27">
        <f t="shared" si="257"/>
        <v>-47731.13638769721</v>
      </c>
      <c r="U449" s="27">
        <f t="shared" si="258"/>
        <v>-151111.21046578212</v>
      </c>
      <c r="V449" s="27">
        <f t="shared" si="259"/>
        <v>-12971.816753485982</v>
      </c>
      <c r="W449" s="27">
        <f t="shared" si="260"/>
        <v>-822889.59257094015</v>
      </c>
      <c r="X449" s="125" t="str">
        <f t="shared" si="261"/>
        <v>ok</v>
      </c>
    </row>
    <row r="450" spans="1:24" x14ac:dyDescent="0.2">
      <c r="A450" s="28">
        <v>923</v>
      </c>
      <c r="B450" s="25" t="s">
        <v>158</v>
      </c>
      <c r="C450" s="117" t="s">
        <v>159</v>
      </c>
      <c r="D450" s="117" t="s">
        <v>155</v>
      </c>
      <c r="F450" s="27">
        <v>4322686.4099999899</v>
      </c>
      <c r="G450" s="27">
        <f t="shared" si="244"/>
        <v>15728.648082417189</v>
      </c>
      <c r="H450" s="27">
        <f t="shared" si="245"/>
        <v>118246.20781551457</v>
      </c>
      <c r="I450" s="27">
        <f t="shared" si="246"/>
        <v>409406.16484094161</v>
      </c>
      <c r="J450" s="27">
        <f t="shared" si="247"/>
        <v>420433.83132754121</v>
      </c>
      <c r="K450" s="27">
        <f t="shared" si="248"/>
        <v>187314.27116767122</v>
      </c>
      <c r="L450" s="27">
        <f t="shared" si="249"/>
        <v>0</v>
      </c>
      <c r="M450" s="27">
        <f t="shared" si="250"/>
        <v>70499.622371317339</v>
      </c>
      <c r="N450" s="27">
        <f t="shared" si="251"/>
        <v>249787.90294227598</v>
      </c>
      <c r="O450" s="27">
        <f t="shared" si="252"/>
        <v>513324.82989743742</v>
      </c>
      <c r="P450" s="27">
        <f t="shared" si="253"/>
        <v>859266.29994081031</v>
      </c>
      <c r="Q450" s="27">
        <f t="shared" si="254"/>
        <v>74698.149826027715</v>
      </c>
      <c r="R450" s="27">
        <f t="shared" si="255"/>
        <v>53833.202903897705</v>
      </c>
      <c r="S450" s="27">
        <f t="shared" si="256"/>
        <v>237475.28164969728</v>
      </c>
      <c r="T450" s="27">
        <f t="shared" si="257"/>
        <v>250734.40770144097</v>
      </c>
      <c r="U450" s="27">
        <f t="shared" si="258"/>
        <v>793795.88923744077</v>
      </c>
      <c r="V450" s="27">
        <f t="shared" si="259"/>
        <v>68141.70029555948</v>
      </c>
      <c r="W450" s="27">
        <f t="shared" si="260"/>
        <v>4322686.4099999908</v>
      </c>
      <c r="X450" s="125" t="str">
        <f t="shared" si="261"/>
        <v>ok</v>
      </c>
    </row>
    <row r="451" spans="1:24" x14ac:dyDescent="0.2">
      <c r="A451" s="28">
        <v>924</v>
      </c>
      <c r="B451" s="25" t="s">
        <v>161</v>
      </c>
      <c r="C451" s="117" t="s">
        <v>162</v>
      </c>
      <c r="D451" s="117" t="s">
        <v>73</v>
      </c>
      <c r="F451" s="27">
        <v>1132869.57</v>
      </c>
      <c r="G451" s="27">
        <f t="shared" si="244"/>
        <v>0</v>
      </c>
      <c r="H451" s="27">
        <f t="shared" si="245"/>
        <v>0</v>
      </c>
      <c r="I451" s="27">
        <f t="shared" si="246"/>
        <v>195381.97719129894</v>
      </c>
      <c r="J451" s="27">
        <f t="shared" si="247"/>
        <v>0</v>
      </c>
      <c r="K451" s="27">
        <f t="shared" si="248"/>
        <v>67859.960415693378</v>
      </c>
      <c r="L451" s="27">
        <f t="shared" si="249"/>
        <v>0</v>
      </c>
      <c r="M451" s="27">
        <f t="shared" si="250"/>
        <v>0</v>
      </c>
      <c r="N451" s="27">
        <f t="shared" si="251"/>
        <v>34248.307071911382</v>
      </c>
      <c r="O451" s="27">
        <f t="shared" si="252"/>
        <v>156767.94223479799</v>
      </c>
      <c r="P451" s="27">
        <f t="shared" si="253"/>
        <v>262417.48270845145</v>
      </c>
      <c r="Q451" s="27">
        <f t="shared" si="254"/>
        <v>22812.602381444736</v>
      </c>
      <c r="R451" s="27">
        <f t="shared" si="255"/>
        <v>16440.506968732796</v>
      </c>
      <c r="S451" s="27">
        <f t="shared" si="256"/>
        <v>273921.76729331375</v>
      </c>
      <c r="T451" s="27">
        <f t="shared" si="257"/>
        <v>103019.02373435565</v>
      </c>
      <c r="U451" s="27">
        <f t="shared" si="258"/>
        <v>0</v>
      </c>
      <c r="V451" s="27">
        <f t="shared" si="259"/>
        <v>0</v>
      </c>
      <c r="W451" s="27">
        <f t="shared" si="260"/>
        <v>1132869.57</v>
      </c>
      <c r="X451" s="125" t="str">
        <f t="shared" si="261"/>
        <v>ok</v>
      </c>
    </row>
    <row r="452" spans="1:24" x14ac:dyDescent="0.2">
      <c r="A452" s="28">
        <v>925</v>
      </c>
      <c r="B452" s="25" t="s">
        <v>734</v>
      </c>
      <c r="C452" s="117" t="s">
        <v>164</v>
      </c>
      <c r="D452" s="117" t="s">
        <v>155</v>
      </c>
      <c r="F452" s="27">
        <v>859847.77115542896</v>
      </c>
      <c r="G452" s="27">
        <f t="shared" si="244"/>
        <v>3128.6662307189113</v>
      </c>
      <c r="H452" s="27">
        <f t="shared" si="245"/>
        <v>23520.960947466025</v>
      </c>
      <c r="I452" s="27">
        <f t="shared" si="246"/>
        <v>81437.084476312171</v>
      </c>
      <c r="J452" s="27">
        <f t="shared" si="247"/>
        <v>83630.654296138193</v>
      </c>
      <c r="K452" s="27">
        <f t="shared" si="248"/>
        <v>37259.64441846386</v>
      </c>
      <c r="L452" s="27">
        <f t="shared" si="249"/>
        <v>0</v>
      </c>
      <c r="M452" s="27">
        <f t="shared" si="250"/>
        <v>14023.442233293248</v>
      </c>
      <c r="N452" s="27">
        <f t="shared" si="251"/>
        <v>49686.595610923607</v>
      </c>
      <c r="O452" s="27">
        <f t="shared" si="252"/>
        <v>102108.08025420755</v>
      </c>
      <c r="P452" s="27">
        <f t="shared" si="253"/>
        <v>170921.0760983885</v>
      </c>
      <c r="Q452" s="27">
        <f t="shared" si="254"/>
        <v>14858.592908511346</v>
      </c>
      <c r="R452" s="27">
        <f t="shared" si="255"/>
        <v>10708.239076513191</v>
      </c>
      <c r="S452" s="27">
        <f t="shared" si="256"/>
        <v>47237.428826348849</v>
      </c>
      <c r="T452" s="27">
        <f t="shared" si="257"/>
        <v>49874.869737326415</v>
      </c>
      <c r="U452" s="27">
        <f t="shared" si="258"/>
        <v>157898.02020664199</v>
      </c>
      <c r="V452" s="27">
        <f t="shared" si="259"/>
        <v>13554.415834175255</v>
      </c>
      <c r="W452" s="27">
        <f t="shared" si="260"/>
        <v>859847.77115542919</v>
      </c>
      <c r="X452" s="125" t="str">
        <f t="shared" si="261"/>
        <v>ok</v>
      </c>
    </row>
    <row r="453" spans="1:24" x14ac:dyDescent="0.2">
      <c r="A453" s="28">
        <v>926</v>
      </c>
      <c r="B453" s="25" t="s">
        <v>735</v>
      </c>
      <c r="C453" s="117" t="s">
        <v>165</v>
      </c>
      <c r="D453" s="117" t="s">
        <v>155</v>
      </c>
      <c r="F453" s="27">
        <v>10825869.191399898</v>
      </c>
      <c r="G453" s="27">
        <f t="shared" si="244"/>
        <v>39391.311454816299</v>
      </c>
      <c r="H453" s="27">
        <f t="shared" si="245"/>
        <v>296139.45051125094</v>
      </c>
      <c r="I453" s="27">
        <f t="shared" si="246"/>
        <v>1025329.4285857641</v>
      </c>
      <c r="J453" s="27">
        <f t="shared" si="247"/>
        <v>1052947.4567161722</v>
      </c>
      <c r="K453" s="27">
        <f t="shared" si="248"/>
        <v>469115.63898145984</v>
      </c>
      <c r="L453" s="27">
        <f t="shared" si="249"/>
        <v>0</v>
      </c>
      <c r="M453" s="27">
        <f t="shared" si="250"/>
        <v>176561.42903851619</v>
      </c>
      <c r="N453" s="27">
        <f t="shared" si="251"/>
        <v>625576.52958387509</v>
      </c>
      <c r="O453" s="27">
        <f t="shared" si="252"/>
        <v>1285586.5390354039</v>
      </c>
      <c r="P453" s="27">
        <f t="shared" si="253"/>
        <v>2151973.0282117375</v>
      </c>
      <c r="Q453" s="27">
        <f t="shared" si="254"/>
        <v>187076.35071223427</v>
      </c>
      <c r="R453" s="27">
        <f t="shared" si="255"/>
        <v>134821.53399873554</v>
      </c>
      <c r="S453" s="27">
        <f t="shared" si="256"/>
        <v>594740.42099909752</v>
      </c>
      <c r="T453" s="27">
        <f t="shared" si="257"/>
        <v>627946.98530049925</v>
      </c>
      <c r="U453" s="27">
        <f t="shared" si="258"/>
        <v>1988006.9120155112</v>
      </c>
      <c r="V453" s="27">
        <f t="shared" si="259"/>
        <v>170656.1762548268</v>
      </c>
      <c r="W453" s="27">
        <f t="shared" si="260"/>
        <v>10825869.1913999</v>
      </c>
      <c r="X453" s="125" t="str">
        <f t="shared" si="261"/>
        <v>ok</v>
      </c>
    </row>
    <row r="454" spans="1:24" x14ac:dyDescent="0.2">
      <c r="A454" s="28">
        <v>927</v>
      </c>
      <c r="B454" s="25" t="s">
        <v>699</v>
      </c>
      <c r="C454" s="117" t="s">
        <v>166</v>
      </c>
      <c r="D454" s="117" t="s">
        <v>73</v>
      </c>
      <c r="F454" s="27">
        <v>0</v>
      </c>
      <c r="G454" s="27">
        <f t="shared" si="244"/>
        <v>0</v>
      </c>
      <c r="H454" s="27">
        <f t="shared" si="245"/>
        <v>0</v>
      </c>
      <c r="I454" s="27">
        <f t="shared" si="246"/>
        <v>0</v>
      </c>
      <c r="J454" s="27">
        <f t="shared" si="247"/>
        <v>0</v>
      </c>
      <c r="K454" s="27">
        <f t="shared" si="248"/>
        <v>0</v>
      </c>
      <c r="L454" s="27">
        <f t="shared" si="249"/>
        <v>0</v>
      </c>
      <c r="M454" s="27">
        <f t="shared" si="250"/>
        <v>0</v>
      </c>
      <c r="N454" s="27">
        <f t="shared" si="251"/>
        <v>0</v>
      </c>
      <c r="O454" s="27">
        <f t="shared" si="252"/>
        <v>0</v>
      </c>
      <c r="P454" s="27">
        <f t="shared" si="253"/>
        <v>0</v>
      </c>
      <c r="Q454" s="27">
        <f t="shared" si="254"/>
        <v>0</v>
      </c>
      <c r="R454" s="27">
        <f t="shared" si="255"/>
        <v>0</v>
      </c>
      <c r="S454" s="27">
        <f t="shared" si="256"/>
        <v>0</v>
      </c>
      <c r="T454" s="27">
        <f t="shared" si="257"/>
        <v>0</v>
      </c>
      <c r="U454" s="27">
        <f t="shared" si="258"/>
        <v>0</v>
      </c>
      <c r="V454" s="27">
        <f t="shared" si="259"/>
        <v>0</v>
      </c>
      <c r="W454" s="27">
        <f t="shared" si="260"/>
        <v>0</v>
      </c>
      <c r="X454" s="125" t="str">
        <f t="shared" si="261"/>
        <v>ok</v>
      </c>
    </row>
    <row r="455" spans="1:24" x14ac:dyDescent="0.2">
      <c r="A455" s="28">
        <v>928</v>
      </c>
      <c r="B455" s="25" t="s">
        <v>167</v>
      </c>
      <c r="C455" s="117" t="s">
        <v>168</v>
      </c>
      <c r="D455" s="117" t="s">
        <v>73</v>
      </c>
      <c r="F455" s="27">
        <v>196595.99999999939</v>
      </c>
      <c r="G455" s="27">
        <f t="shared" si="244"/>
        <v>0</v>
      </c>
      <c r="H455" s="27">
        <f t="shared" si="245"/>
        <v>0</v>
      </c>
      <c r="I455" s="27">
        <f t="shared" si="246"/>
        <v>33906.211451950716</v>
      </c>
      <c r="J455" s="27">
        <f t="shared" si="247"/>
        <v>0</v>
      </c>
      <c r="K455" s="27">
        <f t="shared" si="248"/>
        <v>11776.286636319142</v>
      </c>
      <c r="L455" s="27">
        <f t="shared" si="249"/>
        <v>0</v>
      </c>
      <c r="M455" s="27">
        <f t="shared" si="250"/>
        <v>0</v>
      </c>
      <c r="N455" s="27">
        <f t="shared" si="251"/>
        <v>5943.3851481326919</v>
      </c>
      <c r="O455" s="27">
        <f t="shared" si="252"/>
        <v>27205.206307723707</v>
      </c>
      <c r="P455" s="27">
        <f t="shared" si="253"/>
        <v>45539.423775457712</v>
      </c>
      <c r="Q455" s="27">
        <f t="shared" si="254"/>
        <v>3958.8550143354059</v>
      </c>
      <c r="R455" s="27">
        <f t="shared" si="255"/>
        <v>2853.0538674677105</v>
      </c>
      <c r="S455" s="27">
        <f t="shared" si="256"/>
        <v>47535.855131845528</v>
      </c>
      <c r="T455" s="27">
        <f t="shared" si="257"/>
        <v>17877.722666766767</v>
      </c>
      <c r="U455" s="27">
        <f t="shared" si="258"/>
        <v>0</v>
      </c>
      <c r="V455" s="27">
        <f t="shared" si="259"/>
        <v>0</v>
      </c>
      <c r="W455" s="27">
        <f t="shared" ref="W455:W460" si="262">SUM(G455:V455)</f>
        <v>196595.99999999939</v>
      </c>
      <c r="X455" s="125" t="str">
        <f t="shared" ref="X455:X460" si="263">IF(ABS(W455-F455)&lt;1,"ok","err")</f>
        <v>ok</v>
      </c>
    </row>
    <row r="456" spans="1:24" x14ac:dyDescent="0.2">
      <c r="A456" s="28">
        <v>929</v>
      </c>
      <c r="B456" s="25" t="s">
        <v>698</v>
      </c>
      <c r="C456" s="117" t="s">
        <v>169</v>
      </c>
      <c r="D456" s="117" t="s">
        <v>155</v>
      </c>
      <c r="F456" s="27">
        <v>-597000</v>
      </c>
      <c r="G456" s="27">
        <f t="shared" si="244"/>
        <v>-2172.2609540864391</v>
      </c>
      <c r="H456" s="27">
        <f t="shared" si="245"/>
        <v>-16330.813612237573</v>
      </c>
      <c r="I456" s="27">
        <f t="shared" si="246"/>
        <v>-56542.496315397235</v>
      </c>
      <c r="J456" s="27">
        <f t="shared" si="247"/>
        <v>-58065.511465714371</v>
      </c>
      <c r="K456" s="27">
        <f t="shared" si="248"/>
        <v>-25869.704457025364</v>
      </c>
      <c r="L456" s="27">
        <f t="shared" si="249"/>
        <v>0</v>
      </c>
      <c r="M456" s="27">
        <f t="shared" si="250"/>
        <v>-9736.6014009969676</v>
      </c>
      <c r="N456" s="27">
        <f t="shared" si="251"/>
        <v>-34497.847845626886</v>
      </c>
      <c r="O456" s="27">
        <f t="shared" si="252"/>
        <v>-70894.553613656855</v>
      </c>
      <c r="P456" s="27">
        <f t="shared" si="253"/>
        <v>-118672.03225243096</v>
      </c>
      <c r="Q456" s="27">
        <f t="shared" si="254"/>
        <v>-10316.453986339167</v>
      </c>
      <c r="R456" s="27">
        <f t="shared" si="255"/>
        <v>-7434.8261903243192</v>
      </c>
      <c r="S456" s="27">
        <f t="shared" si="256"/>
        <v>-32797.369436028464</v>
      </c>
      <c r="T456" s="27">
        <f t="shared" si="257"/>
        <v>-34628.568255951883</v>
      </c>
      <c r="U456" s="27">
        <f t="shared" si="258"/>
        <v>-109630.0080381619</v>
      </c>
      <c r="V456" s="27">
        <f t="shared" si="259"/>
        <v>-9410.9521760217413</v>
      </c>
      <c r="W456" s="27">
        <f t="shared" si="262"/>
        <v>-597000.00000000012</v>
      </c>
      <c r="X456" s="125" t="str">
        <f t="shared" si="263"/>
        <v>ok</v>
      </c>
    </row>
    <row r="457" spans="1:24" x14ac:dyDescent="0.2">
      <c r="A457" s="28">
        <v>930.1</v>
      </c>
      <c r="B457" s="25" t="s">
        <v>736</v>
      </c>
      <c r="C457" s="117" t="s">
        <v>588</v>
      </c>
      <c r="D457" s="117" t="s">
        <v>73</v>
      </c>
      <c r="F457" s="27">
        <v>130241.09999999999</v>
      </c>
      <c r="G457" s="27">
        <f t="shared" si="244"/>
        <v>0</v>
      </c>
      <c r="H457" s="27">
        <f t="shared" si="245"/>
        <v>0</v>
      </c>
      <c r="I457" s="27">
        <f t="shared" si="246"/>
        <v>22462.218337782415</v>
      </c>
      <c r="J457" s="27">
        <f t="shared" si="247"/>
        <v>0</v>
      </c>
      <c r="K457" s="27">
        <f t="shared" si="248"/>
        <v>7801.5652680090634</v>
      </c>
      <c r="L457" s="27">
        <f t="shared" si="249"/>
        <v>0</v>
      </c>
      <c r="M457" s="27">
        <f t="shared" si="250"/>
        <v>0</v>
      </c>
      <c r="N457" s="27">
        <f t="shared" si="251"/>
        <v>3937.3792926431211</v>
      </c>
      <c r="O457" s="27">
        <f t="shared" si="252"/>
        <v>18022.930249063487</v>
      </c>
      <c r="P457" s="27">
        <f t="shared" si="253"/>
        <v>30168.999602645952</v>
      </c>
      <c r="Q457" s="27">
        <f t="shared" si="254"/>
        <v>2622.6659332212284</v>
      </c>
      <c r="R457" s="27">
        <f t="shared" si="255"/>
        <v>1890.0937661918349</v>
      </c>
      <c r="S457" s="27">
        <f t="shared" si="256"/>
        <v>31491.59729502241</v>
      </c>
      <c r="T457" s="27">
        <f t="shared" si="257"/>
        <v>11843.650255420476</v>
      </c>
      <c r="U457" s="27">
        <f t="shared" si="258"/>
        <v>0</v>
      </c>
      <c r="V457" s="27">
        <f t="shared" si="259"/>
        <v>0</v>
      </c>
      <c r="W457" s="27">
        <f t="shared" si="262"/>
        <v>130241.09999999999</v>
      </c>
      <c r="X457" s="125" t="str">
        <f t="shared" si="263"/>
        <v>ok</v>
      </c>
    </row>
    <row r="458" spans="1:24" x14ac:dyDescent="0.2">
      <c r="A458" s="28">
        <v>930.2</v>
      </c>
      <c r="B458" s="25" t="s">
        <v>717</v>
      </c>
      <c r="C458" s="117" t="s">
        <v>589</v>
      </c>
      <c r="D458" s="117" t="s">
        <v>155</v>
      </c>
      <c r="F458" s="27">
        <v>404508.4851181641</v>
      </c>
      <c r="G458" s="27">
        <f t="shared" si="244"/>
        <v>1471.8559259947124</v>
      </c>
      <c r="H458" s="27">
        <f t="shared" si="245"/>
        <v>11065.247361864847</v>
      </c>
      <c r="I458" s="27">
        <f t="shared" si="246"/>
        <v>38311.422997220623</v>
      </c>
      <c r="J458" s="27">
        <f t="shared" si="247"/>
        <v>39343.370319275557</v>
      </c>
      <c r="K458" s="27">
        <f t="shared" si="248"/>
        <v>17528.500771132243</v>
      </c>
      <c r="L458" s="27">
        <f t="shared" si="249"/>
        <v>0</v>
      </c>
      <c r="M458" s="27">
        <f t="shared" si="250"/>
        <v>6597.215884282542</v>
      </c>
      <c r="N458" s="27">
        <f t="shared" si="251"/>
        <v>23374.660254391041</v>
      </c>
      <c r="O458" s="27">
        <f t="shared" si="252"/>
        <v>48035.927111204022</v>
      </c>
      <c r="P458" s="27">
        <f t="shared" si="253"/>
        <v>80408.44889836642</v>
      </c>
      <c r="Q458" s="27">
        <f t="shared" si="254"/>
        <v>6990.1058187693498</v>
      </c>
      <c r="R458" s="27">
        <f t="shared" si="255"/>
        <v>5037.6051580652284</v>
      </c>
      <c r="S458" s="27">
        <f t="shared" si="256"/>
        <v>22222.469391002764</v>
      </c>
      <c r="T458" s="27">
        <f t="shared" si="257"/>
        <v>23463.232306576287</v>
      </c>
      <c r="U458" s="27">
        <f t="shared" si="258"/>
        <v>74281.856742058662</v>
      </c>
      <c r="V458" s="27">
        <f t="shared" si="259"/>
        <v>6376.5661779598731</v>
      </c>
      <c r="W458" s="27">
        <f t="shared" si="262"/>
        <v>404508.48511816416</v>
      </c>
      <c r="X458" s="125" t="str">
        <f t="shared" si="263"/>
        <v>ok</v>
      </c>
    </row>
    <row r="459" spans="1:24" x14ac:dyDescent="0.2">
      <c r="A459" s="28">
        <v>931</v>
      </c>
      <c r="B459" s="25" t="s">
        <v>109</v>
      </c>
      <c r="C459" s="117" t="s">
        <v>170</v>
      </c>
      <c r="D459" s="117" t="s">
        <v>73</v>
      </c>
      <c r="F459" s="27">
        <v>343798.77</v>
      </c>
      <c r="G459" s="27">
        <f t="shared" si="244"/>
        <v>0</v>
      </c>
      <c r="H459" s="27">
        <f t="shared" si="245"/>
        <v>0</v>
      </c>
      <c r="I459" s="27">
        <f t="shared" si="246"/>
        <v>59293.748563249537</v>
      </c>
      <c r="J459" s="27">
        <f t="shared" si="247"/>
        <v>0</v>
      </c>
      <c r="K459" s="27">
        <f t="shared" si="248"/>
        <v>20593.872005198333</v>
      </c>
      <c r="L459" s="27">
        <f t="shared" si="249"/>
        <v>0</v>
      </c>
      <c r="M459" s="27">
        <f t="shared" si="250"/>
        <v>0</v>
      </c>
      <c r="N459" s="27">
        <f t="shared" si="251"/>
        <v>10393.540578466977</v>
      </c>
      <c r="O459" s="27">
        <f t="shared" si="252"/>
        <v>47575.314178272609</v>
      </c>
      <c r="P459" s="27">
        <f t="shared" si="253"/>
        <v>79637.418261364262</v>
      </c>
      <c r="Q459" s="27">
        <f t="shared" si="254"/>
        <v>6923.0782138845616</v>
      </c>
      <c r="R459" s="27">
        <f t="shared" si="255"/>
        <v>4989.2999368204082</v>
      </c>
      <c r="S459" s="27">
        <f t="shared" si="256"/>
        <v>83128.692980664564</v>
      </c>
      <c r="T459" s="27">
        <f t="shared" si="257"/>
        <v>31263.805282078749</v>
      </c>
      <c r="U459" s="27">
        <f t="shared" si="258"/>
        <v>0</v>
      </c>
      <c r="V459" s="27">
        <f t="shared" si="259"/>
        <v>0</v>
      </c>
      <c r="W459" s="27">
        <f t="shared" si="262"/>
        <v>343798.76999999996</v>
      </c>
      <c r="X459" s="125" t="str">
        <f t="shared" si="263"/>
        <v>ok</v>
      </c>
    </row>
    <row r="460" spans="1:24" x14ac:dyDescent="0.2">
      <c r="A460" s="28">
        <v>935</v>
      </c>
      <c r="B460" s="25" t="s">
        <v>189</v>
      </c>
      <c r="C460" s="117" t="s">
        <v>171</v>
      </c>
      <c r="D460" s="117" t="s">
        <v>63</v>
      </c>
      <c r="F460" s="27">
        <v>367294.18986940396</v>
      </c>
      <c r="G460" s="27">
        <f t="shared" si="244"/>
        <v>0</v>
      </c>
      <c r="H460" s="27">
        <f t="shared" si="245"/>
        <v>0</v>
      </c>
      <c r="I460" s="27">
        <f t="shared" si="246"/>
        <v>61445.958425576115</v>
      </c>
      <c r="J460" s="27">
        <f t="shared" si="247"/>
        <v>0</v>
      </c>
      <c r="K460" s="27">
        <f t="shared" si="248"/>
        <v>21659.617083528417</v>
      </c>
      <c r="L460" s="27">
        <f t="shared" si="249"/>
        <v>0</v>
      </c>
      <c r="M460" s="27">
        <f t="shared" si="250"/>
        <v>0</v>
      </c>
      <c r="N460" s="27">
        <f t="shared" si="251"/>
        <v>11247.056762415994</v>
      </c>
      <c r="O460" s="27">
        <f t="shared" si="252"/>
        <v>51005.197294665682</v>
      </c>
      <c r="P460" s="27">
        <f t="shared" si="253"/>
        <v>85378.778902814971</v>
      </c>
      <c r="Q460" s="27">
        <f t="shared" si="254"/>
        <v>7422.1889289561141</v>
      </c>
      <c r="R460" s="27">
        <f t="shared" si="255"/>
        <v>5348.9973116353631</v>
      </c>
      <c r="S460" s="27">
        <f t="shared" si="256"/>
        <v>89955.210303983826</v>
      </c>
      <c r="T460" s="27">
        <f t="shared" si="257"/>
        <v>33831.184855827523</v>
      </c>
      <c r="U460" s="27">
        <f t="shared" si="258"/>
        <v>0</v>
      </c>
      <c r="V460" s="27">
        <f t="shared" si="259"/>
        <v>0</v>
      </c>
      <c r="W460" s="27">
        <f t="shared" si="262"/>
        <v>367294.18986940401</v>
      </c>
      <c r="X460" s="125" t="str">
        <f t="shared" si="263"/>
        <v>ok</v>
      </c>
    </row>
    <row r="461" spans="1:24" x14ac:dyDescent="0.2">
      <c r="A461" s="28"/>
      <c r="F461" s="27"/>
      <c r="G461" s="131"/>
    </row>
    <row r="462" spans="1:24" x14ac:dyDescent="0.2">
      <c r="A462" s="28" t="s">
        <v>475</v>
      </c>
      <c r="C462" s="117" t="s">
        <v>590</v>
      </c>
      <c r="F462" s="32">
        <f>SUM(F447:F460)</f>
        <v>25862437.285280686</v>
      </c>
      <c r="G462" s="32">
        <f t="shared" ref="G462:V462" si="264">SUM(G447:G460)</f>
        <v>86205.057650274553</v>
      </c>
      <c r="H462" s="32">
        <f t="shared" si="264"/>
        <v>648079.93085291586</v>
      </c>
      <c r="I462" s="32">
        <f t="shared" si="264"/>
        <v>2616349.9713179627</v>
      </c>
      <c r="J462" s="32">
        <f t="shared" si="264"/>
        <v>2304299.9295173101</v>
      </c>
      <c r="K462" s="32">
        <f t="shared" si="264"/>
        <v>1156317.2046724388</v>
      </c>
      <c r="L462" s="32">
        <f t="shared" si="264"/>
        <v>0</v>
      </c>
      <c r="M462" s="32">
        <f t="shared" si="264"/>
        <v>386392.01404956449</v>
      </c>
      <c r="N462" s="32">
        <f t="shared" si="264"/>
        <v>1434799.0005957861</v>
      </c>
      <c r="O462" s="32">
        <f t="shared" si="264"/>
        <v>3113990.452838873</v>
      </c>
      <c r="P462" s="32">
        <f t="shared" si="264"/>
        <v>5212580.6090394696</v>
      </c>
      <c r="Q462" s="32">
        <f>SUM(Q447:Q460)</f>
        <v>453142.55585387029</v>
      </c>
      <c r="R462" s="32">
        <f>SUM(R447:R460)</f>
        <v>326569.20165340364</v>
      </c>
      <c r="S462" s="32">
        <f t="shared" si="264"/>
        <v>1827579.8444940213</v>
      </c>
      <c r="T462" s="32">
        <f t="shared" si="264"/>
        <v>1572052.2907235774</v>
      </c>
      <c r="U462" s="32">
        <f t="shared" si="264"/>
        <v>4350610.4298156751</v>
      </c>
      <c r="V462" s="32">
        <f t="shared" si="264"/>
        <v>373468.79220554669</v>
      </c>
      <c r="W462" s="27">
        <f>SUM(G462:V462)</f>
        <v>25862437.28528069</v>
      </c>
      <c r="X462" s="125" t="str">
        <f>IF(ABS(W462-F462)&lt;1,"ok","err")</f>
        <v>ok</v>
      </c>
    </row>
    <row r="463" spans="1:24" x14ac:dyDescent="0.2">
      <c r="A463" s="28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</row>
    <row r="464" spans="1:24" x14ac:dyDescent="0.2">
      <c r="A464" s="28" t="s">
        <v>476</v>
      </c>
      <c r="C464" s="117" t="s">
        <v>91</v>
      </c>
      <c r="F464" s="32">
        <f>F316+F351+F418+F428+F431+F434+F462</f>
        <v>69416767.277806848</v>
      </c>
      <c r="G464" s="32">
        <f t="shared" ref="G464:V464" si="265">G316+G351+G418+G428+G431+G434+G462</f>
        <v>82791.065650274119</v>
      </c>
      <c r="H464" s="32">
        <f t="shared" si="265"/>
        <v>622413.92285291257</v>
      </c>
      <c r="I464" s="32">
        <f t="shared" si="265"/>
        <v>5678329.9168715533</v>
      </c>
      <c r="J464" s="32">
        <f t="shared" si="265"/>
        <v>8686432.9839637205</v>
      </c>
      <c r="K464" s="32">
        <f t="shared" si="265"/>
        <v>3945610.204672439</v>
      </c>
      <c r="L464" s="32">
        <f t="shared" si="265"/>
        <v>0</v>
      </c>
      <c r="M464" s="32">
        <f t="shared" si="265"/>
        <v>434122.34715362266</v>
      </c>
      <c r="N464" s="32">
        <f t="shared" si="265"/>
        <v>3816531.4701302955</v>
      </c>
      <c r="O464" s="32">
        <f t="shared" si="265"/>
        <v>7964636.1374589186</v>
      </c>
      <c r="P464" s="32">
        <f t="shared" si="265"/>
        <v>13332188.558999911</v>
      </c>
      <c r="Q464" s="32">
        <f t="shared" si="265"/>
        <v>1159000.2058240024</v>
      </c>
      <c r="R464" s="32">
        <f t="shared" si="265"/>
        <v>835264.23868724401</v>
      </c>
      <c r="S464" s="32">
        <f t="shared" si="265"/>
        <v>5465870.6013161289</v>
      </c>
      <c r="T464" s="32">
        <f t="shared" si="265"/>
        <v>4047545.4096784368</v>
      </c>
      <c r="U464" s="32">
        <f t="shared" si="265"/>
        <v>12561981.229815675</v>
      </c>
      <c r="V464" s="32">
        <f t="shared" si="265"/>
        <v>784048.98473172903</v>
      </c>
      <c r="W464" s="27">
        <f>SUM(G464:V464)</f>
        <v>69416767.277806863</v>
      </c>
      <c r="X464" s="125" t="str">
        <f>IF(ABS(W464-F464)&lt;1,"ok","err")</f>
        <v>ok</v>
      </c>
    </row>
    <row r="465" spans="1:20" x14ac:dyDescent="0.2">
      <c r="A465" s="28"/>
      <c r="F465" s="33"/>
    </row>
    <row r="466" spans="1:20" x14ac:dyDescent="0.2">
      <c r="A466" s="14"/>
      <c r="F466" s="33"/>
      <c r="T466" s="33">
        <f>T464+S464+R464+Q464+P464+O464+N464+M464</f>
        <v>37055158.969248563</v>
      </c>
    </row>
    <row r="467" spans="1:20" x14ac:dyDescent="0.2">
      <c r="A467" s="14"/>
    </row>
    <row r="468" spans="1:20" x14ac:dyDescent="0.2">
      <c r="A468" s="14"/>
      <c r="F468" s="31"/>
    </row>
    <row r="469" spans="1:20" x14ac:dyDescent="0.2">
      <c r="A469" s="14"/>
      <c r="F469" s="133"/>
    </row>
    <row r="470" spans="1:20" x14ac:dyDescent="0.2">
      <c r="F470" s="33"/>
    </row>
    <row r="486" spans="1:24" x14ac:dyDescent="0.2">
      <c r="A486" s="30" t="s">
        <v>174</v>
      </c>
    </row>
    <row r="488" spans="1:24" x14ac:dyDescent="0.2">
      <c r="A488" s="120"/>
    </row>
    <row r="489" spans="1:24" x14ac:dyDescent="0.2">
      <c r="A489" s="13" t="s">
        <v>399</v>
      </c>
    </row>
    <row r="490" spans="1:24" x14ac:dyDescent="0.2">
      <c r="A490" s="25" t="s">
        <v>22</v>
      </c>
      <c r="B490" s="25" t="s">
        <v>397</v>
      </c>
      <c r="C490" s="117" t="s">
        <v>601</v>
      </c>
      <c r="D490" s="117" t="s">
        <v>25</v>
      </c>
      <c r="F490" s="32">
        <v>2866267.7743226658</v>
      </c>
      <c r="G490" s="27">
        <f>(VLOOKUP($D490,$C$6:$AJ$992,5,)/VLOOKUP($D490,$C$6:$AJ$992,4,))*$F490</f>
        <v>0</v>
      </c>
      <c r="H490" s="27">
        <f>(VLOOKUP($D490,$C$6:$AJ$992,6,)/VLOOKUP($D490,$C$6:$AJ$992,4,))*$F490</f>
        <v>0</v>
      </c>
      <c r="I490" s="27">
        <f>(VLOOKUP($D490,$C$6:$AJ$992,7,)/VLOOKUP($D490,$C$6:$AJ$992,4,))*$F490</f>
        <v>2866267.7743226658</v>
      </c>
      <c r="J490" s="27">
        <f>(VLOOKUP($D490,$C$6:$AJ$992,8,)/VLOOKUP($D490,$C$6:$AJ$992,4,))*$F490</f>
        <v>0</v>
      </c>
      <c r="K490" s="27">
        <f>(VLOOKUP($D490,$C$6:$AJ$992,9,)/VLOOKUP($D490,$C$6:$AJ$992,4,))*$F490</f>
        <v>0</v>
      </c>
      <c r="L490" s="27">
        <f>(VLOOKUP($D490,$C$6:$AJ$992,10,)/VLOOKUP($D490,$C$6:$AJ$992,4,))*$F490</f>
        <v>0</v>
      </c>
      <c r="M490" s="27">
        <f>(VLOOKUP($D490,$C$6:$AJ$992,11,)/VLOOKUP($D490,$C$6:$AJ$992,4,))*$F490</f>
        <v>0</v>
      </c>
      <c r="N490" s="27">
        <f>(VLOOKUP($D490,$C$6:$AJ$992,12,)/VLOOKUP($D490,$C$6:$AJ$992,4,))*$F490</f>
        <v>0</v>
      </c>
      <c r="O490" s="27">
        <f>(VLOOKUP($D490,$C$6:$AJ$992,13,)/VLOOKUP($D490,$C$6:$AJ$992,4,))*$F490</f>
        <v>0</v>
      </c>
      <c r="P490" s="27">
        <f>(VLOOKUP($D490,$C$6:$AJ$992,14,)/VLOOKUP($D490,$C$6:$AJ$992,4,))*$F490</f>
        <v>0</v>
      </c>
      <c r="Q490" s="27">
        <f>(VLOOKUP($D490,$C$6:$AJ$992,15,)/VLOOKUP($D490,$C$6:$AJ$992,4,))*$F490</f>
        <v>0</v>
      </c>
      <c r="R490" s="27">
        <f>(VLOOKUP($D490,$C$6:$AJ$992,16,)/VLOOKUP($D490,$C$6:$AJ$992,4,))*$F490</f>
        <v>0</v>
      </c>
      <c r="S490" s="27">
        <f>(VLOOKUP($D490,$C$6:$AJ$992,17,)/VLOOKUP($D490,$C$6:$AJ$992,4,))*$F490</f>
        <v>0</v>
      </c>
      <c r="T490" s="27">
        <f>(VLOOKUP($D490,$C$6:$AJ$992,18,)/VLOOKUP($D490,$C$6:$AJ$992,4,))*$F490</f>
        <v>0</v>
      </c>
      <c r="U490" s="27">
        <f>(VLOOKUP($D490,$C$6:$AJ$992,19,)/VLOOKUP($D490,$C$6:$AJ$992,4,))*$F490</f>
        <v>0</v>
      </c>
      <c r="V490" s="27">
        <f>(VLOOKUP($D490,$C$6:$AJ$992,20,)/VLOOKUP($D490,$C$6:$AJ$992,4,))*$F490</f>
        <v>0</v>
      </c>
      <c r="W490" s="27">
        <f>SUM(G490:V490)</f>
        <v>2866267.7743226658</v>
      </c>
      <c r="X490" s="125" t="str">
        <f>IF(ABS(W490-F490)&lt;1,"ok","err")</f>
        <v>ok</v>
      </c>
    </row>
    <row r="491" spans="1:24" x14ac:dyDescent="0.2">
      <c r="A491" s="28">
        <v>358</v>
      </c>
      <c r="B491" s="124" t="s">
        <v>716</v>
      </c>
      <c r="C491" s="117" t="s">
        <v>601</v>
      </c>
      <c r="D491" s="117" t="s">
        <v>25</v>
      </c>
      <c r="F491" s="32">
        <v>0</v>
      </c>
      <c r="G491" s="27">
        <f>(VLOOKUP($D491,$C$6:$AJ$992,5,)/VLOOKUP($D491,$C$6:$AJ$992,4,))*$F491</f>
        <v>0</v>
      </c>
      <c r="H491" s="27">
        <f>(VLOOKUP($D491,$C$6:$AJ$992,6,)/VLOOKUP($D491,$C$6:$AJ$992,4,))*$F491</f>
        <v>0</v>
      </c>
      <c r="I491" s="27">
        <f>(VLOOKUP($D491,$C$6:$AJ$992,7,)/VLOOKUP($D491,$C$6:$AJ$992,4,))*$F491</f>
        <v>0</v>
      </c>
      <c r="J491" s="27">
        <f>(VLOOKUP($D491,$C$6:$AJ$992,8,)/VLOOKUP($D491,$C$6:$AJ$992,4,))*$F491</f>
        <v>0</v>
      </c>
      <c r="K491" s="27">
        <f>(VLOOKUP($D491,$C$6:$AJ$992,9,)/VLOOKUP($D491,$C$6:$AJ$992,4,))*$F491</f>
        <v>0</v>
      </c>
      <c r="L491" s="27">
        <f>(VLOOKUP($D491,$C$6:$AJ$992,10,)/VLOOKUP($D491,$C$6:$AJ$992,4,))*$F491</f>
        <v>0</v>
      </c>
      <c r="M491" s="27">
        <f>(VLOOKUP($D491,$C$6:$AJ$992,11,)/VLOOKUP($D491,$C$6:$AJ$992,4,))*$F491</f>
        <v>0</v>
      </c>
      <c r="N491" s="27">
        <f>(VLOOKUP($D491,$C$6:$AJ$992,12,)/VLOOKUP($D491,$C$6:$AJ$992,4,))*$F491</f>
        <v>0</v>
      </c>
      <c r="O491" s="27">
        <f>(VLOOKUP($D491,$C$6:$AJ$992,13,)/VLOOKUP($D491,$C$6:$AJ$992,4,))*$F491</f>
        <v>0</v>
      </c>
      <c r="P491" s="27">
        <f>(VLOOKUP($D491,$C$6:$AJ$992,14,)/VLOOKUP($D491,$C$6:$AJ$992,4,))*$F491</f>
        <v>0</v>
      </c>
      <c r="Q491" s="27">
        <f>(VLOOKUP($D491,$C$6:$AJ$992,15,)/VLOOKUP($D491,$C$6:$AJ$992,4,))*$F491</f>
        <v>0</v>
      </c>
      <c r="R491" s="27">
        <f>(VLOOKUP($D491,$C$6:$AJ$992,16,)/VLOOKUP($D491,$C$6:$AJ$992,4,))*$F491</f>
        <v>0</v>
      </c>
      <c r="S491" s="27">
        <f>(VLOOKUP($D491,$C$6:$AJ$992,17,)/VLOOKUP($D491,$C$6:$AJ$992,4,))*$F491</f>
        <v>0</v>
      </c>
      <c r="T491" s="27">
        <f>(VLOOKUP($D491,$C$6:$AJ$992,18,)/VLOOKUP($D491,$C$6:$AJ$992,4,))*$F491</f>
        <v>0</v>
      </c>
      <c r="U491" s="27">
        <f>(VLOOKUP($D491,$C$6:$AJ$992,19,)/VLOOKUP($D491,$C$6:$AJ$992,4,))*$F491</f>
        <v>0</v>
      </c>
      <c r="V491" s="27">
        <f>(VLOOKUP($D491,$C$6:$AJ$992,20,)/VLOOKUP($D491,$C$6:$AJ$992,4,))*$F491</f>
        <v>0</v>
      </c>
      <c r="W491" s="27">
        <f>SUM(G491:V491)</f>
        <v>0</v>
      </c>
      <c r="X491" s="125" t="str">
        <f>IF(ABS(W491-F491)&lt;1,"ok","err")</f>
        <v>ok</v>
      </c>
    </row>
    <row r="492" spans="1:24" x14ac:dyDescent="0.2">
      <c r="F492" s="32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125"/>
    </row>
    <row r="493" spans="1:24" x14ac:dyDescent="0.2">
      <c r="A493" s="25" t="s">
        <v>725</v>
      </c>
      <c r="F493" s="32">
        <f>SUM(F490:F492)</f>
        <v>2866267.7743226658</v>
      </c>
      <c r="G493" s="27">
        <f>SUM(G490:G492)</f>
        <v>0</v>
      </c>
      <c r="H493" s="27">
        <f t="shared" ref="H493:V493" si="266">SUM(H490:H492)</f>
        <v>0</v>
      </c>
      <c r="I493" s="27">
        <f t="shared" si="266"/>
        <v>2866267.7743226658</v>
      </c>
      <c r="J493" s="27">
        <f t="shared" si="266"/>
        <v>0</v>
      </c>
      <c r="K493" s="27">
        <f t="shared" si="266"/>
        <v>0</v>
      </c>
      <c r="L493" s="27">
        <f t="shared" si="266"/>
        <v>0</v>
      </c>
      <c r="M493" s="27">
        <f t="shared" si="266"/>
        <v>0</v>
      </c>
      <c r="N493" s="27">
        <f t="shared" si="266"/>
        <v>0</v>
      </c>
      <c r="O493" s="27">
        <f t="shared" si="266"/>
        <v>0</v>
      </c>
      <c r="P493" s="27">
        <f t="shared" si="266"/>
        <v>0</v>
      </c>
      <c r="Q493" s="27">
        <f t="shared" si="266"/>
        <v>0</v>
      </c>
      <c r="R493" s="27">
        <f t="shared" si="266"/>
        <v>0</v>
      </c>
      <c r="S493" s="27">
        <f t="shared" si="266"/>
        <v>0</v>
      </c>
      <c r="T493" s="27">
        <f t="shared" si="266"/>
        <v>0</v>
      </c>
      <c r="U493" s="27">
        <f t="shared" si="266"/>
        <v>0</v>
      </c>
      <c r="V493" s="27">
        <f t="shared" si="266"/>
        <v>0</v>
      </c>
      <c r="W493" s="27">
        <f>SUM(G493:V493)</f>
        <v>2866267.7743226658</v>
      </c>
      <c r="X493" s="125" t="str">
        <f>IF(ABS(W493-F493)&lt;1,"ok","err")</f>
        <v>ok</v>
      </c>
    </row>
    <row r="494" spans="1:24" x14ac:dyDescent="0.2">
      <c r="F494" s="32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125"/>
    </row>
    <row r="495" spans="1:24" x14ac:dyDescent="0.2">
      <c r="A495" s="13" t="s">
        <v>4</v>
      </c>
      <c r="F495" s="32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125"/>
    </row>
    <row r="496" spans="1:24" x14ac:dyDescent="0.2">
      <c r="A496" s="25" t="s">
        <v>396</v>
      </c>
      <c r="B496" s="25" t="s">
        <v>391</v>
      </c>
      <c r="C496" s="117" t="s">
        <v>602</v>
      </c>
      <c r="D496" s="117" t="s">
        <v>28</v>
      </c>
      <c r="F496" s="32">
        <v>392607.49846362503</v>
      </c>
      <c r="G496" s="27">
        <f>(VLOOKUP($D496,$C$6:$AJ$992,5,)/VLOOKUP($D496,$C$6:$AJ$992,4,))*$F496</f>
        <v>0</v>
      </c>
      <c r="H496" s="27">
        <f>(VLOOKUP($D496,$C$6:$AJ$992,6,)/VLOOKUP($D496,$C$6:$AJ$992,4,))*$F496</f>
        <v>0</v>
      </c>
      <c r="I496" s="27">
        <f>(VLOOKUP($D496,$C$6:$AJ$992,7,)/VLOOKUP($D496,$C$6:$AJ$992,4,))*$F496</f>
        <v>0</v>
      </c>
      <c r="J496" s="27">
        <f>(VLOOKUP($D496,$C$6:$AJ$992,8,)/VLOOKUP($D496,$C$6:$AJ$992,4,))*$F496</f>
        <v>0</v>
      </c>
      <c r="K496" s="27">
        <f>(VLOOKUP($D496,$C$6:$AJ$992,9,)/VLOOKUP($D496,$C$6:$AJ$992,4,))*$F496</f>
        <v>392607.49846362503</v>
      </c>
      <c r="L496" s="27">
        <f>(VLOOKUP($D496,$C$6:$AJ$992,10,)/VLOOKUP($D496,$C$6:$AJ$992,4,))*$F496</f>
        <v>0</v>
      </c>
      <c r="M496" s="27">
        <f>(VLOOKUP($D496,$C$6:$AJ$992,11,)/VLOOKUP($D496,$C$6:$AJ$992,4,))*$F496</f>
        <v>0</v>
      </c>
      <c r="N496" s="27">
        <f>(VLOOKUP($D496,$C$6:$AJ$992,12,)/VLOOKUP($D496,$C$6:$AJ$992,4,))*$F496</f>
        <v>0</v>
      </c>
      <c r="O496" s="27">
        <f>(VLOOKUP($D496,$C$6:$AJ$992,13,)/VLOOKUP($D496,$C$6:$AJ$992,4,))*$F496</f>
        <v>0</v>
      </c>
      <c r="P496" s="27">
        <f>(VLOOKUP($D496,$C$6:$AJ$992,14,)/VLOOKUP($D496,$C$6:$AJ$992,4,))*$F496</f>
        <v>0</v>
      </c>
      <c r="Q496" s="27">
        <f>(VLOOKUP($D496,$C$6:$AJ$992,15,)/VLOOKUP($D496,$C$6:$AJ$992,4,))*$F496</f>
        <v>0</v>
      </c>
      <c r="R496" s="27">
        <f>(VLOOKUP($D496,$C$6:$AJ$992,16,)/VLOOKUP($D496,$C$6:$AJ$992,4,))*$F496</f>
        <v>0</v>
      </c>
      <c r="S496" s="27">
        <f>(VLOOKUP($D496,$C$6:$AJ$992,17,)/VLOOKUP($D496,$C$6:$AJ$992,4,))*$F496</f>
        <v>0</v>
      </c>
      <c r="T496" s="27">
        <f>(VLOOKUP($D496,$C$6:$AJ$992,18,)/VLOOKUP($D496,$C$6:$AJ$992,4,))*$F496</f>
        <v>0</v>
      </c>
      <c r="U496" s="27">
        <f>(VLOOKUP($D496,$C$6:$AJ$992,19,)/VLOOKUP($D496,$C$6:$AJ$992,4,))*$F496</f>
        <v>0</v>
      </c>
      <c r="V496" s="27">
        <f>(VLOOKUP($D496,$C$6:$AJ$992,20,)/VLOOKUP($D496,$C$6:$AJ$992,4,))*$F496</f>
        <v>0</v>
      </c>
      <c r="W496" s="27">
        <f>SUM(G496:V496)</f>
        <v>392607.49846362503</v>
      </c>
      <c r="X496" s="125" t="str">
        <f>IF(ABS(W496-F496)&lt;1,"ok","err")</f>
        <v>ok</v>
      </c>
    </row>
    <row r="497" spans="1:24" x14ac:dyDescent="0.2">
      <c r="F497" s="32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125"/>
    </row>
    <row r="498" spans="1:24" x14ac:dyDescent="0.2">
      <c r="A498" s="13" t="s">
        <v>5</v>
      </c>
      <c r="F498" s="32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125"/>
    </row>
    <row r="499" spans="1:24" x14ac:dyDescent="0.2">
      <c r="A499" s="28">
        <v>374</v>
      </c>
      <c r="B499" s="25" t="s">
        <v>603</v>
      </c>
      <c r="C499" s="117" t="s">
        <v>607</v>
      </c>
      <c r="D499" s="117" t="s">
        <v>39</v>
      </c>
      <c r="F499" s="32">
        <v>0</v>
      </c>
      <c r="G499" s="27">
        <f t="shared" ref="G499:G512" si="267">(VLOOKUP($D499,$C$6:$AJ$992,5,)/VLOOKUP($D499,$C$6:$AJ$992,4,))*$F499</f>
        <v>0</v>
      </c>
      <c r="H499" s="27">
        <f t="shared" ref="H499:H512" si="268">(VLOOKUP($D499,$C$6:$AJ$992,6,)/VLOOKUP($D499,$C$6:$AJ$992,4,))*$F499</f>
        <v>0</v>
      </c>
      <c r="I499" s="27">
        <f t="shared" ref="I499:I512" si="269">(VLOOKUP($D499,$C$6:$AJ$992,7,)/VLOOKUP($D499,$C$6:$AJ$992,4,))*$F499</f>
        <v>0</v>
      </c>
      <c r="J499" s="27">
        <f t="shared" ref="J499:J512" si="270">(VLOOKUP($D499,$C$6:$AJ$992,8,)/VLOOKUP($D499,$C$6:$AJ$992,4,))*$F499</f>
        <v>0</v>
      </c>
      <c r="K499" s="27">
        <f t="shared" ref="K499:K512" si="271">(VLOOKUP($D499,$C$6:$AJ$992,9,)/VLOOKUP($D499,$C$6:$AJ$992,4,))*$F499</f>
        <v>0</v>
      </c>
      <c r="L499" s="27">
        <f t="shared" ref="L499:L512" si="272">(VLOOKUP($D499,$C$6:$AJ$992,10,)/VLOOKUP($D499,$C$6:$AJ$992,4,))*$F499</f>
        <v>0</v>
      </c>
      <c r="M499" s="27">
        <f t="shared" ref="M499:M512" si="273">(VLOOKUP($D499,$C$6:$AJ$992,11,)/VLOOKUP($D499,$C$6:$AJ$992,4,))*$F499</f>
        <v>0</v>
      </c>
      <c r="N499" s="27">
        <f t="shared" ref="N499:N512" si="274">(VLOOKUP($D499,$C$6:$AJ$992,12,)/VLOOKUP($D499,$C$6:$AJ$992,4,))*$F499</f>
        <v>0</v>
      </c>
      <c r="O499" s="27">
        <f t="shared" ref="O499:O512" si="275">(VLOOKUP($D499,$C$6:$AJ$992,13,)/VLOOKUP($D499,$C$6:$AJ$992,4,))*$F499</f>
        <v>0</v>
      </c>
      <c r="P499" s="27">
        <f t="shared" ref="P499:P512" si="276">(VLOOKUP($D499,$C$6:$AJ$992,14,)/VLOOKUP($D499,$C$6:$AJ$992,4,))*$F499</f>
        <v>0</v>
      </c>
      <c r="Q499" s="27">
        <f t="shared" ref="Q499:Q512" si="277">(VLOOKUP($D499,$C$6:$AJ$992,15,)/VLOOKUP($D499,$C$6:$AJ$992,4,))*$F499</f>
        <v>0</v>
      </c>
      <c r="R499" s="27">
        <f t="shared" ref="R499:R512" si="278">(VLOOKUP($D499,$C$6:$AJ$992,16,)/VLOOKUP($D499,$C$6:$AJ$992,4,))*$F499</f>
        <v>0</v>
      </c>
      <c r="S499" s="27">
        <f t="shared" ref="S499:S512" si="279">(VLOOKUP($D499,$C$6:$AJ$992,17,)/VLOOKUP($D499,$C$6:$AJ$992,4,))*$F499</f>
        <v>0</v>
      </c>
      <c r="T499" s="27">
        <f t="shared" ref="T499:T512" si="280">(VLOOKUP($D499,$C$6:$AJ$992,18,)/VLOOKUP($D499,$C$6:$AJ$992,4,))*$F499</f>
        <v>0</v>
      </c>
      <c r="U499" s="27">
        <f t="shared" ref="U499:U512" si="281">(VLOOKUP($D499,$C$6:$AJ$992,19,)/VLOOKUP($D499,$C$6:$AJ$992,4,))*$F499</f>
        <v>0</v>
      </c>
      <c r="V499" s="27">
        <f t="shared" ref="V499:V512" si="282">(VLOOKUP($D499,$C$6:$AJ$992,20,)/VLOOKUP($D499,$C$6:$AJ$992,4,))*$F499</f>
        <v>0</v>
      </c>
      <c r="W499" s="27">
        <f>SUM(G499:V499)</f>
        <v>0</v>
      </c>
      <c r="X499" s="125" t="str">
        <f>IF(ABS(W499-F499)&lt;1,"ok","err")</f>
        <v>ok</v>
      </c>
    </row>
    <row r="500" spans="1:24" x14ac:dyDescent="0.2">
      <c r="A500" s="28">
        <v>375</v>
      </c>
      <c r="B500" s="25" t="s">
        <v>29</v>
      </c>
      <c r="C500" s="117" t="s">
        <v>608</v>
      </c>
      <c r="D500" s="117" t="s">
        <v>39</v>
      </c>
      <c r="F500" s="27">
        <v>34066.781971999997</v>
      </c>
      <c r="G500" s="27">
        <f t="shared" si="267"/>
        <v>0</v>
      </c>
      <c r="H500" s="27">
        <f t="shared" si="268"/>
        <v>0</v>
      </c>
      <c r="I500" s="27">
        <f t="shared" si="269"/>
        <v>0</v>
      </c>
      <c r="J500" s="27">
        <f t="shared" si="270"/>
        <v>0</v>
      </c>
      <c r="K500" s="27">
        <f t="shared" si="271"/>
        <v>0</v>
      </c>
      <c r="L500" s="27">
        <f t="shared" si="272"/>
        <v>0</v>
      </c>
      <c r="M500" s="27">
        <f t="shared" si="273"/>
        <v>0</v>
      </c>
      <c r="N500" s="27">
        <f t="shared" si="274"/>
        <v>34066.781971999997</v>
      </c>
      <c r="O500" s="27">
        <f t="shared" si="275"/>
        <v>0</v>
      </c>
      <c r="P500" s="27">
        <f t="shared" si="276"/>
        <v>0</v>
      </c>
      <c r="Q500" s="27">
        <f t="shared" si="277"/>
        <v>0</v>
      </c>
      <c r="R500" s="27">
        <f t="shared" si="278"/>
        <v>0</v>
      </c>
      <c r="S500" s="27">
        <f t="shared" si="279"/>
        <v>0</v>
      </c>
      <c r="T500" s="27">
        <f t="shared" si="280"/>
        <v>0</v>
      </c>
      <c r="U500" s="27">
        <f t="shared" si="281"/>
        <v>0</v>
      </c>
      <c r="V500" s="27">
        <f t="shared" si="282"/>
        <v>0</v>
      </c>
      <c r="W500" s="27">
        <f t="shared" ref="W500:W510" si="283">SUM(G500:V500)</f>
        <v>34066.781971999997</v>
      </c>
      <c r="X500" s="125" t="str">
        <f t="shared" ref="X500:X514" si="284">IF(ABS(W500-F500)&lt;1,"ok","err")</f>
        <v>ok</v>
      </c>
    </row>
    <row r="501" spans="1:24" x14ac:dyDescent="0.2">
      <c r="A501" s="28">
        <v>376</v>
      </c>
      <c r="B501" s="25" t="s">
        <v>31</v>
      </c>
      <c r="C501" s="117" t="s">
        <v>609</v>
      </c>
      <c r="D501" s="117" t="s">
        <v>41</v>
      </c>
      <c r="F501" s="27">
        <v>6490638.1390017541</v>
      </c>
      <c r="G501" s="27">
        <f t="shared" si="267"/>
        <v>0</v>
      </c>
      <c r="H501" s="27">
        <f t="shared" si="268"/>
        <v>0</v>
      </c>
      <c r="I501" s="27">
        <f t="shared" si="269"/>
        <v>0</v>
      </c>
      <c r="J501" s="27">
        <f t="shared" si="270"/>
        <v>0</v>
      </c>
      <c r="K501" s="27">
        <f t="shared" si="271"/>
        <v>0</v>
      </c>
      <c r="L501" s="27">
        <f t="shared" si="272"/>
        <v>0</v>
      </c>
      <c r="M501" s="27">
        <f t="shared" si="273"/>
        <v>0</v>
      </c>
      <c r="N501" s="27">
        <f t="shared" si="274"/>
        <v>0</v>
      </c>
      <c r="O501" s="27">
        <f t="shared" si="275"/>
        <v>2219542.8802909707</v>
      </c>
      <c r="P501" s="27">
        <f t="shared" si="276"/>
        <v>3715344.1392824235</v>
      </c>
      <c r="Q501" s="27">
        <f t="shared" si="277"/>
        <v>322984.07745129743</v>
      </c>
      <c r="R501" s="27">
        <f t="shared" si="278"/>
        <v>232767.04197706268</v>
      </c>
      <c r="S501" s="27">
        <f t="shared" si="279"/>
        <v>0</v>
      </c>
      <c r="T501" s="27">
        <f t="shared" si="280"/>
        <v>0</v>
      </c>
      <c r="U501" s="27">
        <f t="shared" si="281"/>
        <v>0</v>
      </c>
      <c r="V501" s="27">
        <f t="shared" si="282"/>
        <v>0</v>
      </c>
      <c r="W501" s="27">
        <f t="shared" si="283"/>
        <v>6490638.1390017541</v>
      </c>
      <c r="X501" s="125" t="str">
        <f t="shared" si="284"/>
        <v>ok</v>
      </c>
    </row>
    <row r="502" spans="1:24" x14ac:dyDescent="0.2">
      <c r="A502" s="28">
        <v>378</v>
      </c>
      <c r="B502" s="25" t="s">
        <v>605</v>
      </c>
      <c r="C502" s="117" t="s">
        <v>610</v>
      </c>
      <c r="D502" s="117" t="s">
        <v>39</v>
      </c>
      <c r="F502" s="27">
        <v>438849.51858325012</v>
      </c>
      <c r="G502" s="27">
        <f t="shared" si="267"/>
        <v>0</v>
      </c>
      <c r="H502" s="27">
        <f t="shared" si="268"/>
        <v>0</v>
      </c>
      <c r="I502" s="27">
        <f t="shared" si="269"/>
        <v>0</v>
      </c>
      <c r="J502" s="27">
        <f t="shared" si="270"/>
        <v>0</v>
      </c>
      <c r="K502" s="27">
        <f t="shared" si="271"/>
        <v>0</v>
      </c>
      <c r="L502" s="27">
        <f t="shared" si="272"/>
        <v>0</v>
      </c>
      <c r="M502" s="27">
        <f t="shared" si="273"/>
        <v>0</v>
      </c>
      <c r="N502" s="27">
        <f t="shared" si="274"/>
        <v>438849.51858325012</v>
      </c>
      <c r="O502" s="27">
        <f t="shared" si="275"/>
        <v>0</v>
      </c>
      <c r="P502" s="27">
        <f t="shared" si="276"/>
        <v>0</v>
      </c>
      <c r="Q502" s="27">
        <f t="shared" si="277"/>
        <v>0</v>
      </c>
      <c r="R502" s="27">
        <f t="shared" si="278"/>
        <v>0</v>
      </c>
      <c r="S502" s="27">
        <f t="shared" si="279"/>
        <v>0</v>
      </c>
      <c r="T502" s="27">
        <f t="shared" si="280"/>
        <v>0</v>
      </c>
      <c r="U502" s="27">
        <f t="shared" si="281"/>
        <v>0</v>
      </c>
      <c r="V502" s="27">
        <f t="shared" si="282"/>
        <v>0</v>
      </c>
      <c r="W502" s="27">
        <f t="shared" si="283"/>
        <v>438849.51858325012</v>
      </c>
      <c r="X502" s="125" t="str">
        <f t="shared" si="284"/>
        <v>ok</v>
      </c>
    </row>
    <row r="503" spans="1:24" x14ac:dyDescent="0.2">
      <c r="A503" s="28">
        <v>379</v>
      </c>
      <c r="B503" s="25" t="s">
        <v>604</v>
      </c>
      <c r="C503" s="117" t="s">
        <v>611</v>
      </c>
      <c r="D503" s="117" t="s">
        <v>39</v>
      </c>
      <c r="F503" s="27">
        <v>165689.90358799999</v>
      </c>
      <c r="G503" s="27">
        <f t="shared" si="267"/>
        <v>0</v>
      </c>
      <c r="H503" s="27">
        <f t="shared" si="268"/>
        <v>0</v>
      </c>
      <c r="I503" s="27">
        <f t="shared" si="269"/>
        <v>0</v>
      </c>
      <c r="J503" s="27">
        <f t="shared" si="270"/>
        <v>0</v>
      </c>
      <c r="K503" s="27">
        <f t="shared" si="271"/>
        <v>0</v>
      </c>
      <c r="L503" s="27">
        <f t="shared" si="272"/>
        <v>0</v>
      </c>
      <c r="M503" s="27">
        <f t="shared" si="273"/>
        <v>0</v>
      </c>
      <c r="N503" s="27">
        <f t="shared" si="274"/>
        <v>165689.90358799999</v>
      </c>
      <c r="O503" s="27">
        <f t="shared" si="275"/>
        <v>0</v>
      </c>
      <c r="P503" s="27">
        <f t="shared" si="276"/>
        <v>0</v>
      </c>
      <c r="Q503" s="27">
        <f t="shared" si="277"/>
        <v>0</v>
      </c>
      <c r="R503" s="27">
        <f t="shared" si="278"/>
        <v>0</v>
      </c>
      <c r="S503" s="27">
        <f t="shared" si="279"/>
        <v>0</v>
      </c>
      <c r="T503" s="27">
        <f t="shared" si="280"/>
        <v>0</v>
      </c>
      <c r="U503" s="27">
        <f t="shared" si="281"/>
        <v>0</v>
      </c>
      <c r="V503" s="27">
        <f t="shared" si="282"/>
        <v>0</v>
      </c>
      <c r="W503" s="27">
        <f t="shared" si="283"/>
        <v>165689.90358799999</v>
      </c>
      <c r="X503" s="125" t="str">
        <f t="shared" si="284"/>
        <v>ok</v>
      </c>
    </row>
    <row r="504" spans="1:24" x14ac:dyDescent="0.2">
      <c r="A504" s="28">
        <v>380</v>
      </c>
      <c r="B504" s="25" t="s">
        <v>10</v>
      </c>
      <c r="C504" s="117" t="s">
        <v>612</v>
      </c>
      <c r="D504" s="117" t="s">
        <v>43</v>
      </c>
      <c r="F504" s="27">
        <v>7848158.6784677487</v>
      </c>
      <c r="G504" s="27">
        <f t="shared" si="267"/>
        <v>0</v>
      </c>
      <c r="H504" s="27">
        <f t="shared" si="268"/>
        <v>0</v>
      </c>
      <c r="I504" s="27">
        <f t="shared" si="269"/>
        <v>0</v>
      </c>
      <c r="J504" s="27">
        <f t="shared" si="270"/>
        <v>0</v>
      </c>
      <c r="K504" s="27">
        <f t="shared" si="271"/>
        <v>0</v>
      </c>
      <c r="L504" s="27">
        <f t="shared" si="272"/>
        <v>0</v>
      </c>
      <c r="M504" s="27">
        <f t="shared" si="273"/>
        <v>0</v>
      </c>
      <c r="N504" s="27">
        <f t="shared" si="274"/>
        <v>0</v>
      </c>
      <c r="O504" s="27">
        <f t="shared" si="275"/>
        <v>0</v>
      </c>
      <c r="P504" s="27">
        <f t="shared" si="276"/>
        <v>0</v>
      </c>
      <c r="Q504" s="27">
        <f t="shared" si="277"/>
        <v>0</v>
      </c>
      <c r="R504" s="27">
        <f t="shared" si="278"/>
        <v>0</v>
      </c>
      <c r="S504" s="27">
        <f t="shared" si="279"/>
        <v>7848158.6784677487</v>
      </c>
      <c r="T504" s="27">
        <f t="shared" si="280"/>
        <v>0</v>
      </c>
      <c r="U504" s="27">
        <f t="shared" si="281"/>
        <v>0</v>
      </c>
      <c r="V504" s="27">
        <f t="shared" si="282"/>
        <v>0</v>
      </c>
      <c r="W504" s="27">
        <f t="shared" si="283"/>
        <v>7848158.6784677487</v>
      </c>
      <c r="X504" s="125" t="str">
        <f t="shared" si="284"/>
        <v>ok</v>
      </c>
    </row>
    <row r="505" spans="1:24" x14ac:dyDescent="0.2">
      <c r="A505" s="28">
        <v>381</v>
      </c>
      <c r="B505" s="25" t="s">
        <v>11</v>
      </c>
      <c r="C505" s="117" t="s">
        <v>613</v>
      </c>
      <c r="D505" s="117" t="s">
        <v>46</v>
      </c>
      <c r="F505" s="27">
        <v>1989293.6676914156</v>
      </c>
      <c r="G505" s="27">
        <f t="shared" si="267"/>
        <v>0</v>
      </c>
      <c r="H505" s="27">
        <f t="shared" si="268"/>
        <v>0</v>
      </c>
      <c r="I505" s="27">
        <f t="shared" si="269"/>
        <v>0</v>
      </c>
      <c r="J505" s="27">
        <f t="shared" si="270"/>
        <v>0</v>
      </c>
      <c r="K505" s="27">
        <f t="shared" si="271"/>
        <v>0</v>
      </c>
      <c r="L505" s="27">
        <f t="shared" si="272"/>
        <v>0</v>
      </c>
      <c r="M505" s="27">
        <f t="shared" si="273"/>
        <v>0</v>
      </c>
      <c r="N505" s="27">
        <f t="shared" si="274"/>
        <v>0</v>
      </c>
      <c r="O505" s="27">
        <f t="shared" si="275"/>
        <v>0</v>
      </c>
      <c r="P505" s="27">
        <f t="shared" si="276"/>
        <v>0</v>
      </c>
      <c r="Q505" s="27">
        <f t="shared" si="277"/>
        <v>0</v>
      </c>
      <c r="R505" s="27">
        <f t="shared" si="278"/>
        <v>0</v>
      </c>
      <c r="S505" s="27">
        <f t="shared" si="279"/>
        <v>0</v>
      </c>
      <c r="T505" s="27">
        <f t="shared" si="280"/>
        <v>1989293.6676914156</v>
      </c>
      <c r="U505" s="27">
        <f t="shared" si="281"/>
        <v>0</v>
      </c>
      <c r="V505" s="27">
        <f t="shared" si="282"/>
        <v>0</v>
      </c>
      <c r="W505" s="27">
        <f t="shared" si="283"/>
        <v>1989293.6676914156</v>
      </c>
      <c r="X505" s="125" t="str">
        <f t="shared" si="284"/>
        <v>ok</v>
      </c>
    </row>
    <row r="506" spans="1:24" x14ac:dyDescent="0.2">
      <c r="A506" s="28">
        <v>382</v>
      </c>
      <c r="B506" s="25" t="s">
        <v>44</v>
      </c>
      <c r="C506" s="117" t="s">
        <v>614</v>
      </c>
      <c r="D506" s="117" t="s">
        <v>46</v>
      </c>
      <c r="F506" s="27">
        <v>0</v>
      </c>
      <c r="G506" s="27">
        <f t="shared" si="267"/>
        <v>0</v>
      </c>
      <c r="H506" s="27">
        <f t="shared" si="268"/>
        <v>0</v>
      </c>
      <c r="I506" s="27">
        <f t="shared" si="269"/>
        <v>0</v>
      </c>
      <c r="J506" s="27">
        <f t="shared" si="270"/>
        <v>0</v>
      </c>
      <c r="K506" s="27">
        <f t="shared" si="271"/>
        <v>0</v>
      </c>
      <c r="L506" s="27">
        <f t="shared" si="272"/>
        <v>0</v>
      </c>
      <c r="M506" s="27">
        <f t="shared" si="273"/>
        <v>0</v>
      </c>
      <c r="N506" s="27">
        <f t="shared" si="274"/>
        <v>0</v>
      </c>
      <c r="O506" s="27">
        <f t="shared" si="275"/>
        <v>0</v>
      </c>
      <c r="P506" s="27">
        <f t="shared" si="276"/>
        <v>0</v>
      </c>
      <c r="Q506" s="27">
        <f t="shared" si="277"/>
        <v>0</v>
      </c>
      <c r="R506" s="27">
        <f t="shared" si="278"/>
        <v>0</v>
      </c>
      <c r="S506" s="27">
        <f t="shared" si="279"/>
        <v>0</v>
      </c>
      <c r="T506" s="27">
        <f t="shared" si="280"/>
        <v>0</v>
      </c>
      <c r="U506" s="27">
        <f t="shared" si="281"/>
        <v>0</v>
      </c>
      <c r="V506" s="27">
        <f t="shared" si="282"/>
        <v>0</v>
      </c>
      <c r="W506" s="27">
        <f t="shared" si="283"/>
        <v>0</v>
      </c>
      <c r="X506" s="125" t="str">
        <f t="shared" si="284"/>
        <v>ok</v>
      </c>
    </row>
    <row r="507" spans="1:24" x14ac:dyDescent="0.2">
      <c r="A507" s="28">
        <v>383</v>
      </c>
      <c r="B507" s="25" t="s">
        <v>47</v>
      </c>
      <c r="C507" s="117" t="s">
        <v>615</v>
      </c>
      <c r="D507" s="117" t="s">
        <v>46</v>
      </c>
      <c r="F507" s="27">
        <v>1031491.4451983338</v>
      </c>
      <c r="G507" s="27">
        <f t="shared" si="267"/>
        <v>0</v>
      </c>
      <c r="H507" s="27">
        <f t="shared" si="268"/>
        <v>0</v>
      </c>
      <c r="I507" s="27">
        <f t="shared" si="269"/>
        <v>0</v>
      </c>
      <c r="J507" s="27">
        <f t="shared" si="270"/>
        <v>0</v>
      </c>
      <c r="K507" s="27">
        <f t="shared" si="271"/>
        <v>0</v>
      </c>
      <c r="L507" s="27">
        <f t="shared" si="272"/>
        <v>0</v>
      </c>
      <c r="M507" s="27">
        <f t="shared" si="273"/>
        <v>0</v>
      </c>
      <c r="N507" s="27">
        <f t="shared" si="274"/>
        <v>0</v>
      </c>
      <c r="O507" s="27">
        <f t="shared" si="275"/>
        <v>0</v>
      </c>
      <c r="P507" s="27">
        <f t="shared" si="276"/>
        <v>0</v>
      </c>
      <c r="Q507" s="27">
        <f t="shared" si="277"/>
        <v>0</v>
      </c>
      <c r="R507" s="27">
        <f t="shared" si="278"/>
        <v>0</v>
      </c>
      <c r="S507" s="27">
        <f t="shared" si="279"/>
        <v>0</v>
      </c>
      <c r="T507" s="27">
        <f t="shared" si="280"/>
        <v>1031491.4451983338</v>
      </c>
      <c r="U507" s="27">
        <f t="shared" si="281"/>
        <v>0</v>
      </c>
      <c r="V507" s="27">
        <f t="shared" si="282"/>
        <v>0</v>
      </c>
      <c r="W507" s="27">
        <f t="shared" si="283"/>
        <v>1031491.4451983338</v>
      </c>
      <c r="X507" s="125" t="str">
        <f t="shared" si="284"/>
        <v>ok</v>
      </c>
    </row>
    <row r="508" spans="1:24" x14ac:dyDescent="0.2">
      <c r="A508" s="28">
        <v>384</v>
      </c>
      <c r="B508" s="25" t="s">
        <v>50</v>
      </c>
      <c r="C508" s="117" t="s">
        <v>616</v>
      </c>
      <c r="D508" s="117" t="s">
        <v>46</v>
      </c>
      <c r="F508" s="27">
        <v>0</v>
      </c>
      <c r="G508" s="27">
        <f t="shared" si="267"/>
        <v>0</v>
      </c>
      <c r="H508" s="27">
        <f t="shared" si="268"/>
        <v>0</v>
      </c>
      <c r="I508" s="27">
        <f t="shared" si="269"/>
        <v>0</v>
      </c>
      <c r="J508" s="27">
        <f t="shared" si="270"/>
        <v>0</v>
      </c>
      <c r="K508" s="27">
        <f t="shared" si="271"/>
        <v>0</v>
      </c>
      <c r="L508" s="27">
        <f t="shared" si="272"/>
        <v>0</v>
      </c>
      <c r="M508" s="27">
        <f t="shared" si="273"/>
        <v>0</v>
      </c>
      <c r="N508" s="27">
        <f t="shared" si="274"/>
        <v>0</v>
      </c>
      <c r="O508" s="27">
        <f t="shared" si="275"/>
        <v>0</v>
      </c>
      <c r="P508" s="27">
        <f t="shared" si="276"/>
        <v>0</v>
      </c>
      <c r="Q508" s="27">
        <f t="shared" si="277"/>
        <v>0</v>
      </c>
      <c r="R508" s="27">
        <f t="shared" si="278"/>
        <v>0</v>
      </c>
      <c r="S508" s="27">
        <f t="shared" si="279"/>
        <v>0</v>
      </c>
      <c r="T508" s="27">
        <f t="shared" si="280"/>
        <v>0</v>
      </c>
      <c r="U508" s="27">
        <f t="shared" si="281"/>
        <v>0</v>
      </c>
      <c r="V508" s="27">
        <f t="shared" si="282"/>
        <v>0</v>
      </c>
      <c r="W508" s="27">
        <f t="shared" si="283"/>
        <v>0</v>
      </c>
      <c r="X508" s="125" t="str">
        <f t="shared" si="284"/>
        <v>ok</v>
      </c>
    </row>
    <row r="509" spans="1:24" x14ac:dyDescent="0.2">
      <c r="A509" s="28">
        <v>385</v>
      </c>
      <c r="B509" s="25" t="s">
        <v>606</v>
      </c>
      <c r="C509" s="117" t="s">
        <v>617</v>
      </c>
      <c r="D509" s="117" t="s">
        <v>46</v>
      </c>
      <c r="F509" s="27">
        <v>71003.980720625012</v>
      </c>
      <c r="G509" s="27">
        <f t="shared" si="267"/>
        <v>0</v>
      </c>
      <c r="H509" s="27">
        <f t="shared" si="268"/>
        <v>0</v>
      </c>
      <c r="I509" s="27">
        <f t="shared" si="269"/>
        <v>0</v>
      </c>
      <c r="J509" s="27">
        <f t="shared" si="270"/>
        <v>0</v>
      </c>
      <c r="K509" s="27">
        <f t="shared" si="271"/>
        <v>0</v>
      </c>
      <c r="L509" s="27">
        <f t="shared" si="272"/>
        <v>0</v>
      </c>
      <c r="M509" s="27">
        <f t="shared" si="273"/>
        <v>0</v>
      </c>
      <c r="N509" s="27">
        <f t="shared" si="274"/>
        <v>0</v>
      </c>
      <c r="O509" s="27">
        <f t="shared" si="275"/>
        <v>0</v>
      </c>
      <c r="P509" s="27">
        <f t="shared" si="276"/>
        <v>0</v>
      </c>
      <c r="Q509" s="27">
        <f t="shared" si="277"/>
        <v>0</v>
      </c>
      <c r="R509" s="27">
        <f t="shared" si="278"/>
        <v>0</v>
      </c>
      <c r="S509" s="27">
        <f t="shared" si="279"/>
        <v>0</v>
      </c>
      <c r="T509" s="27">
        <f t="shared" si="280"/>
        <v>71003.980720625012</v>
      </c>
      <c r="U509" s="27">
        <f t="shared" si="281"/>
        <v>0</v>
      </c>
      <c r="V509" s="27">
        <f t="shared" si="282"/>
        <v>0</v>
      </c>
      <c r="W509" s="27">
        <f t="shared" si="283"/>
        <v>71003.980720625012</v>
      </c>
      <c r="X509" s="125" t="str">
        <f t="shared" si="284"/>
        <v>ok</v>
      </c>
    </row>
    <row r="510" spans="1:24" x14ac:dyDescent="0.2">
      <c r="A510" s="28">
        <v>387</v>
      </c>
      <c r="B510" s="25" t="s">
        <v>55</v>
      </c>
      <c r="C510" s="117" t="s">
        <v>618</v>
      </c>
      <c r="D510" s="117" t="s">
        <v>46</v>
      </c>
      <c r="F510" s="27">
        <v>24645.638921833328</v>
      </c>
      <c r="G510" s="27">
        <f t="shared" si="267"/>
        <v>0</v>
      </c>
      <c r="H510" s="27">
        <f t="shared" si="268"/>
        <v>0</v>
      </c>
      <c r="I510" s="27">
        <f t="shared" si="269"/>
        <v>0</v>
      </c>
      <c r="J510" s="27">
        <f t="shared" si="270"/>
        <v>0</v>
      </c>
      <c r="K510" s="27">
        <f t="shared" si="271"/>
        <v>0</v>
      </c>
      <c r="L510" s="27">
        <f t="shared" si="272"/>
        <v>0</v>
      </c>
      <c r="M510" s="27">
        <f t="shared" si="273"/>
        <v>0</v>
      </c>
      <c r="N510" s="27">
        <f t="shared" si="274"/>
        <v>0</v>
      </c>
      <c r="O510" s="27">
        <f t="shared" si="275"/>
        <v>0</v>
      </c>
      <c r="P510" s="27">
        <f t="shared" si="276"/>
        <v>0</v>
      </c>
      <c r="Q510" s="27">
        <f t="shared" si="277"/>
        <v>0</v>
      </c>
      <c r="R510" s="27">
        <f t="shared" si="278"/>
        <v>0</v>
      </c>
      <c r="S510" s="27">
        <f t="shared" si="279"/>
        <v>0</v>
      </c>
      <c r="T510" s="27">
        <f t="shared" si="280"/>
        <v>24645.638921833328</v>
      </c>
      <c r="U510" s="27">
        <f t="shared" si="281"/>
        <v>0</v>
      </c>
      <c r="V510" s="27">
        <f t="shared" si="282"/>
        <v>0</v>
      </c>
      <c r="W510" s="27">
        <f t="shared" si="283"/>
        <v>24645.638921833328</v>
      </c>
      <c r="X510" s="125" t="str">
        <f t="shared" si="284"/>
        <v>ok</v>
      </c>
    </row>
    <row r="511" spans="1:24" x14ac:dyDescent="0.2">
      <c r="A511" s="28">
        <v>388</v>
      </c>
      <c r="B511" s="25" t="s">
        <v>722</v>
      </c>
      <c r="C511" s="117" t="s">
        <v>724</v>
      </c>
      <c r="D511" s="117" t="s">
        <v>39</v>
      </c>
      <c r="F511" s="27">
        <v>0</v>
      </c>
      <c r="G511" s="27">
        <f t="shared" si="267"/>
        <v>0</v>
      </c>
      <c r="H511" s="27">
        <f t="shared" si="268"/>
        <v>0</v>
      </c>
      <c r="I511" s="27">
        <f t="shared" si="269"/>
        <v>0</v>
      </c>
      <c r="J511" s="27">
        <f t="shared" si="270"/>
        <v>0</v>
      </c>
      <c r="K511" s="27">
        <f t="shared" si="271"/>
        <v>0</v>
      </c>
      <c r="L511" s="27">
        <f t="shared" si="272"/>
        <v>0</v>
      </c>
      <c r="M511" s="27">
        <f t="shared" si="273"/>
        <v>0</v>
      </c>
      <c r="N511" s="27">
        <f t="shared" si="274"/>
        <v>0</v>
      </c>
      <c r="O511" s="27">
        <f t="shared" si="275"/>
        <v>0</v>
      </c>
      <c r="P511" s="27">
        <f t="shared" si="276"/>
        <v>0</v>
      </c>
      <c r="Q511" s="27">
        <f t="shared" si="277"/>
        <v>0</v>
      </c>
      <c r="R511" s="27">
        <f t="shared" si="278"/>
        <v>0</v>
      </c>
      <c r="S511" s="27">
        <f t="shared" si="279"/>
        <v>0</v>
      </c>
      <c r="T511" s="27">
        <f t="shared" si="280"/>
        <v>0</v>
      </c>
      <c r="U511" s="27">
        <f t="shared" si="281"/>
        <v>0</v>
      </c>
      <c r="V511" s="27">
        <f t="shared" si="282"/>
        <v>0</v>
      </c>
      <c r="W511" s="27">
        <f>SUM(G511:V511)</f>
        <v>0</v>
      </c>
      <c r="X511" s="125" t="str">
        <f>IF(ABS(W511-F511)&lt;1,"ok","err")</f>
        <v>ok</v>
      </c>
    </row>
    <row r="512" spans="1:24" x14ac:dyDescent="0.2">
      <c r="A512" s="28">
        <v>388</v>
      </c>
      <c r="B512" s="25" t="s">
        <v>721</v>
      </c>
      <c r="C512" s="117" t="s">
        <v>724</v>
      </c>
      <c r="D512" s="117" t="s">
        <v>41</v>
      </c>
      <c r="F512" s="27">
        <v>0</v>
      </c>
      <c r="G512" s="27">
        <f t="shared" si="267"/>
        <v>0</v>
      </c>
      <c r="H512" s="27">
        <f t="shared" si="268"/>
        <v>0</v>
      </c>
      <c r="I512" s="27">
        <f t="shared" si="269"/>
        <v>0</v>
      </c>
      <c r="J512" s="27">
        <f t="shared" si="270"/>
        <v>0</v>
      </c>
      <c r="K512" s="27">
        <f t="shared" si="271"/>
        <v>0</v>
      </c>
      <c r="L512" s="27">
        <f t="shared" si="272"/>
        <v>0</v>
      </c>
      <c r="M512" s="27">
        <f t="shared" si="273"/>
        <v>0</v>
      </c>
      <c r="N512" s="27">
        <f t="shared" si="274"/>
        <v>0</v>
      </c>
      <c r="O512" s="27">
        <f t="shared" si="275"/>
        <v>0</v>
      </c>
      <c r="P512" s="27">
        <f t="shared" si="276"/>
        <v>0</v>
      </c>
      <c r="Q512" s="27">
        <f t="shared" si="277"/>
        <v>0</v>
      </c>
      <c r="R512" s="27">
        <f t="shared" si="278"/>
        <v>0</v>
      </c>
      <c r="S512" s="27">
        <f t="shared" si="279"/>
        <v>0</v>
      </c>
      <c r="T512" s="27">
        <f t="shared" si="280"/>
        <v>0</v>
      </c>
      <c r="U512" s="27">
        <f t="shared" si="281"/>
        <v>0</v>
      </c>
      <c r="V512" s="27">
        <f t="shared" si="282"/>
        <v>0</v>
      </c>
      <c r="W512" s="27">
        <f>SUM(G512:V512)</f>
        <v>0</v>
      </c>
      <c r="X512" s="125" t="str">
        <f>IF(ABS(W512-F512)&lt;1,"ok","err")</f>
        <v>ok</v>
      </c>
    </row>
    <row r="514" spans="1:24" x14ac:dyDescent="0.2">
      <c r="A514" s="25" t="s">
        <v>619</v>
      </c>
      <c r="F514" s="33">
        <f>SUM(F499:F513)</f>
        <v>18093837.754144963</v>
      </c>
      <c r="G514" s="33">
        <f t="shared" ref="G514:W514" si="285">SUM(G499:G513)</f>
        <v>0</v>
      </c>
      <c r="H514" s="33">
        <f t="shared" si="285"/>
        <v>0</v>
      </c>
      <c r="I514" s="33">
        <f t="shared" si="285"/>
        <v>0</v>
      </c>
      <c r="J514" s="33">
        <f t="shared" si="285"/>
        <v>0</v>
      </c>
      <c r="K514" s="33">
        <f t="shared" si="285"/>
        <v>0</v>
      </c>
      <c r="L514" s="33">
        <f t="shared" si="285"/>
        <v>0</v>
      </c>
      <c r="M514" s="33">
        <f t="shared" si="285"/>
        <v>0</v>
      </c>
      <c r="N514" s="33">
        <f t="shared" si="285"/>
        <v>638606.20414325013</v>
      </c>
      <c r="O514" s="33">
        <f t="shared" si="285"/>
        <v>2219542.8802909707</v>
      </c>
      <c r="P514" s="33">
        <f t="shared" si="285"/>
        <v>3715344.1392824235</v>
      </c>
      <c r="Q514" s="33">
        <f>SUM(Q499:Q513)</f>
        <v>322984.07745129743</v>
      </c>
      <c r="R514" s="33">
        <f>SUM(R499:R513)</f>
        <v>232767.04197706268</v>
      </c>
      <c r="S514" s="33">
        <f t="shared" si="285"/>
        <v>7848158.6784677487</v>
      </c>
      <c r="T514" s="33">
        <f t="shared" si="285"/>
        <v>3116434.7325322074</v>
      </c>
      <c r="U514" s="33">
        <f t="shared" si="285"/>
        <v>0</v>
      </c>
      <c r="V514" s="33">
        <f t="shared" si="285"/>
        <v>0</v>
      </c>
      <c r="W514" s="33">
        <f t="shared" si="285"/>
        <v>18093837.754144963</v>
      </c>
      <c r="X514" s="125" t="str">
        <f t="shared" si="284"/>
        <v>ok</v>
      </c>
    </row>
    <row r="515" spans="1:24" x14ac:dyDescent="0.2">
      <c r="F515" s="33"/>
    </row>
    <row r="516" spans="1:24" x14ac:dyDescent="0.2">
      <c r="A516" s="28">
        <v>117</v>
      </c>
      <c r="B516" s="25" t="s">
        <v>87</v>
      </c>
      <c r="C516" s="117" t="s">
        <v>620</v>
      </c>
      <c r="D516" s="117" t="s">
        <v>25</v>
      </c>
      <c r="F516" s="32">
        <v>0</v>
      </c>
      <c r="G516" s="27">
        <f>(VLOOKUP($D516,$C$6:$AJ$992,5,)/VLOOKUP($D516,$C$6:$AJ$992,4,))*$F516</f>
        <v>0</v>
      </c>
      <c r="H516" s="27">
        <f>(VLOOKUP($D516,$C$6:$AJ$992,6,)/VLOOKUP($D516,$C$6:$AJ$992,4,))*$F516</f>
        <v>0</v>
      </c>
      <c r="I516" s="27">
        <f>(VLOOKUP($D516,$C$6:$AJ$992,7,)/VLOOKUP($D516,$C$6:$AJ$992,4,))*$F516</f>
        <v>0</v>
      </c>
      <c r="J516" s="27">
        <f>(VLOOKUP($D516,$C$6:$AJ$992,8,)/VLOOKUP($D516,$C$6:$AJ$992,4,))*$F516</f>
        <v>0</v>
      </c>
      <c r="K516" s="27">
        <f>(VLOOKUP($D516,$C$6:$AJ$992,9,)/VLOOKUP($D516,$C$6:$AJ$992,4,))*$F516</f>
        <v>0</v>
      </c>
      <c r="L516" s="27">
        <f>(VLOOKUP($D516,$C$6:$AJ$992,10,)/VLOOKUP($D516,$C$6:$AJ$992,4,))*$F516</f>
        <v>0</v>
      </c>
      <c r="M516" s="27">
        <f>(VLOOKUP($D516,$C$6:$AJ$992,11,)/VLOOKUP($D516,$C$6:$AJ$992,4,))*$F516</f>
        <v>0</v>
      </c>
      <c r="N516" s="27">
        <f>(VLOOKUP($D516,$C$6:$AJ$992,12,)/VLOOKUP($D516,$C$6:$AJ$992,4,))*$F516</f>
        <v>0</v>
      </c>
      <c r="O516" s="27">
        <f>(VLOOKUP($D516,$C$6:$AJ$992,13,)/VLOOKUP($D516,$C$6:$AJ$992,4,))*$F516</f>
        <v>0</v>
      </c>
      <c r="P516" s="27">
        <f>(VLOOKUP($D516,$C$6:$AJ$992,14,)/VLOOKUP($D516,$C$6:$AJ$992,4,))*$F516</f>
        <v>0</v>
      </c>
      <c r="Q516" s="27">
        <f>(VLOOKUP($D516,$C$6:$AJ$992,15,)/VLOOKUP($D516,$C$6:$AJ$992,4,))*$F516</f>
        <v>0</v>
      </c>
      <c r="R516" s="27">
        <f>(VLOOKUP($D516,$C$6:$AJ$992,16,)/VLOOKUP($D516,$C$6:$AJ$992,4,))*$F516</f>
        <v>0</v>
      </c>
      <c r="S516" s="27">
        <f>(VLOOKUP($D516,$C$6:$AJ$992,17,)/VLOOKUP($D516,$C$6:$AJ$992,4,))*$F516</f>
        <v>0</v>
      </c>
      <c r="T516" s="27">
        <f>(VLOOKUP($D516,$C$6:$AJ$992,18,)/VLOOKUP($D516,$C$6:$AJ$992,4,))*$F516</f>
        <v>0</v>
      </c>
      <c r="U516" s="27">
        <f>(VLOOKUP($D516,$C$6:$AJ$992,19,)/VLOOKUP($D516,$C$6:$AJ$992,4,))*$F516</f>
        <v>0</v>
      </c>
      <c r="V516" s="27">
        <f>(VLOOKUP($D516,$C$6:$AJ$992,20,)/VLOOKUP($D516,$C$6:$AJ$992,4,))*$F516</f>
        <v>0</v>
      </c>
      <c r="W516" s="27">
        <f>SUM(G516:V516)</f>
        <v>0</v>
      </c>
      <c r="X516" s="125" t="str">
        <f>IF(ABS(W516-F516)&lt;1,"ok","err")</f>
        <v>ok</v>
      </c>
    </row>
    <row r="517" spans="1:24" x14ac:dyDescent="0.2">
      <c r="A517" s="28" t="s">
        <v>58</v>
      </c>
      <c r="B517" s="25" t="s">
        <v>59</v>
      </c>
      <c r="C517" s="117" t="s">
        <v>621</v>
      </c>
      <c r="D517" s="117" t="s">
        <v>57</v>
      </c>
      <c r="F517" s="27">
        <f>3639057.8398129+41</f>
        <v>3639098.8398128999</v>
      </c>
      <c r="G517" s="27">
        <f>(VLOOKUP($D517,$C$6:$AJ$992,5,)/VLOOKUP($D517,$C$6:$AJ$992,4,))*$F517</f>
        <v>0</v>
      </c>
      <c r="H517" s="27">
        <f>(VLOOKUP($D517,$C$6:$AJ$992,6,)/VLOOKUP($D517,$C$6:$AJ$992,4,))*$F517</f>
        <v>0</v>
      </c>
      <c r="I517" s="27">
        <f>(VLOOKUP($D517,$C$6:$AJ$992,7,)/VLOOKUP($D517,$C$6:$AJ$992,4,))*$F517</f>
        <v>608797.85791659902</v>
      </c>
      <c r="J517" s="27">
        <f>(VLOOKUP($D517,$C$6:$AJ$992,8,)/VLOOKUP($D517,$C$6:$AJ$992,4,))*$F517</f>
        <v>0</v>
      </c>
      <c r="K517" s="27">
        <f>(VLOOKUP($D517,$C$6:$AJ$992,9,)/VLOOKUP($D517,$C$6:$AJ$992,4,))*$F517</f>
        <v>214600.41997257265</v>
      </c>
      <c r="L517" s="27">
        <f>(VLOOKUP($D517,$C$6:$AJ$992,10,)/VLOOKUP($D517,$C$6:$AJ$992,4,))*$F517</f>
        <v>0</v>
      </c>
      <c r="M517" s="27">
        <f>(VLOOKUP($D517,$C$6:$AJ$992,11,)/VLOOKUP($D517,$C$6:$AJ$992,4,))*$F517</f>
        <v>0</v>
      </c>
      <c r="N517" s="27">
        <f>(VLOOKUP($D517,$C$6:$AJ$992,12,)/VLOOKUP($D517,$C$6:$AJ$992,4,))*$F517</f>
        <v>111434.24629170079</v>
      </c>
      <c r="O517" s="27">
        <f>(VLOOKUP($D517,$C$6:$AJ$992,13,)/VLOOKUP($D517,$C$6:$AJ$992,4,))*$F517</f>
        <v>505352.2746042973</v>
      </c>
      <c r="P517" s="27">
        <f>(VLOOKUP($D517,$C$6:$AJ$992,14,)/VLOOKUP($D517,$C$6:$AJ$992,4,))*$F517</f>
        <v>845920.85532403865</v>
      </c>
      <c r="Q517" s="27">
        <f>(VLOOKUP($D517,$C$6:$AJ$992,15,)/VLOOKUP($D517,$C$6:$AJ$992,4,))*$F517</f>
        <v>73537.99723823597</v>
      </c>
      <c r="R517" s="27">
        <f>(VLOOKUP($D517,$C$6:$AJ$992,16,)/VLOOKUP($D517,$C$6:$AJ$992,4,))*$F517</f>
        <v>52997.108170580599</v>
      </c>
      <c r="S517" s="27">
        <f>(VLOOKUP($D517,$C$6:$AJ$992,17,)/VLOOKUP($D517,$C$6:$AJ$992,4,))*$F517</f>
        <v>891263.48981656483</v>
      </c>
      <c r="T517" s="27">
        <f>(VLOOKUP($D517,$C$6:$AJ$992,18,)/VLOOKUP($D517,$C$6:$AJ$992,4,))*$F517</f>
        <v>335194.59047831048</v>
      </c>
      <c r="U517" s="27">
        <f>(VLOOKUP($D517,$C$6:$AJ$992,19,)/VLOOKUP($D517,$C$6:$AJ$992,4,))*$F517</f>
        <v>0</v>
      </c>
      <c r="V517" s="27">
        <f>(VLOOKUP($D517,$C$6:$AJ$992,20,)/VLOOKUP($D517,$C$6:$AJ$992,4,))*$F517</f>
        <v>0</v>
      </c>
      <c r="W517" s="27">
        <f>SUM(G517:V517)</f>
        <v>3639098.8398128999</v>
      </c>
      <c r="X517" s="125" t="str">
        <f>IF(ABS(W517-F517)&lt;1,"ok","err")</f>
        <v>ok</v>
      </c>
    </row>
    <row r="518" spans="1:24" x14ac:dyDescent="0.2">
      <c r="A518" s="28" t="s">
        <v>61</v>
      </c>
      <c r="B518" s="25" t="s">
        <v>62</v>
      </c>
      <c r="C518" s="117" t="s">
        <v>622</v>
      </c>
      <c r="D518" s="117" t="s">
        <v>57</v>
      </c>
      <c r="F518" s="27">
        <f>3858857.177524+338062.46</f>
        <v>4196919.6375240004</v>
      </c>
      <c r="G518" s="27">
        <f>(VLOOKUP($D518,$C$6:$AJ$992,5,)/VLOOKUP($D518,$C$6:$AJ$992,4,))*$F518</f>
        <v>0</v>
      </c>
      <c r="H518" s="27">
        <f>(VLOOKUP($D518,$C$6:$AJ$992,6,)/VLOOKUP($D518,$C$6:$AJ$992,4,))*$F518</f>
        <v>0</v>
      </c>
      <c r="I518" s="27">
        <f>(VLOOKUP($D518,$C$6:$AJ$992,7,)/VLOOKUP($D518,$C$6:$AJ$992,4,))*$F518</f>
        <v>702117.69386953139</v>
      </c>
      <c r="J518" s="27">
        <f>(VLOOKUP($D518,$C$6:$AJ$992,8,)/VLOOKUP($D518,$C$6:$AJ$992,4,))*$F518</f>
        <v>0</v>
      </c>
      <c r="K518" s="27">
        <f>(VLOOKUP($D518,$C$6:$AJ$992,9,)/VLOOKUP($D518,$C$6:$AJ$992,4,))*$F518</f>
        <v>247495.5356942419</v>
      </c>
      <c r="L518" s="27">
        <f>(VLOOKUP($D518,$C$6:$AJ$992,10,)/VLOOKUP($D518,$C$6:$AJ$992,4,))*$F518</f>
        <v>0</v>
      </c>
      <c r="M518" s="27">
        <f>(VLOOKUP($D518,$C$6:$AJ$992,11,)/VLOOKUP($D518,$C$6:$AJ$992,4,))*$F518</f>
        <v>0</v>
      </c>
      <c r="N518" s="27">
        <f>(VLOOKUP($D518,$C$6:$AJ$992,12,)/VLOOKUP($D518,$C$6:$AJ$992,4,))*$F518</f>
        <v>128515.49164802853</v>
      </c>
      <c r="O518" s="27">
        <f>(VLOOKUP($D518,$C$6:$AJ$992,13,)/VLOOKUP($D518,$C$6:$AJ$992,4,))*$F518</f>
        <v>582815.41076890379</v>
      </c>
      <c r="P518" s="27">
        <f>(VLOOKUP($D518,$C$6:$AJ$992,14,)/VLOOKUP($D518,$C$6:$AJ$992,4,))*$F518</f>
        <v>975588.18976268568</v>
      </c>
      <c r="Q518" s="27">
        <f>(VLOOKUP($D518,$C$6:$AJ$992,15,)/VLOOKUP($D518,$C$6:$AJ$992,4,))*$F518</f>
        <v>84810.300104189053</v>
      </c>
      <c r="R518" s="27">
        <f>(VLOOKUP($D518,$C$6:$AJ$992,16,)/VLOOKUP($D518,$C$6:$AJ$992,4,))*$F518</f>
        <v>61120.792208141582</v>
      </c>
      <c r="S518" s="27">
        <f>(VLOOKUP($D518,$C$6:$AJ$992,17,)/VLOOKUP($D518,$C$6:$AJ$992,4,))*$F518</f>
        <v>1027881.1890725204</v>
      </c>
      <c r="T518" s="27">
        <f>(VLOOKUP($D518,$C$6:$AJ$992,18,)/VLOOKUP($D518,$C$6:$AJ$992,4,))*$F518</f>
        <v>386575.03439575847</v>
      </c>
      <c r="U518" s="27">
        <f>(VLOOKUP($D518,$C$6:$AJ$992,19,)/VLOOKUP($D518,$C$6:$AJ$992,4,))*$F518</f>
        <v>0</v>
      </c>
      <c r="V518" s="27">
        <f>(VLOOKUP($D518,$C$6:$AJ$992,20,)/VLOOKUP($D518,$C$6:$AJ$992,4,))*$F518</f>
        <v>0</v>
      </c>
      <c r="W518" s="27">
        <f>SUM(G518:V518)</f>
        <v>4196919.6375240013</v>
      </c>
      <c r="X518" s="125" t="str">
        <f>IF(ABS(W518-F518)&lt;1,"ok","err")</f>
        <v>ok</v>
      </c>
    </row>
    <row r="519" spans="1:24" x14ac:dyDescent="0.2">
      <c r="A519" s="28" t="s">
        <v>594</v>
      </c>
      <c r="C519" s="117" t="s">
        <v>623</v>
      </c>
      <c r="D519" s="117" t="s">
        <v>57</v>
      </c>
      <c r="F519" s="27">
        <v>0</v>
      </c>
      <c r="G519" s="27">
        <f>(VLOOKUP($D519,$C$6:$AJ$992,5,)/VLOOKUP($D519,$C$6:$AJ$992,4,))*$F519</f>
        <v>0</v>
      </c>
      <c r="H519" s="27">
        <f>(VLOOKUP($D519,$C$6:$AJ$992,6,)/VLOOKUP($D519,$C$6:$AJ$992,4,))*$F519</f>
        <v>0</v>
      </c>
      <c r="I519" s="27">
        <f>(VLOOKUP($D519,$C$6:$AJ$992,7,)/VLOOKUP($D519,$C$6:$AJ$992,4,))*$F519</f>
        <v>0</v>
      </c>
      <c r="J519" s="27">
        <f>(VLOOKUP($D519,$C$6:$AJ$992,8,)/VLOOKUP($D519,$C$6:$AJ$992,4,))*$F519</f>
        <v>0</v>
      </c>
      <c r="K519" s="27">
        <f>(VLOOKUP($D519,$C$6:$AJ$992,9,)/VLOOKUP($D519,$C$6:$AJ$992,4,))*$F519</f>
        <v>0</v>
      </c>
      <c r="L519" s="27">
        <f>(VLOOKUP($D519,$C$6:$AJ$992,10,)/VLOOKUP($D519,$C$6:$AJ$992,4,))*$F519</f>
        <v>0</v>
      </c>
      <c r="M519" s="27">
        <f>(VLOOKUP($D519,$C$6:$AJ$992,11,)/VLOOKUP($D519,$C$6:$AJ$992,4,))*$F519</f>
        <v>0</v>
      </c>
      <c r="N519" s="27">
        <f>(VLOOKUP($D519,$C$6:$AJ$992,12,)/VLOOKUP($D519,$C$6:$AJ$992,4,))*$F519</f>
        <v>0</v>
      </c>
      <c r="O519" s="27">
        <f>(VLOOKUP($D519,$C$6:$AJ$992,13,)/VLOOKUP($D519,$C$6:$AJ$992,4,))*$F519</f>
        <v>0</v>
      </c>
      <c r="P519" s="27">
        <f>(VLOOKUP($D519,$C$6:$AJ$992,14,)/VLOOKUP($D519,$C$6:$AJ$992,4,))*$F519</f>
        <v>0</v>
      </c>
      <c r="Q519" s="27">
        <f>(VLOOKUP($D519,$C$6:$AJ$992,15,)/VLOOKUP($D519,$C$6:$AJ$992,4,))*$F519</f>
        <v>0</v>
      </c>
      <c r="R519" s="27">
        <f>(VLOOKUP($D519,$C$6:$AJ$992,16,)/VLOOKUP($D519,$C$6:$AJ$992,4,))*$F519</f>
        <v>0</v>
      </c>
      <c r="S519" s="27">
        <f>(VLOOKUP($D519,$C$6:$AJ$992,17,)/VLOOKUP($D519,$C$6:$AJ$992,4,))*$F519</f>
        <v>0</v>
      </c>
      <c r="T519" s="27">
        <f>(VLOOKUP($D519,$C$6:$AJ$992,18,)/VLOOKUP($D519,$C$6:$AJ$992,4,))*$F519</f>
        <v>0</v>
      </c>
      <c r="U519" s="27">
        <f>(VLOOKUP($D519,$C$6:$AJ$992,19,)/VLOOKUP($D519,$C$6:$AJ$992,4,))*$F519</f>
        <v>0</v>
      </c>
      <c r="V519" s="27">
        <f>(VLOOKUP($D519,$C$6:$AJ$992,20,)/VLOOKUP($D519,$C$6:$AJ$992,4,))*$F519</f>
        <v>0</v>
      </c>
      <c r="W519" s="27">
        <f>SUM(G519:V519)</f>
        <v>0</v>
      </c>
      <c r="X519" s="125" t="str">
        <f>IF(ABS(W519-F519)&lt;1,"ok","err")</f>
        <v>ok</v>
      </c>
    </row>
    <row r="520" spans="1:24" x14ac:dyDescent="0.2">
      <c r="A520" s="28" t="s">
        <v>840</v>
      </c>
      <c r="C520" s="117" t="s">
        <v>623</v>
      </c>
      <c r="D520" s="117" t="s">
        <v>57</v>
      </c>
      <c r="F520" s="27">
        <v>0</v>
      </c>
      <c r="G520" s="27">
        <f>(VLOOKUP($D520,$C$6:$AJ$992,5,)/VLOOKUP($D520,$C$6:$AJ$992,4,))*$F520</f>
        <v>0</v>
      </c>
      <c r="H520" s="27">
        <f>(VLOOKUP($D520,$C$6:$AJ$992,6,)/VLOOKUP($D520,$C$6:$AJ$992,4,))*$F520</f>
        <v>0</v>
      </c>
      <c r="I520" s="27">
        <f>(VLOOKUP($D520,$C$6:$AJ$992,7,)/VLOOKUP($D520,$C$6:$AJ$992,4,))*$F520</f>
        <v>0</v>
      </c>
      <c r="J520" s="27">
        <f>(VLOOKUP($D520,$C$6:$AJ$992,8,)/VLOOKUP($D520,$C$6:$AJ$992,4,))*$F520</f>
        <v>0</v>
      </c>
      <c r="K520" s="27">
        <f>(VLOOKUP($D520,$C$6:$AJ$992,9,)/VLOOKUP($D520,$C$6:$AJ$992,4,))*$F520</f>
        <v>0</v>
      </c>
      <c r="L520" s="27">
        <f>(VLOOKUP($D520,$C$6:$AJ$992,10,)/VLOOKUP($D520,$C$6:$AJ$992,4,))*$F520</f>
        <v>0</v>
      </c>
      <c r="M520" s="27">
        <f>(VLOOKUP($D520,$C$6:$AJ$992,11,)/VLOOKUP($D520,$C$6:$AJ$992,4,))*$F520</f>
        <v>0</v>
      </c>
      <c r="N520" s="27">
        <f>(VLOOKUP($D520,$C$6:$AJ$992,12,)/VLOOKUP($D520,$C$6:$AJ$992,4,))*$F520</f>
        <v>0</v>
      </c>
      <c r="O520" s="27">
        <f>(VLOOKUP($D520,$C$6:$AJ$992,13,)/VLOOKUP($D520,$C$6:$AJ$992,4,))*$F520</f>
        <v>0</v>
      </c>
      <c r="P520" s="27">
        <f>(VLOOKUP($D520,$C$6:$AJ$992,14,)/VLOOKUP($D520,$C$6:$AJ$992,4,))*$F520</f>
        <v>0</v>
      </c>
      <c r="Q520" s="27">
        <f>(VLOOKUP($D520,$C$6:$AJ$992,15,)/VLOOKUP($D520,$C$6:$AJ$992,4,))*$F520</f>
        <v>0</v>
      </c>
      <c r="R520" s="27">
        <f>(VLOOKUP($D520,$C$6:$AJ$992,16,)/VLOOKUP($D520,$C$6:$AJ$992,4,))*$F520</f>
        <v>0</v>
      </c>
      <c r="S520" s="27">
        <f>(VLOOKUP($D520,$C$6:$AJ$992,17,)/VLOOKUP($D520,$C$6:$AJ$992,4,))*$F520</f>
        <v>0</v>
      </c>
      <c r="T520" s="27">
        <f>(VLOOKUP($D520,$C$6:$AJ$992,18,)/VLOOKUP($D520,$C$6:$AJ$992,4,))*$F520</f>
        <v>0</v>
      </c>
      <c r="U520" s="27">
        <f>(VLOOKUP($D520,$C$6:$AJ$992,19,)/VLOOKUP($D520,$C$6:$AJ$992,4,))*$F520</f>
        <v>0</v>
      </c>
      <c r="V520" s="27">
        <f>(VLOOKUP($D520,$C$6:$AJ$992,20,)/VLOOKUP($D520,$C$6:$AJ$992,4,))*$F520</f>
        <v>0</v>
      </c>
      <c r="W520" s="27">
        <f>SUM(G520:V520)</f>
        <v>0</v>
      </c>
      <c r="X520" s="125" t="str">
        <f>IF(ABS(W520-F520)&lt;1,"ok","err")</f>
        <v>ok</v>
      </c>
    </row>
    <row r="521" spans="1:24" x14ac:dyDescent="0.2">
      <c r="A521" s="28"/>
      <c r="F521" s="33"/>
    </row>
    <row r="522" spans="1:24" x14ac:dyDescent="0.2">
      <c r="A522" s="28" t="s">
        <v>624</v>
      </c>
      <c r="C522" s="117" t="s">
        <v>205</v>
      </c>
      <c r="F522" s="33">
        <f>F493+F496+F514+F516+F517+F518+F519+F520</f>
        <v>29188731.504268155</v>
      </c>
      <c r="G522" s="33">
        <f t="shared" ref="G522:V522" si="286">G493+G496+G514+G516+G517+G518+G519+G520</f>
        <v>0</v>
      </c>
      <c r="H522" s="33">
        <f t="shared" si="286"/>
        <v>0</v>
      </c>
      <c r="I522" s="33">
        <f t="shared" si="286"/>
        <v>4177183.3261087965</v>
      </c>
      <c r="J522" s="33">
        <f t="shared" si="286"/>
        <v>0</v>
      </c>
      <c r="K522" s="33">
        <f t="shared" si="286"/>
        <v>854703.45413043955</v>
      </c>
      <c r="L522" s="33">
        <f t="shared" si="286"/>
        <v>0</v>
      </c>
      <c r="M522" s="33">
        <f t="shared" si="286"/>
        <v>0</v>
      </c>
      <c r="N522" s="33">
        <f t="shared" si="286"/>
        <v>878555.94208297937</v>
      </c>
      <c r="O522" s="33">
        <f t="shared" si="286"/>
        <v>3307710.5656641717</v>
      </c>
      <c r="P522" s="33">
        <f t="shared" si="286"/>
        <v>5536853.1843691478</v>
      </c>
      <c r="Q522" s="33">
        <f t="shared" si="286"/>
        <v>481332.37479372241</v>
      </c>
      <c r="R522" s="33">
        <f t="shared" si="286"/>
        <v>346884.94235578488</v>
      </c>
      <c r="S522" s="33">
        <f t="shared" si="286"/>
        <v>9767303.3573568333</v>
      </c>
      <c r="T522" s="33">
        <f t="shared" si="286"/>
        <v>3838204.3574062763</v>
      </c>
      <c r="U522" s="33">
        <f t="shared" si="286"/>
        <v>0</v>
      </c>
      <c r="V522" s="33">
        <f t="shared" si="286"/>
        <v>0</v>
      </c>
      <c r="W522" s="32">
        <f>SUM(G522:V522)</f>
        <v>29188731.504268151</v>
      </c>
      <c r="X522" s="125" t="str">
        <f>IF(ABS(W522-F522)&lt;1,"ok","err")</f>
        <v>ok</v>
      </c>
    </row>
    <row r="523" spans="1:24" x14ac:dyDescent="0.2">
      <c r="F523" s="28"/>
    </row>
    <row r="524" spans="1:24" x14ac:dyDescent="0.2">
      <c r="A524" s="28"/>
      <c r="F524" s="33"/>
    </row>
    <row r="525" spans="1:24" x14ac:dyDescent="0.2">
      <c r="A525" s="194" t="s">
        <v>738</v>
      </c>
      <c r="F525" s="33"/>
    </row>
    <row r="526" spans="1:24" x14ac:dyDescent="0.2">
      <c r="F526" s="33"/>
    </row>
    <row r="527" spans="1:24" x14ac:dyDescent="0.2">
      <c r="B527" s="25" t="s">
        <v>737</v>
      </c>
      <c r="C527" s="117" t="s">
        <v>741</v>
      </c>
      <c r="D527" s="117" t="s">
        <v>57</v>
      </c>
      <c r="F527" s="33">
        <v>0</v>
      </c>
      <c r="G527" s="27">
        <f>(VLOOKUP($D527,$C$6:$AJ$992,5,)/VLOOKUP($D527,$C$6:$AJ$992,4,))*$F527</f>
        <v>0</v>
      </c>
      <c r="H527" s="27">
        <f>(VLOOKUP($D527,$C$6:$AJ$992,6,)/VLOOKUP($D527,$C$6:$AJ$992,4,))*$F527</f>
        <v>0</v>
      </c>
      <c r="I527" s="27">
        <f>(VLOOKUP($D527,$C$6:$AJ$992,7,)/VLOOKUP($D527,$C$6:$AJ$992,4,))*$F527</f>
        <v>0</v>
      </c>
      <c r="J527" s="27">
        <f>(VLOOKUP($D527,$C$6:$AJ$992,8,)/VLOOKUP($D527,$C$6:$AJ$992,4,))*$F527</f>
        <v>0</v>
      </c>
      <c r="K527" s="27">
        <f>(VLOOKUP($D527,$C$6:$AJ$992,9,)/VLOOKUP($D527,$C$6:$AJ$992,4,))*$F527</f>
        <v>0</v>
      </c>
      <c r="L527" s="27">
        <f>(VLOOKUP($D527,$C$6:$AJ$992,10,)/VLOOKUP($D527,$C$6:$AJ$992,4,))*$F527</f>
        <v>0</v>
      </c>
      <c r="M527" s="27">
        <f>(VLOOKUP($D527,$C$6:$AJ$992,11,)/VLOOKUP($D527,$C$6:$AJ$992,4,))*$F527</f>
        <v>0</v>
      </c>
      <c r="N527" s="27">
        <f>(VLOOKUP($D527,$C$6:$AJ$992,12,)/VLOOKUP($D527,$C$6:$AJ$992,4,))*$F527</f>
        <v>0</v>
      </c>
      <c r="O527" s="27">
        <f>(VLOOKUP($D527,$C$6:$AJ$992,13,)/VLOOKUP($D527,$C$6:$AJ$992,4,))*$F527</f>
        <v>0</v>
      </c>
      <c r="P527" s="27">
        <f>(VLOOKUP($D527,$C$6:$AJ$992,14,)/VLOOKUP($D527,$C$6:$AJ$992,4,))*$F527</f>
        <v>0</v>
      </c>
      <c r="Q527" s="27">
        <f>(VLOOKUP($D527,$C$6:$AJ$992,15,)/VLOOKUP($D527,$C$6:$AJ$992,4,))*$F527</f>
        <v>0</v>
      </c>
      <c r="R527" s="27">
        <f>(VLOOKUP($D527,$C$6:$AJ$992,16,)/VLOOKUP($D527,$C$6:$AJ$992,4,))*$F527</f>
        <v>0</v>
      </c>
      <c r="S527" s="27">
        <f>(VLOOKUP($D527,$C$6:$AJ$992,17,)/VLOOKUP($D527,$C$6:$AJ$992,4,))*$F527</f>
        <v>0</v>
      </c>
      <c r="T527" s="27">
        <f>(VLOOKUP($D527,$C$6:$AJ$992,18,)/VLOOKUP($D527,$C$6:$AJ$992,4,))*$F527</f>
        <v>0</v>
      </c>
      <c r="U527" s="27">
        <f>(VLOOKUP($D527,$C$6:$AJ$992,19,)/VLOOKUP($D527,$C$6:$AJ$992,4,))*$F527</f>
        <v>0</v>
      </c>
      <c r="V527" s="27">
        <f>(VLOOKUP($D527,$C$6:$AJ$992,20,)/VLOOKUP($D527,$C$6:$AJ$992,4,))*$F527</f>
        <v>0</v>
      </c>
      <c r="W527" s="27">
        <f>SUM(G527:V527)</f>
        <v>0</v>
      </c>
      <c r="X527" s="125" t="str">
        <f>IF(ABS(W527-F527)&lt;1,"ok","err")</f>
        <v>ok</v>
      </c>
    </row>
    <row r="529" spans="1:24" x14ac:dyDescent="0.2">
      <c r="B529" s="25" t="s">
        <v>739</v>
      </c>
      <c r="C529" s="117" t="s">
        <v>742</v>
      </c>
      <c r="D529" s="117" t="s">
        <v>57</v>
      </c>
      <c r="F529" s="33">
        <v>0</v>
      </c>
      <c r="G529" s="27">
        <f>(VLOOKUP($D529,$C$6:$AJ$992,5,)/VLOOKUP($D529,$C$6:$AJ$992,4,))*$F529</f>
        <v>0</v>
      </c>
      <c r="H529" s="27">
        <f>(VLOOKUP($D529,$C$6:$AJ$992,6,)/VLOOKUP($D529,$C$6:$AJ$992,4,))*$F529</f>
        <v>0</v>
      </c>
      <c r="I529" s="27">
        <f>(VLOOKUP($D529,$C$6:$AJ$992,7,)/VLOOKUP($D529,$C$6:$AJ$992,4,))*$F529</f>
        <v>0</v>
      </c>
      <c r="J529" s="27">
        <f>(VLOOKUP($D529,$C$6:$AJ$992,8,)/VLOOKUP($D529,$C$6:$AJ$992,4,))*$F529</f>
        <v>0</v>
      </c>
      <c r="K529" s="27">
        <f>(VLOOKUP($D529,$C$6:$AJ$992,9,)/VLOOKUP($D529,$C$6:$AJ$992,4,))*$F529</f>
        <v>0</v>
      </c>
      <c r="L529" s="27">
        <f>(VLOOKUP($D529,$C$6:$AJ$992,10,)/VLOOKUP($D529,$C$6:$AJ$992,4,))*$F529</f>
        <v>0</v>
      </c>
      <c r="M529" s="27">
        <f>(VLOOKUP($D529,$C$6:$AJ$992,11,)/VLOOKUP($D529,$C$6:$AJ$992,4,))*$F529</f>
        <v>0</v>
      </c>
      <c r="N529" s="27">
        <f>(VLOOKUP($D529,$C$6:$AJ$992,12,)/VLOOKUP($D529,$C$6:$AJ$992,4,))*$F529</f>
        <v>0</v>
      </c>
      <c r="O529" s="27">
        <f>(VLOOKUP($D529,$C$6:$AJ$992,13,)/VLOOKUP($D529,$C$6:$AJ$992,4,))*$F529</f>
        <v>0</v>
      </c>
      <c r="P529" s="27">
        <f>(VLOOKUP($D529,$C$6:$AJ$992,14,)/VLOOKUP($D529,$C$6:$AJ$992,4,))*$F529</f>
        <v>0</v>
      </c>
      <c r="Q529" s="27">
        <f>(VLOOKUP($D529,$C$6:$AJ$992,15,)/VLOOKUP($D529,$C$6:$AJ$992,4,))*$F529</f>
        <v>0</v>
      </c>
      <c r="R529" s="27">
        <f>(VLOOKUP($D529,$C$6:$AJ$992,16,)/VLOOKUP($D529,$C$6:$AJ$992,4,))*$F529</f>
        <v>0</v>
      </c>
      <c r="S529" s="27">
        <f>(VLOOKUP($D529,$C$6:$AJ$992,17,)/VLOOKUP($D529,$C$6:$AJ$992,4,))*$F529</f>
        <v>0</v>
      </c>
      <c r="T529" s="27">
        <f>(VLOOKUP($D529,$C$6:$AJ$992,18,)/VLOOKUP($D529,$C$6:$AJ$992,4,))*$F529</f>
        <v>0</v>
      </c>
      <c r="U529" s="27">
        <f>(VLOOKUP($D529,$C$6:$AJ$992,19,)/VLOOKUP($D529,$C$6:$AJ$992,4,))*$F529</f>
        <v>0</v>
      </c>
      <c r="V529" s="27">
        <f>(VLOOKUP($D529,$C$6:$AJ$992,20,)/VLOOKUP($D529,$C$6:$AJ$992,4,))*$F529</f>
        <v>0</v>
      </c>
      <c r="W529" s="27">
        <f>SUM(G529:V529)</f>
        <v>0</v>
      </c>
      <c r="X529" s="125" t="str">
        <f>IF(ABS(W529-F529)&lt;1,"ok","err")</f>
        <v>ok</v>
      </c>
    </row>
    <row r="531" spans="1:24" x14ac:dyDescent="0.2">
      <c r="A531" s="13" t="s">
        <v>740</v>
      </c>
      <c r="C531" s="117" t="s">
        <v>743</v>
      </c>
      <c r="D531" s="117" t="s">
        <v>57</v>
      </c>
      <c r="F531" s="33">
        <v>-69070</v>
      </c>
      <c r="G531" s="27">
        <f>(VLOOKUP($D531,$C$6:$AJ$992,5,)/VLOOKUP($D531,$C$6:$AJ$992,4,))*$F531</f>
        <v>0</v>
      </c>
      <c r="H531" s="27">
        <f>(VLOOKUP($D531,$C$6:$AJ$992,6,)/VLOOKUP($D531,$C$6:$AJ$992,4,))*$F531</f>
        <v>0</v>
      </c>
      <c r="I531" s="27">
        <f>(VLOOKUP($D531,$C$6:$AJ$992,7,)/VLOOKUP($D531,$C$6:$AJ$992,4,))*$F531</f>
        <v>-11554.967286478382</v>
      </c>
      <c r="J531" s="27">
        <f>(VLOOKUP($D531,$C$6:$AJ$992,8,)/VLOOKUP($D531,$C$6:$AJ$992,4,))*$F531</f>
        <v>0</v>
      </c>
      <c r="K531" s="27">
        <f>(VLOOKUP($D531,$C$6:$AJ$992,9,)/VLOOKUP($D531,$C$6:$AJ$992,4,))*$F531</f>
        <v>-4073.1103110867066</v>
      </c>
      <c r="L531" s="27">
        <f>(VLOOKUP($D531,$C$6:$AJ$992,10,)/VLOOKUP($D531,$C$6:$AJ$992,4,))*$F531</f>
        <v>0</v>
      </c>
      <c r="M531" s="27">
        <f>(VLOOKUP($D531,$C$6:$AJ$992,11,)/VLOOKUP($D531,$C$6:$AJ$992,4,))*$F531</f>
        <v>0</v>
      </c>
      <c r="N531" s="27">
        <f>(VLOOKUP($D531,$C$6:$AJ$992,12,)/VLOOKUP($D531,$C$6:$AJ$992,4,))*$F531</f>
        <v>-2115.0190555867107</v>
      </c>
      <c r="O531" s="27">
        <f>(VLOOKUP($D531,$C$6:$AJ$992,13,)/VLOOKUP($D531,$C$6:$AJ$992,4,))*$F531</f>
        <v>-9591.5728435431556</v>
      </c>
      <c r="P531" s="27">
        <f>(VLOOKUP($D531,$C$6:$AJ$992,14,)/VLOOKUP($D531,$C$6:$AJ$992,4,))*$F531</f>
        <v>-16055.555523255682</v>
      </c>
      <c r="Q531" s="27">
        <f>(VLOOKUP($D531,$C$6:$AJ$992,15,)/VLOOKUP($D531,$C$6:$AJ$992,4,))*$F531</f>
        <v>-1395.7492480490316</v>
      </c>
      <c r="R531" s="27">
        <f>(VLOOKUP($D531,$C$6:$AJ$992,16,)/VLOOKUP($D531,$C$6:$AJ$992,4,))*$F531</f>
        <v>-1005.8837153019462</v>
      </c>
      <c r="S531" s="27">
        <f>(VLOOKUP($D531,$C$6:$AJ$992,17,)/VLOOKUP($D531,$C$6:$AJ$992,4,))*$F531</f>
        <v>-16916.157530031567</v>
      </c>
      <c r="T531" s="27">
        <f>(VLOOKUP($D531,$C$6:$AJ$992,18,)/VLOOKUP($D531,$C$6:$AJ$992,4,))*$F531</f>
        <v>-6361.9844866668227</v>
      </c>
      <c r="U531" s="27">
        <f>(VLOOKUP($D531,$C$6:$AJ$992,19,)/VLOOKUP($D531,$C$6:$AJ$992,4,))*$F531</f>
        <v>0</v>
      </c>
      <c r="V531" s="27">
        <f>(VLOOKUP($D531,$C$6:$AJ$992,20,)/VLOOKUP($D531,$C$6:$AJ$992,4,))*$F531</f>
        <v>0</v>
      </c>
      <c r="W531" s="27">
        <f>SUM(G531:V531)</f>
        <v>-69070.000000000015</v>
      </c>
      <c r="X531" s="125" t="str">
        <f>IF(ABS(W531-F531)&lt;1,"ok","err")</f>
        <v>ok</v>
      </c>
    </row>
    <row r="533" spans="1:24" x14ac:dyDescent="0.2">
      <c r="A533" s="128"/>
      <c r="F533" s="32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125"/>
    </row>
    <row r="535" spans="1:24" x14ac:dyDescent="0.2">
      <c r="A535" s="119" t="s">
        <v>179</v>
      </c>
    </row>
    <row r="536" spans="1:24" x14ac:dyDescent="0.2">
      <c r="A536" s="119"/>
    </row>
    <row r="537" spans="1:24" x14ac:dyDescent="0.2">
      <c r="C537" s="117" t="s">
        <v>175</v>
      </c>
      <c r="D537" s="117" t="s">
        <v>73</v>
      </c>
      <c r="F537" s="32"/>
      <c r="G537" s="27">
        <f t="shared" ref="G537:G542" si="287">(VLOOKUP($D537,$C$6:$AJ$992,5,)/VLOOKUP($D537,$C$6:$AJ$992,4,))*$F537</f>
        <v>0</v>
      </c>
      <c r="H537" s="27">
        <f t="shared" ref="H537:H542" si="288">(VLOOKUP($D537,$C$6:$AJ$992,6,)/VLOOKUP($D537,$C$6:$AJ$992,4,))*$F537</f>
        <v>0</v>
      </c>
      <c r="I537" s="27">
        <f t="shared" ref="I537:I542" si="289">(VLOOKUP($D537,$C$6:$AJ$992,7,)/VLOOKUP($D537,$C$6:$AJ$992,4,))*$F537</f>
        <v>0</v>
      </c>
      <c r="J537" s="27">
        <f t="shared" ref="J537:J542" si="290">(VLOOKUP($D537,$C$6:$AJ$992,8,)/VLOOKUP($D537,$C$6:$AJ$992,4,))*$F537</f>
        <v>0</v>
      </c>
      <c r="K537" s="27">
        <f t="shared" ref="K537:K542" si="291">(VLOOKUP($D537,$C$6:$AJ$992,9,)/VLOOKUP($D537,$C$6:$AJ$992,4,))*$F537</f>
        <v>0</v>
      </c>
      <c r="L537" s="27">
        <f t="shared" ref="L537:L542" si="292">(VLOOKUP($D537,$C$6:$AJ$992,10,)/VLOOKUP($D537,$C$6:$AJ$992,4,))*$F537</f>
        <v>0</v>
      </c>
      <c r="M537" s="27">
        <f t="shared" ref="M537:M542" si="293">(VLOOKUP($D537,$C$6:$AJ$992,11,)/VLOOKUP($D537,$C$6:$AJ$992,4,))*$F537</f>
        <v>0</v>
      </c>
      <c r="N537" s="27">
        <f t="shared" ref="N537:N542" si="294">(VLOOKUP($D537,$C$6:$AJ$992,12,)/VLOOKUP($D537,$C$6:$AJ$992,4,))*$F537</f>
        <v>0</v>
      </c>
      <c r="O537" s="27">
        <f t="shared" ref="O537:O542" si="295">(VLOOKUP($D537,$C$6:$AJ$992,13,)/VLOOKUP($D537,$C$6:$AJ$992,4,))*$F537</f>
        <v>0</v>
      </c>
      <c r="P537" s="27">
        <f t="shared" ref="P537:P542" si="296">(VLOOKUP($D537,$C$6:$AJ$992,14,)/VLOOKUP($D537,$C$6:$AJ$992,4,))*$F537</f>
        <v>0</v>
      </c>
      <c r="Q537" s="27"/>
      <c r="R537" s="27"/>
      <c r="S537" s="27">
        <f>(VLOOKUP($D537,$C$6:$AJ$992,15,)/VLOOKUP($D537,$C$6:$AJ$992,4,))*$F537</f>
        <v>0</v>
      </c>
      <c r="T537" s="27">
        <f>(VLOOKUP($D537,$C$6:$AJ$992,16,)/VLOOKUP($D537,$C$6:$AJ$992,4,))*$F537</f>
        <v>0</v>
      </c>
      <c r="U537" s="27">
        <f>(VLOOKUP($D537,$C$6:$AJ$992,17,)/VLOOKUP($D537,$C$6:$AJ$992,4,))*$F537</f>
        <v>0</v>
      </c>
      <c r="V537" s="27">
        <f>(VLOOKUP($D537,$C$6:$AJ$992,18,)/VLOOKUP($D537,$C$6:$AJ$992,4,))*$F537</f>
        <v>0</v>
      </c>
      <c r="W537" s="27">
        <f t="shared" ref="W537:W542" si="297">SUM(G537:V537)</f>
        <v>0</v>
      </c>
      <c r="X537" s="125" t="str">
        <f t="shared" ref="X537:X542" si="298">IF(ABS(W537-F537)&lt;1,"ok","err")</f>
        <v>ok</v>
      </c>
    </row>
    <row r="538" spans="1:24" x14ac:dyDescent="0.2">
      <c r="A538" s="25" t="s">
        <v>179</v>
      </c>
      <c r="C538" s="117" t="s">
        <v>176</v>
      </c>
      <c r="D538" s="117" t="s">
        <v>73</v>
      </c>
      <c r="F538" s="27">
        <v>8174078.8712890325</v>
      </c>
      <c r="G538" s="27">
        <f t="shared" si="287"/>
        <v>0</v>
      </c>
      <c r="H538" s="27">
        <f t="shared" si="288"/>
        <v>0</v>
      </c>
      <c r="I538" s="27">
        <f t="shared" si="289"/>
        <v>1409754.2505180647</v>
      </c>
      <c r="J538" s="27">
        <f t="shared" si="290"/>
        <v>0</v>
      </c>
      <c r="K538" s="27">
        <f t="shared" si="291"/>
        <v>489635.06773372804</v>
      </c>
      <c r="L538" s="27">
        <f t="shared" si="292"/>
        <v>0</v>
      </c>
      <c r="M538" s="27">
        <f t="shared" si="293"/>
        <v>0</v>
      </c>
      <c r="N538" s="27">
        <f t="shared" si="294"/>
        <v>247114.38159110371</v>
      </c>
      <c r="O538" s="27">
        <f t="shared" si="295"/>
        <v>1131139.5047153765</v>
      </c>
      <c r="P538" s="27">
        <f t="shared" si="296"/>
        <v>1893440.5669171675</v>
      </c>
      <c r="Q538" s="27">
        <f>(VLOOKUP($D538,$C$6:$AJ$992,15,)/VLOOKUP($D538,$C$6:$AJ$992,4,))*$F538</f>
        <v>164601.48287440123</v>
      </c>
      <c r="R538" s="27">
        <f>(VLOOKUP($D538,$C$6:$AJ$992,16,)/VLOOKUP($D538,$C$6:$AJ$992,4,))*$F538</f>
        <v>118624.42438664747</v>
      </c>
      <c r="S538" s="27">
        <f>(VLOOKUP($D538,$C$6:$AJ$992,17,)/VLOOKUP($D538,$C$6:$AJ$992,4,))*$F538</f>
        <v>1976448.2952953065</v>
      </c>
      <c r="T538" s="27">
        <f>(VLOOKUP($D538,$C$6:$AJ$992,18,)/VLOOKUP($D538,$C$6:$AJ$992,4,))*$F538</f>
        <v>743320.89725723665</v>
      </c>
      <c r="U538" s="27">
        <f>(VLOOKUP($D538,$C$6:$AJ$992,19,)/VLOOKUP($D538,$C$6:$AJ$992,4,))*$F538</f>
        <v>0</v>
      </c>
      <c r="V538" s="27">
        <f>(VLOOKUP($D538,$C$6:$AJ$992,20,)/VLOOKUP($D538,$C$6:$AJ$992,4,))*$F538</f>
        <v>0</v>
      </c>
      <c r="W538" s="27">
        <f t="shared" si="297"/>
        <v>8174078.8712890316</v>
      </c>
      <c r="X538" s="125" t="str">
        <f t="shared" si="298"/>
        <v>ok</v>
      </c>
    </row>
    <row r="539" spans="1:24" x14ac:dyDescent="0.2">
      <c r="A539" s="25" t="s">
        <v>625</v>
      </c>
      <c r="C539" s="117" t="s">
        <v>177</v>
      </c>
      <c r="D539" s="117" t="s">
        <v>347</v>
      </c>
      <c r="F539" s="27">
        <v>0</v>
      </c>
      <c r="G539" s="27">
        <f t="shared" si="287"/>
        <v>0</v>
      </c>
      <c r="H539" s="27">
        <f t="shared" si="288"/>
        <v>0</v>
      </c>
      <c r="I539" s="27">
        <f t="shared" si="289"/>
        <v>0</v>
      </c>
      <c r="J539" s="27">
        <f t="shared" si="290"/>
        <v>0</v>
      </c>
      <c r="K539" s="27">
        <f t="shared" si="291"/>
        <v>0</v>
      </c>
      <c r="L539" s="27">
        <f t="shared" si="292"/>
        <v>0</v>
      </c>
      <c r="M539" s="27">
        <f t="shared" si="293"/>
        <v>0</v>
      </c>
      <c r="N539" s="27">
        <f t="shared" si="294"/>
        <v>0</v>
      </c>
      <c r="O539" s="27">
        <f t="shared" si="295"/>
        <v>0</v>
      </c>
      <c r="P539" s="27">
        <f t="shared" si="296"/>
        <v>0</v>
      </c>
      <c r="Q539" s="27">
        <f>(VLOOKUP($D539,$C$6:$AJ$992,15,)/VLOOKUP($D539,$C$6:$AJ$992,4,))*$F539</f>
        <v>0</v>
      </c>
      <c r="R539" s="27">
        <f>(VLOOKUP($D539,$C$6:$AJ$992,16,)/VLOOKUP($D539,$C$6:$AJ$992,4,))*$F539</f>
        <v>0</v>
      </c>
      <c r="S539" s="27">
        <f>(VLOOKUP($D539,$C$6:$AJ$992,17,)/VLOOKUP($D539,$C$6:$AJ$992,4,))*$F539</f>
        <v>0</v>
      </c>
      <c r="T539" s="27">
        <f>(VLOOKUP($D539,$C$6:$AJ$992,18,)/VLOOKUP($D539,$C$6:$AJ$992,4,))*$F539</f>
        <v>0</v>
      </c>
      <c r="U539" s="27">
        <f>(VLOOKUP($D539,$C$6:$AJ$992,19,)/VLOOKUP($D539,$C$6:$AJ$992,4,))*$F539</f>
        <v>0</v>
      </c>
      <c r="V539" s="27">
        <f>(VLOOKUP($D539,$C$6:$AJ$992,20,)/VLOOKUP($D539,$C$6:$AJ$992,4,))*$F539</f>
        <v>0</v>
      </c>
      <c r="W539" s="27">
        <f t="shared" si="297"/>
        <v>0</v>
      </c>
      <c r="X539" s="125" t="str">
        <f t="shared" si="298"/>
        <v>ok</v>
      </c>
    </row>
    <row r="540" spans="1:24" x14ac:dyDescent="0.2">
      <c r="A540" s="25" t="s">
        <v>626</v>
      </c>
      <c r="C540" s="117" t="s">
        <v>628</v>
      </c>
      <c r="D540" s="117" t="s">
        <v>347</v>
      </c>
      <c r="F540" s="27">
        <v>0</v>
      </c>
      <c r="G540" s="27">
        <f t="shared" si="287"/>
        <v>0</v>
      </c>
      <c r="H540" s="27">
        <f t="shared" si="288"/>
        <v>0</v>
      </c>
      <c r="I540" s="27">
        <f t="shared" si="289"/>
        <v>0</v>
      </c>
      <c r="J540" s="27">
        <f t="shared" si="290"/>
        <v>0</v>
      </c>
      <c r="K540" s="27">
        <f t="shared" si="291"/>
        <v>0</v>
      </c>
      <c r="L540" s="27">
        <f t="shared" si="292"/>
        <v>0</v>
      </c>
      <c r="M540" s="27">
        <f t="shared" si="293"/>
        <v>0</v>
      </c>
      <c r="N540" s="27">
        <f t="shared" si="294"/>
        <v>0</v>
      </c>
      <c r="O540" s="27">
        <f t="shared" si="295"/>
        <v>0</v>
      </c>
      <c r="P540" s="27">
        <f t="shared" si="296"/>
        <v>0</v>
      </c>
      <c r="Q540" s="27">
        <f>(VLOOKUP($D540,$C$6:$AJ$992,15,)/VLOOKUP($D540,$C$6:$AJ$992,4,))*$F540</f>
        <v>0</v>
      </c>
      <c r="R540" s="27">
        <f>(VLOOKUP($D540,$C$6:$AJ$992,16,)/VLOOKUP($D540,$C$6:$AJ$992,4,))*$F540</f>
        <v>0</v>
      </c>
      <c r="S540" s="27">
        <f>(VLOOKUP($D540,$C$6:$AJ$992,17,)/VLOOKUP($D540,$C$6:$AJ$992,4,))*$F540</f>
        <v>0</v>
      </c>
      <c r="T540" s="27">
        <f>(VLOOKUP($D540,$C$6:$AJ$992,18,)/VLOOKUP($D540,$C$6:$AJ$992,4,))*$F540</f>
        <v>0</v>
      </c>
      <c r="U540" s="27">
        <f>(VLOOKUP($D540,$C$6:$AJ$992,19,)/VLOOKUP($D540,$C$6:$AJ$992,4,))*$F540</f>
        <v>0</v>
      </c>
      <c r="V540" s="27">
        <f>(VLOOKUP($D540,$C$6:$AJ$992,20,)/VLOOKUP($D540,$C$6:$AJ$992,4,))*$F540</f>
        <v>0</v>
      </c>
      <c r="W540" s="27">
        <f t="shared" si="297"/>
        <v>0</v>
      </c>
      <c r="X540" s="125" t="str">
        <f t="shared" si="298"/>
        <v>ok</v>
      </c>
    </row>
    <row r="541" spans="1:24" x14ac:dyDescent="0.2">
      <c r="A541" s="25" t="s">
        <v>627</v>
      </c>
      <c r="C541" s="117" t="s">
        <v>629</v>
      </c>
      <c r="D541" s="117" t="s">
        <v>73</v>
      </c>
      <c r="F541" s="27">
        <v>0</v>
      </c>
      <c r="G541" s="27">
        <f t="shared" si="287"/>
        <v>0</v>
      </c>
      <c r="H541" s="27">
        <f t="shared" si="288"/>
        <v>0</v>
      </c>
      <c r="I541" s="27">
        <f t="shared" si="289"/>
        <v>0</v>
      </c>
      <c r="J541" s="27">
        <f t="shared" si="290"/>
        <v>0</v>
      </c>
      <c r="K541" s="27">
        <f t="shared" si="291"/>
        <v>0</v>
      </c>
      <c r="L541" s="27">
        <f t="shared" si="292"/>
        <v>0</v>
      </c>
      <c r="M541" s="27">
        <f t="shared" si="293"/>
        <v>0</v>
      </c>
      <c r="N541" s="27">
        <f t="shared" si="294"/>
        <v>0</v>
      </c>
      <c r="O541" s="27">
        <f t="shared" si="295"/>
        <v>0</v>
      </c>
      <c r="P541" s="27">
        <f t="shared" si="296"/>
        <v>0</v>
      </c>
      <c r="Q541" s="27">
        <f>(VLOOKUP($D541,$C$6:$AJ$992,15,)/VLOOKUP($D541,$C$6:$AJ$992,4,))*$F541</f>
        <v>0</v>
      </c>
      <c r="R541" s="27">
        <f>(VLOOKUP($D541,$C$6:$AJ$992,16,)/VLOOKUP($D541,$C$6:$AJ$992,4,))*$F541</f>
        <v>0</v>
      </c>
      <c r="S541" s="27">
        <f>(VLOOKUP($D541,$C$6:$AJ$992,17,)/VLOOKUP($D541,$C$6:$AJ$992,4,))*$F541</f>
        <v>0</v>
      </c>
      <c r="T541" s="27">
        <f>(VLOOKUP($D541,$C$6:$AJ$992,18,)/VLOOKUP($D541,$C$6:$AJ$992,4,))*$F541</f>
        <v>0</v>
      </c>
      <c r="U541" s="27">
        <f>(VLOOKUP($D541,$C$6:$AJ$992,19,)/VLOOKUP($D541,$C$6:$AJ$992,4,))*$F541</f>
        <v>0</v>
      </c>
      <c r="V541" s="27">
        <f>(VLOOKUP($D541,$C$6:$AJ$992,20,)/VLOOKUP($D541,$C$6:$AJ$992,4,))*$F541</f>
        <v>0</v>
      </c>
      <c r="W541" s="27">
        <f t="shared" si="297"/>
        <v>0</v>
      </c>
      <c r="X541" s="125" t="str">
        <f t="shared" si="298"/>
        <v>ok</v>
      </c>
    </row>
    <row r="542" spans="1:24" x14ac:dyDescent="0.2">
      <c r="A542" s="25" t="s">
        <v>145</v>
      </c>
      <c r="C542" s="117" t="s">
        <v>630</v>
      </c>
      <c r="D542" s="117" t="s">
        <v>73</v>
      </c>
      <c r="F542" s="27">
        <v>0</v>
      </c>
      <c r="G542" s="27">
        <f t="shared" si="287"/>
        <v>0</v>
      </c>
      <c r="H542" s="27">
        <f t="shared" si="288"/>
        <v>0</v>
      </c>
      <c r="I542" s="27">
        <f t="shared" si="289"/>
        <v>0</v>
      </c>
      <c r="J542" s="27">
        <f t="shared" si="290"/>
        <v>0</v>
      </c>
      <c r="K542" s="27">
        <f t="shared" si="291"/>
        <v>0</v>
      </c>
      <c r="L542" s="27">
        <f t="shared" si="292"/>
        <v>0</v>
      </c>
      <c r="M542" s="27">
        <f t="shared" si="293"/>
        <v>0</v>
      </c>
      <c r="N542" s="27">
        <f t="shared" si="294"/>
        <v>0</v>
      </c>
      <c r="O542" s="27">
        <f t="shared" si="295"/>
        <v>0</v>
      </c>
      <c r="P542" s="27">
        <f t="shared" si="296"/>
        <v>0</v>
      </c>
      <c r="Q542" s="27">
        <f>(VLOOKUP($D542,$C$6:$AJ$992,15,)/VLOOKUP($D542,$C$6:$AJ$992,4,))*$F542</f>
        <v>0</v>
      </c>
      <c r="R542" s="27">
        <f>(VLOOKUP($D542,$C$6:$AJ$992,16,)/VLOOKUP($D542,$C$6:$AJ$992,4,))*$F542</f>
        <v>0</v>
      </c>
      <c r="S542" s="27">
        <f>(VLOOKUP($D542,$C$6:$AJ$992,17,)/VLOOKUP($D542,$C$6:$AJ$992,4,))*$F542</f>
        <v>0</v>
      </c>
      <c r="T542" s="27">
        <f>(VLOOKUP($D542,$C$6:$AJ$992,18,)/VLOOKUP($D542,$C$6:$AJ$992,4,))*$F542</f>
        <v>0</v>
      </c>
      <c r="U542" s="27">
        <f>(VLOOKUP($D542,$C$6:$AJ$992,19,)/VLOOKUP($D542,$C$6:$AJ$992,4,))*$F542</f>
        <v>0</v>
      </c>
      <c r="V542" s="27">
        <f>(VLOOKUP($D542,$C$6:$AJ$992,20,)/VLOOKUP($D542,$C$6:$AJ$992,4,))*$F542</f>
        <v>0</v>
      </c>
      <c r="W542" s="27">
        <f t="shared" si="297"/>
        <v>0</v>
      </c>
      <c r="X542" s="125" t="str">
        <f t="shared" si="298"/>
        <v>ok</v>
      </c>
    </row>
    <row r="543" spans="1:24" x14ac:dyDescent="0.2">
      <c r="A543" s="117"/>
    </row>
    <row r="544" spans="1:24" x14ac:dyDescent="0.2">
      <c r="A544" s="28" t="s">
        <v>180</v>
      </c>
      <c r="B544" s="120"/>
      <c r="C544" s="117" t="s">
        <v>178</v>
      </c>
      <c r="F544" s="32">
        <f>SUM(F537:F543)</f>
        <v>8174078.8712890325</v>
      </c>
      <c r="G544" s="32">
        <f>SUM(G537:G543)</f>
        <v>0</v>
      </c>
      <c r="H544" s="32">
        <f t="shared" ref="H544:V544" si="299">SUM(H537:H543)</f>
        <v>0</v>
      </c>
      <c r="I544" s="32">
        <f t="shared" si="299"/>
        <v>1409754.2505180647</v>
      </c>
      <c r="J544" s="32">
        <f t="shared" si="299"/>
        <v>0</v>
      </c>
      <c r="K544" s="32">
        <f t="shared" si="299"/>
        <v>489635.06773372804</v>
      </c>
      <c r="L544" s="32">
        <f t="shared" si="299"/>
        <v>0</v>
      </c>
      <c r="M544" s="32">
        <f t="shared" si="299"/>
        <v>0</v>
      </c>
      <c r="N544" s="32">
        <f t="shared" si="299"/>
        <v>247114.38159110371</v>
      </c>
      <c r="O544" s="32">
        <f t="shared" si="299"/>
        <v>1131139.5047153765</v>
      </c>
      <c r="P544" s="32">
        <f t="shared" si="299"/>
        <v>1893440.5669171675</v>
      </c>
      <c r="Q544" s="32">
        <f>SUM(Q537:Q543)</f>
        <v>164601.48287440123</v>
      </c>
      <c r="R544" s="32">
        <f>SUM(R537:R543)</f>
        <v>118624.42438664747</v>
      </c>
      <c r="S544" s="32">
        <f t="shared" si="299"/>
        <v>1976448.2952953065</v>
      </c>
      <c r="T544" s="32">
        <f t="shared" si="299"/>
        <v>743320.89725723665</v>
      </c>
      <c r="U544" s="32">
        <f t="shared" si="299"/>
        <v>0</v>
      </c>
      <c r="V544" s="32">
        <f t="shared" si="299"/>
        <v>0</v>
      </c>
      <c r="W544" s="27">
        <f>SUM(G544:V544)</f>
        <v>8174078.8712890316</v>
      </c>
      <c r="X544" s="125" t="str">
        <f>IF(ABS(W544-F544)&lt;1,"ok","err")</f>
        <v>ok</v>
      </c>
    </row>
    <row r="545" spans="1:24" x14ac:dyDescent="0.2">
      <c r="A545" s="195" t="s">
        <v>181</v>
      </c>
    </row>
    <row r="546" spans="1:24" x14ac:dyDescent="0.2">
      <c r="F546" s="33"/>
    </row>
    <row r="547" spans="1:24" x14ac:dyDescent="0.2">
      <c r="A547" s="13" t="s">
        <v>372</v>
      </c>
      <c r="C547" s="117" t="s">
        <v>310</v>
      </c>
      <c r="D547" s="117" t="s">
        <v>73</v>
      </c>
      <c r="F547" s="32">
        <f>12821.0105911845*1000</f>
        <v>12821010.591184501</v>
      </c>
      <c r="G547" s="27">
        <f>(VLOOKUP($D547,$C$6:$AJ$992,5,)/VLOOKUP($D547,$C$6:$AJ$992,4,))*$F547</f>
        <v>0</v>
      </c>
      <c r="H547" s="27">
        <f>(VLOOKUP($D547,$C$6:$AJ$992,6,)/VLOOKUP($D547,$C$6:$AJ$992,4,))*$F547</f>
        <v>0</v>
      </c>
      <c r="I547" s="27">
        <f>(VLOOKUP($D547,$C$6:$AJ$992,7,)/VLOOKUP($D547,$C$6:$AJ$992,4,))*$F547</f>
        <v>2211194.0025860276</v>
      </c>
      <c r="J547" s="27">
        <f>(VLOOKUP($D547,$C$6:$AJ$992,8,)/VLOOKUP($D547,$C$6:$AJ$992,4,))*$F547</f>
        <v>0</v>
      </c>
      <c r="K547" s="27">
        <f>(VLOOKUP($D547,$C$6:$AJ$992,9,)/VLOOKUP($D547,$C$6:$AJ$992,4,))*$F547</f>
        <v>767990.67981582892</v>
      </c>
      <c r="L547" s="27">
        <f>(VLOOKUP($D547,$C$6:$AJ$992,10,)/VLOOKUP($D547,$C$6:$AJ$992,4,))*$F547</f>
        <v>0</v>
      </c>
      <c r="M547" s="27">
        <f>(VLOOKUP($D547,$C$6:$AJ$992,11,)/VLOOKUP($D547,$C$6:$AJ$992,4,))*$F547</f>
        <v>0</v>
      </c>
      <c r="N547" s="27">
        <f>(VLOOKUP($D547,$C$6:$AJ$992,12,)/VLOOKUP($D547,$C$6:$AJ$992,4,))*$F547</f>
        <v>387597.93653837382</v>
      </c>
      <c r="O547" s="27">
        <f>(VLOOKUP($D547,$C$6:$AJ$992,13,)/VLOOKUP($D547,$C$6:$AJ$992,4,))*$F547</f>
        <v>1774187.8685562583</v>
      </c>
      <c r="P547" s="27">
        <f>(VLOOKUP($D547,$C$6:$AJ$992,14,)/VLOOKUP($D547,$C$6:$AJ$992,4,))*$F547</f>
        <v>2969854.0893079434</v>
      </c>
      <c r="Q547" s="27">
        <f>(VLOOKUP($D547,$C$6:$AJ$992,15,)/VLOOKUP($D547,$C$6:$AJ$992,4,))*$F547</f>
        <v>258176.77911940357</v>
      </c>
      <c r="R547" s="27">
        <f>(VLOOKUP($D547,$C$6:$AJ$992,16,)/VLOOKUP($D547,$C$6:$AJ$992,4,))*$F547</f>
        <v>186061.94353915405</v>
      </c>
      <c r="S547" s="27">
        <f>(VLOOKUP($D547,$C$6:$AJ$992,17,)/VLOOKUP($D547,$C$6:$AJ$992,4,))*$F547</f>
        <v>3100051.3851065408</v>
      </c>
      <c r="T547" s="27">
        <f>(VLOOKUP($D547,$C$6:$AJ$992,18,)/VLOOKUP($D547,$C$6:$AJ$992,4,))*$F547</f>
        <v>1165895.90661497</v>
      </c>
      <c r="U547" s="27">
        <f>(VLOOKUP($D547,$C$6:$AJ$992,19,)/VLOOKUP($D547,$C$6:$AJ$992,4,))*$F547</f>
        <v>0</v>
      </c>
      <c r="V547" s="27">
        <f>(VLOOKUP($D547,$C$6:$AJ$992,20,)/VLOOKUP($D547,$C$6:$AJ$992,4,))*$F547</f>
        <v>0</v>
      </c>
      <c r="W547" s="27">
        <f>SUM(G547:V547)</f>
        <v>12821010.591184501</v>
      </c>
      <c r="X547" s="125" t="str">
        <f>IF(ABS(W547-F547)&lt;1,"ok","err")</f>
        <v>ok</v>
      </c>
    </row>
    <row r="576" spans="1:24" x14ac:dyDescent="0.2">
      <c r="A576" s="128"/>
      <c r="F576" s="32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125"/>
    </row>
    <row r="578" spans="1:24" x14ac:dyDescent="0.2">
      <c r="A578" s="119" t="s">
        <v>192</v>
      </c>
    </row>
    <row r="580" spans="1:24" x14ac:dyDescent="0.2">
      <c r="A580" s="25" t="s">
        <v>193</v>
      </c>
      <c r="C580" s="117" t="s">
        <v>23</v>
      </c>
      <c r="F580" s="134">
        <v>1</v>
      </c>
      <c r="G580" s="135">
        <v>1</v>
      </c>
      <c r="H580" s="135">
        <v>0</v>
      </c>
      <c r="I580" s="135">
        <v>0</v>
      </c>
      <c r="J580" s="135">
        <v>0</v>
      </c>
      <c r="K580" s="135">
        <v>0</v>
      </c>
      <c r="L580" s="135">
        <v>0</v>
      </c>
      <c r="M580" s="135">
        <v>0</v>
      </c>
      <c r="N580" s="135">
        <v>0</v>
      </c>
      <c r="O580" s="135">
        <v>0</v>
      </c>
      <c r="P580" s="135">
        <v>0</v>
      </c>
      <c r="Q580" s="135">
        <v>0</v>
      </c>
      <c r="R580" s="135">
        <v>0</v>
      </c>
      <c r="S580" s="135">
        <v>0</v>
      </c>
      <c r="T580" s="135">
        <v>0</v>
      </c>
      <c r="U580" s="135">
        <v>0</v>
      </c>
      <c r="V580" s="135">
        <v>0</v>
      </c>
      <c r="W580" s="136">
        <f>SUM(G559:V559)</f>
        <v>0</v>
      </c>
      <c r="X580" s="125" t="str">
        <f>IF(ABS(W559-F559)&lt;0.000001,"ok","err")</f>
        <v>ok</v>
      </c>
    </row>
    <row r="581" spans="1:24" x14ac:dyDescent="0.2">
      <c r="A581" s="25" t="s">
        <v>194</v>
      </c>
      <c r="C581" s="117" t="s">
        <v>101</v>
      </c>
      <c r="F581" s="134">
        <v>1</v>
      </c>
      <c r="G581" s="135">
        <v>0</v>
      </c>
      <c r="H581" s="135">
        <v>1</v>
      </c>
      <c r="I581" s="135">
        <v>0</v>
      </c>
      <c r="J581" s="135">
        <v>0</v>
      </c>
      <c r="K581" s="135">
        <v>0</v>
      </c>
      <c r="L581" s="135">
        <v>0</v>
      </c>
      <c r="M581" s="135">
        <v>0</v>
      </c>
      <c r="N581" s="135">
        <v>0</v>
      </c>
      <c r="O581" s="135">
        <v>0</v>
      </c>
      <c r="P581" s="135">
        <v>0</v>
      </c>
      <c r="Q581" s="135">
        <v>0</v>
      </c>
      <c r="R581" s="135">
        <v>0</v>
      </c>
      <c r="S581" s="135">
        <v>0</v>
      </c>
      <c r="T581" s="135">
        <v>0</v>
      </c>
      <c r="U581" s="135">
        <v>0</v>
      </c>
      <c r="V581" s="135">
        <v>0</v>
      </c>
      <c r="W581" s="136">
        <f t="shared" ref="W581:W592" si="300">SUM(G581:V581)</f>
        <v>1</v>
      </c>
      <c r="X581" s="125" t="str">
        <f t="shared" ref="X581:X592" si="301">IF(ABS(W581-F581)&lt;0.000001,"ok","err")</f>
        <v>ok</v>
      </c>
    </row>
    <row r="582" spans="1:24" x14ac:dyDescent="0.2">
      <c r="A582" s="25" t="s">
        <v>195</v>
      </c>
      <c r="C582" s="117" t="s">
        <v>25</v>
      </c>
      <c r="F582" s="134">
        <v>1</v>
      </c>
      <c r="G582" s="135">
        <v>0</v>
      </c>
      <c r="H582" s="135">
        <v>0</v>
      </c>
      <c r="I582" s="135">
        <v>1</v>
      </c>
      <c r="J582" s="135">
        <v>0</v>
      </c>
      <c r="K582" s="135">
        <v>0</v>
      </c>
      <c r="L582" s="135">
        <v>0</v>
      </c>
      <c r="M582" s="135">
        <v>0</v>
      </c>
      <c r="N582" s="135">
        <v>0</v>
      </c>
      <c r="O582" s="135">
        <v>0</v>
      </c>
      <c r="P582" s="135">
        <v>0</v>
      </c>
      <c r="Q582" s="135">
        <v>0</v>
      </c>
      <c r="R582" s="135">
        <v>0</v>
      </c>
      <c r="S582" s="135">
        <v>0</v>
      </c>
      <c r="T582" s="135">
        <v>0</v>
      </c>
      <c r="U582" s="135">
        <v>0</v>
      </c>
      <c r="V582" s="135">
        <v>0</v>
      </c>
      <c r="W582" s="136">
        <f t="shared" si="300"/>
        <v>1</v>
      </c>
      <c r="X582" s="125" t="str">
        <f t="shared" si="301"/>
        <v>ok</v>
      </c>
    </row>
    <row r="583" spans="1:24" x14ac:dyDescent="0.2">
      <c r="A583" s="25" t="s">
        <v>196</v>
      </c>
      <c r="C583" s="117" t="s">
        <v>125</v>
      </c>
      <c r="F583" s="134">
        <v>1</v>
      </c>
      <c r="G583" s="135">
        <v>0</v>
      </c>
      <c r="H583" s="135">
        <v>0</v>
      </c>
      <c r="I583" s="135">
        <v>0</v>
      </c>
      <c r="J583" s="135">
        <v>1</v>
      </c>
      <c r="K583" s="135">
        <v>0</v>
      </c>
      <c r="L583" s="135">
        <v>0</v>
      </c>
      <c r="M583" s="135">
        <v>0</v>
      </c>
      <c r="N583" s="135">
        <v>0</v>
      </c>
      <c r="O583" s="135">
        <v>0</v>
      </c>
      <c r="P583" s="135">
        <v>0</v>
      </c>
      <c r="Q583" s="135">
        <v>0</v>
      </c>
      <c r="R583" s="135">
        <v>0</v>
      </c>
      <c r="S583" s="135">
        <v>0</v>
      </c>
      <c r="T583" s="135">
        <v>0</v>
      </c>
      <c r="U583" s="135">
        <v>0</v>
      </c>
      <c r="V583" s="135">
        <v>0</v>
      </c>
      <c r="W583" s="136">
        <f t="shared" si="300"/>
        <v>1</v>
      </c>
      <c r="X583" s="125" t="str">
        <f t="shared" si="301"/>
        <v>ok</v>
      </c>
    </row>
    <row r="584" spans="1:24" x14ac:dyDescent="0.2">
      <c r="A584" s="25" t="s">
        <v>197</v>
      </c>
      <c r="C584" s="117" t="s">
        <v>28</v>
      </c>
      <c r="F584" s="134">
        <v>1</v>
      </c>
      <c r="G584" s="135">
        <v>0</v>
      </c>
      <c r="H584" s="135">
        <v>0</v>
      </c>
      <c r="I584" s="135">
        <v>0</v>
      </c>
      <c r="J584" s="135">
        <v>0</v>
      </c>
      <c r="K584" s="135">
        <v>1</v>
      </c>
      <c r="L584" s="135">
        <v>0</v>
      </c>
      <c r="M584" s="135">
        <v>0</v>
      </c>
      <c r="N584" s="135">
        <v>0</v>
      </c>
      <c r="O584" s="135">
        <v>0</v>
      </c>
      <c r="P584" s="135">
        <v>0</v>
      </c>
      <c r="Q584" s="135">
        <v>0</v>
      </c>
      <c r="R584" s="135">
        <v>0</v>
      </c>
      <c r="S584" s="135">
        <v>0</v>
      </c>
      <c r="T584" s="135">
        <v>0</v>
      </c>
      <c r="U584" s="135">
        <v>0</v>
      </c>
      <c r="V584" s="135">
        <v>0</v>
      </c>
      <c r="W584" s="136">
        <f t="shared" si="300"/>
        <v>1</v>
      </c>
      <c r="X584" s="125" t="str">
        <f t="shared" si="301"/>
        <v>ok</v>
      </c>
    </row>
    <row r="585" spans="1:24" x14ac:dyDescent="0.2">
      <c r="A585" s="25" t="s">
        <v>198</v>
      </c>
      <c r="C585" s="117" t="s">
        <v>33</v>
      </c>
      <c r="F585" s="134">
        <v>1</v>
      </c>
      <c r="G585" s="135">
        <v>0</v>
      </c>
      <c r="H585" s="135">
        <v>0</v>
      </c>
      <c r="I585" s="135">
        <v>0</v>
      </c>
      <c r="J585" s="135">
        <v>0</v>
      </c>
      <c r="K585" s="135">
        <v>0</v>
      </c>
      <c r="L585" s="135">
        <v>1</v>
      </c>
      <c r="M585" s="135">
        <v>0</v>
      </c>
      <c r="N585" s="135">
        <v>0</v>
      </c>
      <c r="O585" s="135">
        <v>0</v>
      </c>
      <c r="P585" s="135">
        <v>0</v>
      </c>
      <c r="Q585" s="135">
        <v>0</v>
      </c>
      <c r="R585" s="135">
        <v>0</v>
      </c>
      <c r="S585" s="135">
        <v>0</v>
      </c>
      <c r="T585" s="135">
        <v>0</v>
      </c>
      <c r="U585" s="135">
        <v>0</v>
      </c>
      <c r="V585" s="135">
        <v>0</v>
      </c>
      <c r="W585" s="136">
        <f t="shared" si="300"/>
        <v>1</v>
      </c>
      <c r="X585" s="125" t="str">
        <f t="shared" si="301"/>
        <v>ok</v>
      </c>
    </row>
    <row r="586" spans="1:24" x14ac:dyDescent="0.2">
      <c r="A586" s="25" t="s">
        <v>199</v>
      </c>
      <c r="C586" s="117" t="s">
        <v>36</v>
      </c>
      <c r="F586" s="134">
        <v>1</v>
      </c>
      <c r="G586" s="135">
        <v>0</v>
      </c>
      <c r="H586" s="135">
        <v>0</v>
      </c>
      <c r="I586" s="135">
        <v>0</v>
      </c>
      <c r="J586" s="135">
        <v>0</v>
      </c>
      <c r="K586" s="135">
        <v>0</v>
      </c>
      <c r="L586" s="135">
        <v>0</v>
      </c>
      <c r="M586" s="135">
        <v>1</v>
      </c>
      <c r="N586" s="135">
        <v>0</v>
      </c>
      <c r="O586" s="135">
        <v>0</v>
      </c>
      <c r="P586" s="135">
        <v>0</v>
      </c>
      <c r="Q586" s="135">
        <v>0</v>
      </c>
      <c r="R586" s="135">
        <v>0</v>
      </c>
      <c r="S586" s="135">
        <v>0</v>
      </c>
      <c r="T586" s="135">
        <v>0</v>
      </c>
      <c r="U586" s="135">
        <v>0</v>
      </c>
      <c r="V586" s="135">
        <v>0</v>
      </c>
      <c r="W586" s="136">
        <f t="shared" si="300"/>
        <v>1</v>
      </c>
      <c r="X586" s="125" t="str">
        <f t="shared" si="301"/>
        <v>ok</v>
      </c>
    </row>
    <row r="587" spans="1:24" x14ac:dyDescent="0.2">
      <c r="A587" s="25" t="s">
        <v>7</v>
      </c>
      <c r="C587" s="117" t="s">
        <v>39</v>
      </c>
      <c r="F587" s="134">
        <v>1</v>
      </c>
      <c r="G587" s="135">
        <v>0</v>
      </c>
      <c r="H587" s="135">
        <v>0</v>
      </c>
      <c r="I587" s="135">
        <v>0</v>
      </c>
      <c r="J587" s="135">
        <v>0</v>
      </c>
      <c r="K587" s="135">
        <v>0</v>
      </c>
      <c r="L587" s="135">
        <v>0</v>
      </c>
      <c r="M587" s="135">
        <v>0</v>
      </c>
      <c r="N587" s="135">
        <v>1</v>
      </c>
      <c r="O587" s="135">
        <v>0</v>
      </c>
      <c r="P587" s="135">
        <v>0</v>
      </c>
      <c r="Q587" s="135">
        <v>0</v>
      </c>
      <c r="R587" s="135">
        <v>0</v>
      </c>
      <c r="S587" s="135">
        <v>0</v>
      </c>
      <c r="T587" s="135">
        <v>0</v>
      </c>
      <c r="U587" s="135">
        <v>0</v>
      </c>
      <c r="V587" s="135">
        <v>0</v>
      </c>
      <c r="W587" s="136">
        <f t="shared" si="300"/>
        <v>1</v>
      </c>
      <c r="X587" s="125" t="str">
        <f t="shared" si="301"/>
        <v>ok</v>
      </c>
    </row>
    <row r="588" spans="1:24" x14ac:dyDescent="0.2">
      <c r="A588" s="25" t="s">
        <v>8</v>
      </c>
      <c r="C588" s="117" t="s">
        <v>41</v>
      </c>
      <c r="F588" s="134">
        <v>1</v>
      </c>
      <c r="G588" s="135">
        <v>0</v>
      </c>
      <c r="H588" s="135">
        <v>0</v>
      </c>
      <c r="I588" s="135">
        <v>0</v>
      </c>
      <c r="J588" s="135">
        <v>0</v>
      </c>
      <c r="K588" s="135">
        <v>0</v>
      </c>
      <c r="L588" s="135">
        <v>0</v>
      </c>
      <c r="M588" s="135">
        <v>0</v>
      </c>
      <c r="N588" s="135">
        <v>0</v>
      </c>
      <c r="O588" s="135">
        <v>0.34196065668087472</v>
      </c>
      <c r="P588" s="135">
        <v>0.57241584875255969</v>
      </c>
      <c r="Q588" s="135">
        <v>4.9761528918167618E-2</v>
      </c>
      <c r="R588" s="135">
        <v>3.5861965648397977E-2</v>
      </c>
      <c r="S588" s="135">
        <v>0</v>
      </c>
      <c r="T588" s="135">
        <v>0</v>
      </c>
      <c r="U588" s="135">
        <v>0</v>
      </c>
      <c r="V588" s="135">
        <v>0</v>
      </c>
      <c r="W588" s="136">
        <f t="shared" si="300"/>
        <v>1</v>
      </c>
      <c r="X588" s="125" t="str">
        <f t="shared" si="301"/>
        <v>ok</v>
      </c>
    </row>
    <row r="589" spans="1:24" x14ac:dyDescent="0.2">
      <c r="A589" s="25" t="s">
        <v>10</v>
      </c>
      <c r="C589" s="117" t="s">
        <v>43</v>
      </c>
      <c r="F589" s="134">
        <v>1</v>
      </c>
      <c r="G589" s="135">
        <v>0</v>
      </c>
      <c r="H589" s="135">
        <v>0</v>
      </c>
      <c r="I589" s="135">
        <v>0</v>
      </c>
      <c r="J589" s="135">
        <v>0</v>
      </c>
      <c r="K589" s="135">
        <v>0</v>
      </c>
      <c r="L589" s="135">
        <v>0</v>
      </c>
      <c r="M589" s="135">
        <v>0</v>
      </c>
      <c r="N589" s="135">
        <v>0</v>
      </c>
      <c r="O589" s="135">
        <v>0</v>
      </c>
      <c r="P589" s="135">
        <v>0</v>
      </c>
      <c r="Q589" s="135">
        <v>0</v>
      </c>
      <c r="R589" s="135">
        <v>0</v>
      </c>
      <c r="S589" s="135">
        <v>1</v>
      </c>
      <c r="T589" s="135">
        <v>0</v>
      </c>
      <c r="U589" s="135">
        <v>0</v>
      </c>
      <c r="V589" s="135">
        <v>0</v>
      </c>
      <c r="W589" s="136">
        <f t="shared" si="300"/>
        <v>1</v>
      </c>
      <c r="X589" s="125" t="str">
        <f t="shared" si="301"/>
        <v>ok</v>
      </c>
    </row>
    <row r="590" spans="1:24" x14ac:dyDescent="0.2">
      <c r="A590" s="25" t="s">
        <v>11</v>
      </c>
      <c r="C590" s="117" t="s">
        <v>46</v>
      </c>
      <c r="F590" s="134">
        <v>1</v>
      </c>
      <c r="G590" s="135">
        <v>0</v>
      </c>
      <c r="H590" s="135">
        <v>0</v>
      </c>
      <c r="I590" s="135">
        <v>0</v>
      </c>
      <c r="J590" s="135">
        <v>0</v>
      </c>
      <c r="K590" s="135">
        <v>0</v>
      </c>
      <c r="L590" s="135">
        <v>0</v>
      </c>
      <c r="M590" s="135">
        <v>0</v>
      </c>
      <c r="N590" s="135">
        <v>0</v>
      </c>
      <c r="O590" s="135">
        <v>0</v>
      </c>
      <c r="P590" s="135">
        <v>0</v>
      </c>
      <c r="Q590" s="135">
        <v>0</v>
      </c>
      <c r="R590" s="135">
        <v>0</v>
      </c>
      <c r="S590" s="135">
        <v>0</v>
      </c>
      <c r="T590" s="135">
        <v>1</v>
      </c>
      <c r="U590" s="135">
        <v>0</v>
      </c>
      <c r="V590" s="135">
        <v>0</v>
      </c>
      <c r="W590" s="136">
        <f t="shared" si="300"/>
        <v>1</v>
      </c>
      <c r="X590" s="125" t="str">
        <f t="shared" si="301"/>
        <v>ok</v>
      </c>
    </row>
    <row r="591" spans="1:24" x14ac:dyDescent="0.2">
      <c r="A591" s="25" t="s">
        <v>12</v>
      </c>
      <c r="C591" s="117" t="s">
        <v>49</v>
      </c>
      <c r="F591" s="134">
        <v>1</v>
      </c>
      <c r="G591" s="135">
        <v>0</v>
      </c>
      <c r="H591" s="135">
        <v>0</v>
      </c>
      <c r="I591" s="135">
        <v>0</v>
      </c>
      <c r="J591" s="135">
        <v>0</v>
      </c>
      <c r="K591" s="135">
        <v>0</v>
      </c>
      <c r="L591" s="135">
        <v>0</v>
      </c>
      <c r="M591" s="135">
        <v>0</v>
      </c>
      <c r="N591" s="135">
        <v>0</v>
      </c>
      <c r="O591" s="135">
        <v>0</v>
      </c>
      <c r="P591" s="135">
        <v>0</v>
      </c>
      <c r="Q591" s="135">
        <v>0</v>
      </c>
      <c r="R591" s="135">
        <v>0</v>
      </c>
      <c r="S591" s="135">
        <v>0</v>
      </c>
      <c r="T591" s="135">
        <v>0</v>
      </c>
      <c r="U591" s="135">
        <v>1</v>
      </c>
      <c r="V591" s="135">
        <v>0</v>
      </c>
      <c r="W591" s="136">
        <f t="shared" si="300"/>
        <v>1</v>
      </c>
      <c r="X591" s="125" t="str">
        <f t="shared" si="301"/>
        <v>ok</v>
      </c>
    </row>
    <row r="592" spans="1:24" x14ac:dyDescent="0.2">
      <c r="A592" s="25" t="s">
        <v>652</v>
      </c>
      <c r="C592" s="117" t="s">
        <v>52</v>
      </c>
      <c r="F592" s="134">
        <v>1</v>
      </c>
      <c r="G592" s="135">
        <v>0</v>
      </c>
      <c r="H592" s="135">
        <v>0</v>
      </c>
      <c r="I592" s="135">
        <v>0</v>
      </c>
      <c r="J592" s="135">
        <v>0</v>
      </c>
      <c r="K592" s="135">
        <v>0</v>
      </c>
      <c r="L592" s="135">
        <v>0</v>
      </c>
      <c r="M592" s="135">
        <v>0</v>
      </c>
      <c r="N592" s="135">
        <v>0</v>
      </c>
      <c r="O592" s="135">
        <v>0</v>
      </c>
      <c r="P592" s="135">
        <v>0</v>
      </c>
      <c r="Q592" s="135">
        <v>0</v>
      </c>
      <c r="R592" s="135">
        <v>0</v>
      </c>
      <c r="S592" s="135">
        <v>0</v>
      </c>
      <c r="T592" s="135">
        <v>0</v>
      </c>
      <c r="U592" s="135">
        <v>0</v>
      </c>
      <c r="V592" s="135">
        <v>1</v>
      </c>
      <c r="W592" s="136">
        <f t="shared" si="300"/>
        <v>1</v>
      </c>
      <c r="X592" s="125" t="str">
        <f t="shared" si="301"/>
        <v>ok</v>
      </c>
    </row>
    <row r="594" spans="1:25" x14ac:dyDescent="0.2">
      <c r="A594" s="25" t="s">
        <v>301</v>
      </c>
      <c r="C594" s="117" t="s">
        <v>302</v>
      </c>
      <c r="F594" s="33">
        <f>F13+F18</f>
        <v>393276787.70846158</v>
      </c>
      <c r="G594" s="33">
        <f t="shared" ref="G594:V594" si="302">G13+G18</f>
        <v>0</v>
      </c>
      <c r="H594" s="33">
        <f t="shared" si="302"/>
        <v>0</v>
      </c>
      <c r="I594" s="33">
        <f t="shared" si="302"/>
        <v>0</v>
      </c>
      <c r="J594" s="33">
        <f t="shared" si="302"/>
        <v>0</v>
      </c>
      <c r="K594" s="33">
        <f t="shared" si="302"/>
        <v>49868194.38846153</v>
      </c>
      <c r="L594" s="33">
        <f t="shared" si="302"/>
        <v>0</v>
      </c>
      <c r="M594" s="33">
        <f t="shared" si="302"/>
        <v>0</v>
      </c>
      <c r="N594" s="33">
        <f t="shared" si="302"/>
        <v>0</v>
      </c>
      <c r="O594" s="33">
        <f t="shared" si="302"/>
        <v>117432228.08156267</v>
      </c>
      <c r="P594" s="33">
        <f t="shared" si="302"/>
        <v>196572521.41419044</v>
      </c>
      <c r="Q594" s="33">
        <f t="shared" si="302"/>
        <v>17088536.647240445</v>
      </c>
      <c r="R594" s="33">
        <f t="shared" si="302"/>
        <v>12315307.177006513</v>
      </c>
      <c r="S594" s="33">
        <f t="shared" si="302"/>
        <v>0</v>
      </c>
      <c r="T594" s="33">
        <f t="shared" si="302"/>
        <v>0</v>
      </c>
      <c r="U594" s="33">
        <f t="shared" si="302"/>
        <v>0</v>
      </c>
      <c r="V594" s="33">
        <f t="shared" si="302"/>
        <v>0</v>
      </c>
      <c r="W594" s="27">
        <f>SUM(G594:V594)</f>
        <v>393276787.70846164</v>
      </c>
      <c r="X594" s="125" t="str">
        <f>IF(ABS(W594-F594)&lt;1,"ok","err")</f>
        <v>ok</v>
      </c>
      <c r="Y594" s="130">
        <f>+W594-F594</f>
        <v>0</v>
      </c>
    </row>
    <row r="621" spans="1:24" x14ac:dyDescent="0.2">
      <c r="A621" s="119" t="s">
        <v>395</v>
      </c>
    </row>
    <row r="623" spans="1:24" x14ac:dyDescent="0.2">
      <c r="A623" s="25" t="s">
        <v>201</v>
      </c>
      <c r="D623" s="117" t="s">
        <v>202</v>
      </c>
      <c r="F623" s="136">
        <v>1</v>
      </c>
      <c r="G623" s="136">
        <f t="shared" ref="G623:G635" si="303">(VLOOKUP($D623,$C$6:$AJ$992,5,)/VLOOKUP($D623,$C$6:$AJ$992,4,))*$F623</f>
        <v>0</v>
      </c>
      <c r="H623" s="136">
        <f t="shared" ref="H623:H635" si="304">(VLOOKUP($D623,$C$6:$AJ$992,6,)/VLOOKUP($D623,$C$6:$AJ$992,4,))*$F623</f>
        <v>0</v>
      </c>
      <c r="I623" s="136">
        <f t="shared" ref="I623:I635" si="305">(VLOOKUP($D623,$C$6:$AJ$992,7,)/VLOOKUP($D623,$C$6:$AJ$992,4,))*$F623</f>
        <v>0</v>
      </c>
      <c r="J623" s="136">
        <f t="shared" ref="J623:J635" si="306">(VLOOKUP($D623,$C$6:$AJ$992,8,)/VLOOKUP($D623,$C$6:$AJ$992,4,))*$F623</f>
        <v>0</v>
      </c>
      <c r="K623" s="136">
        <f t="shared" ref="K623:K635" si="307">(VLOOKUP($D623,$C$6:$AJ$992,9,)/VLOOKUP($D623,$C$6:$AJ$992,4,))*$F623</f>
        <v>0</v>
      </c>
      <c r="L623" s="136">
        <f t="shared" ref="L623:L635" si="308">(VLOOKUP($D623,$C$6:$AJ$992,10,)/VLOOKUP($D623,$C$6:$AJ$992,4,))*$F623</f>
        <v>0</v>
      </c>
      <c r="M623" s="136">
        <f t="shared" ref="M623:M635" si="309">(VLOOKUP($D623,$C$6:$AJ$992,11,)/VLOOKUP($D623,$C$6:$AJ$992,4,))*$F623</f>
        <v>0</v>
      </c>
      <c r="N623" s="136">
        <f t="shared" ref="N623:N635" si="310">(VLOOKUP($D623,$C$6:$AJ$992,12,)/VLOOKUP($D623,$C$6:$AJ$992,4,))*$F623</f>
        <v>3.9576028715058838E-2</v>
      </c>
      <c r="O623" s="136">
        <f t="shared" ref="O623:O635" si="311">(VLOOKUP($D623,$C$6:$AJ$992,13,)/VLOOKUP($D623,$C$6:$AJ$992,4,))*$F623</f>
        <v>0.17947656843845394</v>
      </c>
      <c r="P623" s="136">
        <f t="shared" ref="P623:P635" si="312">(VLOOKUP($D623,$C$6:$AJ$992,14,)/VLOOKUP($D623,$C$6:$AJ$992,4,))*$F623</f>
        <v>0.30042997709461439</v>
      </c>
      <c r="Q623" s="136">
        <f t="shared" ref="Q623:Q635" si="313">(VLOOKUP($D623,$C$6:$AJ$992,15,)/VLOOKUP($D623,$C$6:$AJ$992,4,))*$F623</f>
        <v>2.6117122762511973E-2</v>
      </c>
      <c r="R623" s="136">
        <f t="shared" ref="R623:R635" si="314">(VLOOKUP($D623,$C$6:$AJ$992,16,)/VLOOKUP($D623,$C$6:$AJ$992,4,))*$F623</f>
        <v>1.882199722770669E-2</v>
      </c>
      <c r="S623" s="136">
        <f t="shared" ref="S623:S635" si="315">(VLOOKUP($D623,$C$6:$AJ$992,17,)/VLOOKUP($D623,$C$6:$AJ$992,4,))*$F623</f>
        <v>0.31653347726991266</v>
      </c>
      <c r="T623" s="136">
        <f t="shared" ref="T623:T635" si="316">(VLOOKUP($D623,$C$6:$AJ$992,18,)/VLOOKUP($D623,$C$6:$AJ$992,4,))*$F623</f>
        <v>0.1190448284917415</v>
      </c>
      <c r="U623" s="136">
        <f t="shared" ref="U623:U635" si="317">(VLOOKUP($D623,$C$6:$AJ$992,19,)/VLOOKUP($D623,$C$6:$AJ$992,4,))*$F623</f>
        <v>0</v>
      </c>
      <c r="V623" s="136">
        <f t="shared" ref="V623:V635" si="318">(VLOOKUP($D623,$C$6:$AJ$992,20,)/VLOOKUP($D623,$C$6:$AJ$992,4,))*$F623</f>
        <v>0</v>
      </c>
      <c r="W623" s="136">
        <f>SUM(G623:V623)</f>
        <v>1</v>
      </c>
      <c r="X623" s="125" t="str">
        <f>IF(ABS(W623-F623)&lt;0.00001,"ok","err")</f>
        <v>ok</v>
      </c>
    </row>
    <row r="624" spans="1:24" x14ac:dyDescent="0.2">
      <c r="A624" s="25" t="s">
        <v>67</v>
      </c>
      <c r="D624" s="117" t="s">
        <v>57</v>
      </c>
      <c r="F624" s="136">
        <v>1</v>
      </c>
      <c r="G624" s="136">
        <f t="shared" si="303"/>
        <v>0</v>
      </c>
      <c r="H624" s="136">
        <f t="shared" si="304"/>
        <v>0</v>
      </c>
      <c r="I624" s="136">
        <f t="shared" si="305"/>
        <v>0.16729357588646854</v>
      </c>
      <c r="J624" s="136">
        <f t="shared" si="306"/>
        <v>0</v>
      </c>
      <c r="K624" s="136">
        <f t="shared" si="307"/>
        <v>5.897075881115834E-2</v>
      </c>
      <c r="L624" s="136">
        <f t="shared" si="308"/>
        <v>0</v>
      </c>
      <c r="M624" s="136">
        <f t="shared" si="309"/>
        <v>0</v>
      </c>
      <c r="N624" s="136">
        <f t="shared" si="310"/>
        <v>3.0621384907871876E-2</v>
      </c>
      <c r="O624" s="136">
        <f t="shared" si="311"/>
        <v>0.13886742208691408</v>
      </c>
      <c r="P624" s="136">
        <f t="shared" si="312"/>
        <v>0.23245338820407821</v>
      </c>
      <c r="Q624" s="27">
        <f t="shared" si="313"/>
        <v>2.0207749356435958E-2</v>
      </c>
      <c r="R624" s="27">
        <f t="shared" si="314"/>
        <v>1.4563250547299062E-2</v>
      </c>
      <c r="S624" s="27">
        <f t="shared" si="315"/>
        <v>0.2449132406259095</v>
      </c>
      <c r="T624" s="27">
        <f t="shared" si="316"/>
        <v>9.2109229573864526E-2</v>
      </c>
      <c r="U624" s="27">
        <f t="shared" si="317"/>
        <v>0</v>
      </c>
      <c r="V624" s="27">
        <f t="shared" si="318"/>
        <v>0</v>
      </c>
      <c r="W624" s="136">
        <f t="shared" ref="W624:W629" si="319">SUM(G624:V624)</f>
        <v>1</v>
      </c>
      <c r="X624" s="125" t="str">
        <f t="shared" ref="X624:X644" si="320">IF(ABS(W624-F624)&lt;0.00001,"ok","err")</f>
        <v>ok</v>
      </c>
    </row>
    <row r="625" spans="1:25" x14ac:dyDescent="0.2">
      <c r="A625" s="25" t="s">
        <v>183</v>
      </c>
      <c r="D625" s="117" t="s">
        <v>200</v>
      </c>
      <c r="F625" s="136">
        <v>1</v>
      </c>
      <c r="G625" s="136">
        <f t="shared" si="303"/>
        <v>0</v>
      </c>
      <c r="H625" s="136">
        <f t="shared" si="304"/>
        <v>0</v>
      </c>
      <c r="I625" s="136">
        <f t="shared" si="305"/>
        <v>1</v>
      </c>
      <c r="J625" s="136">
        <f t="shared" si="306"/>
        <v>0</v>
      </c>
      <c r="K625" s="136">
        <f t="shared" si="307"/>
        <v>0</v>
      </c>
      <c r="L625" s="136">
        <f t="shared" si="308"/>
        <v>0</v>
      </c>
      <c r="M625" s="136">
        <f t="shared" si="309"/>
        <v>0</v>
      </c>
      <c r="N625" s="136">
        <f t="shared" si="310"/>
        <v>0</v>
      </c>
      <c r="O625" s="136">
        <f t="shared" si="311"/>
        <v>0</v>
      </c>
      <c r="P625" s="136">
        <f t="shared" si="312"/>
        <v>0</v>
      </c>
      <c r="Q625" s="27">
        <f t="shared" si="313"/>
        <v>0</v>
      </c>
      <c r="R625" s="27">
        <f t="shared" si="314"/>
        <v>0</v>
      </c>
      <c r="S625" s="27">
        <f t="shared" si="315"/>
        <v>0</v>
      </c>
      <c r="T625" s="27">
        <f t="shared" si="316"/>
        <v>0</v>
      </c>
      <c r="U625" s="27">
        <f t="shared" si="317"/>
        <v>0</v>
      </c>
      <c r="V625" s="27">
        <f t="shared" si="318"/>
        <v>0</v>
      </c>
      <c r="W625" s="136">
        <f t="shared" si="319"/>
        <v>1</v>
      </c>
      <c r="X625" s="125" t="str">
        <f t="shared" si="320"/>
        <v>ok</v>
      </c>
    </row>
    <row r="626" spans="1:25" x14ac:dyDescent="0.2">
      <c r="A626" s="25" t="s">
        <v>391</v>
      </c>
      <c r="D626" s="117" t="s">
        <v>182</v>
      </c>
      <c r="F626" s="136">
        <v>1</v>
      </c>
      <c r="G626" s="136">
        <f t="shared" si="303"/>
        <v>0</v>
      </c>
      <c r="H626" s="136">
        <f t="shared" si="304"/>
        <v>0</v>
      </c>
      <c r="I626" s="136">
        <f t="shared" si="305"/>
        <v>0</v>
      </c>
      <c r="J626" s="136">
        <f t="shared" si="306"/>
        <v>0</v>
      </c>
      <c r="K626" s="136">
        <f t="shared" si="307"/>
        <v>1</v>
      </c>
      <c r="L626" s="136">
        <f t="shared" si="308"/>
        <v>0</v>
      </c>
      <c r="M626" s="136">
        <f t="shared" si="309"/>
        <v>0</v>
      </c>
      <c r="N626" s="136">
        <f t="shared" si="310"/>
        <v>0</v>
      </c>
      <c r="O626" s="136">
        <f t="shared" si="311"/>
        <v>0</v>
      </c>
      <c r="P626" s="136">
        <f t="shared" si="312"/>
        <v>0</v>
      </c>
      <c r="Q626" s="27">
        <f t="shared" si="313"/>
        <v>0</v>
      </c>
      <c r="R626" s="27">
        <f t="shared" si="314"/>
        <v>0</v>
      </c>
      <c r="S626" s="27">
        <f t="shared" si="315"/>
        <v>0</v>
      </c>
      <c r="T626" s="27">
        <f t="shared" si="316"/>
        <v>0</v>
      </c>
      <c r="U626" s="27">
        <f t="shared" si="317"/>
        <v>0</v>
      </c>
      <c r="V626" s="27">
        <f t="shared" si="318"/>
        <v>0</v>
      </c>
      <c r="W626" s="136">
        <f t="shared" si="319"/>
        <v>1</v>
      </c>
      <c r="X626" s="125" t="str">
        <f t="shared" si="320"/>
        <v>ok</v>
      </c>
    </row>
    <row r="627" spans="1:25" x14ac:dyDescent="0.2">
      <c r="A627" s="25" t="s">
        <v>62</v>
      </c>
      <c r="D627" s="117" t="s">
        <v>63</v>
      </c>
      <c r="F627" s="136">
        <v>1</v>
      </c>
      <c r="G627" s="136">
        <f t="shared" si="303"/>
        <v>0</v>
      </c>
      <c r="H627" s="136">
        <f t="shared" si="304"/>
        <v>0</v>
      </c>
      <c r="I627" s="136">
        <f t="shared" si="305"/>
        <v>0.16729357588646854</v>
      </c>
      <c r="J627" s="136">
        <f t="shared" si="306"/>
        <v>0</v>
      </c>
      <c r="K627" s="136">
        <f t="shared" si="307"/>
        <v>5.897075881115834E-2</v>
      </c>
      <c r="L627" s="136">
        <f t="shared" si="308"/>
        <v>0</v>
      </c>
      <c r="M627" s="136">
        <f t="shared" si="309"/>
        <v>0</v>
      </c>
      <c r="N627" s="136">
        <f t="shared" si="310"/>
        <v>3.0621384907871876E-2</v>
      </c>
      <c r="O627" s="136">
        <f t="shared" si="311"/>
        <v>0.13886742208691408</v>
      </c>
      <c r="P627" s="136">
        <f t="shared" si="312"/>
        <v>0.23245338820407824</v>
      </c>
      <c r="Q627" s="27">
        <f t="shared" si="313"/>
        <v>2.0207749356435958E-2</v>
      </c>
      <c r="R627" s="27">
        <f t="shared" si="314"/>
        <v>1.4563250547299062E-2</v>
      </c>
      <c r="S627" s="27">
        <f t="shared" si="315"/>
        <v>0.2449132406259095</v>
      </c>
      <c r="T627" s="27">
        <f t="shared" si="316"/>
        <v>9.210922957386454E-2</v>
      </c>
      <c r="U627" s="27">
        <f t="shared" si="317"/>
        <v>0</v>
      </c>
      <c r="V627" s="27">
        <f t="shared" si="318"/>
        <v>0</v>
      </c>
      <c r="W627" s="136">
        <f t="shared" si="319"/>
        <v>1</v>
      </c>
      <c r="X627" s="125" t="str">
        <f t="shared" si="320"/>
        <v>ok</v>
      </c>
    </row>
    <row r="628" spans="1:25" x14ac:dyDescent="0.2">
      <c r="A628" s="25" t="s">
        <v>66</v>
      </c>
      <c r="D628" s="117" t="s">
        <v>202</v>
      </c>
      <c r="F628" s="136">
        <v>1</v>
      </c>
      <c r="G628" s="136">
        <f t="shared" si="303"/>
        <v>0</v>
      </c>
      <c r="H628" s="136">
        <f t="shared" si="304"/>
        <v>0</v>
      </c>
      <c r="I628" s="136">
        <f t="shared" si="305"/>
        <v>0</v>
      </c>
      <c r="J628" s="136">
        <f t="shared" si="306"/>
        <v>0</v>
      </c>
      <c r="K628" s="136">
        <f t="shared" si="307"/>
        <v>0</v>
      </c>
      <c r="L628" s="136">
        <f t="shared" si="308"/>
        <v>0</v>
      </c>
      <c r="M628" s="136">
        <f t="shared" si="309"/>
        <v>0</v>
      </c>
      <c r="N628" s="136">
        <f t="shared" si="310"/>
        <v>3.9576028715058838E-2</v>
      </c>
      <c r="O628" s="136">
        <f t="shared" si="311"/>
        <v>0.17947656843845394</v>
      </c>
      <c r="P628" s="136">
        <f t="shared" si="312"/>
        <v>0.30042997709461439</v>
      </c>
      <c r="Q628" s="27">
        <f t="shared" si="313"/>
        <v>2.6117122762511973E-2</v>
      </c>
      <c r="R628" s="27">
        <f t="shared" si="314"/>
        <v>1.882199722770669E-2</v>
      </c>
      <c r="S628" s="27">
        <f t="shared" si="315"/>
        <v>0.31653347726991266</v>
      </c>
      <c r="T628" s="27">
        <f t="shared" si="316"/>
        <v>0.1190448284917415</v>
      </c>
      <c r="U628" s="27">
        <f t="shared" si="317"/>
        <v>0</v>
      </c>
      <c r="V628" s="27">
        <f t="shared" si="318"/>
        <v>0</v>
      </c>
      <c r="W628" s="136">
        <f t="shared" si="319"/>
        <v>1</v>
      </c>
      <c r="X628" s="125" t="str">
        <f t="shared" si="320"/>
        <v>ok</v>
      </c>
    </row>
    <row r="629" spans="1:25" x14ac:dyDescent="0.2">
      <c r="A629" s="25" t="s">
        <v>203</v>
      </c>
      <c r="D629" s="117" t="s">
        <v>72</v>
      </c>
      <c r="F629" s="136">
        <v>1</v>
      </c>
      <c r="G629" s="136">
        <f t="shared" si="303"/>
        <v>0</v>
      </c>
      <c r="H629" s="136">
        <f t="shared" si="304"/>
        <v>0</v>
      </c>
      <c r="I629" s="136">
        <f t="shared" si="305"/>
        <v>0.39162778017841637</v>
      </c>
      <c r="J629" s="136">
        <f t="shared" si="306"/>
        <v>0</v>
      </c>
      <c r="K629" s="136">
        <f t="shared" si="307"/>
        <v>0.13083616421939293</v>
      </c>
      <c r="L629" s="136">
        <f t="shared" si="308"/>
        <v>0</v>
      </c>
      <c r="M629" s="136">
        <f t="shared" si="309"/>
        <v>0</v>
      </c>
      <c r="N629" s="136">
        <f t="shared" si="310"/>
        <v>8.8558351896414235E-3</v>
      </c>
      <c r="O629" s="136">
        <f t="shared" si="311"/>
        <v>0.12693985955699397</v>
      </c>
      <c r="P629" s="136">
        <f t="shared" si="312"/>
        <v>0.21248756554078554</v>
      </c>
      <c r="Q629" s="27">
        <f t="shared" si="313"/>
        <v>1.8472070891208975E-2</v>
      </c>
      <c r="R629" s="27">
        <f t="shared" si="314"/>
        <v>1.3312387825637208E-2</v>
      </c>
      <c r="S629" s="27">
        <f t="shared" si="315"/>
        <v>7.0829954336470338E-2</v>
      </c>
      <c r="T629" s="27">
        <f t="shared" si="316"/>
        <v>2.6638382261453368E-2</v>
      </c>
      <c r="U629" s="27">
        <f t="shared" si="317"/>
        <v>0</v>
      </c>
      <c r="V629" s="27">
        <f t="shared" si="318"/>
        <v>0</v>
      </c>
      <c r="W629" s="136">
        <f t="shared" si="319"/>
        <v>1</v>
      </c>
      <c r="X629" s="125" t="str">
        <f t="shared" si="320"/>
        <v>ok</v>
      </c>
    </row>
    <row r="630" spans="1:25" x14ac:dyDescent="0.2">
      <c r="A630" s="25" t="s">
        <v>191</v>
      </c>
      <c r="D630" s="117" t="s">
        <v>91</v>
      </c>
      <c r="F630" s="136">
        <v>1</v>
      </c>
      <c r="G630" s="136">
        <f t="shared" si="303"/>
        <v>1.1926666841015968E-3</v>
      </c>
      <c r="H630" s="136">
        <f t="shared" si="304"/>
        <v>8.9663340322663487E-3</v>
      </c>
      <c r="I630" s="136">
        <f t="shared" si="305"/>
        <v>8.1800552511280156E-2</v>
      </c>
      <c r="J630" s="136">
        <f t="shared" si="306"/>
        <v>0.12513450747714161</v>
      </c>
      <c r="K630" s="136">
        <f t="shared" si="307"/>
        <v>5.6839440374427883E-2</v>
      </c>
      <c r="L630" s="136">
        <f t="shared" si="308"/>
        <v>0</v>
      </c>
      <c r="M630" s="136">
        <f t="shared" si="309"/>
        <v>6.2538542801375222E-3</v>
      </c>
      <c r="N630" s="136">
        <f t="shared" si="310"/>
        <v>5.4979965501079656E-2</v>
      </c>
      <c r="O630" s="136">
        <f t="shared" si="311"/>
        <v>0.11473648874463335</v>
      </c>
      <c r="P630" s="136">
        <f t="shared" si="312"/>
        <v>0.19206006101730885</v>
      </c>
      <c r="Q630" s="27">
        <f t="shared" si="313"/>
        <v>1.6696257277231993E-2</v>
      </c>
      <c r="R630" s="27">
        <f t="shared" si="314"/>
        <v>1.203260064451727E-2</v>
      </c>
      <c r="S630" s="27">
        <f t="shared" si="315"/>
        <v>7.8739918547944474E-2</v>
      </c>
      <c r="T630" s="27">
        <f t="shared" si="316"/>
        <v>5.8307892579902272E-2</v>
      </c>
      <c r="U630" s="27">
        <f t="shared" si="317"/>
        <v>0.18096465338903575</v>
      </c>
      <c r="V630" s="27">
        <f t="shared" si="318"/>
        <v>1.1294806938991472E-2</v>
      </c>
      <c r="W630" s="136">
        <f t="shared" ref="W630:W636" si="321">SUM(G630:V630)</f>
        <v>1.0000000000000004</v>
      </c>
      <c r="X630" s="125" t="str">
        <f t="shared" si="320"/>
        <v>ok</v>
      </c>
    </row>
    <row r="631" spans="1:25" x14ac:dyDescent="0.2">
      <c r="A631" s="25" t="s">
        <v>78</v>
      </c>
      <c r="D631" s="117" t="s">
        <v>79</v>
      </c>
      <c r="F631" s="136">
        <v>1</v>
      </c>
      <c r="G631" s="136">
        <f t="shared" si="303"/>
        <v>0</v>
      </c>
      <c r="H631" s="136">
        <f t="shared" si="304"/>
        <v>0</v>
      </c>
      <c r="I631" s="136">
        <f t="shared" si="305"/>
        <v>0.1341218104256619</v>
      </c>
      <c r="J631" s="136">
        <f t="shared" si="306"/>
        <v>0</v>
      </c>
      <c r="K631" s="136">
        <f t="shared" si="307"/>
        <v>4.2757226808428743E-2</v>
      </c>
      <c r="L631" s="136">
        <f t="shared" si="308"/>
        <v>0</v>
      </c>
      <c r="M631" s="136">
        <f t="shared" si="309"/>
        <v>0</v>
      </c>
      <c r="N631" s="136">
        <f t="shared" si="310"/>
        <v>1.7271510756376087E-2</v>
      </c>
      <c r="O631" s="136">
        <f t="shared" si="311"/>
        <v>0.14778648648536744</v>
      </c>
      <c r="P631" s="136">
        <f t="shared" si="312"/>
        <v>0.24738321629387475</v>
      </c>
      <c r="Q631" s="27">
        <f t="shared" si="313"/>
        <v>2.1505636327687226E-2</v>
      </c>
      <c r="R631" s="27">
        <f t="shared" si="314"/>
        <v>1.5498607217208839E-2</v>
      </c>
      <c r="S631" s="27">
        <f t="shared" si="315"/>
        <v>0.30399537750103373</v>
      </c>
      <c r="T631" s="27">
        <f t="shared" si="316"/>
        <v>6.9680128184361451E-2</v>
      </c>
      <c r="U631" s="27">
        <f t="shared" si="317"/>
        <v>0</v>
      </c>
      <c r="V631" s="27">
        <f t="shared" si="318"/>
        <v>0</v>
      </c>
      <c r="W631" s="136">
        <f t="shared" si="321"/>
        <v>1.0000000000000002</v>
      </c>
      <c r="X631" s="125" t="str">
        <f t="shared" si="320"/>
        <v>ok</v>
      </c>
    </row>
    <row r="632" spans="1:25" x14ac:dyDescent="0.2">
      <c r="A632" s="25" t="s">
        <v>651</v>
      </c>
      <c r="D632" s="117" t="s">
        <v>57</v>
      </c>
      <c r="F632" s="136">
        <v>1</v>
      </c>
      <c r="G632" s="136">
        <f t="shared" si="303"/>
        <v>0</v>
      </c>
      <c r="H632" s="136">
        <f t="shared" si="304"/>
        <v>0</v>
      </c>
      <c r="I632" s="136">
        <f t="shared" si="305"/>
        <v>0.16729357588646854</v>
      </c>
      <c r="J632" s="136">
        <f t="shared" si="306"/>
        <v>0</v>
      </c>
      <c r="K632" s="136">
        <f t="shared" si="307"/>
        <v>5.897075881115834E-2</v>
      </c>
      <c r="L632" s="136">
        <f t="shared" si="308"/>
        <v>0</v>
      </c>
      <c r="M632" s="136">
        <f t="shared" si="309"/>
        <v>0</v>
      </c>
      <c r="N632" s="136">
        <f t="shared" si="310"/>
        <v>3.0621384907871876E-2</v>
      </c>
      <c r="O632" s="136">
        <f t="shared" si="311"/>
        <v>0.13886742208691408</v>
      </c>
      <c r="P632" s="136">
        <f t="shared" si="312"/>
        <v>0.23245338820407821</v>
      </c>
      <c r="Q632" s="27">
        <f t="shared" si="313"/>
        <v>2.0207749356435958E-2</v>
      </c>
      <c r="R632" s="27">
        <f t="shared" si="314"/>
        <v>1.4563250547299062E-2</v>
      </c>
      <c r="S632" s="27">
        <f t="shared" si="315"/>
        <v>0.2449132406259095</v>
      </c>
      <c r="T632" s="27">
        <f t="shared" si="316"/>
        <v>9.2109229573864526E-2</v>
      </c>
      <c r="U632" s="27">
        <f t="shared" si="317"/>
        <v>0</v>
      </c>
      <c r="V632" s="27">
        <f t="shared" si="318"/>
        <v>0</v>
      </c>
      <c r="W632" s="136">
        <f t="shared" si="321"/>
        <v>1</v>
      </c>
      <c r="X632" s="125" t="str">
        <f t="shared" si="320"/>
        <v>ok</v>
      </c>
    </row>
    <row r="633" spans="1:25" x14ac:dyDescent="0.2">
      <c r="A633" s="25" t="s">
        <v>392</v>
      </c>
      <c r="D633" s="117" t="s">
        <v>347</v>
      </c>
      <c r="F633" s="136">
        <v>1</v>
      </c>
      <c r="G633" s="136">
        <f t="shared" si="303"/>
        <v>3.5974460200949273E-3</v>
      </c>
      <c r="H633" s="136">
        <f t="shared" si="304"/>
        <v>2.7045194696216204E-2</v>
      </c>
      <c r="I633" s="136">
        <f t="shared" si="305"/>
        <v>9.5532539165466251E-2</v>
      </c>
      <c r="J633" s="136">
        <f t="shared" si="306"/>
        <v>9.616134872477132E-2</v>
      </c>
      <c r="K633" s="136">
        <f t="shared" si="307"/>
        <v>4.3509828491341988E-2</v>
      </c>
      <c r="L633" s="136">
        <f t="shared" si="308"/>
        <v>0</v>
      </c>
      <c r="M633" s="136">
        <f t="shared" si="309"/>
        <v>1.6124627150976002E-2</v>
      </c>
      <c r="N633" s="136">
        <f t="shared" si="310"/>
        <v>5.7477897750940761E-2</v>
      </c>
      <c r="O633" s="136">
        <f t="shared" si="311"/>
        <v>0.11897902011817472</v>
      </c>
      <c r="P633" s="136">
        <f t="shared" si="312"/>
        <v>0.19916173236341161</v>
      </c>
      <c r="Q633" s="27">
        <f t="shared" si="313"/>
        <v>1.7313623174466566E-2</v>
      </c>
      <c r="R633" s="27">
        <f t="shared" si="314"/>
        <v>1.2477521752860377E-2</v>
      </c>
      <c r="S633" s="27">
        <f t="shared" si="315"/>
        <v>5.7087121368966938E-2</v>
      </c>
      <c r="T633" s="27">
        <f t="shared" si="316"/>
        <v>5.8390301987875461E-2</v>
      </c>
      <c r="U633" s="27">
        <f t="shared" si="317"/>
        <v>0.18155647246613765</v>
      </c>
      <c r="V633" s="27">
        <f t="shared" si="318"/>
        <v>1.5585324768299418E-2</v>
      </c>
      <c r="W633" s="136">
        <f t="shared" si="321"/>
        <v>1.0000000000000002</v>
      </c>
      <c r="X633" s="125" t="str">
        <f t="shared" si="320"/>
        <v>ok</v>
      </c>
    </row>
    <row r="634" spans="1:25" x14ac:dyDescent="0.2">
      <c r="A634" s="25" t="s">
        <v>393</v>
      </c>
      <c r="D634" s="117" t="s">
        <v>354</v>
      </c>
      <c r="F634" s="136">
        <v>1</v>
      </c>
      <c r="G634" s="136">
        <f t="shared" si="303"/>
        <v>0</v>
      </c>
      <c r="H634" s="136">
        <f t="shared" si="304"/>
        <v>0</v>
      </c>
      <c r="I634" s="136">
        <f t="shared" si="305"/>
        <v>0</v>
      </c>
      <c r="J634" s="136">
        <f t="shared" si="306"/>
        <v>0</v>
      </c>
      <c r="K634" s="136">
        <f t="shared" si="307"/>
        <v>7.5017711136212528E-2</v>
      </c>
      <c r="L634" s="136">
        <f t="shared" si="308"/>
        <v>0</v>
      </c>
      <c r="M634" s="136">
        <f t="shared" si="309"/>
        <v>2.8234476066852594E-2</v>
      </c>
      <c r="N634" s="136">
        <f t="shared" si="310"/>
        <v>0.10003784885920669</v>
      </c>
      <c r="O634" s="136">
        <f t="shared" si="311"/>
        <v>0.20558206039635496</v>
      </c>
      <c r="P634" s="136">
        <f t="shared" si="312"/>
        <v>0.34412856359642457</v>
      </c>
      <c r="Q634" s="27">
        <f t="shared" si="313"/>
        <v>2.9915949228675839E-2</v>
      </c>
      <c r="R634" s="27">
        <f t="shared" si="314"/>
        <v>2.1559722277470099E-2</v>
      </c>
      <c r="S634" s="27">
        <f t="shared" si="315"/>
        <v>9.5106752783620185E-2</v>
      </c>
      <c r="T634" s="27">
        <f t="shared" si="316"/>
        <v>0.1004169156551826</v>
      </c>
      <c r="U634" s="27">
        <f t="shared" si="317"/>
        <v>0</v>
      </c>
      <c r="V634" s="27">
        <f t="shared" si="318"/>
        <v>0</v>
      </c>
      <c r="W634" s="136">
        <f t="shared" si="321"/>
        <v>1</v>
      </c>
      <c r="X634" s="125" t="str">
        <f t="shared" si="320"/>
        <v>ok</v>
      </c>
    </row>
    <row r="635" spans="1:25" x14ac:dyDescent="0.2">
      <c r="A635" s="25" t="s">
        <v>394</v>
      </c>
      <c r="D635" s="117" t="s">
        <v>302</v>
      </c>
      <c r="F635" s="136">
        <v>1</v>
      </c>
      <c r="G635" s="136">
        <f t="shared" si="303"/>
        <v>0</v>
      </c>
      <c r="H635" s="136">
        <f t="shared" si="304"/>
        <v>0</v>
      </c>
      <c r="I635" s="136">
        <f t="shared" si="305"/>
        <v>0</v>
      </c>
      <c r="J635" s="136">
        <f t="shared" si="306"/>
        <v>0</v>
      </c>
      <c r="K635" s="136">
        <f t="shared" si="307"/>
        <v>0.12680177408647142</v>
      </c>
      <c r="L635" s="136">
        <f t="shared" si="308"/>
        <v>0</v>
      </c>
      <c r="M635" s="136">
        <f t="shared" si="309"/>
        <v>0</v>
      </c>
      <c r="N635" s="136">
        <f t="shared" si="310"/>
        <v>0</v>
      </c>
      <c r="O635" s="136">
        <f t="shared" si="311"/>
        <v>0.29859943874596501</v>
      </c>
      <c r="P635" s="136">
        <f t="shared" si="312"/>
        <v>0.49983250361552184</v>
      </c>
      <c r="Q635" s="27">
        <f t="shared" si="313"/>
        <v>4.3451678770088709E-2</v>
      </c>
      <c r="R635" s="27">
        <f t="shared" si="314"/>
        <v>3.1314604781953019E-2</v>
      </c>
      <c r="S635" s="27">
        <f t="shared" si="315"/>
        <v>0</v>
      </c>
      <c r="T635" s="27">
        <f t="shared" si="316"/>
        <v>0</v>
      </c>
      <c r="U635" s="27">
        <f t="shared" si="317"/>
        <v>0</v>
      </c>
      <c r="V635" s="27">
        <f t="shared" si="318"/>
        <v>0</v>
      </c>
      <c r="W635" s="136">
        <f t="shared" si="321"/>
        <v>1</v>
      </c>
      <c r="X635" s="125" t="str">
        <f t="shared" si="320"/>
        <v>ok</v>
      </c>
    </row>
    <row r="636" spans="1:25" x14ac:dyDescent="0.2">
      <c r="A636" s="25" t="s">
        <v>713</v>
      </c>
      <c r="C636" s="117" t="s">
        <v>640</v>
      </c>
      <c r="D636" s="25"/>
      <c r="F636" s="27">
        <f>SUM(F149:F159)</f>
        <v>1208450</v>
      </c>
      <c r="G636" s="27">
        <f t="shared" ref="G636:V636" si="322">SUM(G149:G159)</f>
        <v>0</v>
      </c>
      <c r="H636" s="27">
        <f t="shared" si="322"/>
        <v>0</v>
      </c>
      <c r="I636" s="27">
        <f t="shared" si="322"/>
        <v>875950</v>
      </c>
      <c r="J636" s="27">
        <f t="shared" si="322"/>
        <v>332500</v>
      </c>
      <c r="K636" s="27">
        <f t="shared" si="322"/>
        <v>0</v>
      </c>
      <c r="L636" s="27">
        <f t="shared" si="322"/>
        <v>0</v>
      </c>
      <c r="M636" s="27">
        <f t="shared" si="322"/>
        <v>0</v>
      </c>
      <c r="N636" s="27">
        <f t="shared" si="322"/>
        <v>0</v>
      </c>
      <c r="O636" s="27">
        <f t="shared" si="322"/>
        <v>0</v>
      </c>
      <c r="P636" s="27">
        <f t="shared" si="322"/>
        <v>0</v>
      </c>
      <c r="Q636" s="27">
        <f>SUM(Q149:Q159)</f>
        <v>0</v>
      </c>
      <c r="R636" s="27">
        <f>SUM(R149:R159)</f>
        <v>0</v>
      </c>
      <c r="S636" s="27">
        <f t="shared" si="322"/>
        <v>0</v>
      </c>
      <c r="T636" s="27">
        <f t="shared" si="322"/>
        <v>0</v>
      </c>
      <c r="U636" s="27">
        <f t="shared" si="322"/>
        <v>0</v>
      </c>
      <c r="V636" s="27">
        <f t="shared" si="322"/>
        <v>0</v>
      </c>
      <c r="W636" s="27">
        <f t="shared" si="321"/>
        <v>1208450</v>
      </c>
      <c r="X636" s="125" t="str">
        <f>IF(ABS(W636-F636)&lt;0.00001,"ok","err")</f>
        <v>ok</v>
      </c>
    </row>
    <row r="637" spans="1:25" x14ac:dyDescent="0.2">
      <c r="A637" s="25" t="s">
        <v>712</v>
      </c>
      <c r="C637" s="117" t="s">
        <v>641</v>
      </c>
      <c r="F637" s="27">
        <f>SUM(F168:F174)</f>
        <v>1646500</v>
      </c>
      <c r="G637" s="27">
        <f t="shared" ref="G637:V637" si="323">SUM(G168:G174)</f>
        <v>0</v>
      </c>
      <c r="H637" s="27">
        <f t="shared" si="323"/>
        <v>0</v>
      </c>
      <c r="I637" s="27">
        <f t="shared" si="323"/>
        <v>517000</v>
      </c>
      <c r="J637" s="27">
        <f t="shared" si="323"/>
        <v>1129500</v>
      </c>
      <c r="K637" s="27">
        <f t="shared" si="323"/>
        <v>0</v>
      </c>
      <c r="L637" s="27">
        <f t="shared" si="323"/>
        <v>0</v>
      </c>
      <c r="M637" s="27">
        <f t="shared" si="323"/>
        <v>0</v>
      </c>
      <c r="N637" s="27">
        <f t="shared" si="323"/>
        <v>0</v>
      </c>
      <c r="O637" s="27">
        <f t="shared" si="323"/>
        <v>0</v>
      </c>
      <c r="P637" s="27">
        <f t="shared" si="323"/>
        <v>0</v>
      </c>
      <c r="Q637" s="27">
        <f>SUM(Q168:Q174)</f>
        <v>0</v>
      </c>
      <c r="R637" s="27">
        <f>SUM(R168:R174)</f>
        <v>0</v>
      </c>
      <c r="S637" s="27">
        <f t="shared" si="323"/>
        <v>0</v>
      </c>
      <c r="T637" s="27">
        <f t="shared" si="323"/>
        <v>0</v>
      </c>
      <c r="U637" s="27">
        <f t="shared" si="323"/>
        <v>0</v>
      </c>
      <c r="V637" s="27">
        <f t="shared" si="323"/>
        <v>0</v>
      </c>
      <c r="W637" s="27">
        <f t="shared" ref="W637:W643" si="324">SUM(G637:V637)</f>
        <v>1646500</v>
      </c>
      <c r="X637" s="125" t="str">
        <f t="shared" si="320"/>
        <v>ok</v>
      </c>
    </row>
    <row r="638" spans="1:25" x14ac:dyDescent="0.2">
      <c r="A638" s="25" t="s">
        <v>643</v>
      </c>
      <c r="C638" s="117" t="s">
        <v>644</v>
      </c>
      <c r="F638" s="27">
        <f>F18+F21</f>
        <v>550517698.54538369</v>
      </c>
      <c r="G638" s="27">
        <f t="shared" ref="G638:V638" si="325">G18+G21</f>
        <v>0</v>
      </c>
      <c r="H638" s="27">
        <f t="shared" si="325"/>
        <v>0</v>
      </c>
      <c r="I638" s="27">
        <f t="shared" si="325"/>
        <v>0</v>
      </c>
      <c r="J638" s="27">
        <f t="shared" si="325"/>
        <v>0</v>
      </c>
      <c r="K638" s="27">
        <f t="shared" si="325"/>
        <v>0</v>
      </c>
      <c r="L638" s="27">
        <f t="shared" si="325"/>
        <v>0</v>
      </c>
      <c r="M638" s="27">
        <f t="shared" si="325"/>
        <v>0</v>
      </c>
      <c r="N638" s="27">
        <f t="shared" si="325"/>
        <v>0</v>
      </c>
      <c r="O638" s="27">
        <f t="shared" si="325"/>
        <v>117432228.08156267</v>
      </c>
      <c r="P638" s="27">
        <f t="shared" si="325"/>
        <v>196572521.41419044</v>
      </c>
      <c r="Q638" s="27">
        <f>Q18+Q21</f>
        <v>17088536.647240445</v>
      </c>
      <c r="R638" s="27">
        <f>R18+R21</f>
        <v>12315307.177006513</v>
      </c>
      <c r="S638" s="27">
        <f t="shared" si="325"/>
        <v>207109105.22538358</v>
      </c>
      <c r="T638" s="27">
        <f t="shared" si="325"/>
        <v>0</v>
      </c>
      <c r="U638" s="27">
        <f t="shared" si="325"/>
        <v>0</v>
      </c>
      <c r="V638" s="27">
        <f t="shared" si="325"/>
        <v>0</v>
      </c>
      <c r="W638" s="27">
        <f t="shared" si="324"/>
        <v>550517698.54538369</v>
      </c>
      <c r="X638" s="125" t="str">
        <f t="shared" si="320"/>
        <v>ok</v>
      </c>
      <c r="Y638" s="130">
        <f>+W638-F638</f>
        <v>0</v>
      </c>
    </row>
    <row r="639" spans="1:25" x14ac:dyDescent="0.2">
      <c r="A639" s="25" t="s">
        <v>646</v>
      </c>
      <c r="C639" s="117" t="s">
        <v>645</v>
      </c>
      <c r="F639" s="137">
        <v>1</v>
      </c>
      <c r="G639" s="138">
        <v>0.1174</v>
      </c>
      <c r="H639" s="138">
        <v>0.88260000000000005</v>
      </c>
      <c r="W639" s="137">
        <f t="shared" si="324"/>
        <v>1</v>
      </c>
      <c r="X639" s="125" t="str">
        <f t="shared" si="320"/>
        <v>ok</v>
      </c>
    </row>
    <row r="640" spans="1:25" x14ac:dyDescent="0.2">
      <c r="A640" s="25" t="s">
        <v>714</v>
      </c>
      <c r="C640" s="117" t="s">
        <v>647</v>
      </c>
      <c r="D640" s="25"/>
      <c r="F640" s="27">
        <f>SUM(F194:F213)</f>
        <v>3460180</v>
      </c>
      <c r="G640" s="27">
        <f t="shared" ref="G640:V640" si="326">SUM(G194:G213)</f>
        <v>0</v>
      </c>
      <c r="H640" s="27">
        <f t="shared" si="326"/>
        <v>0</v>
      </c>
      <c r="I640" s="27">
        <f t="shared" si="326"/>
        <v>0</v>
      </c>
      <c r="J640" s="27">
        <f t="shared" si="326"/>
        <v>0</v>
      </c>
      <c r="K640" s="27">
        <f t="shared" si="326"/>
        <v>0</v>
      </c>
      <c r="L640" s="27">
        <f t="shared" si="326"/>
        <v>0</v>
      </c>
      <c r="M640" s="27">
        <f t="shared" si="326"/>
        <v>306000</v>
      </c>
      <c r="N640" s="27">
        <f t="shared" si="326"/>
        <v>785564.53449418338</v>
      </c>
      <c r="O640" s="27">
        <f t="shared" si="326"/>
        <v>300126.69821098709</v>
      </c>
      <c r="P640" s="27">
        <f t="shared" si="326"/>
        <v>502389.01854159951</v>
      </c>
      <c r="Q640" s="27">
        <f>SUM(Q194:Q213)</f>
        <v>43673.922950959968</v>
      </c>
      <c r="R640" s="27">
        <f>SUM(R194:R213)</f>
        <v>31474.770945518212</v>
      </c>
      <c r="S640" s="27">
        <f t="shared" si="326"/>
        <v>529317.82813107909</v>
      </c>
      <c r="T640" s="27">
        <f t="shared" si="326"/>
        <v>961633.22672567284</v>
      </c>
      <c r="U640" s="27">
        <f t="shared" si="326"/>
        <v>0</v>
      </c>
      <c r="V640" s="27">
        <f t="shared" si="326"/>
        <v>0</v>
      </c>
      <c r="W640" s="27">
        <f t="shared" si="324"/>
        <v>3460180</v>
      </c>
      <c r="X640" s="125" t="str">
        <f t="shared" si="320"/>
        <v>ok</v>
      </c>
    </row>
    <row r="641" spans="1:24" x14ac:dyDescent="0.2">
      <c r="A641" s="25" t="s">
        <v>715</v>
      </c>
      <c r="C641" s="117" t="s">
        <v>648</v>
      </c>
      <c r="F641" s="27">
        <f>SUM(F234:F242)</f>
        <v>6564606</v>
      </c>
      <c r="G641" s="27">
        <f t="shared" ref="G641:V641" si="327">SUM(G234:G242)</f>
        <v>0</v>
      </c>
      <c r="H641" s="27">
        <f t="shared" si="327"/>
        <v>0</v>
      </c>
      <c r="I641" s="27">
        <f t="shared" si="327"/>
        <v>0</v>
      </c>
      <c r="J641" s="27">
        <f t="shared" si="327"/>
        <v>0</v>
      </c>
      <c r="K641" s="27">
        <f t="shared" si="327"/>
        <v>0</v>
      </c>
      <c r="L641" s="27">
        <f t="shared" si="327"/>
        <v>0</v>
      </c>
      <c r="M641" s="27">
        <f t="shared" si="327"/>
        <v>0</v>
      </c>
      <c r="N641" s="27">
        <f t="shared" si="327"/>
        <v>298627.06440201082</v>
      </c>
      <c r="O641" s="27">
        <f t="shared" si="327"/>
        <v>1927933.434101474</v>
      </c>
      <c r="P641" s="27">
        <f t="shared" si="327"/>
        <v>3227212.3458036208</v>
      </c>
      <c r="Q641" s="27">
        <f>SUM(Q234:Q242)</f>
        <v>280549.57042287226</v>
      </c>
      <c r="R641" s="27">
        <f>SUM(R234:R242)</f>
        <v>202185.48898935909</v>
      </c>
      <c r="S641" s="27">
        <f t="shared" si="327"/>
        <v>501431.46868177876</v>
      </c>
      <c r="T641" s="27">
        <f t="shared" si="327"/>
        <v>126666.62759888438</v>
      </c>
      <c r="U641" s="27">
        <f t="shared" si="327"/>
        <v>0</v>
      </c>
      <c r="V641" s="27">
        <f t="shared" si="327"/>
        <v>0</v>
      </c>
      <c r="W641" s="27">
        <f t="shared" si="324"/>
        <v>6564606</v>
      </c>
      <c r="X641" s="125" t="str">
        <f t="shared" si="320"/>
        <v>ok</v>
      </c>
    </row>
    <row r="642" spans="1:24" x14ac:dyDescent="0.2">
      <c r="A642" s="25" t="s">
        <v>649</v>
      </c>
      <c r="C642" s="117" t="s">
        <v>155</v>
      </c>
      <c r="F642" s="33">
        <f>F144+F179+F246+F256+F259+F262</f>
        <v>18762398.959999997</v>
      </c>
      <c r="G642" s="33">
        <f t="shared" ref="G642:V642" si="328">G144+G179+G246+G256+G259+G262</f>
        <v>68269.391400000008</v>
      </c>
      <c r="H642" s="33">
        <f t="shared" si="328"/>
        <v>513241.60860000004</v>
      </c>
      <c r="I642" s="33">
        <f t="shared" si="328"/>
        <v>1777006.4892191167</v>
      </c>
      <c r="J642" s="33">
        <f t="shared" si="328"/>
        <v>1824871.510780883</v>
      </c>
      <c r="K642" s="33">
        <f t="shared" si="328"/>
        <v>813028</v>
      </c>
      <c r="L642" s="33">
        <f t="shared" si="328"/>
        <v>0</v>
      </c>
      <c r="M642" s="33">
        <f t="shared" si="328"/>
        <v>306000</v>
      </c>
      <c r="N642" s="33">
        <f t="shared" si="328"/>
        <v>1084191.5988961942</v>
      </c>
      <c r="O642" s="33">
        <f t="shared" si="328"/>
        <v>2228060.1323124613</v>
      </c>
      <c r="P642" s="33">
        <f t="shared" si="328"/>
        <v>3729601.3643452204</v>
      </c>
      <c r="Q642" s="33">
        <f>Q144+Q179+Q246+Q256+Q259+Q262</f>
        <v>324223.4933738322</v>
      </c>
      <c r="R642" s="33">
        <f>R144+R179+R246+R256+R259+R262</f>
        <v>233660.25993487731</v>
      </c>
      <c r="S642" s="33">
        <f t="shared" si="328"/>
        <v>1030749.2968128579</v>
      </c>
      <c r="T642" s="33">
        <f t="shared" si="328"/>
        <v>1088299.8543245571</v>
      </c>
      <c r="U642" s="33">
        <f t="shared" si="328"/>
        <v>3445430.4000000004</v>
      </c>
      <c r="V642" s="33">
        <f t="shared" si="328"/>
        <v>295765.56</v>
      </c>
      <c r="W642" s="27">
        <f t="shared" si="324"/>
        <v>18762398.960000001</v>
      </c>
      <c r="X642" s="125" t="str">
        <f t="shared" si="320"/>
        <v>ok</v>
      </c>
    </row>
    <row r="643" spans="1:24" x14ac:dyDescent="0.2">
      <c r="A643" s="25" t="s">
        <v>650</v>
      </c>
      <c r="C643" s="117" t="s">
        <v>160</v>
      </c>
      <c r="F643" s="33">
        <f t="shared" ref="F643:V643" si="329">F316+F351+F418+F428+F431+F434</f>
        <v>43554329.992526166</v>
      </c>
      <c r="G643" s="33">
        <f t="shared" si="329"/>
        <v>-3413.9920000004377</v>
      </c>
      <c r="H643" s="33">
        <f t="shared" si="329"/>
        <v>-25666.00800000329</v>
      </c>
      <c r="I643" s="33">
        <f t="shared" si="329"/>
        <v>3061979.9455535905</v>
      </c>
      <c r="J643" s="33">
        <f t="shared" si="329"/>
        <v>6382133.0544464104</v>
      </c>
      <c r="K643" s="33">
        <f t="shared" si="329"/>
        <v>2789293</v>
      </c>
      <c r="L643" s="33">
        <f t="shared" si="329"/>
        <v>0</v>
      </c>
      <c r="M643" s="33">
        <f t="shared" si="329"/>
        <v>47730.333104058169</v>
      </c>
      <c r="N643" s="33">
        <f t="shared" si="329"/>
        <v>2381732.4695345093</v>
      </c>
      <c r="O643" s="33">
        <f t="shared" si="329"/>
        <v>4850645.6846200451</v>
      </c>
      <c r="P643" s="33">
        <f t="shared" si="329"/>
        <v>8119607.9499604423</v>
      </c>
      <c r="Q643" s="33">
        <f t="shared" si="329"/>
        <v>705857.64997013204</v>
      </c>
      <c r="R643" s="33">
        <f t="shared" si="329"/>
        <v>508695.03703384037</v>
      </c>
      <c r="S643" s="33">
        <f t="shared" si="329"/>
        <v>3638290.7568221078</v>
      </c>
      <c r="T643" s="33">
        <f t="shared" si="329"/>
        <v>2475493.1189548592</v>
      </c>
      <c r="U643" s="33">
        <f t="shared" si="329"/>
        <v>8211370.7999999998</v>
      </c>
      <c r="V643" s="33">
        <f t="shared" si="329"/>
        <v>410580.19252618233</v>
      </c>
      <c r="W643" s="27">
        <f t="shared" si="324"/>
        <v>43554329.992526174</v>
      </c>
      <c r="X643" s="125" t="str">
        <f t="shared" si="320"/>
        <v>ok</v>
      </c>
    </row>
    <row r="644" spans="1:24" x14ac:dyDescent="0.2">
      <c r="A644" s="25" t="s">
        <v>677</v>
      </c>
      <c r="C644" s="117" t="s">
        <v>678</v>
      </c>
      <c r="F644" s="32">
        <v>239031180.66461393</v>
      </c>
      <c r="G644" s="32">
        <v>0</v>
      </c>
      <c r="H644" s="32">
        <v>0</v>
      </c>
      <c r="I644" s="32">
        <v>0</v>
      </c>
      <c r="J644" s="32">
        <v>0</v>
      </c>
      <c r="K644" s="32">
        <v>0</v>
      </c>
      <c r="L644" s="32">
        <v>0</v>
      </c>
      <c r="M644" s="32">
        <v>0</v>
      </c>
      <c r="N644" s="32">
        <v>4247159.6492774887</v>
      </c>
      <c r="O644" s="32">
        <v>42919420.328420348</v>
      </c>
      <c r="P644" s="32">
        <v>71843809.909944624</v>
      </c>
      <c r="Q644" s="32">
        <v>6245560.5172638223</v>
      </c>
      <c r="R644" s="32">
        <v>4501028.838833224</v>
      </c>
      <c r="S644" s="32">
        <v>90460692.585438997</v>
      </c>
      <c r="T644" s="32">
        <v>18813508.835435431</v>
      </c>
      <c r="U644" s="32">
        <v>0</v>
      </c>
      <c r="V644" s="32">
        <v>0</v>
      </c>
      <c r="W644" s="27">
        <f>SUM(G644:V644)</f>
        <v>239031180.66461393</v>
      </c>
      <c r="X644" s="125" t="str">
        <f t="shared" si="320"/>
        <v>ok</v>
      </c>
    </row>
  </sheetData>
  <autoFilter ref="C1:D644"/>
  <phoneticPr fontId="0" type="noConversion"/>
  <printOptions headings="1"/>
  <pageMargins left="0.75" right="0.75" top="1.5" bottom="0.59" header="0.5" footer="0.5"/>
  <pageSetup scale="55" pageOrder="overThenDown" orientation="landscape" r:id="rId1"/>
  <headerFooter alignWithMargins="0">
    <oddHeader>&amp;C&amp;"Times New Roman,Bold"&amp;14LOUISVILLE GAS AND ELECTRIC COMPANY
Cost of Service Study
12 Months Ended June 30, 2016
Functional Assignment and Classification</oddHeader>
    <oddFooter>&amp;R&amp;"Times New Roman,Bold"&amp;12Exhibit MJB-15
Page &amp;P of &amp;N</oddFooter>
  </headerFooter>
  <rowBreaks count="14" manualBreakCount="14">
    <brk id="50" max="21" man="1"/>
    <brk id="93" max="21" man="1"/>
    <brk id="140" max="21" man="1"/>
    <brk id="183" max="21" man="1"/>
    <brk id="226" max="21" man="1"/>
    <brk id="269" max="21" man="1"/>
    <brk id="312" max="21" man="1"/>
    <brk id="355" max="21" man="1"/>
    <brk id="398" max="21" man="1"/>
    <brk id="441" max="21" man="1"/>
    <brk id="484" max="21" man="1"/>
    <brk id="533" max="21" man="1"/>
    <brk id="576" max="21" man="1"/>
    <brk id="619" max="21" man="1"/>
  </rowBreaks>
  <colBreaks count="2" manualBreakCount="2">
    <brk id="12" max="641" man="1"/>
    <brk id="18" max="64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2:AD754"/>
  <sheetViews>
    <sheetView tabSelected="1" view="pageBreakPreview" zoomScale="70" zoomScaleSheetLayoutView="70" workbookViewId="0">
      <pane xSplit="6" ySplit="4" topLeftCell="G594" activePane="bottomRight" state="frozen"/>
      <selection pane="topRight" activeCell="G1" sqref="G1"/>
      <selection pane="bottomLeft" activeCell="A4" sqref="A4"/>
      <selection pane="bottomRight" activeCell="G622" sqref="G622"/>
    </sheetView>
  </sheetViews>
  <sheetFormatPr defaultColWidth="9.140625" defaultRowHeight="15.75" x14ac:dyDescent="0.25"/>
  <cols>
    <col min="1" max="1" width="40.140625" style="147" customWidth="1"/>
    <col min="2" max="2" width="6" style="147" customWidth="1"/>
    <col min="3" max="3" width="9.140625" style="147"/>
    <col min="4" max="4" width="11" style="147" customWidth="1"/>
    <col min="5" max="5" width="11.7109375" style="147" customWidth="1"/>
    <col min="6" max="6" width="18.140625" style="147" customWidth="1"/>
    <col min="7" max="7" width="19" style="147" customWidth="1"/>
    <col min="8" max="8" width="17.28515625" style="147" customWidth="1"/>
    <col min="9" max="9" width="16.42578125" style="147" customWidth="1"/>
    <col min="10" max="10" width="16.5703125" style="147" customWidth="1"/>
    <col min="11" max="12" width="17.5703125" style="147" customWidth="1"/>
    <col min="13" max="13" width="16.5703125" style="147" hidden="1" customWidth="1"/>
    <col min="14" max="14" width="14.7109375" style="147" hidden="1" customWidth="1"/>
    <col min="15" max="16" width="15.5703125" style="147" hidden="1" customWidth="1"/>
    <col min="17" max="17" width="16.85546875" style="147" hidden="1" customWidth="1"/>
    <col min="18" max="18" width="15.5703125" style="147" hidden="1" customWidth="1"/>
    <col min="19" max="19" width="14.5703125" style="147" hidden="1" customWidth="1"/>
    <col min="20" max="20" width="17" style="147" hidden="1" customWidth="1"/>
    <col min="21" max="21" width="18" style="147" customWidth="1"/>
    <col min="22" max="22" width="9.140625" style="147"/>
    <col min="23" max="23" width="15.5703125" style="147" customWidth="1"/>
    <col min="24" max="16384" width="9.140625" style="147"/>
  </cols>
  <sheetData>
    <row r="2" spans="1:24" s="140" customFormat="1" ht="15.75" hidden="1" customHeight="1" x14ac:dyDescent="0.25">
      <c r="D2" s="140">
        <v>1</v>
      </c>
      <c r="E2" s="140">
        <f>+D2+1</f>
        <v>2</v>
      </c>
      <c r="F2" s="140">
        <f t="shared" ref="F2:V2" si="0">+E2+1</f>
        <v>3</v>
      </c>
      <c r="G2" s="140">
        <f t="shared" si="0"/>
        <v>4</v>
      </c>
      <c r="H2" s="140">
        <f t="shared" si="0"/>
        <v>5</v>
      </c>
      <c r="I2" s="140">
        <f t="shared" si="0"/>
        <v>6</v>
      </c>
      <c r="J2" s="140">
        <f t="shared" si="0"/>
        <v>7</v>
      </c>
      <c r="K2" s="140">
        <f t="shared" si="0"/>
        <v>8</v>
      </c>
      <c r="L2" s="140">
        <f t="shared" si="0"/>
        <v>9</v>
      </c>
      <c r="M2" s="140">
        <f t="shared" si="0"/>
        <v>10</v>
      </c>
      <c r="N2" s="140">
        <f t="shared" si="0"/>
        <v>11</v>
      </c>
      <c r="O2" s="140">
        <f t="shared" si="0"/>
        <v>12</v>
      </c>
      <c r="P2" s="140">
        <f t="shared" si="0"/>
        <v>13</v>
      </c>
      <c r="Q2" s="140">
        <f t="shared" si="0"/>
        <v>14</v>
      </c>
      <c r="R2" s="140">
        <f t="shared" si="0"/>
        <v>15</v>
      </c>
      <c r="S2" s="140">
        <f t="shared" si="0"/>
        <v>16</v>
      </c>
      <c r="T2" s="140">
        <f t="shared" si="0"/>
        <v>17</v>
      </c>
      <c r="U2" s="140">
        <f t="shared" si="0"/>
        <v>18</v>
      </c>
      <c r="V2" s="140">
        <f t="shared" si="0"/>
        <v>19</v>
      </c>
    </row>
    <row r="3" spans="1:24" ht="55.5" customHeight="1" x14ac:dyDescent="0.25">
      <c r="A3" s="141"/>
      <c r="B3" s="141"/>
      <c r="C3" s="141"/>
      <c r="D3" s="142"/>
      <c r="E3" s="143" t="s">
        <v>206</v>
      </c>
      <c r="F3" s="144" t="s">
        <v>14</v>
      </c>
      <c r="G3" s="145" t="s">
        <v>304</v>
      </c>
      <c r="H3" s="146" t="s">
        <v>632</v>
      </c>
      <c r="I3" s="146" t="s">
        <v>634</v>
      </c>
      <c r="J3" s="146" t="s">
        <v>726</v>
      </c>
      <c r="K3" s="146" t="s">
        <v>636</v>
      </c>
      <c r="L3" s="146" t="s">
        <v>371</v>
      </c>
      <c r="M3" s="146" t="s">
        <v>873</v>
      </c>
      <c r="N3" s="146" t="s">
        <v>873</v>
      </c>
      <c r="O3" s="146" t="s">
        <v>873</v>
      </c>
      <c r="P3" s="146" t="s">
        <v>873</v>
      </c>
      <c r="Q3" s="146" t="s">
        <v>873</v>
      </c>
      <c r="R3" s="146" t="s">
        <v>873</v>
      </c>
      <c r="S3" s="146" t="s">
        <v>873</v>
      </c>
      <c r="T3" s="146" t="s">
        <v>873</v>
      </c>
      <c r="U3" s="141"/>
      <c r="V3" s="141"/>
    </row>
    <row r="4" spans="1:24" ht="16.5" thickBot="1" x14ac:dyDescent="0.3">
      <c r="A4" s="148" t="s">
        <v>19</v>
      </c>
      <c r="B4" s="148"/>
      <c r="C4" s="148" t="s">
        <v>233</v>
      </c>
      <c r="D4" s="149" t="s">
        <v>17</v>
      </c>
      <c r="E4" s="149" t="s">
        <v>18</v>
      </c>
      <c r="F4" s="150" t="s">
        <v>207</v>
      </c>
      <c r="G4" s="150" t="s">
        <v>635</v>
      </c>
      <c r="H4" s="150" t="s">
        <v>633</v>
      </c>
      <c r="I4" s="150" t="s">
        <v>631</v>
      </c>
      <c r="J4" s="151" t="s">
        <v>683</v>
      </c>
      <c r="K4" s="150" t="s">
        <v>637</v>
      </c>
      <c r="L4" s="150" t="s">
        <v>638</v>
      </c>
      <c r="M4" s="150"/>
      <c r="N4" s="150"/>
      <c r="O4" s="150"/>
      <c r="P4" s="150"/>
      <c r="Q4" s="150"/>
      <c r="R4" s="150"/>
      <c r="S4" s="150"/>
      <c r="T4" s="150"/>
      <c r="U4" s="150" t="s">
        <v>208</v>
      </c>
      <c r="V4" s="150" t="s">
        <v>21</v>
      </c>
      <c r="W4" s="150"/>
      <c r="X4" s="150"/>
    </row>
    <row r="6" spans="1:24" x14ac:dyDescent="0.25">
      <c r="A6" s="152" t="s">
        <v>16</v>
      </c>
    </row>
    <row r="8" spans="1:24" x14ac:dyDescent="0.25">
      <c r="A8" s="141" t="s">
        <v>461</v>
      </c>
    </row>
    <row r="9" spans="1:24" x14ac:dyDescent="0.25">
      <c r="A9" s="153" t="s">
        <v>209</v>
      </c>
      <c r="C9" s="147" t="s">
        <v>64</v>
      </c>
      <c r="D9" s="147" t="s">
        <v>234</v>
      </c>
      <c r="E9" s="147" t="s">
        <v>313</v>
      </c>
      <c r="F9" s="154">
        <f>VLOOKUP(C9,'Functional Assignment'!$C$1:$AR$731,5,)</f>
        <v>0</v>
      </c>
      <c r="G9" s="154">
        <f t="shared" ref="G9:J10" si="1">(VLOOKUP($E9,$D$6:$AI$660,G$2,)/VLOOKUP($E9,$D$6:$AI$660,3,))*$F9</f>
        <v>0</v>
      </c>
      <c r="H9" s="154">
        <f t="shared" si="1"/>
        <v>0</v>
      </c>
      <c r="I9" s="154">
        <f t="shared" si="1"/>
        <v>0</v>
      </c>
      <c r="J9" s="154">
        <f t="shared" si="1"/>
        <v>0</v>
      </c>
      <c r="K9" s="154">
        <f>(VLOOKUP($E9,$D$6:$AI$660,8,)/VLOOKUP($E9,$D$6:$AI$660,3,))*$F9</f>
        <v>0</v>
      </c>
      <c r="L9" s="154">
        <f>(VLOOKUP($E9,$D$6:$AI$660,L$2,)/VLOOKUP($E9,$D$6:$AI$660,3,))*$F9</f>
        <v>0</v>
      </c>
      <c r="M9" s="154">
        <f>(VLOOKUP($E9,$D$6:$AI$660,M$2,)/VLOOKUP($E9,$D$6:$AI$660,3,))*$F9</f>
        <v>0</v>
      </c>
      <c r="N9" s="154">
        <f>(VLOOKUP($E9,$D$6:$AI$660,11,)/VLOOKUP($E9,$D$6:$AI$660,3,))*$F9</f>
        <v>0</v>
      </c>
      <c r="O9" s="154">
        <f t="shared" ref="O9:Q10" si="2">(VLOOKUP($E9,$D$6:$AI$660,O$2,)/VLOOKUP($E9,$D$6:$AI$660,3,))*$F9</f>
        <v>0</v>
      </c>
      <c r="P9" s="154">
        <f t="shared" si="2"/>
        <v>0</v>
      </c>
      <c r="Q9" s="154">
        <f t="shared" si="2"/>
        <v>0</v>
      </c>
      <c r="R9" s="154">
        <f>(VLOOKUP($E9,$D$6:$AI$660,15,)/VLOOKUP($E9,$D$6:$AI$660,3,))*$F9</f>
        <v>0</v>
      </c>
      <c r="S9" s="154">
        <f>(VLOOKUP($E9,$D$6:$AI$660,16,)/VLOOKUP($E9,$D$6:$AI$660,3,))*$F9</f>
        <v>0</v>
      </c>
      <c r="T9" s="154">
        <f>(VLOOKUP($E9,$D$6:$AI$660,17,)/VLOOKUP($E9,$D$6:$AI$660,3,))*$F9</f>
        <v>0</v>
      </c>
      <c r="U9" s="155">
        <f>SUM(G9:M9)</f>
        <v>0</v>
      </c>
      <c r="V9" s="140" t="str">
        <f>IF(ABS(F9-U9)&lt;0.01,"ok","err")</f>
        <v>ok</v>
      </c>
    </row>
    <row r="10" spans="1:24" x14ac:dyDescent="0.25">
      <c r="A10" s="153" t="s">
        <v>229</v>
      </c>
      <c r="C10" s="147" t="s">
        <v>64</v>
      </c>
      <c r="D10" s="147" t="s">
        <v>235</v>
      </c>
      <c r="E10" s="147" t="s">
        <v>314</v>
      </c>
      <c r="F10" s="16">
        <f>VLOOKUP(C10,'Functional Assignment'!$C$1:$AR$731,6,)</f>
        <v>0</v>
      </c>
      <c r="G10" s="16">
        <f t="shared" si="1"/>
        <v>0</v>
      </c>
      <c r="H10" s="16">
        <f t="shared" si="1"/>
        <v>0</v>
      </c>
      <c r="I10" s="16">
        <f t="shared" si="1"/>
        <v>0</v>
      </c>
      <c r="J10" s="16">
        <f t="shared" si="1"/>
        <v>0</v>
      </c>
      <c r="K10" s="16">
        <f>(VLOOKUP($E10,$D$6:$AI$660,8,)/VLOOKUP($E10,$D$6:$AI$660,3,))*$F10</f>
        <v>0</v>
      </c>
      <c r="L10" s="16">
        <f>(VLOOKUP($E10,$D$6:$AI$660,L$2,)/VLOOKUP($E10,$D$6:$AI$660,3,))*$F10</f>
        <v>0</v>
      </c>
      <c r="M10" s="16">
        <f>(VLOOKUP($E10,$D$6:$AI$660,M$2,)/VLOOKUP($E10,$D$6:$AI$660,3,))*$F10</f>
        <v>0</v>
      </c>
      <c r="N10" s="16">
        <f>(VLOOKUP($E10,$D$6:$AI$660,11,)/VLOOKUP($E10,$D$6:$AI$660,3,))*$F10</f>
        <v>0</v>
      </c>
      <c r="O10" s="16">
        <f t="shared" si="2"/>
        <v>0</v>
      </c>
      <c r="P10" s="16">
        <f t="shared" si="2"/>
        <v>0</v>
      </c>
      <c r="Q10" s="16">
        <f t="shared" si="2"/>
        <v>0</v>
      </c>
      <c r="R10" s="16">
        <f>(VLOOKUP($E10,$D$6:$AI$660,15,)/VLOOKUP($E10,$D$6:$AI$660,3,))*$F10</f>
        <v>0</v>
      </c>
      <c r="S10" s="16">
        <f>(VLOOKUP($E10,$D$6:$AI$660,16,)/VLOOKUP($E10,$D$6:$AI$660,3,))*$F10</f>
        <v>0</v>
      </c>
      <c r="T10" s="16">
        <f>(VLOOKUP($E10,$D$6:$AI$660,17,)/VLOOKUP($E10,$D$6:$AI$660,3,))*$F10</f>
        <v>0</v>
      </c>
      <c r="U10" s="155">
        <f>SUM(G10:M10)</f>
        <v>0</v>
      </c>
      <c r="V10" s="140" t="str">
        <f>IF(ABS(F10-U10)&lt;0.01,"ok","err")</f>
        <v>ok</v>
      </c>
    </row>
    <row r="11" spans="1:24" x14ac:dyDescent="0.25">
      <c r="A11" s="147" t="s">
        <v>667</v>
      </c>
      <c r="F11" s="154">
        <f t="shared" ref="F11:T11" si="3">F9+F10</f>
        <v>0</v>
      </c>
      <c r="G11" s="154">
        <f t="shared" si="3"/>
        <v>0</v>
      </c>
      <c r="H11" s="154">
        <f t="shared" si="3"/>
        <v>0</v>
      </c>
      <c r="I11" s="154">
        <f t="shared" si="3"/>
        <v>0</v>
      </c>
      <c r="J11" s="154">
        <f t="shared" si="3"/>
        <v>0</v>
      </c>
      <c r="K11" s="154">
        <f t="shared" si="3"/>
        <v>0</v>
      </c>
      <c r="L11" s="154">
        <f t="shared" si="3"/>
        <v>0</v>
      </c>
      <c r="M11" s="154">
        <f t="shared" si="3"/>
        <v>0</v>
      </c>
      <c r="N11" s="154">
        <f t="shared" si="3"/>
        <v>0</v>
      </c>
      <c r="O11" s="154">
        <f t="shared" si="3"/>
        <v>0</v>
      </c>
      <c r="P11" s="154">
        <f t="shared" si="3"/>
        <v>0</v>
      </c>
      <c r="Q11" s="154">
        <f t="shared" si="3"/>
        <v>0</v>
      </c>
      <c r="R11" s="154">
        <f t="shared" si="3"/>
        <v>0</v>
      </c>
      <c r="S11" s="154">
        <f t="shared" si="3"/>
        <v>0</v>
      </c>
      <c r="T11" s="154">
        <f t="shared" si="3"/>
        <v>0</v>
      </c>
      <c r="U11" s="155">
        <f>SUM(G11:M11)</f>
        <v>0</v>
      </c>
      <c r="V11" s="140" t="str">
        <f>IF(ABS(F11-U11)&lt;0.01,"ok","err")</f>
        <v>ok</v>
      </c>
    </row>
    <row r="12" spans="1:24" x14ac:dyDescent="0.25">
      <c r="F12" s="16"/>
      <c r="G12" s="16"/>
    </row>
    <row r="13" spans="1:24" x14ac:dyDescent="0.25">
      <c r="A13" s="141" t="s">
        <v>3</v>
      </c>
      <c r="F13" s="16"/>
      <c r="G13" s="16"/>
    </row>
    <row r="14" spans="1:24" x14ac:dyDescent="0.25">
      <c r="A14" s="153" t="s">
        <v>209</v>
      </c>
      <c r="C14" s="147" t="s">
        <v>64</v>
      </c>
      <c r="D14" s="147" t="s">
        <v>236</v>
      </c>
      <c r="E14" s="147" t="s">
        <v>315</v>
      </c>
      <c r="F14" s="154">
        <f>VLOOKUP(C14,'Functional Assignment'!$C$1:$AR$731,7,)</f>
        <v>159777351.36507913</v>
      </c>
      <c r="G14" s="154">
        <f t="shared" ref="G14:J15" si="4">(VLOOKUP($E14,$D$6:$AI$660,G$2,)/VLOOKUP($E14,$D$6:$AI$660,3,))*$F14</f>
        <v>105270170.06209989</v>
      </c>
      <c r="H14" s="154">
        <f t="shared" si="4"/>
        <v>50364830.703754932</v>
      </c>
      <c r="I14" s="154">
        <f t="shared" si="4"/>
        <v>4142350.5992243113</v>
      </c>
      <c r="J14" s="154">
        <f t="shared" si="4"/>
        <v>0</v>
      </c>
      <c r="K14" s="154">
        <f>(VLOOKUP($E14,$D$6:$AI$660,8,)/VLOOKUP($E14,$D$6:$AI$660,3,))*$F14</f>
        <v>0</v>
      </c>
      <c r="L14" s="154">
        <f>(VLOOKUP($E14,$D$6:$AI$660,L$2,)/VLOOKUP($E14,$D$6:$AI$660,3,))*$F14</f>
        <v>0</v>
      </c>
      <c r="M14" s="154">
        <f>(VLOOKUP($E14,$D$6:$AI$660,M$2,)/VLOOKUP($E14,$D$6:$AI$660,3,))*$F14</f>
        <v>0</v>
      </c>
      <c r="N14" s="154">
        <f>(VLOOKUP($E14,$D$6:$AI$660,11,)/VLOOKUP($E14,$D$6:$AI$660,3,))*$F14</f>
        <v>0</v>
      </c>
      <c r="O14" s="154">
        <f t="shared" ref="O14:Q15" si="5">(VLOOKUP($E14,$D$6:$AI$660,O$2,)/VLOOKUP($E14,$D$6:$AI$660,3,))*$F14</f>
        <v>0</v>
      </c>
      <c r="P14" s="154">
        <f t="shared" si="5"/>
        <v>0</v>
      </c>
      <c r="Q14" s="154">
        <f t="shared" si="5"/>
        <v>0</v>
      </c>
      <c r="R14" s="154">
        <f>(VLOOKUP($E14,$D$6:$AI$660,15,)/VLOOKUP($E14,$D$6:$AI$660,3,))*$F14</f>
        <v>0</v>
      </c>
      <c r="S14" s="154">
        <f>(VLOOKUP($E14,$D$6:$AI$660,16,)/VLOOKUP($E14,$D$6:$AI$660,3,))*$F14</f>
        <v>0</v>
      </c>
      <c r="T14" s="154">
        <f>(VLOOKUP($E14,$D$6:$AI$660,17,)/VLOOKUP($E14,$D$6:$AI$660,3,))*$F14</f>
        <v>0</v>
      </c>
      <c r="U14" s="155">
        <f>SUM(G14:M14)</f>
        <v>159777351.36507913</v>
      </c>
      <c r="V14" s="140" t="str">
        <f>IF(ABS(F14-U14)&lt;0.01,"ok","err")</f>
        <v>ok</v>
      </c>
    </row>
    <row r="15" spans="1:24" x14ac:dyDescent="0.25">
      <c r="A15" s="147" t="s">
        <v>229</v>
      </c>
      <c r="C15" s="147" t="s">
        <v>64</v>
      </c>
      <c r="D15" s="147" t="s">
        <v>237</v>
      </c>
      <c r="E15" s="147" t="s">
        <v>316</v>
      </c>
      <c r="F15" s="16">
        <f>VLOOKUP(C15,'Functional Assignment'!$C$1:$AR$731,8,)</f>
        <v>0</v>
      </c>
      <c r="G15" s="16">
        <f t="shared" si="4"/>
        <v>0</v>
      </c>
      <c r="H15" s="16">
        <f t="shared" si="4"/>
        <v>0</v>
      </c>
      <c r="I15" s="16">
        <f t="shared" si="4"/>
        <v>0</v>
      </c>
      <c r="J15" s="16">
        <f t="shared" si="4"/>
        <v>0</v>
      </c>
      <c r="K15" s="16">
        <f>(VLOOKUP($E15,$D$6:$AI$660,8,)/VLOOKUP($E15,$D$6:$AI$660,3,))*$F15</f>
        <v>0</v>
      </c>
      <c r="L15" s="16">
        <f>(VLOOKUP($E15,$D$6:$AI$660,L$2,)/VLOOKUP($E15,$D$6:$AI$660,3,))*$F15</f>
        <v>0</v>
      </c>
      <c r="M15" s="16">
        <f>(VLOOKUP($E15,$D$6:$AI$660,M$2,)/VLOOKUP($E15,$D$6:$AI$660,3,))*$F15</f>
        <v>0</v>
      </c>
      <c r="N15" s="16">
        <f>(VLOOKUP($E15,$D$6:$AI$660,11,)/VLOOKUP($E15,$D$6:$AI$660,3,))*$F15</f>
        <v>0</v>
      </c>
      <c r="O15" s="16">
        <f t="shared" si="5"/>
        <v>0</v>
      </c>
      <c r="P15" s="16">
        <f t="shared" si="5"/>
        <v>0</v>
      </c>
      <c r="Q15" s="16">
        <f t="shared" si="5"/>
        <v>0</v>
      </c>
      <c r="R15" s="16">
        <f>(VLOOKUP($E15,$D$6:$AI$660,15,)/VLOOKUP($E15,$D$6:$AI$660,3,))*$F15</f>
        <v>0</v>
      </c>
      <c r="S15" s="16">
        <f>(VLOOKUP($E15,$D$6:$AI$660,16,)/VLOOKUP($E15,$D$6:$AI$660,3,))*$F15</f>
        <v>0</v>
      </c>
      <c r="T15" s="16">
        <f>(VLOOKUP($E15,$D$6:$AI$660,17,)/VLOOKUP($E15,$D$6:$AI$660,3,))*$F15</f>
        <v>0</v>
      </c>
      <c r="U15" s="155">
        <f>SUM(G15:M15)</f>
        <v>0</v>
      </c>
      <c r="V15" s="140" t="str">
        <f>IF(ABS(F15-U15)&lt;0.01,"ok","err")</f>
        <v>ok</v>
      </c>
    </row>
    <row r="16" spans="1:24" x14ac:dyDescent="0.25">
      <c r="A16" s="147" t="s">
        <v>230</v>
      </c>
      <c r="F16" s="154">
        <f>SUM(F14:F15)</f>
        <v>159777351.36507913</v>
      </c>
      <c r="G16" s="154">
        <f t="shared" ref="G16:T16" si="6">G14+G15</f>
        <v>105270170.06209989</v>
      </c>
      <c r="H16" s="154">
        <f t="shared" si="6"/>
        <v>50364830.703754932</v>
      </c>
      <c r="I16" s="154">
        <f t="shared" si="6"/>
        <v>4142350.5992243113</v>
      </c>
      <c r="J16" s="154">
        <f t="shared" si="6"/>
        <v>0</v>
      </c>
      <c r="K16" s="154">
        <f t="shared" si="6"/>
        <v>0</v>
      </c>
      <c r="L16" s="154">
        <f t="shared" si="6"/>
        <v>0</v>
      </c>
      <c r="M16" s="154">
        <f t="shared" si="6"/>
        <v>0</v>
      </c>
      <c r="N16" s="154">
        <f t="shared" si="6"/>
        <v>0</v>
      </c>
      <c r="O16" s="154">
        <f t="shared" si="6"/>
        <v>0</v>
      </c>
      <c r="P16" s="154">
        <f t="shared" si="6"/>
        <v>0</v>
      </c>
      <c r="Q16" s="154">
        <f t="shared" si="6"/>
        <v>0</v>
      </c>
      <c r="R16" s="154">
        <f t="shared" si="6"/>
        <v>0</v>
      </c>
      <c r="S16" s="154">
        <f t="shared" si="6"/>
        <v>0</v>
      </c>
      <c r="T16" s="154">
        <f t="shared" si="6"/>
        <v>0</v>
      </c>
      <c r="U16" s="155">
        <f>SUM(G16:M16)</f>
        <v>159777351.36507913</v>
      </c>
      <c r="V16" s="140" t="str">
        <f>IF(ABS(F16-U16)&lt;0.01,"ok","err")</f>
        <v>ok</v>
      </c>
    </row>
    <row r="17" spans="1:23" x14ac:dyDescent="0.25">
      <c r="F17" s="16"/>
      <c r="G17" s="16"/>
    </row>
    <row r="18" spans="1:23" x14ac:dyDescent="0.25">
      <c r="A18" s="141" t="s">
        <v>4</v>
      </c>
      <c r="F18" s="16"/>
      <c r="G18" s="16"/>
    </row>
    <row r="19" spans="1:23" x14ac:dyDescent="0.25">
      <c r="A19" s="153" t="s">
        <v>209</v>
      </c>
      <c r="C19" s="147" t="s">
        <v>64</v>
      </c>
      <c r="D19" s="147" t="s">
        <v>238</v>
      </c>
      <c r="E19" s="147" t="s">
        <v>317</v>
      </c>
      <c r="F19" s="154">
        <f>VLOOKUP(C19,'Functional Assignment'!$C$1:$AR$731,9,)</f>
        <v>55567198.760704979</v>
      </c>
      <c r="G19" s="154">
        <f t="shared" ref="G19:J20" si="7">(VLOOKUP($E19,$D$6:$AI$660,G$2,)/VLOOKUP($E19,$D$6:$AI$660,3,))*$F19</f>
        <v>36610748.729011655</v>
      </c>
      <c r="H19" s="154">
        <f t="shared" si="7"/>
        <v>17515827.70871038</v>
      </c>
      <c r="I19" s="154">
        <f t="shared" si="7"/>
        <v>1440622.3229829459</v>
      </c>
      <c r="J19" s="154">
        <f t="shared" si="7"/>
        <v>0</v>
      </c>
      <c r="K19" s="154">
        <f>(VLOOKUP($E19,$D$6:$AI$660,8,)/VLOOKUP($E19,$D$6:$AI$660,3,))*$F19</f>
        <v>0</v>
      </c>
      <c r="L19" s="154">
        <f>(VLOOKUP($E19,$D$6:$AI$660,L$2,)/VLOOKUP($E19,$D$6:$AI$660,3,))*$F19</f>
        <v>0</v>
      </c>
      <c r="M19" s="154">
        <f>(VLOOKUP($E19,$D$6:$AI$660,M$2,)/VLOOKUP($E19,$D$6:$AI$660,3,))*$F19</f>
        <v>0</v>
      </c>
      <c r="N19" s="154">
        <f>(VLOOKUP($E19,$D$6:$AI$660,11,)/VLOOKUP($E19,$D$6:$AI$660,3,))*$F19</f>
        <v>0</v>
      </c>
      <c r="O19" s="154">
        <f t="shared" ref="O19:Q20" si="8">(VLOOKUP($E19,$D$6:$AI$660,O$2,)/VLOOKUP($E19,$D$6:$AI$660,3,))*$F19</f>
        <v>0</v>
      </c>
      <c r="P19" s="154">
        <f t="shared" si="8"/>
        <v>0</v>
      </c>
      <c r="Q19" s="154">
        <f t="shared" si="8"/>
        <v>0</v>
      </c>
      <c r="R19" s="154">
        <f>(VLOOKUP($E19,$D$6:$AI$660,15,)/VLOOKUP($E19,$D$6:$AI$660,3,))*$F19</f>
        <v>0</v>
      </c>
      <c r="S19" s="154">
        <f>(VLOOKUP($E19,$D$6:$AI$660,16,)/VLOOKUP($E19,$D$6:$AI$660,3,))*$F19</f>
        <v>0</v>
      </c>
      <c r="T19" s="154">
        <f>(VLOOKUP($E19,$D$6:$AI$660,17,)/VLOOKUP($E19,$D$6:$AI$660,3,))*$F19</f>
        <v>0</v>
      </c>
      <c r="U19" s="155">
        <f>SUM(G19:M19)</f>
        <v>55567198.760704979</v>
      </c>
      <c r="V19" s="140" t="str">
        <f>IF(ABS(F19-U19)&lt;0.01,"ok","err")</f>
        <v>ok</v>
      </c>
    </row>
    <row r="20" spans="1:23" x14ac:dyDescent="0.25">
      <c r="A20" s="147" t="s">
        <v>229</v>
      </c>
      <c r="C20" s="147" t="s">
        <v>64</v>
      </c>
      <c r="D20" s="147" t="s">
        <v>239</v>
      </c>
      <c r="E20" s="147" t="s">
        <v>318</v>
      </c>
      <c r="F20" s="16">
        <f>VLOOKUP(C20,'Functional Assignment'!$C$1:$AR$731,10,)</f>
        <v>0</v>
      </c>
      <c r="G20" s="16">
        <f t="shared" si="7"/>
        <v>0</v>
      </c>
      <c r="H20" s="16">
        <f t="shared" si="7"/>
        <v>0</v>
      </c>
      <c r="I20" s="16">
        <f t="shared" si="7"/>
        <v>0</v>
      </c>
      <c r="J20" s="16">
        <f t="shared" si="7"/>
        <v>0</v>
      </c>
      <c r="K20" s="16">
        <f>(VLOOKUP($E20,$D$6:$AI$660,8,)/VLOOKUP($E20,$D$6:$AI$660,3,))*$F20</f>
        <v>0</v>
      </c>
      <c r="L20" s="16">
        <f>(VLOOKUP($E20,$D$6:$AI$660,L$2,)/VLOOKUP($E20,$D$6:$AI$660,3,))*$F20</f>
        <v>0</v>
      </c>
      <c r="M20" s="16">
        <f>(VLOOKUP($E20,$D$6:$AI$660,M$2,)/VLOOKUP($E20,$D$6:$AI$660,3,))*$F20</f>
        <v>0</v>
      </c>
      <c r="N20" s="16">
        <f>(VLOOKUP($E20,$D$6:$AI$660,11,)/VLOOKUP($E20,$D$6:$AI$660,3,))*$F20</f>
        <v>0</v>
      </c>
      <c r="O20" s="16">
        <f t="shared" si="8"/>
        <v>0</v>
      </c>
      <c r="P20" s="16">
        <f t="shared" si="8"/>
        <v>0</v>
      </c>
      <c r="Q20" s="16">
        <f t="shared" si="8"/>
        <v>0</v>
      </c>
      <c r="R20" s="16">
        <f>(VLOOKUP($E20,$D$6:$AI$660,15,)/VLOOKUP($E20,$D$6:$AI$660,3,))*$F20</f>
        <v>0</v>
      </c>
      <c r="S20" s="16">
        <f>(VLOOKUP($E20,$D$6:$AI$660,16,)/VLOOKUP($E20,$D$6:$AI$660,3,))*$F20</f>
        <v>0</v>
      </c>
      <c r="T20" s="16">
        <f>(VLOOKUP($E20,$D$6:$AI$660,17,)/VLOOKUP($E20,$D$6:$AI$660,3,))*$F20</f>
        <v>0</v>
      </c>
      <c r="U20" s="155">
        <f>SUM(G20:M20)</f>
        <v>0</v>
      </c>
      <c r="V20" s="140" t="str">
        <f>IF(ABS(F20-U20)&lt;0.01,"ok","err")</f>
        <v>ok</v>
      </c>
    </row>
    <row r="21" spans="1:23" x14ac:dyDescent="0.25">
      <c r="A21" s="147" t="s">
        <v>231</v>
      </c>
      <c r="F21" s="154">
        <f>SUM(F19:F20)</f>
        <v>55567198.760704979</v>
      </c>
      <c r="G21" s="154">
        <f t="shared" ref="G21:T21" si="9">G19+G20</f>
        <v>36610748.729011655</v>
      </c>
      <c r="H21" s="154">
        <f t="shared" si="9"/>
        <v>17515827.70871038</v>
      </c>
      <c r="I21" s="154">
        <f t="shared" si="9"/>
        <v>1440622.3229829459</v>
      </c>
      <c r="J21" s="154">
        <f t="shared" si="9"/>
        <v>0</v>
      </c>
      <c r="K21" s="154">
        <f t="shared" si="9"/>
        <v>0</v>
      </c>
      <c r="L21" s="154">
        <f t="shared" si="9"/>
        <v>0</v>
      </c>
      <c r="M21" s="154">
        <f t="shared" si="9"/>
        <v>0</v>
      </c>
      <c r="N21" s="154">
        <f t="shared" si="9"/>
        <v>0</v>
      </c>
      <c r="O21" s="154">
        <f t="shared" si="9"/>
        <v>0</v>
      </c>
      <c r="P21" s="154">
        <f t="shared" si="9"/>
        <v>0</v>
      </c>
      <c r="Q21" s="154">
        <f t="shared" si="9"/>
        <v>0</v>
      </c>
      <c r="R21" s="154">
        <f t="shared" si="9"/>
        <v>0</v>
      </c>
      <c r="S21" s="154">
        <f t="shared" si="9"/>
        <v>0</v>
      </c>
      <c r="T21" s="154">
        <f t="shared" si="9"/>
        <v>0</v>
      </c>
      <c r="U21" s="155">
        <f>SUM(G21:M21)</f>
        <v>55567198.760704979</v>
      </c>
      <c r="V21" s="140" t="str">
        <f>IF(ABS(F21-U21)&lt;0.01,"ok","err")</f>
        <v>ok</v>
      </c>
    </row>
    <row r="22" spans="1:23" x14ac:dyDescent="0.25">
      <c r="F22" s="16"/>
    </row>
    <row r="23" spans="1:23" x14ac:dyDescent="0.25">
      <c r="A23" s="141" t="s">
        <v>6</v>
      </c>
      <c r="F23" s="16"/>
    </row>
    <row r="24" spans="1:23" x14ac:dyDescent="0.25">
      <c r="A24" s="147" t="s">
        <v>229</v>
      </c>
      <c r="C24" s="147" t="s">
        <v>64</v>
      </c>
      <c r="D24" s="147" t="s">
        <v>240</v>
      </c>
      <c r="E24" s="147" t="s">
        <v>319</v>
      </c>
      <c r="F24" s="154">
        <f>VLOOKUP(C24,'Functional Assignment'!$C$1:$AR$731,11,)</f>
        <v>0</v>
      </c>
      <c r="G24" s="154">
        <f>(VLOOKUP($E24,$D$6:$AI$660,G$2,)/VLOOKUP($E24,$D$6:$AI$660,3,))*$F24</f>
        <v>0</v>
      </c>
      <c r="H24" s="154">
        <f>(VLOOKUP($E24,$D$6:$AI$660,H$2,)/VLOOKUP($E24,$D$6:$AI$660,3,))*$F24</f>
        <v>0</v>
      </c>
      <c r="I24" s="154">
        <f>(VLOOKUP($E24,$D$6:$AI$660,I$2,)/VLOOKUP($E24,$D$6:$AI$660,3,))*$F24</f>
        <v>0</v>
      </c>
      <c r="J24" s="154">
        <f>(VLOOKUP($E24,$D$6:$AI$660,J$2,)/VLOOKUP($E24,$D$6:$AI$660,3,))*$F24</f>
        <v>0</v>
      </c>
      <c r="K24" s="154">
        <f>(VLOOKUP($E24,$D$6:$AI$660,8,)/VLOOKUP($E24,$D$6:$AI$660,3,))*$F24</f>
        <v>0</v>
      </c>
      <c r="L24" s="154">
        <f>(VLOOKUP($E24,$D$6:$AI$660,L$2,)/VLOOKUP($E24,$D$6:$AI$660,3,))*$F24</f>
        <v>0</v>
      </c>
      <c r="M24" s="154">
        <f>(VLOOKUP($E24,$D$6:$AI$660,M$2,)/VLOOKUP($E24,$D$6:$AI$660,3,))*$F24</f>
        <v>0</v>
      </c>
      <c r="N24" s="154">
        <f>(VLOOKUP($E24,$D$6:$AI$660,11,)/VLOOKUP($E24,$D$6:$AI$660,3,))*$F24</f>
        <v>0</v>
      </c>
      <c r="O24" s="154">
        <f>(VLOOKUP($E24,$D$6:$AI$660,O$2,)/VLOOKUP($E24,$D$6:$AI$660,3,))*$F24</f>
        <v>0</v>
      </c>
      <c r="P24" s="154">
        <f>(VLOOKUP($E24,$D$6:$AI$660,P$2,)/VLOOKUP($E24,$D$6:$AI$660,3,))*$F24</f>
        <v>0</v>
      </c>
      <c r="Q24" s="154">
        <f>(VLOOKUP($E24,$D$6:$AI$660,Q$2,)/VLOOKUP($E24,$D$6:$AI$660,3,))*$F24</f>
        <v>0</v>
      </c>
      <c r="R24" s="154">
        <f>(VLOOKUP($E24,$D$6:$AI$660,15,)/VLOOKUP($E24,$D$6:$AI$660,3,))*$F24</f>
        <v>0</v>
      </c>
      <c r="S24" s="154">
        <f>(VLOOKUP($E24,$D$6:$AI$660,16,)/VLOOKUP($E24,$D$6:$AI$660,3,))*$F24</f>
        <v>0</v>
      </c>
      <c r="T24" s="154">
        <f>(VLOOKUP($E24,$D$6:$AI$660,17,)/VLOOKUP($E24,$D$6:$AI$660,3,))*$F24</f>
        <v>0</v>
      </c>
      <c r="U24" s="155">
        <f>SUM(G24:M24)</f>
        <v>0</v>
      </c>
      <c r="V24" s="140" t="str">
        <f>IF(ABS(F24-U24)&lt;0.01,"ok","err")</f>
        <v>ok</v>
      </c>
    </row>
    <row r="25" spans="1:23" x14ac:dyDescent="0.25">
      <c r="A25" s="153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55">
        <f>SUM(G25:M25)</f>
        <v>0</v>
      </c>
      <c r="V25" s="140"/>
    </row>
    <row r="26" spans="1:23" x14ac:dyDescent="0.25">
      <c r="A26" s="141" t="s">
        <v>7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55">
        <f>SUM(G26:M26)</f>
        <v>0</v>
      </c>
      <c r="V26" s="140"/>
    </row>
    <row r="27" spans="1:23" x14ac:dyDescent="0.25">
      <c r="A27" s="153" t="s">
        <v>209</v>
      </c>
      <c r="C27" s="147" t="s">
        <v>64</v>
      </c>
      <c r="D27" s="147" t="s">
        <v>241</v>
      </c>
      <c r="E27" s="147" t="s">
        <v>320</v>
      </c>
      <c r="F27" s="154">
        <f>VLOOKUP(C27,'Functional Assignment'!$C$1:$AR$731,12,)</f>
        <v>28854039.117126048</v>
      </c>
      <c r="G27" s="154">
        <f>(VLOOKUP($E27,$D$6:$AI$660,G$2,)/VLOOKUP($E27,$D$6:$AI$660,3,))*$F27</f>
        <v>16131497.792682808</v>
      </c>
      <c r="H27" s="154">
        <f>(VLOOKUP($E27,$D$6:$AI$660,H$2,)/VLOOKUP($E27,$D$6:$AI$660,3,))*$F27</f>
        <v>7605709.6080868533</v>
      </c>
      <c r="I27" s="154">
        <f>(VLOOKUP($E27,$D$6:$AI$660,I$2,)/VLOOKUP($E27,$D$6:$AI$660,3,))*$F27</f>
        <v>553828.52963993186</v>
      </c>
      <c r="J27" s="154">
        <f>(VLOOKUP($E27,$D$6:$AI$660,J$2,)/VLOOKUP($E27,$D$6:$AI$660,3,))*$F27</f>
        <v>150168.20952840656</v>
      </c>
      <c r="K27" s="154">
        <f>(VLOOKUP($E27,$D$6:$AI$660,8,)/VLOOKUP($E27,$D$6:$AI$660,3,))*$F27</f>
        <v>4305680.8113993639</v>
      </c>
      <c r="L27" s="154">
        <f>(VLOOKUP($E27,$D$6:$AI$660,L$2,)/VLOOKUP($E27,$D$6:$AI$660,3,))*$F27</f>
        <v>107154.16578868811</v>
      </c>
      <c r="M27" s="154">
        <f>(VLOOKUP($E27,$D$6:$AI$660,M$2,)/VLOOKUP($E27,$D$6:$AI$660,3,))*$F27</f>
        <v>0</v>
      </c>
      <c r="N27" s="154">
        <f>(VLOOKUP($E27,$D$6:$AI$660,11,)/VLOOKUP($E27,$D$6:$AI$660,3,))*$F27</f>
        <v>0</v>
      </c>
      <c r="O27" s="154">
        <f>(VLOOKUP($E27,$D$6:$AI$660,O$2,)/VLOOKUP($E27,$D$6:$AI$660,3,))*$F27</f>
        <v>0</v>
      </c>
      <c r="P27" s="154">
        <f>(VLOOKUP($E27,$D$6:$AI$660,P$2,)/VLOOKUP($E27,$D$6:$AI$660,3,))*$F27</f>
        <v>0</v>
      </c>
      <c r="Q27" s="154">
        <f>(VLOOKUP($E27,$D$6:$AI$660,Q$2,)/VLOOKUP($E27,$D$6:$AI$660,3,))*$F27</f>
        <v>0</v>
      </c>
      <c r="R27" s="154">
        <f>(VLOOKUP($E27,$D$6:$AI$660,15,)/VLOOKUP($E27,$D$6:$AI$660,3,))*$F27</f>
        <v>0</v>
      </c>
      <c r="S27" s="154">
        <f>(VLOOKUP($E27,$D$6:$AI$660,16,)/VLOOKUP($E27,$D$6:$AI$660,3,))*$F27</f>
        <v>0</v>
      </c>
      <c r="T27" s="154">
        <f>(VLOOKUP($E27,$D$6:$AI$660,17,)/VLOOKUP($E27,$D$6:$AI$660,3,))*$F27</f>
        <v>0</v>
      </c>
      <c r="U27" s="155">
        <f>SUM(G27:M27)</f>
        <v>28854039.117126051</v>
      </c>
      <c r="V27" s="140" t="str">
        <f>IF(ABS(F27-U27)&lt;0.01,"ok","err")</f>
        <v>ok</v>
      </c>
      <c r="W27" s="155"/>
    </row>
    <row r="28" spans="1:23" x14ac:dyDescent="0.25">
      <c r="F28" s="16"/>
      <c r="U28" s="155"/>
      <c r="W28" s="155"/>
    </row>
    <row r="29" spans="1:23" x14ac:dyDescent="0.25">
      <c r="F29" s="16"/>
      <c r="U29" s="155"/>
      <c r="W29" s="155"/>
    </row>
    <row r="30" spans="1:23" x14ac:dyDescent="0.25">
      <c r="A30" s="141" t="s">
        <v>8</v>
      </c>
      <c r="F30" s="16"/>
      <c r="U30" s="155"/>
      <c r="W30" s="155"/>
    </row>
    <row r="31" spans="1:23" x14ac:dyDescent="0.25">
      <c r="A31" s="153" t="s">
        <v>690</v>
      </c>
      <c r="C31" s="147" t="s">
        <v>64</v>
      </c>
      <c r="D31" s="147" t="s">
        <v>242</v>
      </c>
      <c r="E31" s="147" t="s">
        <v>695</v>
      </c>
      <c r="F31" s="154">
        <f>VLOOKUP(C31,'Functional Assignment'!$C$1:$AR$731,13,)</f>
        <v>130852541.15858807</v>
      </c>
      <c r="G31" s="154">
        <f t="shared" ref="G31:J34" si="10">(VLOOKUP($E31,$D$6:$AI$660,G$2,)/VLOOKUP($E31,$D$6:$AI$660,3,))*$F31</f>
        <v>83086227.855095014</v>
      </c>
      <c r="H31" s="154">
        <f t="shared" si="10"/>
        <v>38344676.792587176</v>
      </c>
      <c r="I31" s="154">
        <f t="shared" si="10"/>
        <v>2736388.5447133249</v>
      </c>
      <c r="J31" s="154">
        <f t="shared" si="10"/>
        <v>7.5685653299705704</v>
      </c>
      <c r="K31" s="154">
        <f>(VLOOKUP($E31,$D$6:$AI$660,8,)/VLOOKUP($E31,$D$6:$AI$660,3,))*$F31</f>
        <v>6685240.3976272354</v>
      </c>
      <c r="L31" s="154">
        <f t="shared" ref="L31:M34" si="11">(VLOOKUP($E31,$D$6:$AI$660,L$2,)/VLOOKUP($E31,$D$6:$AI$660,3,))*$F31</f>
        <v>0</v>
      </c>
      <c r="M31" s="154">
        <f t="shared" si="11"/>
        <v>0</v>
      </c>
      <c r="N31" s="154">
        <f>(VLOOKUP($E31,$D$6:$AI$660,11,)/VLOOKUP($E31,$D$6:$AI$660,3,))*$F31</f>
        <v>0</v>
      </c>
      <c r="O31" s="154">
        <f t="shared" ref="O31:Q34" si="12">(VLOOKUP($E31,$D$6:$AI$660,O$2,)/VLOOKUP($E31,$D$6:$AI$660,3,))*$F31</f>
        <v>0</v>
      </c>
      <c r="P31" s="154">
        <f t="shared" si="12"/>
        <v>0</v>
      </c>
      <c r="Q31" s="154">
        <f t="shared" si="12"/>
        <v>0</v>
      </c>
      <c r="R31" s="154">
        <f>(VLOOKUP($E31,$D$6:$AI$660,15,)/VLOOKUP($E31,$D$6:$AI$660,3,))*$F31</f>
        <v>0</v>
      </c>
      <c r="S31" s="154">
        <f>(VLOOKUP($E31,$D$6:$AI$660,16,)/VLOOKUP($E31,$D$6:$AI$660,3,))*$F31</f>
        <v>0</v>
      </c>
      <c r="T31" s="154">
        <f>(VLOOKUP($E31,$D$6:$AI$660,17,)/VLOOKUP($E31,$D$6:$AI$660,3,))*$F31</f>
        <v>0</v>
      </c>
      <c r="U31" s="155">
        <f>SUM(G31:M31)</f>
        <v>130852541.15858807</v>
      </c>
      <c r="V31" s="140" t="str">
        <f>IF(ABS(F31-U31)&lt;0.01,"ok","err")</f>
        <v>ok</v>
      </c>
      <c r="W31" s="155"/>
    </row>
    <row r="32" spans="1:23" x14ac:dyDescent="0.25">
      <c r="A32" s="153" t="s">
        <v>689</v>
      </c>
      <c r="C32" s="147" t="s">
        <v>64</v>
      </c>
      <c r="D32" s="147" t="s">
        <v>243</v>
      </c>
      <c r="E32" s="147" t="s">
        <v>694</v>
      </c>
      <c r="F32" s="16">
        <f>VLOOKUP(C32,'Functional Assignment'!$C$1:$AR$731,14,)</f>
        <v>219037093.72807387</v>
      </c>
      <c r="G32" s="16">
        <f t="shared" si="10"/>
        <v>202541180.21721056</v>
      </c>
      <c r="H32" s="16">
        <f t="shared" si="10"/>
        <v>16291165.249793397</v>
      </c>
      <c r="I32" s="16">
        <f t="shared" si="10"/>
        <v>172265.04162788828</v>
      </c>
      <c r="J32" s="16">
        <f t="shared" si="10"/>
        <v>859.34442968333303</v>
      </c>
      <c r="K32" s="16">
        <f>(VLOOKUP($E32,$D$6:$AI$660,8,)/VLOOKUP($E32,$D$6:$AI$660,3,))*$F32</f>
        <v>31623.875012346656</v>
      </c>
      <c r="L32" s="16">
        <f t="shared" si="11"/>
        <v>0</v>
      </c>
      <c r="M32" s="16">
        <f t="shared" si="11"/>
        <v>0</v>
      </c>
      <c r="N32" s="16">
        <f>(VLOOKUP($E32,$D$6:$AI$660,11,)/VLOOKUP($E32,$D$6:$AI$660,3,))*$F32</f>
        <v>0</v>
      </c>
      <c r="O32" s="16">
        <f t="shared" si="12"/>
        <v>0</v>
      </c>
      <c r="P32" s="16">
        <f t="shared" si="12"/>
        <v>0</v>
      </c>
      <c r="Q32" s="16">
        <f t="shared" si="12"/>
        <v>0</v>
      </c>
      <c r="R32" s="16">
        <f>(VLOOKUP($E32,$D$6:$AI$660,15,)/VLOOKUP($E32,$D$6:$AI$660,3,))*$F32</f>
        <v>0</v>
      </c>
      <c r="S32" s="16">
        <f>(VLOOKUP($E32,$D$6:$AI$660,16,)/VLOOKUP($E32,$D$6:$AI$660,3,))*$F32</f>
        <v>0</v>
      </c>
      <c r="T32" s="16">
        <f>(VLOOKUP($E32,$D$6:$AI$660,17,)/VLOOKUP($E32,$D$6:$AI$660,3,))*$F32</f>
        <v>0</v>
      </c>
      <c r="U32" s="155">
        <f>SUM(G32:M32)</f>
        <v>219037093.72807387</v>
      </c>
      <c r="V32" s="140" t="str">
        <f>IF(ABS(F32-U32)&lt;0.01,"ok","err")</f>
        <v>ok</v>
      </c>
      <c r="W32" s="155"/>
    </row>
    <row r="33" spans="1:23" x14ac:dyDescent="0.25">
      <c r="A33" s="153" t="s">
        <v>691</v>
      </c>
      <c r="C33" s="147" t="s">
        <v>64</v>
      </c>
      <c r="D33" s="147" t="s">
        <v>242</v>
      </c>
      <c r="E33" s="147" t="s">
        <v>321</v>
      </c>
      <c r="F33" s="16">
        <f>VLOOKUP(C33,'Functional Assignment'!$C$1:$AR$731,15,)</f>
        <v>19041437.614723619</v>
      </c>
      <c r="G33" s="16">
        <f t="shared" si="10"/>
        <v>10645542.816537784</v>
      </c>
      <c r="H33" s="16">
        <f t="shared" si="10"/>
        <v>5019181.0037483145</v>
      </c>
      <c r="I33" s="16">
        <f t="shared" si="10"/>
        <v>365484.06112520921</v>
      </c>
      <c r="J33" s="16">
        <f t="shared" si="10"/>
        <v>99099.421812065018</v>
      </c>
      <c r="K33" s="16">
        <f>(VLOOKUP($E33,$D$6:$AI$660,8,)/VLOOKUP($E33,$D$6:$AI$660,3,))*$F33</f>
        <v>2841416.8368722885</v>
      </c>
      <c r="L33" s="16">
        <f t="shared" si="11"/>
        <v>70713.474627959949</v>
      </c>
      <c r="M33" s="16">
        <f t="shared" si="11"/>
        <v>0</v>
      </c>
      <c r="N33" s="16">
        <f>(VLOOKUP($E33,$D$6:$AI$660,11,)/VLOOKUP($E33,$D$6:$AI$660,3,))*$F33</f>
        <v>0</v>
      </c>
      <c r="O33" s="16">
        <f t="shared" si="12"/>
        <v>0</v>
      </c>
      <c r="P33" s="16">
        <f t="shared" si="12"/>
        <v>0</v>
      </c>
      <c r="Q33" s="16">
        <f t="shared" si="12"/>
        <v>0</v>
      </c>
      <c r="R33" s="16"/>
      <c r="S33" s="16"/>
      <c r="T33" s="16"/>
      <c r="U33" s="155"/>
      <c r="V33" s="140"/>
      <c r="W33" s="155"/>
    </row>
    <row r="34" spans="1:23" x14ac:dyDescent="0.25">
      <c r="A34" s="153" t="s">
        <v>688</v>
      </c>
      <c r="C34" s="147" t="s">
        <v>64</v>
      </c>
      <c r="D34" s="147" t="s">
        <v>243</v>
      </c>
      <c r="E34" s="147" t="s">
        <v>322</v>
      </c>
      <c r="F34" s="16">
        <f>VLOOKUP(C34,'Functional Assignment'!$C$1:$AR$731,16,)</f>
        <v>13722717.056348776</v>
      </c>
      <c r="G34" s="16">
        <f t="shared" si="10"/>
        <v>12687671.863001328</v>
      </c>
      <c r="H34" s="16">
        <f t="shared" si="10"/>
        <v>1020518.191577838</v>
      </c>
      <c r="I34" s="16">
        <f t="shared" si="10"/>
        <v>10834.166086128813</v>
      </c>
      <c r="J34" s="16">
        <f t="shared" si="10"/>
        <v>247.62455020438813</v>
      </c>
      <c r="K34" s="16">
        <f>(VLOOKUP($E34,$D$6:$AI$660,8,)/VLOOKUP($E34,$D$6:$AI$660,3,))*$F34</f>
        <v>3402.1459941124631</v>
      </c>
      <c r="L34" s="16">
        <f t="shared" si="11"/>
        <v>43.06513916598054</v>
      </c>
      <c r="M34" s="16">
        <f t="shared" si="11"/>
        <v>0</v>
      </c>
      <c r="N34" s="16">
        <f>(VLOOKUP($E34,$D$6:$AI$660,11,)/VLOOKUP($E34,$D$6:$AI$660,3,))*$F34</f>
        <v>0</v>
      </c>
      <c r="O34" s="16">
        <f t="shared" si="12"/>
        <v>0</v>
      </c>
      <c r="P34" s="16">
        <f t="shared" si="12"/>
        <v>0</v>
      </c>
      <c r="Q34" s="16">
        <f t="shared" si="12"/>
        <v>0</v>
      </c>
      <c r="R34" s="16"/>
      <c r="S34" s="16"/>
      <c r="T34" s="16"/>
      <c r="U34" s="155"/>
      <c r="V34" s="140"/>
      <c r="W34" s="155"/>
    </row>
    <row r="35" spans="1:23" x14ac:dyDescent="0.25">
      <c r="A35" s="147" t="s">
        <v>232</v>
      </c>
      <c r="D35" s="147" t="s">
        <v>780</v>
      </c>
      <c r="F35" s="154">
        <f>SUM(F31:F34)</f>
        <v>382653789.55773437</v>
      </c>
      <c r="G35" s="154">
        <f t="shared" ref="G35:Q35" si="13">SUM(G31:G34)</f>
        <v>308960622.7518447</v>
      </c>
      <c r="H35" s="154">
        <f t="shared" si="13"/>
        <v>60675541.237706721</v>
      </c>
      <c r="I35" s="154">
        <f t="shared" si="13"/>
        <v>3284971.813552551</v>
      </c>
      <c r="J35" s="154">
        <f t="shared" si="13"/>
        <v>100213.95935728271</v>
      </c>
      <c r="K35" s="154">
        <f t="shared" si="13"/>
        <v>9561683.2555059828</v>
      </c>
      <c r="L35" s="154">
        <f t="shared" si="13"/>
        <v>70756.539767125927</v>
      </c>
      <c r="M35" s="154">
        <f t="shared" si="13"/>
        <v>0</v>
      </c>
      <c r="N35" s="154">
        <f t="shared" si="13"/>
        <v>0</v>
      </c>
      <c r="O35" s="154">
        <f t="shared" si="13"/>
        <v>0</v>
      </c>
      <c r="P35" s="154">
        <f t="shared" si="13"/>
        <v>0</v>
      </c>
      <c r="Q35" s="154">
        <f t="shared" si="13"/>
        <v>0</v>
      </c>
      <c r="R35" s="154">
        <f>R31+R32</f>
        <v>0</v>
      </c>
      <c r="S35" s="154">
        <f>S31+S32</f>
        <v>0</v>
      </c>
      <c r="T35" s="154">
        <f>T31+T32</f>
        <v>0</v>
      </c>
      <c r="U35" s="155">
        <f>SUM(G35:M35)</f>
        <v>382653789.55773437</v>
      </c>
      <c r="V35" s="140" t="str">
        <f>IF(ABS(F35-U35)&lt;0.01,"ok","err")</f>
        <v>ok</v>
      </c>
      <c r="W35" s="155"/>
    </row>
    <row r="36" spans="1:23" x14ac:dyDescent="0.25">
      <c r="F36" s="16"/>
      <c r="U36" s="155"/>
      <c r="W36" s="155"/>
    </row>
    <row r="37" spans="1:23" x14ac:dyDescent="0.25">
      <c r="A37" s="141" t="s">
        <v>10</v>
      </c>
      <c r="F37" s="16"/>
      <c r="U37" s="155"/>
      <c r="W37" s="155"/>
    </row>
    <row r="38" spans="1:23" x14ac:dyDescent="0.25">
      <c r="A38" s="153" t="s">
        <v>210</v>
      </c>
      <c r="C38" s="147" t="s">
        <v>64</v>
      </c>
      <c r="D38" s="147" t="s">
        <v>237</v>
      </c>
      <c r="E38" s="147" t="s">
        <v>323</v>
      </c>
      <c r="F38" s="154">
        <f>VLOOKUP(C38,'Functional Assignment'!$C$1:$AR$731,17,)</f>
        <v>230777812.51838294</v>
      </c>
      <c r="G38" s="154">
        <f>(VLOOKUP($E38,$D$6:$AI$660,G$2,)/VLOOKUP($E38,$D$6:$AI$660,3,))*$F38</f>
        <v>194048138.98920718</v>
      </c>
      <c r="H38" s="154">
        <f>(VLOOKUP($E38,$D$6:$AI$660,H$2,)/VLOOKUP($E38,$D$6:$AI$660,3,))*$F38</f>
        <v>36043571.0925586</v>
      </c>
      <c r="I38" s="154">
        <f>(VLOOKUP($E38,$D$6:$AI$660,I$2,)/VLOOKUP($E38,$D$6:$AI$660,3,))*$F38</f>
        <v>335550.9394017288</v>
      </c>
      <c r="J38" s="154">
        <f>(VLOOKUP($E38,$D$6:$AI$660,J$2,)/VLOOKUP($E38,$D$6:$AI$660,3,))*$F38</f>
        <v>99465.237195423048</v>
      </c>
      <c r="K38" s="154">
        <f>(VLOOKUP($E38,$D$6:$AI$660,8,)/VLOOKUP($E38,$D$6:$AI$660,3,))*$F38</f>
        <v>245547.59251955946</v>
      </c>
      <c r="L38" s="154">
        <f>(VLOOKUP($E38,$D$6:$AI$660,L$2,)/VLOOKUP($E38,$D$6:$AI$660,3,))*$F38</f>
        <v>5538.6675004411909</v>
      </c>
      <c r="M38" s="154">
        <f>(VLOOKUP($E38,$D$6:$AI$660,M$2,)/VLOOKUP($E38,$D$6:$AI$660,3,))*$F38</f>
        <v>0</v>
      </c>
      <c r="N38" s="154">
        <f>(VLOOKUP($E38,$D$6:$AI$660,11,)/VLOOKUP($E38,$D$6:$AI$660,3,))*$F38</f>
        <v>0</v>
      </c>
      <c r="O38" s="154">
        <f>(VLOOKUP($E38,$D$6:$AI$660,O$2,)/VLOOKUP($E38,$D$6:$AI$660,3,))*$F38</f>
        <v>0</v>
      </c>
      <c r="P38" s="154">
        <f>(VLOOKUP($E38,$D$6:$AI$660,P$2,)/VLOOKUP($E38,$D$6:$AI$660,3,))*$F38</f>
        <v>0</v>
      </c>
      <c r="Q38" s="154">
        <f>(VLOOKUP($E38,$D$6:$AI$660,Q$2,)/VLOOKUP($E38,$D$6:$AI$660,3,))*$F38</f>
        <v>0</v>
      </c>
      <c r="R38" s="154">
        <f>(VLOOKUP($E38,$D$6:$AI$660,15,)/VLOOKUP($E38,$D$6:$AI$660,3,))*$F38</f>
        <v>0</v>
      </c>
      <c r="S38" s="154">
        <f>(VLOOKUP($E38,$D$6:$AI$660,16,)/VLOOKUP($E38,$D$6:$AI$660,3,))*$F38</f>
        <v>0</v>
      </c>
      <c r="T38" s="154">
        <f>(VLOOKUP($E38,$D$6:$AI$660,17,)/VLOOKUP($E38,$D$6:$AI$660,3,))*$F38</f>
        <v>0</v>
      </c>
      <c r="U38" s="155">
        <f>SUM(G38:M38)</f>
        <v>230777812.51838291</v>
      </c>
      <c r="V38" s="140" t="str">
        <f>IF(ABS(F38-U38)&lt;0.01,"ok","err")</f>
        <v>ok</v>
      </c>
      <c r="W38" s="155"/>
    </row>
    <row r="39" spans="1:23" x14ac:dyDescent="0.25">
      <c r="F39" s="16"/>
      <c r="U39" s="155"/>
    </row>
    <row r="40" spans="1:23" x14ac:dyDescent="0.25">
      <c r="A40" s="141" t="s">
        <v>11</v>
      </c>
      <c r="F40" s="16"/>
      <c r="U40" s="155"/>
    </row>
    <row r="41" spans="1:23" x14ac:dyDescent="0.25">
      <c r="A41" s="153" t="s">
        <v>210</v>
      </c>
      <c r="C41" s="147" t="s">
        <v>64</v>
      </c>
      <c r="D41" s="147" t="s">
        <v>244</v>
      </c>
      <c r="E41" s="147" t="s">
        <v>324</v>
      </c>
      <c r="F41" s="154">
        <f>VLOOKUP(C41,'Functional Assignment'!$C$1:$AR$731,18,)</f>
        <v>86793047.446048275</v>
      </c>
      <c r="G41" s="154">
        <f>(VLOOKUP($E41,$D$6:$AI$660,G$2,)/VLOOKUP($E41,$D$6:$AI$660,3,))*$F41</f>
        <v>64173274.306925885</v>
      </c>
      <c r="H41" s="154">
        <f>(VLOOKUP($E41,$D$6:$AI$660,H$2,)/VLOOKUP($E41,$D$6:$AI$660,3,))*$F41</f>
        <v>20166489.65927127</v>
      </c>
      <c r="I41" s="154">
        <f>(VLOOKUP($E41,$D$6:$AI$660,I$2,)/VLOOKUP($E41,$D$6:$AI$660,3,))*$F41</f>
        <v>1518450.8923366989</v>
      </c>
      <c r="J41" s="154">
        <f>(VLOOKUP($E41,$D$6:$AI$660,J$2,)/VLOOKUP($E41,$D$6:$AI$660,3,))*$F41</f>
        <v>62923.450055809022</v>
      </c>
      <c r="K41" s="154">
        <f>(VLOOKUP($E41,$D$6:$AI$660,8,)/VLOOKUP($E41,$D$6:$AI$660,3,))*$F41</f>
        <v>871909.13745860429</v>
      </c>
      <c r="L41" s="154">
        <f>(VLOOKUP($E41,$D$6:$AI$660,L$2,)/VLOOKUP($E41,$D$6:$AI$660,3,))*$F41</f>
        <v>0</v>
      </c>
      <c r="M41" s="154">
        <f>(VLOOKUP($E41,$D$6:$AI$660,M$2,)/VLOOKUP($E41,$D$6:$AI$660,3,))*$F41</f>
        <v>0</v>
      </c>
      <c r="N41" s="154">
        <f>(VLOOKUP($E41,$D$6:$AI$660,11,)/VLOOKUP($E41,$D$6:$AI$660,3,))*$F41</f>
        <v>0</v>
      </c>
      <c r="O41" s="154">
        <f>(VLOOKUP($E41,$D$6:$AI$660,O$2,)/VLOOKUP($E41,$D$6:$AI$660,3,))*$F41</f>
        <v>0</v>
      </c>
      <c r="P41" s="154">
        <f>(VLOOKUP($E41,$D$6:$AI$660,P$2,)/VLOOKUP($E41,$D$6:$AI$660,3,))*$F41</f>
        <v>0</v>
      </c>
      <c r="Q41" s="154">
        <f>(VLOOKUP($E41,$D$6:$AI$660,Q$2,)/VLOOKUP($E41,$D$6:$AI$660,3,))*$F41</f>
        <v>0</v>
      </c>
      <c r="R41" s="154">
        <f>(VLOOKUP($E41,$D$6:$AI$660,15,)/VLOOKUP($E41,$D$6:$AI$660,3,))*$F41</f>
        <v>0</v>
      </c>
      <c r="S41" s="154">
        <f>(VLOOKUP($E41,$D$6:$AI$660,16,)/VLOOKUP($E41,$D$6:$AI$660,3,))*$F41</f>
        <v>0</v>
      </c>
      <c r="T41" s="154">
        <f>(VLOOKUP($E41,$D$6:$AI$660,17,)/VLOOKUP($E41,$D$6:$AI$660,3,))*$F41</f>
        <v>0</v>
      </c>
      <c r="U41" s="155">
        <f>SUM(G41:M41)</f>
        <v>86793047.446048275</v>
      </c>
      <c r="V41" s="140" t="str">
        <f>IF(ABS(F41-U41)&lt;0.01,"ok","err")</f>
        <v>ok</v>
      </c>
    </row>
    <row r="42" spans="1:23" x14ac:dyDescent="0.25">
      <c r="F42" s="16"/>
      <c r="U42" s="155"/>
    </row>
    <row r="43" spans="1:23" x14ac:dyDescent="0.25">
      <c r="A43" s="141" t="s">
        <v>12</v>
      </c>
      <c r="F43" s="16"/>
      <c r="U43" s="155"/>
    </row>
    <row r="44" spans="1:23" x14ac:dyDescent="0.25">
      <c r="A44" s="153" t="s">
        <v>210</v>
      </c>
      <c r="C44" s="147" t="s">
        <v>64</v>
      </c>
      <c r="D44" s="147" t="s">
        <v>245</v>
      </c>
      <c r="E44" s="147" t="s">
        <v>325</v>
      </c>
      <c r="F44" s="154">
        <f>VLOOKUP(C44,'Functional Assignment'!$C$1:$AR$731,19,)</f>
        <v>0</v>
      </c>
      <c r="G44" s="154">
        <f>(VLOOKUP($E44,$D$6:$AI$660,G$2,)/VLOOKUP($E44,$D$6:$AI$660,3,))*$F44</f>
        <v>0</v>
      </c>
      <c r="H44" s="154">
        <f>(VLOOKUP($E44,$D$6:$AI$660,H$2,)/VLOOKUP($E44,$D$6:$AI$660,3,))*$F44</f>
        <v>0</v>
      </c>
      <c r="I44" s="154">
        <f>(VLOOKUP($E44,$D$6:$AI$660,I$2,)/VLOOKUP($E44,$D$6:$AI$660,3,))*$F44</f>
        <v>0</v>
      </c>
      <c r="J44" s="154">
        <f>(VLOOKUP($E44,$D$6:$AI$660,J$2,)/VLOOKUP($E44,$D$6:$AI$660,3,))*$F44</f>
        <v>0</v>
      </c>
      <c r="K44" s="154">
        <f>(VLOOKUP($E44,$D$6:$AI$660,8,)/VLOOKUP($E44,$D$6:$AI$660,3,))*$F44</f>
        <v>0</v>
      </c>
      <c r="L44" s="154">
        <f>(VLOOKUP($E44,$D$6:$AI$660,L$2,)/VLOOKUP($E44,$D$6:$AI$660,3,))*$F44</f>
        <v>0</v>
      </c>
      <c r="M44" s="154">
        <f>(VLOOKUP($E44,$D$6:$AI$660,M$2,)/VLOOKUP($E44,$D$6:$AI$660,3,))*$F44</f>
        <v>0</v>
      </c>
      <c r="N44" s="154">
        <f>(VLOOKUP($E44,$D$6:$AI$660,11,)/VLOOKUP($E44,$D$6:$AI$660,3,))*$F44</f>
        <v>0</v>
      </c>
      <c r="O44" s="154">
        <f>(VLOOKUP($E44,$D$6:$AI$660,O$2,)/VLOOKUP($E44,$D$6:$AI$660,3,))*$F44</f>
        <v>0</v>
      </c>
      <c r="P44" s="154">
        <f>(VLOOKUP($E44,$D$6:$AI$660,P$2,)/VLOOKUP($E44,$D$6:$AI$660,3,))*$F44</f>
        <v>0</v>
      </c>
      <c r="Q44" s="154">
        <f>(VLOOKUP($E44,$D$6:$AI$660,Q$2,)/VLOOKUP($E44,$D$6:$AI$660,3,))*$F44</f>
        <v>0</v>
      </c>
      <c r="R44" s="154">
        <f>(VLOOKUP($E44,$D$6:$AI$660,15,)/VLOOKUP($E44,$D$6:$AI$660,3,))*$F44</f>
        <v>0</v>
      </c>
      <c r="S44" s="154">
        <f>(VLOOKUP($E44,$D$6:$AI$660,16,)/VLOOKUP($E44,$D$6:$AI$660,3,))*$F44</f>
        <v>0</v>
      </c>
      <c r="T44" s="154">
        <f>(VLOOKUP($E44,$D$6:$AI$660,17,)/VLOOKUP($E44,$D$6:$AI$660,3,))*$F44</f>
        <v>0</v>
      </c>
      <c r="U44" s="155">
        <f>SUM(G44:M44)</f>
        <v>0</v>
      </c>
      <c r="V44" s="140" t="str">
        <f>IF(ABS(F44-U44)&lt;0.01,"ok","err")</f>
        <v>ok</v>
      </c>
    </row>
    <row r="45" spans="1:23" x14ac:dyDescent="0.25">
      <c r="F45" s="16"/>
      <c r="U45" s="155"/>
    </row>
    <row r="46" spans="1:23" x14ac:dyDescent="0.25">
      <c r="A46" s="141" t="s">
        <v>13</v>
      </c>
      <c r="F46" s="16"/>
      <c r="U46" s="155"/>
    </row>
    <row r="47" spans="1:23" x14ac:dyDescent="0.25">
      <c r="A47" s="153" t="s">
        <v>210</v>
      </c>
      <c r="C47" s="147" t="s">
        <v>64</v>
      </c>
      <c r="D47" s="147" t="s">
        <v>246</v>
      </c>
      <c r="E47" s="147" t="s">
        <v>326</v>
      </c>
      <c r="F47" s="154">
        <f>VLOOKUP(C47,'Functional Assignment'!$C$1:$AR$731,20,)</f>
        <v>0</v>
      </c>
      <c r="G47" s="154">
        <f>(VLOOKUP($E47,$D$6:$AI$660,G$2,)/VLOOKUP($E47,$D$6:$AI$660,3,))*$F47</f>
        <v>0</v>
      </c>
      <c r="H47" s="154">
        <f>(VLOOKUP($E47,$D$6:$AI$660,H$2,)/VLOOKUP($E47,$D$6:$AI$660,3,))*$F47</f>
        <v>0</v>
      </c>
      <c r="I47" s="154">
        <f>(VLOOKUP($E47,$D$6:$AI$660,I$2,)/VLOOKUP($E47,$D$6:$AI$660,3,))*$F47</f>
        <v>0</v>
      </c>
      <c r="J47" s="154">
        <f>(VLOOKUP($E47,$D$6:$AI$660,J$2,)/VLOOKUP($E47,$D$6:$AI$660,3,))*$F47</f>
        <v>0</v>
      </c>
      <c r="K47" s="154">
        <f>(VLOOKUP($E47,$D$6:$AI$660,8,)/VLOOKUP($E47,$D$6:$AI$660,3,))*$F47</f>
        <v>0</v>
      </c>
      <c r="L47" s="154">
        <f>(VLOOKUP($E47,$D$6:$AI$660,L$2,)/VLOOKUP($E47,$D$6:$AI$660,3,))*$F47</f>
        <v>0</v>
      </c>
      <c r="M47" s="154">
        <f>(VLOOKUP($E47,$D$6:$AI$660,M$2,)/VLOOKUP($E47,$D$6:$AI$660,3,))*$F47</f>
        <v>0</v>
      </c>
      <c r="N47" s="154">
        <f>(VLOOKUP($E47,$D$6:$AI$660,11,)/VLOOKUP($E47,$D$6:$AI$660,3,))*$F47</f>
        <v>0</v>
      </c>
      <c r="O47" s="154">
        <f>(VLOOKUP($E47,$D$6:$AI$660,O$2,)/VLOOKUP($E47,$D$6:$AI$660,3,))*$F47</f>
        <v>0</v>
      </c>
      <c r="P47" s="154">
        <f>(VLOOKUP($E47,$D$6:$AI$660,P$2,)/VLOOKUP($E47,$D$6:$AI$660,3,))*$F47</f>
        <v>0</v>
      </c>
      <c r="Q47" s="154">
        <f>(VLOOKUP($E47,$D$6:$AI$660,Q$2,)/VLOOKUP($E47,$D$6:$AI$660,3,))*$F47</f>
        <v>0</v>
      </c>
      <c r="R47" s="154">
        <f>(VLOOKUP($E47,$D$6:$AI$660,15,)/VLOOKUP($E47,$D$6:$AI$660,3,))*$F47</f>
        <v>0</v>
      </c>
      <c r="S47" s="154">
        <f>(VLOOKUP($E47,$D$6:$AI$660,16,)/VLOOKUP($E47,$D$6:$AI$660,3,))*$F47</f>
        <v>0</v>
      </c>
      <c r="T47" s="154">
        <f>(VLOOKUP($E47,$D$6:$AI$660,17,)/VLOOKUP($E47,$D$6:$AI$660,3,))*$F47</f>
        <v>0</v>
      </c>
      <c r="U47" s="155">
        <f>SUM(G47:M47)</f>
        <v>0</v>
      </c>
      <c r="V47" s="140" t="str">
        <f>IF(ABS(F47-U47)&lt;0.01,"ok","err")</f>
        <v>ok</v>
      </c>
    </row>
    <row r="48" spans="1:23" x14ac:dyDescent="0.25">
      <c r="F48" s="16"/>
      <c r="U48" s="155"/>
    </row>
    <row r="49" spans="1:24" x14ac:dyDescent="0.25">
      <c r="A49" s="147" t="s">
        <v>14</v>
      </c>
      <c r="D49" s="147" t="s">
        <v>211</v>
      </c>
      <c r="F49" s="154">
        <f t="shared" ref="F49:T49" si="14">F11+F16+F21+F24+F27+F35+F38+F41+F44+F47</f>
        <v>944423238.76507568</v>
      </c>
      <c r="G49" s="154">
        <f t="shared" si="14"/>
        <v>725194452.63177204</v>
      </c>
      <c r="H49" s="154">
        <f t="shared" si="14"/>
        <v>192371970.01008874</v>
      </c>
      <c r="I49" s="154">
        <f t="shared" si="14"/>
        <v>11275775.097138166</v>
      </c>
      <c r="J49" s="154">
        <f t="shared" si="14"/>
        <v>412770.85613692133</v>
      </c>
      <c r="K49" s="154">
        <f t="shared" si="14"/>
        <v>14984820.796883509</v>
      </c>
      <c r="L49" s="154">
        <f t="shared" si="14"/>
        <v>183449.37305625522</v>
      </c>
      <c r="M49" s="154">
        <f t="shared" si="14"/>
        <v>0</v>
      </c>
      <c r="N49" s="154">
        <f t="shared" si="14"/>
        <v>0</v>
      </c>
      <c r="O49" s="154">
        <f t="shared" si="14"/>
        <v>0</v>
      </c>
      <c r="P49" s="154">
        <f t="shared" si="14"/>
        <v>0</v>
      </c>
      <c r="Q49" s="154">
        <f t="shared" si="14"/>
        <v>0</v>
      </c>
      <c r="R49" s="154">
        <f t="shared" si="14"/>
        <v>0</v>
      </c>
      <c r="S49" s="154">
        <f t="shared" si="14"/>
        <v>0</v>
      </c>
      <c r="T49" s="154">
        <f t="shared" si="14"/>
        <v>0</v>
      </c>
      <c r="U49" s="155">
        <f>SUM(G49:M49)</f>
        <v>944423238.76507556</v>
      </c>
      <c r="V49" s="140" t="str">
        <f>IF(ABS(F49-U49)&lt;0.01,"ok","err")</f>
        <v>ok</v>
      </c>
      <c r="W49" s="155"/>
      <c r="X49" s="140"/>
    </row>
    <row r="50" spans="1:24" x14ac:dyDescent="0.25">
      <c r="U50" s="155"/>
    </row>
    <row r="51" spans="1:24" x14ac:dyDescent="0.25">
      <c r="U51" s="155"/>
    </row>
    <row r="52" spans="1:24" x14ac:dyDescent="0.25">
      <c r="U52" s="155"/>
    </row>
    <row r="53" spans="1:24" x14ac:dyDescent="0.25">
      <c r="U53" s="155"/>
    </row>
    <row r="54" spans="1:24" x14ac:dyDescent="0.25">
      <c r="A54" s="152" t="s">
        <v>248</v>
      </c>
      <c r="U54" s="155"/>
    </row>
    <row r="55" spans="1:24" x14ac:dyDescent="0.25">
      <c r="U55" s="155"/>
    </row>
    <row r="56" spans="1:24" x14ac:dyDescent="0.25">
      <c r="A56" s="141" t="s">
        <v>461</v>
      </c>
      <c r="U56" s="155"/>
    </row>
    <row r="57" spans="1:24" x14ac:dyDescent="0.25">
      <c r="A57" s="153" t="s">
        <v>209</v>
      </c>
      <c r="C57" s="147" t="s">
        <v>93</v>
      </c>
      <c r="D57" s="147" t="s">
        <v>259</v>
      </c>
      <c r="E57" s="147" t="s">
        <v>313</v>
      </c>
      <c r="F57" s="154">
        <f>VLOOKUP(C57,'Functional Assignment'!$C$1:$AR$731,5,)</f>
        <v>11554.846483996886</v>
      </c>
      <c r="G57" s="154">
        <f t="shared" ref="G57:J58" si="15">(VLOOKUP($E57,$D$6:$AI$660,G$2,)/VLOOKUP($E57,$D$6:$AI$660,3,))*$F57</f>
        <v>6459.9961133604429</v>
      </c>
      <c r="H57" s="154">
        <f t="shared" si="15"/>
        <v>3045.7713932723436</v>
      </c>
      <c r="I57" s="154">
        <f t="shared" si="15"/>
        <v>221.78536642548687</v>
      </c>
      <c r="J57" s="154">
        <f t="shared" si="15"/>
        <v>60.136142494085746</v>
      </c>
      <c r="K57" s="154">
        <f>(VLOOKUP($E57,$D$6:$AI$660,8,)/VLOOKUP($E57,$D$6:$AI$660,3,))*$F57</f>
        <v>1724.2466672640389</v>
      </c>
      <c r="L57" s="154">
        <f>(VLOOKUP($E57,$D$6:$AI$660,L$2,)/VLOOKUP($E57,$D$6:$AI$660,3,))*$F57</f>
        <v>42.910801180488789</v>
      </c>
      <c r="M57" s="154">
        <f>(VLOOKUP($E57,$D$6:$AI$660,M$2,)/VLOOKUP($E57,$D$6:$AI$660,3,))*$F57</f>
        <v>0</v>
      </c>
      <c r="N57" s="154">
        <f>(VLOOKUP($E57,$D$6:$AI$660,11,)/VLOOKUP($E57,$D$6:$AI$660,3,))*$F57</f>
        <v>0</v>
      </c>
      <c r="O57" s="154">
        <f t="shared" ref="O57:Q58" si="16">(VLOOKUP($E57,$D$6:$AI$660,O$2,)/VLOOKUP($E57,$D$6:$AI$660,3,))*$F57</f>
        <v>0</v>
      </c>
      <c r="P57" s="154">
        <f t="shared" si="16"/>
        <v>0</v>
      </c>
      <c r="Q57" s="154">
        <f t="shared" si="16"/>
        <v>0</v>
      </c>
      <c r="R57" s="154">
        <f>(VLOOKUP($E57,$D$6:$AI$660,15,)/VLOOKUP($E57,$D$6:$AI$660,3,))*$F57</f>
        <v>0</v>
      </c>
      <c r="S57" s="154">
        <f>(VLOOKUP($E57,$D$6:$AI$660,16,)/VLOOKUP($E57,$D$6:$AI$660,3,))*$F57</f>
        <v>0</v>
      </c>
      <c r="T57" s="154">
        <f>(VLOOKUP($E57,$D$6:$AI$660,17,)/VLOOKUP($E57,$D$6:$AI$660,3,))*$F57</f>
        <v>0</v>
      </c>
      <c r="U57" s="155">
        <f>SUM(G57:M57)</f>
        <v>11554.846483996887</v>
      </c>
      <c r="V57" s="140" t="str">
        <f>IF(ABS(F57-U57)&lt;0.01,"ok","err")</f>
        <v>ok</v>
      </c>
    </row>
    <row r="58" spans="1:24" x14ac:dyDescent="0.25">
      <c r="A58" s="153" t="s">
        <v>229</v>
      </c>
      <c r="C58" s="147" t="s">
        <v>93</v>
      </c>
      <c r="D58" s="147" t="s">
        <v>249</v>
      </c>
      <c r="E58" s="147" t="s">
        <v>314</v>
      </c>
      <c r="F58" s="16">
        <f>VLOOKUP(C58,'Functional Assignment'!$C$1:$AR$731,6,)</f>
        <v>86868.036684630773</v>
      </c>
      <c r="G58" s="16">
        <f t="shared" si="15"/>
        <v>39188.288976344193</v>
      </c>
      <c r="H58" s="16">
        <f t="shared" si="15"/>
        <v>20459.547044179468</v>
      </c>
      <c r="I58" s="16">
        <f t="shared" si="15"/>
        <v>2618.6066974810969</v>
      </c>
      <c r="J58" s="16">
        <f t="shared" si="15"/>
        <v>782.04465011592868</v>
      </c>
      <c r="K58" s="16">
        <f>(VLOOKUP($E58,$D$6:$AI$660,8,)/VLOOKUP($E58,$D$6:$AI$660,3,))*$F58</f>
        <v>22656.459718650658</v>
      </c>
      <c r="L58" s="16">
        <f>(VLOOKUP($E58,$D$6:$AI$660,L$2,)/VLOOKUP($E58,$D$6:$AI$660,3,))*$F58</f>
        <v>1163.089597859434</v>
      </c>
      <c r="M58" s="16">
        <f>(VLOOKUP($E58,$D$6:$AI$660,M$2,)/VLOOKUP($E58,$D$6:$AI$660,3,))*$F58</f>
        <v>0</v>
      </c>
      <c r="N58" s="16">
        <f>(VLOOKUP($E58,$D$6:$AI$660,11,)/VLOOKUP($E58,$D$6:$AI$660,3,))*$F58</f>
        <v>0</v>
      </c>
      <c r="O58" s="16">
        <f t="shared" si="16"/>
        <v>0</v>
      </c>
      <c r="P58" s="16">
        <f t="shared" si="16"/>
        <v>0</v>
      </c>
      <c r="Q58" s="16">
        <f t="shared" si="16"/>
        <v>0</v>
      </c>
      <c r="R58" s="16">
        <f>(VLOOKUP($E58,$D$6:$AI$660,15,)/VLOOKUP($E58,$D$6:$AI$660,3,))*$F58</f>
        <v>0</v>
      </c>
      <c r="S58" s="16">
        <f>(VLOOKUP($E58,$D$6:$AI$660,16,)/VLOOKUP($E58,$D$6:$AI$660,3,))*$F58</f>
        <v>0</v>
      </c>
      <c r="T58" s="16">
        <f>(VLOOKUP($E58,$D$6:$AI$660,17,)/VLOOKUP($E58,$D$6:$AI$660,3,))*$F58</f>
        <v>0</v>
      </c>
      <c r="U58" s="155">
        <f>SUM(G58:M58)</f>
        <v>86868.036684630773</v>
      </c>
      <c r="V58" s="140" t="str">
        <f>IF(ABS(F58-U58)&lt;0.01,"ok","err")</f>
        <v>ok</v>
      </c>
    </row>
    <row r="59" spans="1:24" x14ac:dyDescent="0.25">
      <c r="A59" s="147" t="s">
        <v>667</v>
      </c>
      <c r="F59" s="154">
        <f t="shared" ref="F59:T59" si="17">F57+F58</f>
        <v>98422.883168627654</v>
      </c>
      <c r="G59" s="154">
        <f t="shared" si="17"/>
        <v>45648.285089704637</v>
      </c>
      <c r="H59" s="154">
        <f t="shared" si="17"/>
        <v>23505.31843745181</v>
      </c>
      <c r="I59" s="154">
        <f t="shared" si="17"/>
        <v>2840.3920639065836</v>
      </c>
      <c r="J59" s="154">
        <f t="shared" si="17"/>
        <v>842.18079261001446</v>
      </c>
      <c r="K59" s="154">
        <f t="shared" si="17"/>
        <v>24380.706385914698</v>
      </c>
      <c r="L59" s="154">
        <f t="shared" si="17"/>
        <v>1206.0003990399227</v>
      </c>
      <c r="M59" s="154">
        <f t="shared" si="17"/>
        <v>0</v>
      </c>
      <c r="N59" s="154">
        <f t="shared" si="17"/>
        <v>0</v>
      </c>
      <c r="O59" s="154">
        <f t="shared" si="17"/>
        <v>0</v>
      </c>
      <c r="P59" s="154">
        <f t="shared" si="17"/>
        <v>0</v>
      </c>
      <c r="Q59" s="154">
        <f t="shared" si="17"/>
        <v>0</v>
      </c>
      <c r="R59" s="154">
        <f t="shared" si="17"/>
        <v>0</v>
      </c>
      <c r="S59" s="154">
        <f t="shared" si="17"/>
        <v>0</v>
      </c>
      <c r="T59" s="154">
        <f t="shared" si="17"/>
        <v>0</v>
      </c>
      <c r="U59" s="155">
        <f>SUM(G59:M59)</f>
        <v>98422.883168627668</v>
      </c>
      <c r="V59" s="140" t="str">
        <f>IF(ABS(F59-U59)&lt;0.01,"ok","err")</f>
        <v>ok</v>
      </c>
    </row>
    <row r="60" spans="1:24" x14ac:dyDescent="0.25">
      <c r="F60" s="16"/>
      <c r="G60" s="16"/>
      <c r="U60" s="155"/>
    </row>
    <row r="61" spans="1:24" x14ac:dyDescent="0.25">
      <c r="A61" s="141" t="s">
        <v>3</v>
      </c>
      <c r="F61" s="16"/>
      <c r="G61" s="16"/>
      <c r="U61" s="155"/>
    </row>
    <row r="62" spans="1:24" x14ac:dyDescent="0.25">
      <c r="A62" s="153" t="s">
        <v>209</v>
      </c>
      <c r="C62" s="147" t="s">
        <v>93</v>
      </c>
      <c r="D62" s="147" t="s">
        <v>250</v>
      </c>
      <c r="E62" s="147" t="s">
        <v>315</v>
      </c>
      <c r="F62" s="154">
        <f>VLOOKUP(C62,'Functional Assignment'!$C$1:$AR$731,7,)</f>
        <v>132933976.76829408</v>
      </c>
      <c r="G62" s="154">
        <f t="shared" ref="G62:J63" si="18">(VLOOKUP($E62,$D$6:$AI$660,G$2,)/VLOOKUP($E62,$D$6:$AI$660,3,))*$F62</f>
        <v>87584267.86944519</v>
      </c>
      <c r="H62" s="154">
        <f t="shared" si="18"/>
        <v>41903293.411179438</v>
      </c>
      <c r="I62" s="154">
        <f t="shared" si="18"/>
        <v>3446415.4876694586</v>
      </c>
      <c r="J62" s="154">
        <f t="shared" si="18"/>
        <v>0</v>
      </c>
      <c r="K62" s="154">
        <f>(VLOOKUP($E62,$D$6:$AI$660,8,)/VLOOKUP($E62,$D$6:$AI$660,3,))*$F62</f>
        <v>0</v>
      </c>
      <c r="L62" s="154">
        <f>(VLOOKUP($E62,$D$6:$AI$660,L$2,)/VLOOKUP($E62,$D$6:$AI$660,3,))*$F62</f>
        <v>0</v>
      </c>
      <c r="M62" s="154">
        <f>(VLOOKUP($E62,$D$6:$AI$660,M$2,)/VLOOKUP($E62,$D$6:$AI$660,3,))*$F62</f>
        <v>0</v>
      </c>
      <c r="N62" s="154">
        <f>(VLOOKUP($E62,$D$6:$AI$660,11,)/VLOOKUP($E62,$D$6:$AI$660,3,))*$F62</f>
        <v>0</v>
      </c>
      <c r="O62" s="154">
        <f t="shared" ref="O62:Q63" si="19">(VLOOKUP($E62,$D$6:$AI$660,O$2,)/VLOOKUP($E62,$D$6:$AI$660,3,))*$F62</f>
        <v>0</v>
      </c>
      <c r="P62" s="154">
        <f t="shared" si="19"/>
        <v>0</v>
      </c>
      <c r="Q62" s="154">
        <f t="shared" si="19"/>
        <v>0</v>
      </c>
      <c r="R62" s="154">
        <f>(VLOOKUP($E62,$D$6:$AI$660,15,)/VLOOKUP($E62,$D$6:$AI$660,3,))*$F62</f>
        <v>0</v>
      </c>
      <c r="S62" s="154">
        <f>(VLOOKUP($E62,$D$6:$AI$660,16,)/VLOOKUP($E62,$D$6:$AI$660,3,))*$F62</f>
        <v>0</v>
      </c>
      <c r="T62" s="154">
        <f>(VLOOKUP($E62,$D$6:$AI$660,17,)/VLOOKUP($E62,$D$6:$AI$660,3,))*$F62</f>
        <v>0</v>
      </c>
      <c r="U62" s="155">
        <f>SUM(G62:M62)</f>
        <v>132933976.76829408</v>
      </c>
      <c r="V62" s="140" t="str">
        <f>IF(ABS(F62-U62)&lt;0.01,"ok","err")</f>
        <v>ok</v>
      </c>
    </row>
    <row r="63" spans="1:24" x14ac:dyDescent="0.25">
      <c r="A63" s="147" t="s">
        <v>229</v>
      </c>
      <c r="C63" s="147" t="s">
        <v>93</v>
      </c>
      <c r="D63" s="147" t="s">
        <v>251</v>
      </c>
      <c r="E63" s="147" t="s">
        <v>316</v>
      </c>
      <c r="F63" s="16">
        <f>VLOOKUP(C63,'Functional Assignment'!$C$1:$AR$731,8,)</f>
        <v>1212333.708171027</v>
      </c>
      <c r="G63" s="16">
        <f t="shared" si="18"/>
        <v>782282.17597845558</v>
      </c>
      <c r="H63" s="16">
        <f t="shared" si="18"/>
        <v>390980.36168685777</v>
      </c>
      <c r="I63" s="16">
        <f t="shared" si="18"/>
        <v>39071.170505713708</v>
      </c>
      <c r="J63" s="16">
        <f t="shared" si="18"/>
        <v>0</v>
      </c>
      <c r="K63" s="16">
        <f>(VLOOKUP($E63,$D$6:$AI$660,8,)/VLOOKUP($E63,$D$6:$AI$660,3,))*$F63</f>
        <v>0</v>
      </c>
      <c r="L63" s="16">
        <f>(VLOOKUP($E63,$D$6:$AI$660,L$2,)/VLOOKUP($E63,$D$6:$AI$660,3,))*$F63</f>
        <v>0</v>
      </c>
      <c r="M63" s="16">
        <f>(VLOOKUP($E63,$D$6:$AI$660,M$2,)/VLOOKUP($E63,$D$6:$AI$660,3,))*$F63</f>
        <v>0</v>
      </c>
      <c r="N63" s="16">
        <f>(VLOOKUP($E63,$D$6:$AI$660,11,)/VLOOKUP($E63,$D$6:$AI$660,3,))*$F63</f>
        <v>0</v>
      </c>
      <c r="O63" s="16">
        <f t="shared" si="19"/>
        <v>0</v>
      </c>
      <c r="P63" s="16">
        <f t="shared" si="19"/>
        <v>0</v>
      </c>
      <c r="Q63" s="16">
        <f t="shared" si="19"/>
        <v>0</v>
      </c>
      <c r="R63" s="16">
        <f>(VLOOKUP($E63,$D$6:$AI$660,15,)/VLOOKUP($E63,$D$6:$AI$660,3,))*$F63</f>
        <v>0</v>
      </c>
      <c r="S63" s="16">
        <f>(VLOOKUP($E63,$D$6:$AI$660,16,)/VLOOKUP($E63,$D$6:$AI$660,3,))*$F63</f>
        <v>0</v>
      </c>
      <c r="T63" s="16">
        <f>(VLOOKUP($E63,$D$6:$AI$660,17,)/VLOOKUP($E63,$D$6:$AI$660,3,))*$F63</f>
        <v>0</v>
      </c>
      <c r="U63" s="155">
        <f>SUM(G63:M63)</f>
        <v>1212333.708171027</v>
      </c>
      <c r="V63" s="140" t="str">
        <f>IF(ABS(F63-U63)&lt;0.01,"ok","err")</f>
        <v>ok</v>
      </c>
    </row>
    <row r="64" spans="1:24" x14ac:dyDescent="0.25">
      <c r="A64" s="147" t="s">
        <v>230</v>
      </c>
      <c r="F64" s="154">
        <f>SUM(F62:F63)</f>
        <v>134146310.47646511</v>
      </c>
      <c r="G64" s="154">
        <f t="shared" ref="G64:T64" si="20">G62+G63</f>
        <v>88366550.045423642</v>
      </c>
      <c r="H64" s="154">
        <f t="shared" si="20"/>
        <v>42294273.772866294</v>
      </c>
      <c r="I64" s="154">
        <f t="shared" si="20"/>
        <v>3485486.6581751723</v>
      </c>
      <c r="J64" s="154">
        <f t="shared" si="20"/>
        <v>0</v>
      </c>
      <c r="K64" s="154">
        <f t="shared" si="20"/>
        <v>0</v>
      </c>
      <c r="L64" s="154">
        <f t="shared" si="20"/>
        <v>0</v>
      </c>
      <c r="M64" s="154">
        <f t="shared" si="20"/>
        <v>0</v>
      </c>
      <c r="N64" s="154">
        <f t="shared" si="20"/>
        <v>0</v>
      </c>
      <c r="O64" s="154">
        <f t="shared" si="20"/>
        <v>0</v>
      </c>
      <c r="P64" s="154">
        <f t="shared" si="20"/>
        <v>0</v>
      </c>
      <c r="Q64" s="154">
        <f t="shared" si="20"/>
        <v>0</v>
      </c>
      <c r="R64" s="154">
        <f t="shared" si="20"/>
        <v>0</v>
      </c>
      <c r="S64" s="154">
        <f t="shared" si="20"/>
        <v>0</v>
      </c>
      <c r="T64" s="154">
        <f t="shared" si="20"/>
        <v>0</v>
      </c>
      <c r="U64" s="155">
        <f>SUM(G64:M64)</f>
        <v>134146310.47646511</v>
      </c>
      <c r="V64" s="140" t="str">
        <f>IF(ABS(F64-U64)&lt;0.01,"ok","err")</f>
        <v>ok</v>
      </c>
    </row>
    <row r="65" spans="1:22" x14ac:dyDescent="0.25">
      <c r="F65" s="16"/>
      <c r="G65" s="16"/>
      <c r="U65" s="155"/>
    </row>
    <row r="66" spans="1:22" x14ac:dyDescent="0.25">
      <c r="A66" s="141" t="s">
        <v>4</v>
      </c>
      <c r="F66" s="16"/>
      <c r="G66" s="16"/>
      <c r="U66" s="155"/>
    </row>
    <row r="67" spans="1:22" x14ac:dyDescent="0.25">
      <c r="A67" s="153" t="s">
        <v>209</v>
      </c>
      <c r="C67" s="147" t="s">
        <v>93</v>
      </c>
      <c r="D67" s="147" t="s">
        <v>252</v>
      </c>
      <c r="E67" s="147" t="s">
        <v>317</v>
      </c>
      <c r="F67" s="154">
        <f>VLOOKUP(C67,'Functional Assignment'!$C$1:$AR$731,9,)</f>
        <v>36895885.191976115</v>
      </c>
      <c r="G67" s="154">
        <f t="shared" ref="G67:J68" si="21">(VLOOKUP($E67,$D$6:$AI$660,G$2,)/VLOOKUP($E67,$D$6:$AI$660,3,))*$F67</f>
        <v>24309053.038914826</v>
      </c>
      <c r="H67" s="154">
        <f t="shared" si="21"/>
        <v>11630277.980469733</v>
      </c>
      <c r="I67" s="154">
        <f t="shared" si="21"/>
        <v>956554.17259155633</v>
      </c>
      <c r="J67" s="154">
        <f t="shared" si="21"/>
        <v>0</v>
      </c>
      <c r="K67" s="154">
        <f>(VLOOKUP($E67,$D$6:$AI$660,8,)/VLOOKUP($E67,$D$6:$AI$660,3,))*$F67</f>
        <v>0</v>
      </c>
      <c r="L67" s="154">
        <f>(VLOOKUP($E67,$D$6:$AI$660,L$2,)/VLOOKUP($E67,$D$6:$AI$660,3,))*$F67</f>
        <v>0</v>
      </c>
      <c r="M67" s="154">
        <f>(VLOOKUP($E67,$D$6:$AI$660,M$2,)/VLOOKUP($E67,$D$6:$AI$660,3,))*$F67</f>
        <v>0</v>
      </c>
      <c r="N67" s="154">
        <f>(VLOOKUP($E67,$D$6:$AI$660,11,)/VLOOKUP($E67,$D$6:$AI$660,3,))*$F67</f>
        <v>0</v>
      </c>
      <c r="O67" s="154">
        <f t="shared" ref="O67:Q68" si="22">(VLOOKUP($E67,$D$6:$AI$660,O$2,)/VLOOKUP($E67,$D$6:$AI$660,3,))*$F67</f>
        <v>0</v>
      </c>
      <c r="P67" s="154">
        <f t="shared" si="22"/>
        <v>0</v>
      </c>
      <c r="Q67" s="154">
        <f t="shared" si="22"/>
        <v>0</v>
      </c>
      <c r="R67" s="154">
        <f>(VLOOKUP($E67,$D$6:$AI$660,15,)/VLOOKUP($E67,$D$6:$AI$660,3,))*$F67</f>
        <v>0</v>
      </c>
      <c r="S67" s="154">
        <f>(VLOOKUP($E67,$D$6:$AI$660,16,)/VLOOKUP($E67,$D$6:$AI$660,3,))*$F67</f>
        <v>0</v>
      </c>
      <c r="T67" s="154">
        <f>(VLOOKUP($E67,$D$6:$AI$660,17,)/VLOOKUP($E67,$D$6:$AI$660,3,))*$F67</f>
        <v>0</v>
      </c>
      <c r="U67" s="155">
        <f>SUM(G67:M67)</f>
        <v>36895885.191976123</v>
      </c>
      <c r="V67" s="140" t="str">
        <f>IF(ABS(F67-U67)&lt;0.01,"ok","err")</f>
        <v>ok</v>
      </c>
    </row>
    <row r="68" spans="1:22" x14ac:dyDescent="0.25">
      <c r="A68" s="147" t="s">
        <v>229</v>
      </c>
      <c r="C68" s="147" t="s">
        <v>93</v>
      </c>
      <c r="D68" s="147" t="s">
        <v>253</v>
      </c>
      <c r="E68" s="147" t="s">
        <v>318</v>
      </c>
      <c r="F68" s="16">
        <f>VLOOKUP(C68,'Functional Assignment'!$C$1:$AR$731,10,)</f>
        <v>0</v>
      </c>
      <c r="G68" s="16">
        <f t="shared" si="21"/>
        <v>0</v>
      </c>
      <c r="H68" s="16">
        <f t="shared" si="21"/>
        <v>0</v>
      </c>
      <c r="I68" s="16">
        <f t="shared" si="21"/>
        <v>0</v>
      </c>
      <c r="J68" s="16">
        <f t="shared" si="21"/>
        <v>0</v>
      </c>
      <c r="K68" s="16">
        <f>(VLOOKUP($E68,$D$6:$AI$660,8,)/VLOOKUP($E68,$D$6:$AI$660,3,))*$F68</f>
        <v>0</v>
      </c>
      <c r="L68" s="16">
        <f>(VLOOKUP($E68,$D$6:$AI$660,L$2,)/VLOOKUP($E68,$D$6:$AI$660,3,))*$F68</f>
        <v>0</v>
      </c>
      <c r="M68" s="16">
        <f>(VLOOKUP($E68,$D$6:$AI$660,M$2,)/VLOOKUP($E68,$D$6:$AI$660,3,))*$F68</f>
        <v>0</v>
      </c>
      <c r="N68" s="16">
        <f>(VLOOKUP($E68,$D$6:$AI$660,11,)/VLOOKUP($E68,$D$6:$AI$660,3,))*$F68</f>
        <v>0</v>
      </c>
      <c r="O68" s="16">
        <f t="shared" si="22"/>
        <v>0</v>
      </c>
      <c r="P68" s="16">
        <f t="shared" si="22"/>
        <v>0</v>
      </c>
      <c r="Q68" s="16">
        <f t="shared" si="22"/>
        <v>0</v>
      </c>
      <c r="R68" s="16">
        <f>(VLOOKUP($E68,$D$6:$AI$660,15,)/VLOOKUP($E68,$D$6:$AI$660,3,))*$F68</f>
        <v>0</v>
      </c>
      <c r="S68" s="16">
        <f>(VLOOKUP($E68,$D$6:$AI$660,16,)/VLOOKUP($E68,$D$6:$AI$660,3,))*$F68</f>
        <v>0</v>
      </c>
      <c r="T68" s="16">
        <f>(VLOOKUP($E68,$D$6:$AI$660,17,)/VLOOKUP($E68,$D$6:$AI$660,3,))*$F68</f>
        <v>0</v>
      </c>
      <c r="U68" s="155">
        <f>SUM(G68:M68)</f>
        <v>0</v>
      </c>
      <c r="V68" s="140" t="str">
        <f>IF(ABS(F68-U68)&lt;0.01,"ok","err")</f>
        <v>ok</v>
      </c>
    </row>
    <row r="69" spans="1:22" x14ac:dyDescent="0.25">
      <c r="A69" s="147" t="s">
        <v>231</v>
      </c>
      <c r="F69" s="154">
        <f>SUM(F67:F68)</f>
        <v>36895885.191976115</v>
      </c>
      <c r="G69" s="154">
        <f t="shared" ref="G69:T69" si="23">G67+G68</f>
        <v>24309053.038914826</v>
      </c>
      <c r="H69" s="154">
        <f t="shared" si="23"/>
        <v>11630277.980469733</v>
      </c>
      <c r="I69" s="154">
        <f t="shared" si="23"/>
        <v>956554.17259155633</v>
      </c>
      <c r="J69" s="154">
        <f t="shared" si="23"/>
        <v>0</v>
      </c>
      <c r="K69" s="154">
        <f t="shared" si="23"/>
        <v>0</v>
      </c>
      <c r="L69" s="154">
        <f t="shared" si="23"/>
        <v>0</v>
      </c>
      <c r="M69" s="154">
        <f t="shared" si="23"/>
        <v>0</v>
      </c>
      <c r="N69" s="154">
        <f t="shared" si="23"/>
        <v>0</v>
      </c>
      <c r="O69" s="154">
        <f t="shared" si="23"/>
        <v>0</v>
      </c>
      <c r="P69" s="154">
        <f t="shared" si="23"/>
        <v>0</v>
      </c>
      <c r="Q69" s="154">
        <f t="shared" si="23"/>
        <v>0</v>
      </c>
      <c r="R69" s="154">
        <f t="shared" si="23"/>
        <v>0</v>
      </c>
      <c r="S69" s="154">
        <f t="shared" si="23"/>
        <v>0</v>
      </c>
      <c r="T69" s="154">
        <f t="shared" si="23"/>
        <v>0</v>
      </c>
      <c r="U69" s="155">
        <f>SUM(G69:M69)</f>
        <v>36895885.191976123</v>
      </c>
      <c r="V69" s="140" t="str">
        <f>IF(ABS(F69-U69)&lt;0.01,"ok","err")</f>
        <v>ok</v>
      </c>
    </row>
    <row r="70" spans="1:22" x14ac:dyDescent="0.25">
      <c r="F70" s="16"/>
      <c r="U70" s="155"/>
    </row>
    <row r="71" spans="1:22" x14ac:dyDescent="0.25">
      <c r="A71" s="141" t="s">
        <v>6</v>
      </c>
      <c r="F71" s="16"/>
      <c r="U71" s="155"/>
    </row>
    <row r="72" spans="1:22" x14ac:dyDescent="0.25">
      <c r="A72" s="147" t="s">
        <v>229</v>
      </c>
      <c r="C72" s="147" t="s">
        <v>93</v>
      </c>
      <c r="D72" s="147" t="s">
        <v>254</v>
      </c>
      <c r="E72" s="147" t="s">
        <v>319</v>
      </c>
      <c r="F72" s="154">
        <f>VLOOKUP(C72,'Functional Assignment'!$C$1:$AR$731,11,)</f>
        <v>60588.869550514159</v>
      </c>
      <c r="G72" s="154">
        <f>(VLOOKUP($E72,$D$6:$AI$660,G$2,)/VLOOKUP($E72,$D$6:$AI$660,3,))*$F72</f>
        <v>27333.116061038585</v>
      </c>
      <c r="H72" s="154">
        <f>(VLOOKUP($E72,$D$6:$AI$660,H$2,)/VLOOKUP($E72,$D$6:$AI$660,3,))*$F72</f>
        <v>14270.160512810562</v>
      </c>
      <c r="I72" s="154">
        <f>(VLOOKUP($E72,$D$6:$AI$660,I$2,)/VLOOKUP($E72,$D$6:$AI$660,3,))*$F72</f>
        <v>1826.4303609598637</v>
      </c>
      <c r="J72" s="154">
        <f>(VLOOKUP($E72,$D$6:$AI$660,J$2,)/VLOOKUP($E72,$D$6:$AI$660,3,))*$F72</f>
        <v>545.46186488101921</v>
      </c>
      <c r="K72" s="154">
        <f>(VLOOKUP($E72,$D$6:$AI$660,8,)/VLOOKUP($E72,$D$6:$AI$660,3,))*$F72</f>
        <v>15802.466992012438</v>
      </c>
      <c r="L72" s="154">
        <f>(VLOOKUP($E72,$D$6:$AI$660,L$2,)/VLOOKUP($E72,$D$6:$AI$660,3,))*$F72</f>
        <v>811.23375881169477</v>
      </c>
      <c r="M72" s="154">
        <f>(VLOOKUP($E72,$D$6:$AI$660,M$2,)/VLOOKUP($E72,$D$6:$AI$660,3,))*$F72</f>
        <v>0</v>
      </c>
      <c r="N72" s="154">
        <f>(VLOOKUP($E72,$D$6:$AI$660,11,)/VLOOKUP($E72,$D$6:$AI$660,3,))*$F72</f>
        <v>0</v>
      </c>
      <c r="O72" s="154">
        <f>(VLOOKUP($E72,$D$6:$AI$660,O$2,)/VLOOKUP($E72,$D$6:$AI$660,3,))*$F72</f>
        <v>0</v>
      </c>
      <c r="P72" s="154">
        <f>(VLOOKUP($E72,$D$6:$AI$660,P$2,)/VLOOKUP($E72,$D$6:$AI$660,3,))*$F72</f>
        <v>0</v>
      </c>
      <c r="Q72" s="154">
        <f>(VLOOKUP($E72,$D$6:$AI$660,Q$2,)/VLOOKUP($E72,$D$6:$AI$660,3,))*$F72</f>
        <v>0</v>
      </c>
      <c r="R72" s="154">
        <f>(VLOOKUP($E72,$D$6:$AI$660,15,)/VLOOKUP($E72,$D$6:$AI$660,3,))*$F72</f>
        <v>0</v>
      </c>
      <c r="S72" s="154">
        <f>(VLOOKUP($E72,$D$6:$AI$660,16,)/VLOOKUP($E72,$D$6:$AI$660,3,))*$F72</f>
        <v>0</v>
      </c>
      <c r="T72" s="154">
        <f>(VLOOKUP($E72,$D$6:$AI$660,17,)/VLOOKUP($E72,$D$6:$AI$660,3,))*$F72</f>
        <v>0</v>
      </c>
      <c r="U72" s="155">
        <f>SUM(G72:M72)</f>
        <v>60588.869550514159</v>
      </c>
      <c r="V72" s="140" t="str">
        <f>IF(ABS(F72-U72)&lt;0.01,"ok","err")</f>
        <v>ok</v>
      </c>
    </row>
    <row r="73" spans="1:22" x14ac:dyDescent="0.25">
      <c r="A73" s="153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55"/>
      <c r="V73" s="140"/>
    </row>
    <row r="74" spans="1:22" x14ac:dyDescent="0.25">
      <c r="A74" s="141" t="s">
        <v>7</v>
      </c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55"/>
      <c r="V74" s="140"/>
    </row>
    <row r="75" spans="1:22" x14ac:dyDescent="0.25">
      <c r="A75" s="153" t="s">
        <v>209</v>
      </c>
      <c r="C75" s="147" t="s">
        <v>93</v>
      </c>
      <c r="D75" s="147" t="s">
        <v>255</v>
      </c>
      <c r="E75" s="147" t="s">
        <v>320</v>
      </c>
      <c r="F75" s="154">
        <f>VLOOKUP(C75,'Functional Assignment'!$C$1:$AR$731,12,)</f>
        <v>20248081.379308451</v>
      </c>
      <c r="G75" s="154">
        <f>(VLOOKUP($E75,$D$6:$AI$660,G$2,)/VLOOKUP($E75,$D$6:$AI$660,3,))*$F75</f>
        <v>11320144.079326032</v>
      </c>
      <c r="H75" s="154">
        <f>(VLOOKUP($E75,$D$6:$AI$660,H$2,)/VLOOKUP($E75,$D$6:$AI$660,3,))*$F75</f>
        <v>5337243.3047172558</v>
      </c>
      <c r="I75" s="154">
        <f>(VLOOKUP($E75,$D$6:$AI$660,I$2,)/VLOOKUP($E75,$D$6:$AI$660,3,))*$F75</f>
        <v>388644.55311825435</v>
      </c>
      <c r="J75" s="154">
        <f>(VLOOKUP($E75,$D$6:$AI$660,J$2,)/VLOOKUP($E75,$D$6:$AI$660,3,))*$F75</f>
        <v>105379.28900607499</v>
      </c>
      <c r="K75" s="154">
        <f>(VLOOKUP($E75,$D$6:$AI$660,8,)/VLOOKUP($E75,$D$6:$AI$660,3,))*$F75</f>
        <v>3021475.6106986506</v>
      </c>
      <c r="L75" s="154">
        <f>(VLOOKUP($E75,$D$6:$AI$660,L$2,)/VLOOKUP($E75,$D$6:$AI$660,3,))*$F75</f>
        <v>75194.542442187274</v>
      </c>
      <c r="M75" s="154">
        <f>(VLOOKUP($E75,$D$6:$AI$660,M$2,)/VLOOKUP($E75,$D$6:$AI$660,3,))*$F75</f>
        <v>0</v>
      </c>
      <c r="N75" s="154">
        <f>(VLOOKUP($E75,$D$6:$AI$660,11,)/VLOOKUP($E75,$D$6:$AI$660,3,))*$F75</f>
        <v>0</v>
      </c>
      <c r="O75" s="154">
        <f>(VLOOKUP($E75,$D$6:$AI$660,O$2,)/VLOOKUP($E75,$D$6:$AI$660,3,))*$F75</f>
        <v>0</v>
      </c>
      <c r="P75" s="154">
        <f>(VLOOKUP($E75,$D$6:$AI$660,P$2,)/VLOOKUP($E75,$D$6:$AI$660,3,))*$F75</f>
        <v>0</v>
      </c>
      <c r="Q75" s="154">
        <f>(VLOOKUP($E75,$D$6:$AI$660,Q$2,)/VLOOKUP($E75,$D$6:$AI$660,3,))*$F75</f>
        <v>0</v>
      </c>
      <c r="R75" s="154">
        <f>(VLOOKUP($E75,$D$6:$AI$660,15,)/VLOOKUP($E75,$D$6:$AI$660,3,))*$F75</f>
        <v>0</v>
      </c>
      <c r="S75" s="154">
        <f>(VLOOKUP($E75,$D$6:$AI$660,16,)/VLOOKUP($E75,$D$6:$AI$660,3,))*$F75</f>
        <v>0</v>
      </c>
      <c r="T75" s="154">
        <f>(VLOOKUP($E75,$D$6:$AI$660,17,)/VLOOKUP($E75,$D$6:$AI$660,3,))*$F75</f>
        <v>0</v>
      </c>
      <c r="U75" s="155">
        <f>SUM(G75:M75)</f>
        <v>20248081.379308458</v>
      </c>
      <c r="V75" s="140" t="str">
        <f>IF(ABS(F75-U75)&lt;0.01,"ok","err")</f>
        <v>ok</v>
      </c>
    </row>
    <row r="76" spans="1:22" x14ac:dyDescent="0.25">
      <c r="F76" s="16"/>
      <c r="U76" s="155"/>
    </row>
    <row r="77" spans="1:22" x14ac:dyDescent="0.25">
      <c r="F77" s="16"/>
      <c r="U77" s="155"/>
    </row>
    <row r="78" spans="1:22" x14ac:dyDescent="0.25">
      <c r="A78" s="141" t="s">
        <v>8</v>
      </c>
      <c r="F78" s="16"/>
      <c r="U78" s="155"/>
    </row>
    <row r="79" spans="1:22" x14ac:dyDescent="0.25">
      <c r="A79" s="153" t="s">
        <v>690</v>
      </c>
      <c r="C79" s="147" t="s">
        <v>93</v>
      </c>
      <c r="D79" s="147" t="s">
        <v>256</v>
      </c>
      <c r="E79" s="147" t="s">
        <v>695</v>
      </c>
      <c r="F79" s="154">
        <f>VLOOKUP(C79,'Functional Assignment'!$C$1:$AR$731,13,)</f>
        <v>66766447.626075678</v>
      </c>
      <c r="G79" s="154">
        <f t="shared" ref="G79:J82" si="24">(VLOOKUP($E79,$D$6:$AI$660,G$2,)/VLOOKUP($E79,$D$6:$AI$660,3,))*$F79</f>
        <v>42394073.75216502</v>
      </c>
      <c r="H79" s="154">
        <f t="shared" si="24"/>
        <v>19565060.274284519</v>
      </c>
      <c r="I79" s="154">
        <f t="shared" si="24"/>
        <v>1396220.0568483558</v>
      </c>
      <c r="J79" s="154">
        <f t="shared" si="24"/>
        <v>3.8617990620111611</v>
      </c>
      <c r="K79" s="154">
        <f>(VLOOKUP($E79,$D$6:$AI$660,8,)/VLOOKUP($E79,$D$6:$AI$660,3,))*$F79</f>
        <v>3411089.6809787289</v>
      </c>
      <c r="L79" s="154">
        <f t="shared" ref="L79:M82" si="25">(VLOOKUP($E79,$D$6:$AI$660,L$2,)/VLOOKUP($E79,$D$6:$AI$660,3,))*$F79</f>
        <v>0</v>
      </c>
      <c r="M79" s="154">
        <f t="shared" si="25"/>
        <v>0</v>
      </c>
      <c r="N79" s="154">
        <f>(VLOOKUP($E79,$D$6:$AI$660,11,)/VLOOKUP($E79,$D$6:$AI$660,3,))*$F79</f>
        <v>0</v>
      </c>
      <c r="O79" s="154">
        <f t="shared" ref="O79:Q82" si="26">(VLOOKUP($E79,$D$6:$AI$660,O$2,)/VLOOKUP($E79,$D$6:$AI$660,3,))*$F79</f>
        <v>0</v>
      </c>
      <c r="P79" s="154">
        <f t="shared" si="26"/>
        <v>0</v>
      </c>
      <c r="Q79" s="154">
        <f t="shared" si="26"/>
        <v>0</v>
      </c>
      <c r="R79" s="154">
        <f>(VLOOKUP($E79,$D$6:$AI$660,15,)/VLOOKUP($E79,$D$6:$AI$660,3,))*$F79</f>
        <v>0</v>
      </c>
      <c r="S79" s="154">
        <f>(VLOOKUP($E79,$D$6:$AI$660,16,)/VLOOKUP($E79,$D$6:$AI$660,3,))*$F79</f>
        <v>0</v>
      </c>
      <c r="T79" s="154">
        <f>(VLOOKUP($E79,$D$6:$AI$660,17,)/VLOOKUP($E79,$D$6:$AI$660,3,))*$F79</f>
        <v>0</v>
      </c>
      <c r="U79" s="155">
        <f>SUM(G79:M79)</f>
        <v>66766447.626075685</v>
      </c>
      <c r="V79" s="140" t="str">
        <f>IF(ABS(F79-U79)&lt;0.01,"ok","err")</f>
        <v>ok</v>
      </c>
    </row>
    <row r="80" spans="1:22" x14ac:dyDescent="0.25">
      <c r="A80" s="153" t="s">
        <v>689</v>
      </c>
      <c r="C80" s="147" t="s">
        <v>93</v>
      </c>
      <c r="D80" s="147" t="s">
        <v>257</v>
      </c>
      <c r="E80" s="147" t="s">
        <v>694</v>
      </c>
      <c r="F80" s="16">
        <f>VLOOKUP(C80,'Functional Assignment'!$C$1:$AR$731,14,)</f>
        <v>111761900.2052025</v>
      </c>
      <c r="G80" s="16">
        <f t="shared" si="24"/>
        <v>103344994.15419577</v>
      </c>
      <c r="H80" s="16">
        <f t="shared" si="24"/>
        <v>8312434.9117517099</v>
      </c>
      <c r="I80" s="16">
        <f t="shared" si="24"/>
        <v>87896.840044648125</v>
      </c>
      <c r="J80" s="16">
        <f t="shared" si="24"/>
        <v>438.47352408445369</v>
      </c>
      <c r="K80" s="16">
        <f>(VLOOKUP($E80,$D$6:$AI$660,8,)/VLOOKUP($E80,$D$6:$AI$660,3,))*$F80</f>
        <v>16135.825686307895</v>
      </c>
      <c r="L80" s="16">
        <f t="shared" si="25"/>
        <v>0</v>
      </c>
      <c r="M80" s="16">
        <f t="shared" si="25"/>
        <v>0</v>
      </c>
      <c r="N80" s="16">
        <f>(VLOOKUP($E80,$D$6:$AI$660,11,)/VLOOKUP($E80,$D$6:$AI$660,3,))*$F80</f>
        <v>0</v>
      </c>
      <c r="O80" s="16">
        <f t="shared" si="26"/>
        <v>0</v>
      </c>
      <c r="P80" s="16">
        <f t="shared" si="26"/>
        <v>0</v>
      </c>
      <c r="Q80" s="16">
        <f t="shared" si="26"/>
        <v>0</v>
      </c>
      <c r="R80" s="16">
        <f>(VLOOKUP($E80,$D$6:$AI$660,15,)/VLOOKUP($E80,$D$6:$AI$660,3,))*$F80</f>
        <v>0</v>
      </c>
      <c r="S80" s="16">
        <f>(VLOOKUP($E80,$D$6:$AI$660,16,)/VLOOKUP($E80,$D$6:$AI$660,3,))*$F80</f>
        <v>0</v>
      </c>
      <c r="T80" s="16">
        <f>(VLOOKUP($E80,$D$6:$AI$660,17,)/VLOOKUP($E80,$D$6:$AI$660,3,))*$F80</f>
        <v>0</v>
      </c>
      <c r="U80" s="155">
        <f>SUM(G80:M80)</f>
        <v>111761900.2052025</v>
      </c>
      <c r="V80" s="140" t="str">
        <f>IF(ABS(F80-U80)&lt;0.01,"ok","err")</f>
        <v>ok</v>
      </c>
    </row>
    <row r="81" spans="1:22" x14ac:dyDescent="0.25">
      <c r="A81" s="153" t="s">
        <v>691</v>
      </c>
      <c r="C81" s="147" t="s">
        <v>93</v>
      </c>
      <c r="D81" s="147" t="s">
        <v>256</v>
      </c>
      <c r="E81" s="147" t="s">
        <v>321</v>
      </c>
      <c r="F81" s="16">
        <f>VLOOKUP(C81,'Functional Assignment'!$C$1:$AR$731,15,)</f>
        <v>9715739.0752376113</v>
      </c>
      <c r="G81" s="16">
        <f t="shared" si="24"/>
        <v>5431801.863519771</v>
      </c>
      <c r="H81" s="16">
        <f t="shared" si="24"/>
        <v>2560996.390634954</v>
      </c>
      <c r="I81" s="16">
        <f t="shared" si="24"/>
        <v>186485.27731461771</v>
      </c>
      <c r="J81" s="16">
        <f t="shared" si="24"/>
        <v>50564.6760667083</v>
      </c>
      <c r="K81" s="16">
        <f>(VLOOKUP($E81,$D$6:$AI$660,8,)/VLOOKUP($E81,$D$6:$AI$660,3,))*$F81</f>
        <v>1449809.8909134727</v>
      </c>
      <c r="L81" s="16">
        <f t="shared" si="25"/>
        <v>36080.976788089327</v>
      </c>
      <c r="M81" s="16">
        <f t="shared" si="25"/>
        <v>0</v>
      </c>
      <c r="N81" s="16">
        <f>(VLOOKUP($E81,$D$6:$AI$660,11,)/VLOOKUP($E81,$D$6:$AI$660,3,))*$F81</f>
        <v>0</v>
      </c>
      <c r="O81" s="16">
        <f t="shared" si="26"/>
        <v>0</v>
      </c>
      <c r="P81" s="16">
        <f t="shared" si="26"/>
        <v>0</v>
      </c>
      <c r="Q81" s="16">
        <f t="shared" si="26"/>
        <v>0</v>
      </c>
      <c r="R81" s="16"/>
      <c r="S81" s="16"/>
      <c r="T81" s="16"/>
      <c r="U81" s="155"/>
      <c r="V81" s="140"/>
    </row>
    <row r="82" spans="1:22" x14ac:dyDescent="0.25">
      <c r="A82" s="153" t="s">
        <v>688</v>
      </c>
      <c r="C82" s="147" t="s">
        <v>93</v>
      </c>
      <c r="D82" s="147" t="s">
        <v>257</v>
      </c>
      <c r="E82" s="147" t="s">
        <v>322</v>
      </c>
      <c r="F82" s="16">
        <f>VLOOKUP(C82,'Functional Assignment'!$C$1:$AR$731,16,)</f>
        <v>7001905.0567749189</v>
      </c>
      <c r="G82" s="16">
        <f t="shared" si="24"/>
        <v>6473781.6433480475</v>
      </c>
      <c r="H82" s="16">
        <f t="shared" si="24"/>
        <v>520711.12861966219</v>
      </c>
      <c r="I82" s="16">
        <f t="shared" si="24"/>
        <v>5528.0453566816304</v>
      </c>
      <c r="J82" s="16">
        <f t="shared" si="24"/>
        <v>126.34841796549046</v>
      </c>
      <c r="K82" s="16">
        <f>(VLOOKUP($E82,$D$6:$AI$660,8,)/VLOOKUP($E82,$D$6:$AI$660,3,))*$F82</f>
        <v>1735.9173946563037</v>
      </c>
      <c r="L82" s="16">
        <f t="shared" si="25"/>
        <v>21.973637907041816</v>
      </c>
      <c r="M82" s="16">
        <f t="shared" si="25"/>
        <v>0</v>
      </c>
      <c r="N82" s="16">
        <f>(VLOOKUP($E82,$D$6:$AI$660,11,)/VLOOKUP($E82,$D$6:$AI$660,3,))*$F82</f>
        <v>0</v>
      </c>
      <c r="O82" s="16">
        <f t="shared" si="26"/>
        <v>0</v>
      </c>
      <c r="P82" s="16">
        <f t="shared" si="26"/>
        <v>0</v>
      </c>
      <c r="Q82" s="16">
        <f t="shared" si="26"/>
        <v>0</v>
      </c>
      <c r="R82" s="16"/>
      <c r="S82" s="16"/>
      <c r="T82" s="16"/>
      <c r="U82" s="155"/>
      <c r="V82" s="140"/>
    </row>
    <row r="83" spans="1:22" x14ac:dyDescent="0.25">
      <c r="A83" s="147" t="s">
        <v>232</v>
      </c>
      <c r="F83" s="154">
        <f>SUM(F79:F82)</f>
        <v>195245991.96329069</v>
      </c>
      <c r="G83" s="154">
        <f t="shared" ref="G83:Q83" si="27">SUM(G79:G82)</f>
        <v>157644651.4132286</v>
      </c>
      <c r="H83" s="154">
        <f t="shared" si="27"/>
        <v>30959202.705290847</v>
      </c>
      <c r="I83" s="154">
        <f t="shared" si="27"/>
        <v>1676130.2195643033</v>
      </c>
      <c r="J83" s="154">
        <f t="shared" si="27"/>
        <v>51133.359807820256</v>
      </c>
      <c r="K83" s="154">
        <f t="shared" si="27"/>
        <v>4878771.3149731662</v>
      </c>
      <c r="L83" s="154">
        <f t="shared" si="27"/>
        <v>36102.950425996365</v>
      </c>
      <c r="M83" s="154">
        <f t="shared" si="27"/>
        <v>0</v>
      </c>
      <c r="N83" s="154">
        <f t="shared" si="27"/>
        <v>0</v>
      </c>
      <c r="O83" s="154">
        <f t="shared" si="27"/>
        <v>0</v>
      </c>
      <c r="P83" s="154">
        <f t="shared" si="27"/>
        <v>0</v>
      </c>
      <c r="Q83" s="154">
        <f t="shared" si="27"/>
        <v>0</v>
      </c>
      <c r="R83" s="154">
        <f>R79+R80</f>
        <v>0</v>
      </c>
      <c r="S83" s="154">
        <f>S79+S80</f>
        <v>0</v>
      </c>
      <c r="T83" s="154">
        <f>T79+T80</f>
        <v>0</v>
      </c>
      <c r="U83" s="155">
        <f>SUM(G83:M83)</f>
        <v>195245991.96329072</v>
      </c>
      <c r="V83" s="140" t="str">
        <f>IF(ABS(F83-U83)&lt;0.01,"ok","err")</f>
        <v>ok</v>
      </c>
    </row>
    <row r="84" spans="1:22" x14ac:dyDescent="0.25">
      <c r="F84" s="16"/>
      <c r="U84" s="155"/>
    </row>
    <row r="85" spans="1:22" x14ac:dyDescent="0.25">
      <c r="A85" s="141" t="s">
        <v>10</v>
      </c>
      <c r="F85" s="16"/>
      <c r="U85" s="155"/>
    </row>
    <row r="86" spans="1:22" x14ac:dyDescent="0.25">
      <c r="A86" s="153" t="s">
        <v>210</v>
      </c>
      <c r="C86" s="147" t="s">
        <v>93</v>
      </c>
      <c r="D86" s="147" t="s">
        <v>251</v>
      </c>
      <c r="E86" s="147" t="s">
        <v>323</v>
      </c>
      <c r="F86" s="154">
        <f>VLOOKUP(C86,'Functional Assignment'!$C$1:$AR$731,17,)</f>
        <v>99621357.708512425</v>
      </c>
      <c r="G86" s="154">
        <f>(VLOOKUP($E86,$D$6:$AI$660,G$2,)/VLOOKUP($E86,$D$6:$AI$660,3,))*$F86</f>
        <v>83766020.901056424</v>
      </c>
      <c r="H86" s="154">
        <f>(VLOOKUP($E86,$D$6:$AI$660,H$2,)/VLOOKUP($E86,$D$6:$AI$660,3,))*$F86</f>
        <v>15559162.510988595</v>
      </c>
      <c r="I86" s="154">
        <f>(VLOOKUP($E86,$D$6:$AI$660,I$2,)/VLOOKUP($E86,$D$6:$AI$660,3,))*$F86</f>
        <v>144849.45410817707</v>
      </c>
      <c r="J86" s="154">
        <f>(VLOOKUP($E86,$D$6:$AI$660,J$2,)/VLOOKUP($E86,$D$6:$AI$660,3,))*$F86</f>
        <v>42936.805172368855</v>
      </c>
      <c r="K86" s="154">
        <f>(VLOOKUP($E86,$D$6:$AI$660,8,)/VLOOKUP($E86,$D$6:$AI$660,3,))*$F86</f>
        <v>105997.12460185723</v>
      </c>
      <c r="L86" s="154">
        <f>(VLOOKUP($E86,$D$6:$AI$660,L$2,)/VLOOKUP($E86,$D$6:$AI$660,3,))*$F86</f>
        <v>2390.9125850042983</v>
      </c>
      <c r="M86" s="154">
        <f>(VLOOKUP($E86,$D$6:$AI$660,M$2,)/VLOOKUP($E86,$D$6:$AI$660,3,))*$F86</f>
        <v>0</v>
      </c>
      <c r="N86" s="154">
        <f>(VLOOKUP($E86,$D$6:$AI$660,11,)/VLOOKUP($E86,$D$6:$AI$660,3,))*$F86</f>
        <v>0</v>
      </c>
      <c r="O86" s="154">
        <f>(VLOOKUP($E86,$D$6:$AI$660,O$2,)/VLOOKUP($E86,$D$6:$AI$660,3,))*$F86</f>
        <v>0</v>
      </c>
      <c r="P86" s="154">
        <f>(VLOOKUP($E86,$D$6:$AI$660,P$2,)/VLOOKUP($E86,$D$6:$AI$660,3,))*$F86</f>
        <v>0</v>
      </c>
      <c r="Q86" s="154">
        <f>(VLOOKUP($E86,$D$6:$AI$660,Q$2,)/VLOOKUP($E86,$D$6:$AI$660,3,))*$F86</f>
        <v>0</v>
      </c>
      <c r="R86" s="154">
        <f>(VLOOKUP($E86,$D$6:$AI$660,15,)/VLOOKUP($E86,$D$6:$AI$660,3,))*$F86</f>
        <v>0</v>
      </c>
      <c r="S86" s="154">
        <f>(VLOOKUP($E86,$D$6:$AI$660,16,)/VLOOKUP($E86,$D$6:$AI$660,3,))*$F86</f>
        <v>0</v>
      </c>
      <c r="T86" s="154">
        <f>(VLOOKUP($E86,$D$6:$AI$660,17,)/VLOOKUP($E86,$D$6:$AI$660,3,))*$F86</f>
        <v>0</v>
      </c>
      <c r="U86" s="155">
        <f>SUM(G86:M86)</f>
        <v>99621357.708512425</v>
      </c>
      <c r="V86" s="140" t="str">
        <f>IF(ABS(F86-U86)&lt;0.01,"ok","err")</f>
        <v>ok</v>
      </c>
    </row>
    <row r="87" spans="1:22" x14ac:dyDescent="0.25">
      <c r="F87" s="16"/>
      <c r="U87" s="155"/>
    </row>
    <row r="88" spans="1:22" x14ac:dyDescent="0.25">
      <c r="A88" s="141" t="s">
        <v>11</v>
      </c>
      <c r="F88" s="16"/>
      <c r="U88" s="155"/>
    </row>
    <row r="89" spans="1:22" x14ac:dyDescent="0.25">
      <c r="A89" s="153" t="s">
        <v>210</v>
      </c>
      <c r="C89" s="147" t="s">
        <v>93</v>
      </c>
      <c r="D89" s="147" t="s">
        <v>213</v>
      </c>
      <c r="E89" s="147" t="s">
        <v>324</v>
      </c>
      <c r="F89" s="154">
        <f>VLOOKUP(C89,'Functional Assignment'!$C$1:$AR$731,18,)</f>
        <v>53830919.17987626</v>
      </c>
      <c r="G89" s="154">
        <f>(VLOOKUP($E89,$D$6:$AI$660,G$2,)/VLOOKUP($E89,$D$6:$AI$660,3,))*$F89</f>
        <v>39801648.223857157</v>
      </c>
      <c r="H89" s="154">
        <f>(VLOOKUP($E89,$D$6:$AI$660,H$2,)/VLOOKUP($E89,$D$6:$AI$660,3,))*$F89</f>
        <v>12507691.651970783</v>
      </c>
      <c r="I89" s="154">
        <f>(VLOOKUP($E89,$D$6:$AI$660,I$2,)/VLOOKUP($E89,$D$6:$AI$660,3,))*$F89</f>
        <v>941775.97940432117</v>
      </c>
      <c r="J89" s="154">
        <f>(VLOOKUP($E89,$D$6:$AI$660,J$2,)/VLOOKUP($E89,$D$6:$AI$660,3,))*$F89</f>
        <v>39026.480278605057</v>
      </c>
      <c r="K89" s="154">
        <f>(VLOOKUP($E89,$D$6:$AI$660,8,)/VLOOKUP($E89,$D$6:$AI$660,3,))*$F89</f>
        <v>540776.84436539223</v>
      </c>
      <c r="L89" s="154">
        <f>(VLOOKUP($E89,$D$6:$AI$660,L$2,)/VLOOKUP($E89,$D$6:$AI$660,3,))*$F89</f>
        <v>0</v>
      </c>
      <c r="M89" s="154">
        <f>(VLOOKUP($E89,$D$6:$AI$660,M$2,)/VLOOKUP($E89,$D$6:$AI$660,3,))*$F89</f>
        <v>0</v>
      </c>
      <c r="N89" s="154">
        <f>(VLOOKUP($E89,$D$6:$AI$660,11,)/VLOOKUP($E89,$D$6:$AI$660,3,))*$F89</f>
        <v>0</v>
      </c>
      <c r="O89" s="154">
        <f>(VLOOKUP($E89,$D$6:$AI$660,O$2,)/VLOOKUP($E89,$D$6:$AI$660,3,))*$F89</f>
        <v>0</v>
      </c>
      <c r="P89" s="154">
        <f>(VLOOKUP($E89,$D$6:$AI$660,P$2,)/VLOOKUP($E89,$D$6:$AI$660,3,))*$F89</f>
        <v>0</v>
      </c>
      <c r="Q89" s="154">
        <f>(VLOOKUP($E89,$D$6:$AI$660,Q$2,)/VLOOKUP($E89,$D$6:$AI$660,3,))*$F89</f>
        <v>0</v>
      </c>
      <c r="R89" s="154">
        <f>(VLOOKUP($E89,$D$6:$AI$660,15,)/VLOOKUP($E89,$D$6:$AI$660,3,))*$F89</f>
        <v>0</v>
      </c>
      <c r="S89" s="154">
        <f>(VLOOKUP($E89,$D$6:$AI$660,16,)/VLOOKUP($E89,$D$6:$AI$660,3,))*$F89</f>
        <v>0</v>
      </c>
      <c r="T89" s="154">
        <f>(VLOOKUP($E89,$D$6:$AI$660,17,)/VLOOKUP($E89,$D$6:$AI$660,3,))*$F89</f>
        <v>0</v>
      </c>
      <c r="U89" s="155">
        <f>SUM(G89:M89)</f>
        <v>53830919.17987626</v>
      </c>
      <c r="V89" s="140" t="str">
        <f>IF(ABS(F89-U89)&lt;0.01,"ok","err")</f>
        <v>ok</v>
      </c>
    </row>
    <row r="90" spans="1:22" x14ac:dyDescent="0.25">
      <c r="F90" s="16"/>
      <c r="U90" s="155"/>
    </row>
    <row r="91" spans="1:22" x14ac:dyDescent="0.25">
      <c r="A91" s="141" t="s">
        <v>12</v>
      </c>
      <c r="F91" s="16"/>
      <c r="U91" s="155"/>
    </row>
    <row r="92" spans="1:22" x14ac:dyDescent="0.25">
      <c r="A92" s="153" t="s">
        <v>210</v>
      </c>
      <c r="C92" s="147" t="s">
        <v>93</v>
      </c>
      <c r="D92" s="147" t="s">
        <v>258</v>
      </c>
      <c r="E92" s="147" t="s">
        <v>325</v>
      </c>
      <c r="F92" s="154">
        <f>VLOOKUP(C92,'Functional Assignment'!$C$1:$AR$731,19,)</f>
        <v>1753229.8141748817</v>
      </c>
      <c r="G92" s="154">
        <f>(VLOOKUP($E92,$D$6:$AI$660,G$2,)/VLOOKUP($E92,$D$6:$AI$660,3,))*$F92</f>
        <v>1504316.9382064689</v>
      </c>
      <c r="H92" s="154">
        <f>(VLOOKUP($E92,$D$6:$AI$660,H$2,)/VLOOKUP($E92,$D$6:$AI$660,3,))*$F92</f>
        <v>241995.98128245119</v>
      </c>
      <c r="I92" s="154">
        <f>(VLOOKUP($E92,$D$6:$AI$660,I$2,)/VLOOKUP($E92,$D$6:$AI$660,3,))*$F92</f>
        <v>2569.1111388579507</v>
      </c>
      <c r="J92" s="154">
        <f>(VLOOKUP($E92,$D$6:$AI$660,J$2,)/VLOOKUP($E92,$D$6:$AI$660,3,))*$F92</f>
        <v>58.719331522828533</v>
      </c>
      <c r="K92" s="154">
        <f>(VLOOKUP($E92,$D$6:$AI$660,8,)/VLOOKUP($E92,$D$6:$AI$660,3,))*$F92</f>
        <v>4033.7627741769165</v>
      </c>
      <c r="L92" s="154">
        <f>(VLOOKUP($E92,$D$6:$AI$660,L$2,)/VLOOKUP($E92,$D$6:$AI$660,3,))*$F92</f>
        <v>255.30144140360227</v>
      </c>
      <c r="M92" s="154">
        <f>(VLOOKUP($E92,$D$6:$AI$660,M$2,)/VLOOKUP($E92,$D$6:$AI$660,3,))*$F92</f>
        <v>0</v>
      </c>
      <c r="N92" s="154">
        <f>(VLOOKUP($E92,$D$6:$AI$660,11,)/VLOOKUP($E92,$D$6:$AI$660,3,))*$F92</f>
        <v>0</v>
      </c>
      <c r="O92" s="154">
        <f>(VLOOKUP($E92,$D$6:$AI$660,O$2,)/VLOOKUP($E92,$D$6:$AI$660,3,))*$F92</f>
        <v>0</v>
      </c>
      <c r="P92" s="154">
        <f>(VLOOKUP($E92,$D$6:$AI$660,P$2,)/VLOOKUP($E92,$D$6:$AI$660,3,))*$F92</f>
        <v>0</v>
      </c>
      <c r="Q92" s="154">
        <f>(VLOOKUP($E92,$D$6:$AI$660,Q$2,)/VLOOKUP($E92,$D$6:$AI$660,3,))*$F92</f>
        <v>0</v>
      </c>
      <c r="R92" s="154">
        <f>(VLOOKUP($E92,$D$6:$AI$660,15,)/VLOOKUP($E92,$D$6:$AI$660,3,))*$F92</f>
        <v>0</v>
      </c>
      <c r="S92" s="154">
        <f>(VLOOKUP($E92,$D$6:$AI$660,16,)/VLOOKUP($E92,$D$6:$AI$660,3,))*$F92</f>
        <v>0</v>
      </c>
      <c r="T92" s="154">
        <f>(VLOOKUP($E92,$D$6:$AI$660,17,)/VLOOKUP($E92,$D$6:$AI$660,3,))*$F92</f>
        <v>0</v>
      </c>
      <c r="U92" s="155">
        <f>SUM(G92:M92)</f>
        <v>1753229.8141748814</v>
      </c>
      <c r="V92" s="140" t="str">
        <f>IF(ABS(F92-U92)&lt;0.1,"ok","err")</f>
        <v>ok</v>
      </c>
    </row>
    <row r="93" spans="1:22" x14ac:dyDescent="0.25">
      <c r="F93" s="16"/>
      <c r="U93" s="155"/>
    </row>
    <row r="94" spans="1:22" x14ac:dyDescent="0.25">
      <c r="A94" s="141" t="s">
        <v>13</v>
      </c>
      <c r="F94" s="16"/>
      <c r="U94" s="155"/>
    </row>
    <row r="95" spans="1:22" x14ac:dyDescent="0.25">
      <c r="A95" s="153" t="s">
        <v>210</v>
      </c>
      <c r="C95" s="147" t="s">
        <v>93</v>
      </c>
      <c r="D95" s="147" t="s">
        <v>212</v>
      </c>
      <c r="E95" s="147" t="s">
        <v>326</v>
      </c>
      <c r="F95" s="154">
        <f>VLOOKUP(C95,'Functional Assignment'!$C$1:$AR$731,20,)</f>
        <v>109426.85159746764</v>
      </c>
      <c r="G95" s="154">
        <f>(VLOOKUP($E95,$D$6:$AI$660,G$2,)/VLOOKUP($E95,$D$6:$AI$660,3,))*$F95</f>
        <v>93891.094608237341</v>
      </c>
      <c r="H95" s="154">
        <f>(VLOOKUP($E95,$D$6:$AI$660,H$2,)/VLOOKUP($E95,$D$6:$AI$660,3,))*$F95</f>
        <v>15104.042902351035</v>
      </c>
      <c r="I95" s="154">
        <f>(VLOOKUP($E95,$D$6:$AI$660,I$2,)/VLOOKUP($E95,$D$6:$AI$660,3,))*$F95</f>
        <v>160.34962504987828</v>
      </c>
      <c r="J95" s="154">
        <f>(VLOOKUP($E95,$D$6:$AI$660,J$2,)/VLOOKUP($E95,$D$6:$AI$660,3,))*$F95</f>
        <v>3.6649340117884464</v>
      </c>
      <c r="K95" s="154">
        <f>(VLOOKUP($E95,$D$6:$AI$660,8,)/VLOOKUP($E95,$D$6:$AI$660,3,))*$F95</f>
        <v>251.76503211416284</v>
      </c>
      <c r="L95" s="154">
        <f>(VLOOKUP($E95,$D$6:$AI$660,L$2,)/VLOOKUP($E95,$D$6:$AI$660,3,))*$F95</f>
        <v>15.934495703428025</v>
      </c>
      <c r="M95" s="154">
        <f>(VLOOKUP($E95,$D$6:$AI$660,M$2,)/VLOOKUP($E95,$D$6:$AI$660,3,))*$F95</f>
        <v>0</v>
      </c>
      <c r="N95" s="154">
        <f>(VLOOKUP($E95,$D$6:$AI$660,11,)/VLOOKUP($E95,$D$6:$AI$660,3,))*$F95</f>
        <v>0</v>
      </c>
      <c r="O95" s="154">
        <f>(VLOOKUP($E95,$D$6:$AI$660,O$2,)/VLOOKUP($E95,$D$6:$AI$660,3,))*$F95</f>
        <v>0</v>
      </c>
      <c r="P95" s="154">
        <f>(VLOOKUP($E95,$D$6:$AI$660,P$2,)/VLOOKUP($E95,$D$6:$AI$660,3,))*$F95</f>
        <v>0</v>
      </c>
      <c r="Q95" s="154">
        <f>(VLOOKUP($E95,$D$6:$AI$660,Q$2,)/VLOOKUP($E95,$D$6:$AI$660,3,))*$F95</f>
        <v>0</v>
      </c>
      <c r="R95" s="154">
        <f>(VLOOKUP($E95,$D$6:$AI$660,15,)/VLOOKUP($E95,$D$6:$AI$660,3,))*$F95</f>
        <v>0</v>
      </c>
      <c r="S95" s="154">
        <f>(VLOOKUP($E95,$D$6:$AI$660,16,)/VLOOKUP($E95,$D$6:$AI$660,3,))*$F95</f>
        <v>0</v>
      </c>
      <c r="T95" s="154">
        <f>(VLOOKUP($E95,$D$6:$AI$660,17,)/VLOOKUP($E95,$D$6:$AI$660,3,))*$F95</f>
        <v>0</v>
      </c>
      <c r="U95" s="155">
        <f>SUM(G95:M95)</f>
        <v>109426.85159746764</v>
      </c>
      <c r="V95" s="140" t="str">
        <f>IF(ABS(F95-U95)&lt;0.01,"ok","err")</f>
        <v>ok</v>
      </c>
    </row>
    <row r="96" spans="1:22" x14ac:dyDescent="0.25">
      <c r="F96" s="16"/>
      <c r="U96" s="155"/>
    </row>
    <row r="97" spans="1:24" x14ac:dyDescent="0.25">
      <c r="A97" s="147" t="s">
        <v>14</v>
      </c>
      <c r="D97" s="147" t="s">
        <v>214</v>
      </c>
      <c r="F97" s="154">
        <f t="shared" ref="F97:T97" si="28">F59+F64+F69+F72+F75+F83+F86+F89+F92+F95</f>
        <v>542010214.31792057</v>
      </c>
      <c r="G97" s="154">
        <f t="shared" si="28"/>
        <v>406879257.13577217</v>
      </c>
      <c r="H97" s="154">
        <f t="shared" si="28"/>
        <v>118582727.42943859</v>
      </c>
      <c r="I97" s="154">
        <f t="shared" si="28"/>
        <v>7600837.320150557</v>
      </c>
      <c r="J97" s="154">
        <f t="shared" si="28"/>
        <v>239925.96118789478</v>
      </c>
      <c r="K97" s="154">
        <f t="shared" si="28"/>
        <v>8591489.5958232842</v>
      </c>
      <c r="L97" s="154">
        <f t="shared" si="28"/>
        <v>115976.87554814658</v>
      </c>
      <c r="M97" s="154">
        <f t="shared" si="28"/>
        <v>0</v>
      </c>
      <c r="N97" s="154">
        <f t="shared" si="28"/>
        <v>0</v>
      </c>
      <c r="O97" s="154">
        <f t="shared" si="28"/>
        <v>0</v>
      </c>
      <c r="P97" s="154">
        <f t="shared" si="28"/>
        <v>0</v>
      </c>
      <c r="Q97" s="154">
        <f t="shared" si="28"/>
        <v>0</v>
      </c>
      <c r="R97" s="154">
        <f t="shared" si="28"/>
        <v>0</v>
      </c>
      <c r="S97" s="154">
        <f t="shared" si="28"/>
        <v>0</v>
      </c>
      <c r="T97" s="154">
        <f t="shared" si="28"/>
        <v>0</v>
      </c>
      <c r="U97" s="155">
        <f>SUM(G97:M97)</f>
        <v>542010214.31792057</v>
      </c>
      <c r="V97" s="140" t="str">
        <f>IF(ABS(F97-U97)&lt;0.01,"ok","err")</f>
        <v>ok</v>
      </c>
      <c r="W97" s="155"/>
      <c r="X97" s="140"/>
    </row>
    <row r="98" spans="1:24" x14ac:dyDescent="0.25">
      <c r="F98" s="154"/>
      <c r="G98" s="154"/>
      <c r="H98" s="154"/>
      <c r="I98" s="154"/>
      <c r="J98" s="154"/>
      <c r="K98" s="154"/>
      <c r="L98" s="154"/>
      <c r="M98" s="154"/>
      <c r="N98" s="154"/>
      <c r="O98" s="154"/>
      <c r="P98" s="154"/>
      <c r="Q98" s="154"/>
      <c r="R98" s="154"/>
      <c r="S98" s="154"/>
      <c r="T98" s="154"/>
      <c r="U98" s="155"/>
      <c r="V98" s="140"/>
    </row>
    <row r="99" spans="1:24" x14ac:dyDescent="0.25">
      <c r="F99" s="154"/>
      <c r="G99" s="154"/>
      <c r="H99" s="154"/>
      <c r="I99" s="154"/>
      <c r="J99" s="154"/>
      <c r="K99" s="154"/>
      <c r="L99" s="154"/>
      <c r="M99" s="154"/>
      <c r="N99" s="154"/>
      <c r="O99" s="154"/>
      <c r="P99" s="154"/>
      <c r="Q99" s="154"/>
      <c r="R99" s="154"/>
      <c r="S99" s="154"/>
      <c r="T99" s="154"/>
      <c r="U99" s="155"/>
      <c r="V99" s="140"/>
    </row>
    <row r="100" spans="1:24" x14ac:dyDescent="0.25">
      <c r="F100" s="154"/>
      <c r="G100" s="154"/>
      <c r="H100" s="154"/>
      <c r="I100" s="154"/>
      <c r="J100" s="154"/>
      <c r="K100" s="154"/>
      <c r="L100" s="154"/>
      <c r="M100" s="154"/>
      <c r="N100" s="154"/>
      <c r="O100" s="154"/>
      <c r="P100" s="154"/>
      <c r="Q100" s="154"/>
      <c r="R100" s="154"/>
      <c r="S100" s="154"/>
      <c r="T100" s="154"/>
      <c r="U100" s="155"/>
      <c r="V100" s="140"/>
    </row>
    <row r="101" spans="1:24" x14ac:dyDescent="0.25">
      <c r="A101" s="152" t="s">
        <v>172</v>
      </c>
      <c r="F101" s="154"/>
      <c r="G101" s="154"/>
      <c r="H101" s="154"/>
      <c r="I101" s="154"/>
      <c r="J101" s="154"/>
      <c r="K101" s="154"/>
      <c r="L101" s="154"/>
      <c r="M101" s="154"/>
      <c r="N101" s="154"/>
      <c r="O101" s="154"/>
      <c r="P101" s="154"/>
      <c r="Q101" s="154"/>
      <c r="R101" s="154"/>
      <c r="S101" s="154"/>
      <c r="T101" s="154"/>
      <c r="U101" s="155"/>
      <c r="V101" s="140"/>
    </row>
    <row r="102" spans="1:24" x14ac:dyDescent="0.25">
      <c r="F102" s="154"/>
      <c r="G102" s="154"/>
      <c r="H102" s="154"/>
      <c r="I102" s="154"/>
      <c r="J102" s="154"/>
      <c r="K102" s="154"/>
      <c r="L102" s="154"/>
      <c r="M102" s="154"/>
      <c r="N102" s="154"/>
      <c r="O102" s="154"/>
      <c r="P102" s="154"/>
      <c r="Q102" s="154"/>
      <c r="R102" s="154"/>
      <c r="S102" s="154"/>
      <c r="T102" s="154"/>
      <c r="U102" s="155"/>
      <c r="V102" s="140"/>
    </row>
    <row r="103" spans="1:24" x14ac:dyDescent="0.25">
      <c r="A103" s="141" t="s">
        <v>461</v>
      </c>
      <c r="U103" s="155"/>
    </row>
    <row r="104" spans="1:24" x14ac:dyDescent="0.25">
      <c r="A104" s="153" t="s">
        <v>209</v>
      </c>
      <c r="C104" s="147" t="s">
        <v>91</v>
      </c>
      <c r="D104" s="147" t="s">
        <v>260</v>
      </c>
      <c r="E104" s="147" t="s">
        <v>313</v>
      </c>
      <c r="F104" s="154">
        <f>VLOOKUP(C104,'Functional Assignment'!$C$1:$AR$731,5,)</f>
        <v>82791.065650274119</v>
      </c>
      <c r="G104" s="154">
        <f t="shared" ref="G104:J105" si="29">(VLOOKUP($E104,$D$6:$AI$660,G$2,)/VLOOKUP($E104,$D$6:$AI$660,3,))*$F104</f>
        <v>46286.202336176728</v>
      </c>
      <c r="H104" s="154">
        <f t="shared" si="29"/>
        <v>21823.107708559794</v>
      </c>
      <c r="I104" s="154">
        <f t="shared" si="29"/>
        <v>1589.1034863538162</v>
      </c>
      <c r="J104" s="154">
        <f t="shared" si="29"/>
        <v>430.87853465448381</v>
      </c>
      <c r="K104" s="154">
        <f>(VLOOKUP($E104,$D$6:$AI$660,8,)/VLOOKUP($E104,$D$6:$AI$660,3,))*$F104</f>
        <v>12354.315500810066</v>
      </c>
      <c r="L104" s="154">
        <f>(VLOOKUP($E104,$D$6:$AI$660,L$2,)/VLOOKUP($E104,$D$6:$AI$660,3,))*$F104</f>
        <v>307.45808371924238</v>
      </c>
      <c r="M104" s="154">
        <f>(VLOOKUP($E104,$D$6:$AI$660,M$2,)/VLOOKUP($E104,$D$6:$AI$660,3,))*$F104</f>
        <v>0</v>
      </c>
      <c r="N104" s="154">
        <f>(VLOOKUP($E104,$D$6:$AI$660,11,)/VLOOKUP($E104,$D$6:$AI$660,3,))*$F104</f>
        <v>0</v>
      </c>
      <c r="O104" s="154">
        <f t="shared" ref="O104:Q105" si="30">(VLOOKUP($E104,$D$6:$AI$660,O$2,)/VLOOKUP($E104,$D$6:$AI$660,3,))*$F104</f>
        <v>0</v>
      </c>
      <c r="P104" s="154">
        <f t="shared" si="30"/>
        <v>0</v>
      </c>
      <c r="Q104" s="154">
        <f t="shared" si="30"/>
        <v>0</v>
      </c>
      <c r="R104" s="154">
        <f>(VLOOKUP($E104,$D$6:$AI$660,15,)/VLOOKUP($E104,$D$6:$AI$660,3,))*$F104</f>
        <v>0</v>
      </c>
      <c r="S104" s="154">
        <f>(VLOOKUP($E104,$D$6:$AI$660,16,)/VLOOKUP($E104,$D$6:$AI$660,3,))*$F104</f>
        <v>0</v>
      </c>
      <c r="T104" s="154">
        <f>(VLOOKUP($E104,$D$6:$AI$660,17,)/VLOOKUP($E104,$D$6:$AI$660,3,))*$F104</f>
        <v>0</v>
      </c>
      <c r="U104" s="155">
        <f>SUM(G104:M104)</f>
        <v>82791.065650274133</v>
      </c>
      <c r="V104" s="140" t="str">
        <f>IF(ABS(F104-U104)&lt;0.01,"ok","err")</f>
        <v>ok</v>
      </c>
    </row>
    <row r="105" spans="1:24" x14ac:dyDescent="0.25">
      <c r="A105" s="153" t="s">
        <v>229</v>
      </c>
      <c r="C105" s="147" t="s">
        <v>91</v>
      </c>
      <c r="D105" s="147" t="s">
        <v>270</v>
      </c>
      <c r="E105" s="147" t="s">
        <v>314</v>
      </c>
      <c r="F105" s="16">
        <f>VLOOKUP(C105,'Functional Assignment'!$C$1:$AR$731,6,)</f>
        <v>622413.92285291257</v>
      </c>
      <c r="G105" s="16">
        <f t="shared" si="29"/>
        <v>280786.09351114073</v>
      </c>
      <c r="H105" s="16">
        <f t="shared" si="29"/>
        <v>146593.70030190272</v>
      </c>
      <c r="I105" s="16">
        <f t="shared" si="29"/>
        <v>18762.450829932062</v>
      </c>
      <c r="J105" s="16">
        <f t="shared" si="29"/>
        <v>5603.3898900227869</v>
      </c>
      <c r="K105" s="16">
        <f>(VLOOKUP($E105,$D$6:$AI$660,8,)/VLOOKUP($E105,$D$6:$AI$660,3,))*$F105</f>
        <v>162334.69190330291</v>
      </c>
      <c r="L105" s="16">
        <f>(VLOOKUP($E105,$D$6:$AI$660,L$2,)/VLOOKUP($E105,$D$6:$AI$660,3,))*$F105</f>
        <v>8333.5964166114009</v>
      </c>
      <c r="M105" s="16">
        <f>(VLOOKUP($E105,$D$6:$AI$660,M$2,)/VLOOKUP($E105,$D$6:$AI$660,3,))*$F105</f>
        <v>0</v>
      </c>
      <c r="N105" s="16">
        <f>(VLOOKUP($E105,$D$6:$AI$660,11,)/VLOOKUP($E105,$D$6:$AI$660,3,))*$F105</f>
        <v>0</v>
      </c>
      <c r="O105" s="16">
        <f t="shared" si="30"/>
        <v>0</v>
      </c>
      <c r="P105" s="16">
        <f t="shared" si="30"/>
        <v>0</v>
      </c>
      <c r="Q105" s="16">
        <f t="shared" si="30"/>
        <v>0</v>
      </c>
      <c r="R105" s="16">
        <f>(VLOOKUP($E105,$D$6:$AI$660,15,)/VLOOKUP($E105,$D$6:$AI$660,3,))*$F105</f>
        <v>0</v>
      </c>
      <c r="S105" s="16">
        <f>(VLOOKUP($E105,$D$6:$AI$660,16,)/VLOOKUP($E105,$D$6:$AI$660,3,))*$F105</f>
        <v>0</v>
      </c>
      <c r="T105" s="16">
        <f>(VLOOKUP($E105,$D$6:$AI$660,17,)/VLOOKUP($E105,$D$6:$AI$660,3,))*$F105</f>
        <v>0</v>
      </c>
      <c r="U105" s="155">
        <f>SUM(G105:M105)</f>
        <v>622413.92285291268</v>
      </c>
      <c r="V105" s="140" t="str">
        <f>IF(ABS(F105-U105)&lt;0.01,"ok","err")</f>
        <v>ok</v>
      </c>
    </row>
    <row r="106" spans="1:24" x14ac:dyDescent="0.25">
      <c r="A106" s="147" t="s">
        <v>667</v>
      </c>
      <c r="D106" s="147" t="s">
        <v>339</v>
      </c>
      <c r="F106" s="154">
        <f t="shared" ref="F106:T106" si="31">F104+F105</f>
        <v>705204.98850318673</v>
      </c>
      <c r="G106" s="154">
        <f t="shared" si="31"/>
        <v>327072.29584731744</v>
      </c>
      <c r="H106" s="154">
        <f t="shared" si="31"/>
        <v>168416.8080104625</v>
      </c>
      <c r="I106" s="154">
        <f t="shared" si="31"/>
        <v>20351.554316285878</v>
      </c>
      <c r="J106" s="154">
        <f t="shared" si="31"/>
        <v>6034.2684246772706</v>
      </c>
      <c r="K106" s="154">
        <f t="shared" si="31"/>
        <v>174689.00740411298</v>
      </c>
      <c r="L106" s="154">
        <f t="shared" si="31"/>
        <v>8641.0545003306434</v>
      </c>
      <c r="M106" s="154">
        <f t="shared" si="31"/>
        <v>0</v>
      </c>
      <c r="N106" s="154">
        <f t="shared" si="31"/>
        <v>0</v>
      </c>
      <c r="O106" s="154">
        <f t="shared" si="31"/>
        <v>0</v>
      </c>
      <c r="P106" s="154">
        <f t="shared" si="31"/>
        <v>0</v>
      </c>
      <c r="Q106" s="154">
        <f t="shared" si="31"/>
        <v>0</v>
      </c>
      <c r="R106" s="154">
        <f t="shared" si="31"/>
        <v>0</v>
      </c>
      <c r="S106" s="154">
        <f t="shared" si="31"/>
        <v>0</v>
      </c>
      <c r="T106" s="154">
        <f t="shared" si="31"/>
        <v>0</v>
      </c>
      <c r="U106" s="155">
        <f>SUM(G106:M106)</f>
        <v>705204.98850318661</v>
      </c>
      <c r="V106" s="140" t="str">
        <f>IF(ABS(F106-U106)&lt;0.01,"ok","err")</f>
        <v>ok</v>
      </c>
    </row>
    <row r="107" spans="1:24" x14ac:dyDescent="0.25">
      <c r="F107" s="16"/>
      <c r="G107" s="16"/>
      <c r="U107" s="155"/>
    </row>
    <row r="108" spans="1:24" x14ac:dyDescent="0.25">
      <c r="A108" s="141" t="s">
        <v>3</v>
      </c>
      <c r="F108" s="16"/>
      <c r="G108" s="16"/>
      <c r="U108" s="155"/>
    </row>
    <row r="109" spans="1:24" x14ac:dyDescent="0.25">
      <c r="A109" s="153" t="s">
        <v>209</v>
      </c>
      <c r="C109" s="147" t="s">
        <v>91</v>
      </c>
      <c r="D109" s="147" t="s">
        <v>261</v>
      </c>
      <c r="E109" s="147" t="s">
        <v>315</v>
      </c>
      <c r="F109" s="154">
        <f>VLOOKUP(C109,'Functional Assignment'!$C$1:$AR$731,7,)</f>
        <v>5678329.9168715533</v>
      </c>
      <c r="G109" s="154">
        <f t="shared" ref="G109:J110" si="32">(VLOOKUP($E109,$D$6:$AI$660,G$2,)/VLOOKUP($E109,$D$6:$AI$660,3,))*$F109</f>
        <v>3741198.3044577106</v>
      </c>
      <c r="H109" s="154">
        <f t="shared" si="32"/>
        <v>1789916.5463685864</v>
      </c>
      <c r="I109" s="154">
        <f t="shared" si="32"/>
        <v>147215.06604525607</v>
      </c>
      <c r="J109" s="154">
        <f t="shared" si="32"/>
        <v>0</v>
      </c>
      <c r="K109" s="154">
        <f>(VLOOKUP($E109,$D$6:$AI$660,8,)/VLOOKUP($E109,$D$6:$AI$660,3,))*$F109</f>
        <v>0</v>
      </c>
      <c r="L109" s="154">
        <f>(VLOOKUP($E109,$D$6:$AI$660,L$2,)/VLOOKUP($E109,$D$6:$AI$660,3,))*$F109</f>
        <v>0</v>
      </c>
      <c r="M109" s="154">
        <f>(VLOOKUP($E109,$D$6:$AI$660,M$2,)/VLOOKUP($E109,$D$6:$AI$660,3,))*$F109</f>
        <v>0</v>
      </c>
      <c r="N109" s="154">
        <f>(VLOOKUP($E109,$D$6:$AI$660,11,)/VLOOKUP($E109,$D$6:$AI$660,3,))*$F109</f>
        <v>0</v>
      </c>
      <c r="O109" s="154">
        <f t="shared" ref="O109:Q110" si="33">(VLOOKUP($E109,$D$6:$AI$660,O$2,)/VLOOKUP($E109,$D$6:$AI$660,3,))*$F109</f>
        <v>0</v>
      </c>
      <c r="P109" s="154">
        <f t="shared" si="33"/>
        <v>0</v>
      </c>
      <c r="Q109" s="154">
        <f t="shared" si="33"/>
        <v>0</v>
      </c>
      <c r="R109" s="154">
        <f>(VLOOKUP($E109,$D$6:$AI$660,15,)/VLOOKUP($E109,$D$6:$AI$660,3,))*$F109</f>
        <v>0</v>
      </c>
      <c r="S109" s="154">
        <f>(VLOOKUP($E109,$D$6:$AI$660,16,)/VLOOKUP($E109,$D$6:$AI$660,3,))*$F109</f>
        <v>0</v>
      </c>
      <c r="T109" s="154">
        <f>(VLOOKUP($E109,$D$6:$AI$660,17,)/VLOOKUP($E109,$D$6:$AI$660,3,))*$F109</f>
        <v>0</v>
      </c>
      <c r="U109" s="155">
        <f>SUM(G109:M109)</f>
        <v>5678329.9168715533</v>
      </c>
      <c r="V109" s="140" t="str">
        <f>IF(ABS(F109-U109)&lt;0.01,"ok","err")</f>
        <v>ok</v>
      </c>
    </row>
    <row r="110" spans="1:24" x14ac:dyDescent="0.25">
      <c r="A110" s="147" t="s">
        <v>229</v>
      </c>
      <c r="C110" s="147" t="s">
        <v>91</v>
      </c>
      <c r="D110" s="147" t="s">
        <v>262</v>
      </c>
      <c r="E110" s="147" t="s">
        <v>316</v>
      </c>
      <c r="F110" s="16">
        <f>VLOOKUP(C110,'Functional Assignment'!$C$1:$AR$731,8,)</f>
        <v>8686432.9839637205</v>
      </c>
      <c r="G110" s="16">
        <f t="shared" si="32"/>
        <v>5605091.7749682385</v>
      </c>
      <c r="H110" s="16">
        <f t="shared" si="32"/>
        <v>2801394.2753125797</v>
      </c>
      <c r="I110" s="16">
        <f t="shared" si="32"/>
        <v>279946.93368290272</v>
      </c>
      <c r="J110" s="16">
        <f t="shared" si="32"/>
        <v>0</v>
      </c>
      <c r="K110" s="16">
        <f>(VLOOKUP($E110,$D$6:$AI$660,8,)/VLOOKUP($E110,$D$6:$AI$660,3,))*$F110</f>
        <v>0</v>
      </c>
      <c r="L110" s="16">
        <f>(VLOOKUP($E110,$D$6:$AI$660,L$2,)/VLOOKUP($E110,$D$6:$AI$660,3,))*$F110</f>
        <v>0</v>
      </c>
      <c r="M110" s="16">
        <f>(VLOOKUP($E110,$D$6:$AI$660,M$2,)/VLOOKUP($E110,$D$6:$AI$660,3,))*$F110</f>
        <v>0</v>
      </c>
      <c r="N110" s="16">
        <f>(VLOOKUP($E110,$D$6:$AI$660,11,)/VLOOKUP($E110,$D$6:$AI$660,3,))*$F110</f>
        <v>0</v>
      </c>
      <c r="O110" s="16">
        <f t="shared" si="33"/>
        <v>0</v>
      </c>
      <c r="P110" s="16">
        <f t="shared" si="33"/>
        <v>0</v>
      </c>
      <c r="Q110" s="16">
        <f t="shared" si="33"/>
        <v>0</v>
      </c>
      <c r="R110" s="16">
        <f>(VLOOKUP($E110,$D$6:$AI$660,15,)/VLOOKUP($E110,$D$6:$AI$660,3,))*$F110</f>
        <v>0</v>
      </c>
      <c r="S110" s="16">
        <f>(VLOOKUP($E110,$D$6:$AI$660,16,)/VLOOKUP($E110,$D$6:$AI$660,3,))*$F110</f>
        <v>0</v>
      </c>
      <c r="T110" s="16">
        <f>(VLOOKUP($E110,$D$6:$AI$660,17,)/VLOOKUP($E110,$D$6:$AI$660,3,))*$F110</f>
        <v>0</v>
      </c>
      <c r="U110" s="155">
        <f>SUM(G110:M110)</f>
        <v>8686432.9839637205</v>
      </c>
      <c r="V110" s="140" t="str">
        <f>IF(ABS(F110-U110)&lt;0.01,"ok","err")</f>
        <v>ok</v>
      </c>
    </row>
    <row r="111" spans="1:24" x14ac:dyDescent="0.25">
      <c r="A111" s="147" t="s">
        <v>230</v>
      </c>
      <c r="D111" s="147" t="s">
        <v>340</v>
      </c>
      <c r="F111" s="154">
        <f>SUM(F109:F110)</f>
        <v>14364762.900835274</v>
      </c>
      <c r="G111" s="154">
        <f t="shared" ref="G111:T111" si="34">G109+G110</f>
        <v>9346290.0794259496</v>
      </c>
      <c r="H111" s="154">
        <f t="shared" si="34"/>
        <v>4591310.8216811661</v>
      </c>
      <c r="I111" s="154">
        <f t="shared" si="34"/>
        <v>427161.99972815881</v>
      </c>
      <c r="J111" s="154">
        <f t="shared" si="34"/>
        <v>0</v>
      </c>
      <c r="K111" s="154">
        <f t="shared" si="34"/>
        <v>0</v>
      </c>
      <c r="L111" s="154">
        <f t="shared" si="34"/>
        <v>0</v>
      </c>
      <c r="M111" s="154">
        <f t="shared" si="34"/>
        <v>0</v>
      </c>
      <c r="N111" s="154">
        <f t="shared" si="34"/>
        <v>0</v>
      </c>
      <c r="O111" s="154">
        <f t="shared" si="34"/>
        <v>0</v>
      </c>
      <c r="P111" s="154">
        <f t="shared" si="34"/>
        <v>0</v>
      </c>
      <c r="Q111" s="154">
        <f t="shared" si="34"/>
        <v>0</v>
      </c>
      <c r="R111" s="154">
        <f t="shared" si="34"/>
        <v>0</v>
      </c>
      <c r="S111" s="154">
        <f t="shared" si="34"/>
        <v>0</v>
      </c>
      <c r="T111" s="154">
        <f t="shared" si="34"/>
        <v>0</v>
      </c>
      <c r="U111" s="155">
        <f>SUM(G111:M111)</f>
        <v>14364762.900835274</v>
      </c>
      <c r="V111" s="140" t="str">
        <f>IF(ABS(F111-U111)&lt;0.01,"ok","err")</f>
        <v>ok</v>
      </c>
    </row>
    <row r="112" spans="1:24" x14ac:dyDescent="0.25">
      <c r="F112" s="16"/>
      <c r="G112" s="16"/>
      <c r="U112" s="155"/>
    </row>
    <row r="113" spans="1:22" x14ac:dyDescent="0.25">
      <c r="A113" s="141" t="s">
        <v>4</v>
      </c>
      <c r="F113" s="16"/>
      <c r="G113" s="16"/>
      <c r="U113" s="155"/>
    </row>
    <row r="114" spans="1:22" x14ac:dyDescent="0.25">
      <c r="A114" s="153" t="s">
        <v>209</v>
      </c>
      <c r="C114" s="147" t="s">
        <v>91</v>
      </c>
      <c r="D114" s="147" t="s">
        <v>263</v>
      </c>
      <c r="E114" s="147" t="s">
        <v>317</v>
      </c>
      <c r="F114" s="154">
        <f>VLOOKUP(C114,'Functional Assignment'!$C$1:$AR$731,9,)</f>
        <v>3945610.204672439</v>
      </c>
      <c r="G114" s="154">
        <f t="shared" ref="G114:J115" si="35">(VLOOKUP($E114,$D$6:$AI$660,G$2,)/VLOOKUP($E114,$D$6:$AI$660,3,))*$F114</f>
        <v>2599586.5727900923</v>
      </c>
      <c r="H114" s="154">
        <f t="shared" si="35"/>
        <v>1243730.6557127433</v>
      </c>
      <c r="I114" s="154">
        <f t="shared" si="35"/>
        <v>102292.97616960369</v>
      </c>
      <c r="J114" s="154">
        <f t="shared" si="35"/>
        <v>0</v>
      </c>
      <c r="K114" s="154">
        <f>(VLOOKUP($E114,$D$6:$AI$660,8,)/VLOOKUP($E114,$D$6:$AI$660,3,))*$F114</f>
        <v>0</v>
      </c>
      <c r="L114" s="154">
        <f>(VLOOKUP($E114,$D$6:$AI$660,L$2,)/VLOOKUP($E114,$D$6:$AI$660,3,))*$F114</f>
        <v>0</v>
      </c>
      <c r="M114" s="154">
        <f>(VLOOKUP($E114,$D$6:$AI$660,M$2,)/VLOOKUP($E114,$D$6:$AI$660,3,))*$F114</f>
        <v>0</v>
      </c>
      <c r="N114" s="154">
        <f>(VLOOKUP($E114,$D$6:$AI$660,11,)/VLOOKUP($E114,$D$6:$AI$660,3,))*$F114</f>
        <v>0</v>
      </c>
      <c r="O114" s="154">
        <f t="shared" ref="O114:Q115" si="36">(VLOOKUP($E114,$D$6:$AI$660,O$2,)/VLOOKUP($E114,$D$6:$AI$660,3,))*$F114</f>
        <v>0</v>
      </c>
      <c r="P114" s="154">
        <f t="shared" si="36"/>
        <v>0</v>
      </c>
      <c r="Q114" s="154">
        <f t="shared" si="36"/>
        <v>0</v>
      </c>
      <c r="R114" s="154">
        <f>(VLOOKUP($E114,$D$6:$AI$660,15,)/VLOOKUP($E114,$D$6:$AI$660,3,))*$F114</f>
        <v>0</v>
      </c>
      <c r="S114" s="154">
        <f>(VLOOKUP($E114,$D$6:$AI$660,16,)/VLOOKUP($E114,$D$6:$AI$660,3,))*$F114</f>
        <v>0</v>
      </c>
      <c r="T114" s="154">
        <f>(VLOOKUP($E114,$D$6:$AI$660,17,)/VLOOKUP($E114,$D$6:$AI$660,3,))*$F114</f>
        <v>0</v>
      </c>
      <c r="U114" s="155">
        <f>SUM(G114:M114)</f>
        <v>3945610.2046724395</v>
      </c>
      <c r="V114" s="140" t="str">
        <f>IF(ABS(F114-U114)&lt;0.01,"ok","err")</f>
        <v>ok</v>
      </c>
    </row>
    <row r="115" spans="1:22" x14ac:dyDescent="0.25">
      <c r="A115" s="147" t="s">
        <v>229</v>
      </c>
      <c r="C115" s="147" t="s">
        <v>91</v>
      </c>
      <c r="D115" s="147" t="s">
        <v>264</v>
      </c>
      <c r="E115" s="147" t="s">
        <v>318</v>
      </c>
      <c r="F115" s="16">
        <f>VLOOKUP(C115,'Functional Assignment'!$C$1:$AR$731,10,)</f>
        <v>0</v>
      </c>
      <c r="G115" s="16">
        <f t="shared" si="35"/>
        <v>0</v>
      </c>
      <c r="H115" s="16">
        <f t="shared" si="35"/>
        <v>0</v>
      </c>
      <c r="I115" s="16">
        <f t="shared" si="35"/>
        <v>0</v>
      </c>
      <c r="J115" s="16">
        <f t="shared" si="35"/>
        <v>0</v>
      </c>
      <c r="K115" s="16">
        <f>(VLOOKUP($E115,$D$6:$AI$660,8,)/VLOOKUP($E115,$D$6:$AI$660,3,))*$F115</f>
        <v>0</v>
      </c>
      <c r="L115" s="16">
        <f>(VLOOKUP($E115,$D$6:$AI$660,L$2,)/VLOOKUP($E115,$D$6:$AI$660,3,))*$F115</f>
        <v>0</v>
      </c>
      <c r="M115" s="16">
        <f>(VLOOKUP($E115,$D$6:$AI$660,M$2,)/VLOOKUP($E115,$D$6:$AI$660,3,))*$F115</f>
        <v>0</v>
      </c>
      <c r="N115" s="16">
        <f>(VLOOKUP($E115,$D$6:$AI$660,11,)/VLOOKUP($E115,$D$6:$AI$660,3,))*$F115</f>
        <v>0</v>
      </c>
      <c r="O115" s="16">
        <f t="shared" si="36"/>
        <v>0</v>
      </c>
      <c r="P115" s="16">
        <f t="shared" si="36"/>
        <v>0</v>
      </c>
      <c r="Q115" s="16">
        <f t="shared" si="36"/>
        <v>0</v>
      </c>
      <c r="R115" s="16">
        <f>(VLOOKUP($E115,$D$6:$AI$660,15,)/VLOOKUP($E115,$D$6:$AI$660,3,))*$F115</f>
        <v>0</v>
      </c>
      <c r="S115" s="16">
        <f>(VLOOKUP($E115,$D$6:$AI$660,16,)/VLOOKUP($E115,$D$6:$AI$660,3,))*$F115</f>
        <v>0</v>
      </c>
      <c r="T115" s="16">
        <f>(VLOOKUP($E115,$D$6:$AI$660,17,)/VLOOKUP($E115,$D$6:$AI$660,3,))*$F115</f>
        <v>0</v>
      </c>
      <c r="U115" s="155">
        <f>SUM(G115:M115)</f>
        <v>0</v>
      </c>
      <c r="V115" s="140" t="str">
        <f>IF(ABS(F115-U115)&lt;0.01,"ok","err")</f>
        <v>ok</v>
      </c>
    </row>
    <row r="116" spans="1:22" x14ac:dyDescent="0.25">
      <c r="A116" s="147" t="s">
        <v>231</v>
      </c>
      <c r="D116" s="147" t="s">
        <v>673</v>
      </c>
      <c r="F116" s="154">
        <f>SUM(F114:F115)</f>
        <v>3945610.204672439</v>
      </c>
      <c r="G116" s="154">
        <f t="shared" ref="G116:T116" si="37">G114+G115</f>
        <v>2599586.5727900923</v>
      </c>
      <c r="H116" s="154">
        <f t="shared" si="37"/>
        <v>1243730.6557127433</v>
      </c>
      <c r="I116" s="154">
        <f t="shared" si="37"/>
        <v>102292.97616960369</v>
      </c>
      <c r="J116" s="154">
        <f t="shared" si="37"/>
        <v>0</v>
      </c>
      <c r="K116" s="154">
        <f t="shared" si="37"/>
        <v>0</v>
      </c>
      <c r="L116" s="154">
        <f t="shared" si="37"/>
        <v>0</v>
      </c>
      <c r="M116" s="154">
        <f t="shared" si="37"/>
        <v>0</v>
      </c>
      <c r="N116" s="154">
        <f t="shared" si="37"/>
        <v>0</v>
      </c>
      <c r="O116" s="154">
        <f t="shared" si="37"/>
        <v>0</v>
      </c>
      <c r="P116" s="154">
        <f t="shared" si="37"/>
        <v>0</v>
      </c>
      <c r="Q116" s="154">
        <f t="shared" si="37"/>
        <v>0</v>
      </c>
      <c r="R116" s="154">
        <f t="shared" si="37"/>
        <v>0</v>
      </c>
      <c r="S116" s="154">
        <f t="shared" si="37"/>
        <v>0</v>
      </c>
      <c r="T116" s="154">
        <f t="shared" si="37"/>
        <v>0</v>
      </c>
      <c r="U116" s="155">
        <f>SUM(G116:M116)</f>
        <v>3945610.2046724395</v>
      </c>
      <c r="V116" s="140" t="str">
        <f>IF(ABS(F116-U116)&lt;0.01,"ok","err")</f>
        <v>ok</v>
      </c>
    </row>
    <row r="117" spans="1:22" x14ac:dyDescent="0.25">
      <c r="F117" s="16"/>
      <c r="U117" s="155"/>
    </row>
    <row r="118" spans="1:22" x14ac:dyDescent="0.25">
      <c r="A118" s="141" t="s">
        <v>6</v>
      </c>
      <c r="F118" s="16"/>
      <c r="U118" s="155"/>
    </row>
    <row r="119" spans="1:22" x14ac:dyDescent="0.25">
      <c r="A119" s="147" t="s">
        <v>229</v>
      </c>
      <c r="C119" s="147" t="s">
        <v>91</v>
      </c>
      <c r="D119" s="147" t="s">
        <v>265</v>
      </c>
      <c r="E119" s="147" t="s">
        <v>319</v>
      </c>
      <c r="F119" s="154">
        <f>VLOOKUP(C119,'Functional Assignment'!$C$1:$AR$731,11,)</f>
        <v>434122.34715362266</v>
      </c>
      <c r="G119" s="154">
        <f>(VLOOKUP($E119,$D$6:$AI$660,G$2,)/VLOOKUP($E119,$D$6:$AI$660,3,))*$F119</f>
        <v>195843.17363022588</v>
      </c>
      <c r="H119" s="154">
        <f>(VLOOKUP($E119,$D$6:$AI$660,H$2,)/VLOOKUP($E119,$D$6:$AI$660,3,))*$F119</f>
        <v>102246.42945211862</v>
      </c>
      <c r="I119" s="154">
        <f>(VLOOKUP($E119,$D$6:$AI$660,I$2,)/VLOOKUP($E119,$D$6:$AI$660,3,))*$F119</f>
        <v>13086.466888963532</v>
      </c>
      <c r="J119" s="154">
        <f>(VLOOKUP($E119,$D$6:$AI$660,J$2,)/VLOOKUP($E119,$D$6:$AI$660,3,))*$F119</f>
        <v>3908.2621415723502</v>
      </c>
      <c r="K119" s="154">
        <f>(VLOOKUP($E119,$D$6:$AI$660,8,)/VLOOKUP($E119,$D$6:$AI$660,3,))*$F119</f>
        <v>113225.48369499775</v>
      </c>
      <c r="L119" s="154">
        <f>(VLOOKUP($E119,$D$6:$AI$660,L$2,)/VLOOKUP($E119,$D$6:$AI$660,3,))*$F119</f>
        <v>5812.5313457445118</v>
      </c>
      <c r="M119" s="154">
        <f>(VLOOKUP($E119,$D$6:$AI$660,M$2,)/VLOOKUP($E119,$D$6:$AI$660,3,))*$F119</f>
        <v>0</v>
      </c>
      <c r="N119" s="154">
        <f>(VLOOKUP($E119,$D$6:$AI$660,11,)/VLOOKUP($E119,$D$6:$AI$660,3,))*$F119</f>
        <v>0</v>
      </c>
      <c r="O119" s="154">
        <f>(VLOOKUP($E119,$D$6:$AI$660,O$2,)/VLOOKUP($E119,$D$6:$AI$660,3,))*$F119</f>
        <v>0</v>
      </c>
      <c r="P119" s="154">
        <f>(VLOOKUP($E119,$D$6:$AI$660,P$2,)/VLOOKUP($E119,$D$6:$AI$660,3,))*$F119</f>
        <v>0</v>
      </c>
      <c r="Q119" s="154">
        <f>(VLOOKUP($E119,$D$6:$AI$660,Q$2,)/VLOOKUP($E119,$D$6:$AI$660,3,))*$F119</f>
        <v>0</v>
      </c>
      <c r="R119" s="154">
        <f>(VLOOKUP($E119,$D$6:$AI$660,15,)/VLOOKUP($E119,$D$6:$AI$660,3,))*$F119</f>
        <v>0</v>
      </c>
      <c r="S119" s="154">
        <f>(VLOOKUP($E119,$D$6:$AI$660,16,)/VLOOKUP($E119,$D$6:$AI$660,3,))*$F119</f>
        <v>0</v>
      </c>
      <c r="T119" s="154">
        <f>(VLOOKUP($E119,$D$6:$AI$660,17,)/VLOOKUP($E119,$D$6:$AI$660,3,))*$F119</f>
        <v>0</v>
      </c>
      <c r="U119" s="155">
        <f>SUM(G119:M119)</f>
        <v>434122.34715362266</v>
      </c>
      <c r="V119" s="140" t="str">
        <f>IF(ABS(F119-U119)&lt;0.01,"ok","err")</f>
        <v>ok</v>
      </c>
    </row>
    <row r="120" spans="1:22" x14ac:dyDescent="0.25">
      <c r="A120" s="153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55"/>
      <c r="V120" s="140"/>
    </row>
    <row r="121" spans="1:22" x14ac:dyDescent="0.25">
      <c r="A121" s="141" t="s">
        <v>7</v>
      </c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55"/>
      <c r="V121" s="140"/>
    </row>
    <row r="122" spans="1:22" x14ac:dyDescent="0.25">
      <c r="A122" s="153" t="s">
        <v>209</v>
      </c>
      <c r="C122" s="147" t="s">
        <v>91</v>
      </c>
      <c r="D122" s="147" t="s">
        <v>266</v>
      </c>
      <c r="E122" s="147" t="s">
        <v>320</v>
      </c>
      <c r="F122" s="154">
        <f>VLOOKUP(C122,'Functional Assignment'!$C$1:$AR$731,12,)</f>
        <v>3816531.4701302955</v>
      </c>
      <c r="G122" s="154">
        <f>(VLOOKUP($E122,$D$6:$AI$660,G$2,)/VLOOKUP($E122,$D$6:$AI$660,3,))*$F122</f>
        <v>2133717.5269014309</v>
      </c>
      <c r="H122" s="154">
        <f>(VLOOKUP($E122,$D$6:$AI$660,H$2,)/VLOOKUP($E122,$D$6:$AI$660,3,))*$F122</f>
        <v>1006009.2437702031</v>
      </c>
      <c r="I122" s="154">
        <f>(VLOOKUP($E122,$D$6:$AI$660,I$2,)/VLOOKUP($E122,$D$6:$AI$660,3,))*$F122</f>
        <v>73255.047719548558</v>
      </c>
      <c r="J122" s="154">
        <f>(VLOOKUP($E122,$D$6:$AI$660,J$2,)/VLOOKUP($E122,$D$6:$AI$660,3,))*$F122</f>
        <v>19862.789232101397</v>
      </c>
      <c r="K122" s="154">
        <f>(VLOOKUP($E122,$D$6:$AI$660,8,)/VLOOKUP($E122,$D$6:$AI$660,3,))*$F122</f>
        <v>569513.5523431208</v>
      </c>
      <c r="L122" s="154">
        <f>(VLOOKUP($E122,$D$6:$AI$660,L$2,)/VLOOKUP($E122,$D$6:$AI$660,3,))*$F122</f>
        <v>14173.31016389156</v>
      </c>
      <c r="M122" s="154">
        <f>(VLOOKUP($E122,$D$6:$AI$660,M$2,)/VLOOKUP($E122,$D$6:$AI$660,3,))*$F122</f>
        <v>0</v>
      </c>
      <c r="N122" s="154">
        <f>(VLOOKUP($E122,$D$6:$AI$660,11,)/VLOOKUP($E122,$D$6:$AI$660,3,))*$F122</f>
        <v>0</v>
      </c>
      <c r="O122" s="154">
        <f>(VLOOKUP($E122,$D$6:$AI$660,O$2,)/VLOOKUP($E122,$D$6:$AI$660,3,))*$F122</f>
        <v>0</v>
      </c>
      <c r="P122" s="154">
        <f>(VLOOKUP($E122,$D$6:$AI$660,P$2,)/VLOOKUP($E122,$D$6:$AI$660,3,))*$F122</f>
        <v>0</v>
      </c>
      <c r="Q122" s="154">
        <f>(VLOOKUP($E122,$D$6:$AI$660,Q$2,)/VLOOKUP($E122,$D$6:$AI$660,3,))*$F122</f>
        <v>0</v>
      </c>
      <c r="R122" s="154">
        <f>(VLOOKUP($E122,$D$6:$AI$660,15,)/VLOOKUP($E122,$D$6:$AI$660,3,))*$F122</f>
        <v>0</v>
      </c>
      <c r="S122" s="154">
        <f>(VLOOKUP($E122,$D$6:$AI$660,16,)/VLOOKUP($E122,$D$6:$AI$660,3,))*$F122</f>
        <v>0</v>
      </c>
      <c r="T122" s="154">
        <f>(VLOOKUP($E122,$D$6:$AI$660,17,)/VLOOKUP($E122,$D$6:$AI$660,3,))*$F122</f>
        <v>0</v>
      </c>
      <c r="U122" s="155">
        <f>SUM(G122:M122)</f>
        <v>3816531.470130296</v>
      </c>
      <c r="V122" s="140" t="str">
        <f>IF(ABS(F122-U122)&lt;0.01,"ok","err")</f>
        <v>ok</v>
      </c>
    </row>
    <row r="123" spans="1:22" x14ac:dyDescent="0.25">
      <c r="F123" s="16"/>
      <c r="U123" s="155"/>
    </row>
    <row r="124" spans="1:22" x14ac:dyDescent="0.25">
      <c r="A124" s="141" t="s">
        <v>8</v>
      </c>
      <c r="F124" s="16"/>
      <c r="U124" s="155"/>
    </row>
    <row r="125" spans="1:22" x14ac:dyDescent="0.25">
      <c r="A125" s="153" t="s">
        <v>690</v>
      </c>
      <c r="C125" s="147" t="s">
        <v>91</v>
      </c>
      <c r="D125" s="147" t="s">
        <v>267</v>
      </c>
      <c r="E125" s="147" t="s">
        <v>695</v>
      </c>
      <c r="F125" s="154">
        <f>VLOOKUP(C125,'Functional Assignment'!$C$1:$AR$731,13,)</f>
        <v>7964636.1374589186</v>
      </c>
      <c r="G125" s="154">
        <f t="shared" ref="G125:J128" si="38">(VLOOKUP($E125,$D$6:$AI$660,G$2,)/VLOOKUP($E125,$D$6:$AI$660,3,))*$F125</f>
        <v>5057231.3463734649</v>
      </c>
      <c r="H125" s="154">
        <f t="shared" si="38"/>
        <v>2333935.55644661</v>
      </c>
      <c r="I125" s="154">
        <f t="shared" si="38"/>
        <v>166556.48332376286</v>
      </c>
      <c r="J125" s="154">
        <f t="shared" si="38"/>
        <v>0.46067786228732294</v>
      </c>
      <c r="K125" s="154">
        <f>(VLOOKUP($E125,$D$6:$AI$660,8,)/VLOOKUP($E125,$D$6:$AI$660,3,))*$F125</f>
        <v>406912.2906372195</v>
      </c>
      <c r="L125" s="154">
        <f t="shared" ref="L125:M128" si="39">(VLOOKUP($E125,$D$6:$AI$660,L$2,)/VLOOKUP($E125,$D$6:$AI$660,3,))*$F125</f>
        <v>0</v>
      </c>
      <c r="M125" s="154">
        <f t="shared" si="39"/>
        <v>0</v>
      </c>
      <c r="N125" s="154">
        <f>(VLOOKUP($E125,$D$6:$AI$660,11,)/VLOOKUP($E125,$D$6:$AI$660,3,))*$F125</f>
        <v>0</v>
      </c>
      <c r="O125" s="154">
        <f t="shared" ref="O125:Q128" si="40">(VLOOKUP($E125,$D$6:$AI$660,O$2,)/VLOOKUP($E125,$D$6:$AI$660,3,))*$F125</f>
        <v>0</v>
      </c>
      <c r="P125" s="154">
        <f t="shared" si="40"/>
        <v>0</v>
      </c>
      <c r="Q125" s="154">
        <f t="shared" si="40"/>
        <v>0</v>
      </c>
      <c r="R125" s="154">
        <f>(VLOOKUP($E125,$D$6:$AI$660,15,)/VLOOKUP($E125,$D$6:$AI$660,3,))*$F125</f>
        <v>0</v>
      </c>
      <c r="S125" s="154">
        <f>(VLOOKUP($E125,$D$6:$AI$660,16,)/VLOOKUP($E125,$D$6:$AI$660,3,))*$F125</f>
        <v>0</v>
      </c>
      <c r="T125" s="154">
        <f>(VLOOKUP($E125,$D$6:$AI$660,17,)/VLOOKUP($E125,$D$6:$AI$660,3,))*$F125</f>
        <v>0</v>
      </c>
      <c r="U125" s="155">
        <f>SUM(G125:M125)</f>
        <v>7964636.1374589195</v>
      </c>
      <c r="V125" s="140" t="str">
        <f>IF(ABS(F125-U125)&lt;0.01,"ok","err")</f>
        <v>ok</v>
      </c>
    </row>
    <row r="126" spans="1:22" x14ac:dyDescent="0.25">
      <c r="A126" s="153" t="s">
        <v>689</v>
      </c>
      <c r="C126" s="147" t="s">
        <v>91</v>
      </c>
      <c r="D126" s="147" t="s">
        <v>268</v>
      </c>
      <c r="E126" s="147" t="s">
        <v>694</v>
      </c>
      <c r="F126" s="16">
        <f>VLOOKUP(C126,'Functional Assignment'!$C$1:$AR$731,14,)</f>
        <v>13332188.558999911</v>
      </c>
      <c r="G126" s="16">
        <f t="shared" si="38"/>
        <v>12328127.440234274</v>
      </c>
      <c r="H126" s="16">
        <f t="shared" si="38"/>
        <v>991598.65235298488</v>
      </c>
      <c r="I126" s="16">
        <f t="shared" si="38"/>
        <v>10485.301726830814</v>
      </c>
      <c r="J126" s="16">
        <f t="shared" si="38"/>
        <v>52.305944069399452</v>
      </c>
      <c r="K126" s="16">
        <f>(VLOOKUP($E126,$D$6:$AI$660,8,)/VLOOKUP($E126,$D$6:$AI$660,3,))*$F126</f>
        <v>1924.8587417538997</v>
      </c>
      <c r="L126" s="16">
        <f t="shared" si="39"/>
        <v>0</v>
      </c>
      <c r="M126" s="16">
        <f t="shared" si="39"/>
        <v>0</v>
      </c>
      <c r="N126" s="16">
        <f>(VLOOKUP($E126,$D$6:$AI$660,11,)/VLOOKUP($E126,$D$6:$AI$660,3,))*$F126</f>
        <v>0</v>
      </c>
      <c r="O126" s="16">
        <f t="shared" si="40"/>
        <v>0</v>
      </c>
      <c r="P126" s="16">
        <f t="shared" si="40"/>
        <v>0</v>
      </c>
      <c r="Q126" s="16">
        <f t="shared" si="40"/>
        <v>0</v>
      </c>
      <c r="R126" s="16">
        <f>(VLOOKUP($E126,$D$6:$AI$660,15,)/VLOOKUP($E126,$D$6:$AI$660,3,))*$F126</f>
        <v>0</v>
      </c>
      <c r="S126" s="16">
        <f>(VLOOKUP($E126,$D$6:$AI$660,16,)/VLOOKUP($E126,$D$6:$AI$660,3,))*$F126</f>
        <v>0</v>
      </c>
      <c r="T126" s="16">
        <f>(VLOOKUP($E126,$D$6:$AI$660,17,)/VLOOKUP($E126,$D$6:$AI$660,3,))*$F126</f>
        <v>0</v>
      </c>
      <c r="U126" s="155">
        <f>SUM(G126:M126)</f>
        <v>13332188.558999915</v>
      </c>
      <c r="V126" s="140" t="str">
        <f>IF(ABS(F126-U126)&lt;0.01,"ok","err")</f>
        <v>ok</v>
      </c>
    </row>
    <row r="127" spans="1:22" x14ac:dyDescent="0.25">
      <c r="A127" s="153" t="s">
        <v>691</v>
      </c>
      <c r="C127" s="147" t="s">
        <v>91</v>
      </c>
      <c r="D127" s="147" t="s">
        <v>267</v>
      </c>
      <c r="E127" s="147" t="s">
        <v>321</v>
      </c>
      <c r="F127" s="16">
        <f>VLOOKUP(C127,'Functional Assignment'!$C$1:$AR$731,15,)</f>
        <v>1159000.2058240024</v>
      </c>
      <c r="G127" s="16">
        <f t="shared" si="38"/>
        <v>647965.06257149053</v>
      </c>
      <c r="H127" s="16">
        <f t="shared" si="38"/>
        <v>305503.81405625056</v>
      </c>
      <c r="I127" s="16">
        <f t="shared" si="38"/>
        <v>22246.014751636605</v>
      </c>
      <c r="J127" s="16">
        <f t="shared" si="38"/>
        <v>6031.9106467261399</v>
      </c>
      <c r="K127" s="16">
        <f>(VLOOKUP($E127,$D$6:$AI$660,8,)/VLOOKUP($E127,$D$6:$AI$660,3,))*$F127</f>
        <v>172949.26808574205</v>
      </c>
      <c r="L127" s="16">
        <f t="shared" si="39"/>
        <v>4304.1357121567071</v>
      </c>
      <c r="M127" s="16">
        <f t="shared" si="39"/>
        <v>0</v>
      </c>
      <c r="N127" s="16">
        <f>(VLOOKUP($E127,$D$6:$AI$660,11,)/VLOOKUP($E127,$D$6:$AI$660,3,))*$F127</f>
        <v>0</v>
      </c>
      <c r="O127" s="16">
        <f t="shared" si="40"/>
        <v>0</v>
      </c>
      <c r="P127" s="16">
        <f t="shared" si="40"/>
        <v>0</v>
      </c>
      <c r="Q127" s="16">
        <f t="shared" si="40"/>
        <v>0</v>
      </c>
      <c r="R127" s="16"/>
      <c r="S127" s="16"/>
      <c r="T127" s="16"/>
      <c r="U127" s="155"/>
      <c r="V127" s="140"/>
    </row>
    <row r="128" spans="1:22" x14ac:dyDescent="0.25">
      <c r="A128" s="153" t="s">
        <v>688</v>
      </c>
      <c r="C128" s="147" t="s">
        <v>91</v>
      </c>
      <c r="D128" s="147" t="s">
        <v>267</v>
      </c>
      <c r="E128" s="147" t="s">
        <v>322</v>
      </c>
      <c r="F128" s="16">
        <f>VLOOKUP(C128,'Functional Assignment'!$C$1:$AR$731,16,)</f>
        <v>835264.23868724401</v>
      </c>
      <c r="G128" s="16">
        <f t="shared" si="38"/>
        <v>772263.86989159998</v>
      </c>
      <c r="H128" s="16">
        <f t="shared" si="38"/>
        <v>62116.149947169855</v>
      </c>
      <c r="I128" s="16">
        <f t="shared" si="38"/>
        <v>659.44604487453637</v>
      </c>
      <c r="J128" s="16">
        <f t="shared" si="38"/>
        <v>15.072228812810016</v>
      </c>
      <c r="K128" s="16">
        <f>(VLOOKUP($E128,$D$6:$AI$660,8,)/VLOOKUP($E128,$D$6:$AI$660,3,))*$F128</f>
        <v>207.07931760208544</v>
      </c>
      <c r="L128" s="16">
        <f t="shared" si="39"/>
        <v>2.6212571848365243</v>
      </c>
      <c r="M128" s="16">
        <f t="shared" si="39"/>
        <v>0</v>
      </c>
      <c r="N128" s="16">
        <f>(VLOOKUP($E128,$D$6:$AI$660,11,)/VLOOKUP($E128,$D$6:$AI$660,3,))*$F128</f>
        <v>0</v>
      </c>
      <c r="O128" s="16">
        <f t="shared" si="40"/>
        <v>0</v>
      </c>
      <c r="P128" s="16">
        <f t="shared" si="40"/>
        <v>0</v>
      </c>
      <c r="Q128" s="16">
        <f t="shared" si="40"/>
        <v>0</v>
      </c>
      <c r="R128" s="16"/>
      <c r="S128" s="16"/>
      <c r="T128" s="16"/>
      <c r="U128" s="155"/>
      <c r="V128" s="140"/>
    </row>
    <row r="129" spans="1:24" x14ac:dyDescent="0.25">
      <c r="A129" s="147" t="s">
        <v>232</v>
      </c>
      <c r="F129" s="154">
        <f>SUM(F125:F128)</f>
        <v>23291089.140970077</v>
      </c>
      <c r="G129" s="154">
        <f t="shared" ref="G129:Q129" si="41">SUM(G125:G128)</f>
        <v>18805587.719070829</v>
      </c>
      <c r="H129" s="154">
        <f t="shared" si="41"/>
        <v>3693154.1728030154</v>
      </c>
      <c r="I129" s="154">
        <f t="shared" si="41"/>
        <v>199947.24584710479</v>
      </c>
      <c r="J129" s="154">
        <f t="shared" si="41"/>
        <v>6099.7494974706369</v>
      </c>
      <c r="K129" s="154">
        <f t="shared" si="41"/>
        <v>581993.49678231752</v>
      </c>
      <c r="L129" s="154">
        <f t="shared" si="41"/>
        <v>4306.7569693415435</v>
      </c>
      <c r="M129" s="154">
        <f t="shared" si="41"/>
        <v>0</v>
      </c>
      <c r="N129" s="154">
        <f t="shared" si="41"/>
        <v>0</v>
      </c>
      <c r="O129" s="154">
        <f t="shared" si="41"/>
        <v>0</v>
      </c>
      <c r="P129" s="154">
        <f t="shared" si="41"/>
        <v>0</v>
      </c>
      <c r="Q129" s="154">
        <f t="shared" si="41"/>
        <v>0</v>
      </c>
      <c r="R129" s="154">
        <f>R125+R126</f>
        <v>0</v>
      </c>
      <c r="S129" s="154">
        <f>S125+S126</f>
        <v>0</v>
      </c>
      <c r="T129" s="154">
        <f>T125+T126</f>
        <v>0</v>
      </c>
      <c r="U129" s="155">
        <f>SUM(G129:M129)</f>
        <v>23291089.140970077</v>
      </c>
      <c r="V129" s="140" t="str">
        <f>IF(ABS(F129-U129)&lt;0.01,"ok","err")</f>
        <v>ok</v>
      </c>
    </row>
    <row r="130" spans="1:24" x14ac:dyDescent="0.25">
      <c r="F130" s="16"/>
      <c r="U130" s="155"/>
    </row>
    <row r="131" spans="1:24" x14ac:dyDescent="0.25">
      <c r="A131" s="141" t="s">
        <v>10</v>
      </c>
      <c r="F131" s="16"/>
      <c r="U131" s="155"/>
    </row>
    <row r="132" spans="1:24" x14ac:dyDescent="0.25">
      <c r="A132" s="153" t="s">
        <v>210</v>
      </c>
      <c r="C132" s="147" t="s">
        <v>91</v>
      </c>
      <c r="D132" s="147" t="s">
        <v>262</v>
      </c>
      <c r="E132" s="147" t="s">
        <v>323</v>
      </c>
      <c r="F132" s="154">
        <f>VLOOKUP(C132,'Functional Assignment'!$C$1:$AR$731,17,)</f>
        <v>5465870.6013161289</v>
      </c>
      <c r="G132" s="154">
        <f>(VLOOKUP($E132,$D$6:$AI$660,G$2,)/VLOOKUP($E132,$D$6:$AI$660,3,))*$F132</f>
        <v>4595944.499893059</v>
      </c>
      <c r="H132" s="154">
        <f>(VLOOKUP($E132,$D$6:$AI$660,H$2,)/VLOOKUP($E132,$D$6:$AI$660,3,))*$F132</f>
        <v>853676.06812535692</v>
      </c>
      <c r="I132" s="154">
        <f>(VLOOKUP($E132,$D$6:$AI$660,I$2,)/VLOOKUP($E132,$D$6:$AI$660,3,))*$F132</f>
        <v>7947.375854313651</v>
      </c>
      <c r="J132" s="154">
        <f>(VLOOKUP($E132,$D$6:$AI$660,J$2,)/VLOOKUP($E132,$D$6:$AI$660,3,))*$F132</f>
        <v>2355.7902291672517</v>
      </c>
      <c r="K132" s="154">
        <f>(VLOOKUP($E132,$D$6:$AI$660,8,)/VLOOKUP($E132,$D$6:$AI$660,3,))*$F132</f>
        <v>5815.6863198003612</v>
      </c>
      <c r="L132" s="154">
        <f>(VLOOKUP($E132,$D$6:$AI$660,L$2,)/VLOOKUP($E132,$D$6:$AI$660,3,))*$F132</f>
        <v>131.18089443158709</v>
      </c>
      <c r="M132" s="154">
        <f>(VLOOKUP($E132,$D$6:$AI$660,M$2,)/VLOOKUP($E132,$D$6:$AI$660,3,))*$F132</f>
        <v>0</v>
      </c>
      <c r="N132" s="154">
        <f>(VLOOKUP($E132,$D$6:$AI$660,11,)/VLOOKUP($E132,$D$6:$AI$660,3,))*$F132</f>
        <v>0</v>
      </c>
      <c r="O132" s="154">
        <f>(VLOOKUP($E132,$D$6:$AI$660,O$2,)/VLOOKUP($E132,$D$6:$AI$660,3,))*$F132</f>
        <v>0</v>
      </c>
      <c r="P132" s="154">
        <f>(VLOOKUP($E132,$D$6:$AI$660,P$2,)/VLOOKUP($E132,$D$6:$AI$660,3,))*$F132</f>
        <v>0</v>
      </c>
      <c r="Q132" s="154">
        <f>(VLOOKUP($E132,$D$6:$AI$660,Q$2,)/VLOOKUP($E132,$D$6:$AI$660,3,))*$F132</f>
        <v>0</v>
      </c>
      <c r="R132" s="154">
        <f>(VLOOKUP($E132,$D$6:$AI$660,15,)/VLOOKUP($E132,$D$6:$AI$660,3,))*$F132</f>
        <v>0</v>
      </c>
      <c r="S132" s="154">
        <f>(VLOOKUP($E132,$D$6:$AI$660,16,)/VLOOKUP($E132,$D$6:$AI$660,3,))*$F132</f>
        <v>0</v>
      </c>
      <c r="T132" s="154">
        <f>(VLOOKUP($E132,$D$6:$AI$660,17,)/VLOOKUP($E132,$D$6:$AI$660,3,))*$F132</f>
        <v>0</v>
      </c>
      <c r="U132" s="155">
        <f>SUM(G132:M132)</f>
        <v>5465870.6013161279</v>
      </c>
      <c r="V132" s="140" t="str">
        <f>IF(ABS(F132-U132)&lt;0.01,"ok","err")</f>
        <v>ok</v>
      </c>
    </row>
    <row r="133" spans="1:24" x14ac:dyDescent="0.25">
      <c r="F133" s="16"/>
      <c r="U133" s="155"/>
    </row>
    <row r="134" spans="1:24" x14ac:dyDescent="0.25">
      <c r="A134" s="141" t="s">
        <v>11</v>
      </c>
      <c r="F134" s="16"/>
      <c r="U134" s="155"/>
    </row>
    <row r="135" spans="1:24" x14ac:dyDescent="0.25">
      <c r="A135" s="153" t="s">
        <v>210</v>
      </c>
      <c r="C135" s="147" t="s">
        <v>91</v>
      </c>
      <c r="D135" s="147" t="s">
        <v>216</v>
      </c>
      <c r="E135" s="147" t="s">
        <v>324</v>
      </c>
      <c r="F135" s="154">
        <f>VLOOKUP(C135,'Functional Assignment'!$C$1:$AR$731,18,)</f>
        <v>4047545.4096784368</v>
      </c>
      <c r="G135" s="154">
        <f>(VLOOKUP($E135,$D$6:$AI$660,G$2,)/VLOOKUP($E135,$D$6:$AI$660,3,))*$F135</f>
        <v>2992684.892260449</v>
      </c>
      <c r="H135" s="154">
        <f>(VLOOKUP($E135,$D$6:$AI$660,H$2,)/VLOOKUP($E135,$D$6:$AI$660,3,))*$F135</f>
        <v>940453.00921655225</v>
      </c>
      <c r="I135" s="154">
        <f>(VLOOKUP($E135,$D$6:$AI$660,I$2,)/VLOOKUP($E135,$D$6:$AI$660,3,))*$F135</f>
        <v>70812.111337834605</v>
      </c>
      <c r="J135" s="154">
        <f>(VLOOKUP($E135,$D$6:$AI$660,J$2,)/VLOOKUP($E135,$D$6:$AI$660,3,))*$F135</f>
        <v>2934.4000346667876</v>
      </c>
      <c r="K135" s="154">
        <f>(VLOOKUP($E135,$D$6:$AI$660,8,)/VLOOKUP($E135,$D$6:$AI$660,3,))*$F135</f>
        <v>40660.996828933676</v>
      </c>
      <c r="L135" s="154">
        <f>(VLOOKUP($E135,$D$6:$AI$660,L$2,)/VLOOKUP($E135,$D$6:$AI$660,3,))*$F135</f>
        <v>0</v>
      </c>
      <c r="M135" s="154">
        <f>(VLOOKUP($E135,$D$6:$AI$660,M$2,)/VLOOKUP($E135,$D$6:$AI$660,3,))*$F135</f>
        <v>0</v>
      </c>
      <c r="N135" s="154">
        <f>(VLOOKUP($E135,$D$6:$AI$660,11,)/VLOOKUP($E135,$D$6:$AI$660,3,))*$F135</f>
        <v>0</v>
      </c>
      <c r="O135" s="154">
        <f>(VLOOKUP($E135,$D$6:$AI$660,O$2,)/VLOOKUP($E135,$D$6:$AI$660,3,))*$F135</f>
        <v>0</v>
      </c>
      <c r="P135" s="154">
        <f>(VLOOKUP($E135,$D$6:$AI$660,P$2,)/VLOOKUP($E135,$D$6:$AI$660,3,))*$F135</f>
        <v>0</v>
      </c>
      <c r="Q135" s="154">
        <f>(VLOOKUP($E135,$D$6:$AI$660,Q$2,)/VLOOKUP($E135,$D$6:$AI$660,3,))*$F135</f>
        <v>0</v>
      </c>
      <c r="R135" s="154">
        <f>(VLOOKUP($E135,$D$6:$AI$660,15,)/VLOOKUP($E135,$D$6:$AI$660,3,))*$F135</f>
        <v>0</v>
      </c>
      <c r="S135" s="154">
        <f>(VLOOKUP($E135,$D$6:$AI$660,16,)/VLOOKUP($E135,$D$6:$AI$660,3,))*$F135</f>
        <v>0</v>
      </c>
      <c r="T135" s="154">
        <f>(VLOOKUP($E135,$D$6:$AI$660,17,)/VLOOKUP($E135,$D$6:$AI$660,3,))*$F135</f>
        <v>0</v>
      </c>
      <c r="U135" s="155">
        <f>SUM(G135:M135)</f>
        <v>4047545.4096784364</v>
      </c>
      <c r="V135" s="140" t="str">
        <f>IF(ABS(F135-U135)&lt;0.01,"ok","err")</f>
        <v>ok</v>
      </c>
    </row>
    <row r="136" spans="1:24" x14ac:dyDescent="0.25">
      <c r="F136" s="16"/>
      <c r="U136" s="155"/>
    </row>
    <row r="137" spans="1:24" x14ac:dyDescent="0.25">
      <c r="A137" s="141" t="s">
        <v>12</v>
      </c>
      <c r="F137" s="16"/>
      <c r="U137" s="155"/>
    </row>
    <row r="138" spans="1:24" x14ac:dyDescent="0.25">
      <c r="A138" s="153" t="s">
        <v>210</v>
      </c>
      <c r="C138" s="147" t="s">
        <v>91</v>
      </c>
      <c r="D138" s="147" t="s">
        <v>269</v>
      </c>
      <c r="E138" s="147" t="s">
        <v>325</v>
      </c>
      <c r="F138" s="154">
        <f>VLOOKUP(C138,'Functional Assignment'!$C$1:$AR$731,19,)</f>
        <v>12561981.229815675</v>
      </c>
      <c r="G138" s="154">
        <f>(VLOOKUP($E138,$D$6:$AI$660,G$2,)/VLOOKUP($E138,$D$6:$AI$660,3,))*$F138</f>
        <v>10778507.751042891</v>
      </c>
      <c r="H138" s="154">
        <f>(VLOOKUP($E138,$D$6:$AI$660,H$2,)/VLOOKUP($E138,$D$6:$AI$660,3,))*$F138</f>
        <v>1733913.5748108763</v>
      </c>
      <c r="I138" s="154">
        <f>(VLOOKUP($E138,$D$6:$AI$660,I$2,)/VLOOKUP($E138,$D$6:$AI$660,3,))*$F138</f>
        <v>18407.812622575424</v>
      </c>
      <c r="J138" s="154">
        <f>(VLOOKUP($E138,$D$6:$AI$660,J$2,)/VLOOKUP($E138,$D$6:$AI$660,3,))*$F138</f>
        <v>420.72701162924579</v>
      </c>
      <c r="K138" s="154">
        <f>(VLOOKUP($E138,$D$6:$AI$660,8,)/VLOOKUP($E138,$D$6:$AI$660,3,))*$F138</f>
        <v>28902.116451052538</v>
      </c>
      <c r="L138" s="154">
        <f>(VLOOKUP($E138,$D$6:$AI$660,L$2,)/VLOOKUP($E138,$D$6:$AI$660,3,))*$F138</f>
        <v>1829.2478766488946</v>
      </c>
      <c r="M138" s="154">
        <f>(VLOOKUP($E138,$D$6:$AI$660,M$2,)/VLOOKUP($E138,$D$6:$AI$660,3,))*$F138</f>
        <v>0</v>
      </c>
      <c r="N138" s="154">
        <f>(VLOOKUP($E138,$D$6:$AI$660,11,)/VLOOKUP($E138,$D$6:$AI$660,3,))*$F138</f>
        <v>0</v>
      </c>
      <c r="O138" s="154">
        <f>(VLOOKUP($E138,$D$6:$AI$660,O$2,)/VLOOKUP($E138,$D$6:$AI$660,3,))*$F138</f>
        <v>0</v>
      </c>
      <c r="P138" s="154">
        <f>(VLOOKUP($E138,$D$6:$AI$660,P$2,)/VLOOKUP($E138,$D$6:$AI$660,3,))*$F138</f>
        <v>0</v>
      </c>
      <c r="Q138" s="154">
        <f>(VLOOKUP($E138,$D$6:$AI$660,Q$2,)/VLOOKUP($E138,$D$6:$AI$660,3,))*$F138</f>
        <v>0</v>
      </c>
      <c r="R138" s="154">
        <f>(VLOOKUP($E138,$D$6:$AI$660,15,)/VLOOKUP($E138,$D$6:$AI$660,3,))*$F138</f>
        <v>0</v>
      </c>
      <c r="S138" s="154">
        <f>(VLOOKUP($E138,$D$6:$AI$660,16,)/VLOOKUP($E138,$D$6:$AI$660,3,))*$F138</f>
        <v>0</v>
      </c>
      <c r="T138" s="154">
        <f>(VLOOKUP($E138,$D$6:$AI$660,17,)/VLOOKUP($E138,$D$6:$AI$660,3,))*$F138</f>
        <v>0</v>
      </c>
      <c r="U138" s="155">
        <f>SUM(G138:M138)</f>
        <v>12561981.229815673</v>
      </c>
      <c r="V138" s="140" t="str">
        <f>IF(ABS(F138-U138)&lt;0.01,"ok","err")</f>
        <v>ok</v>
      </c>
    </row>
    <row r="139" spans="1:24" x14ac:dyDescent="0.25">
      <c r="F139" s="16"/>
      <c r="U139" s="155"/>
    </row>
    <row r="140" spans="1:24" x14ac:dyDescent="0.25">
      <c r="A140" s="141" t="s">
        <v>13</v>
      </c>
      <c r="F140" s="16"/>
      <c r="U140" s="155"/>
    </row>
    <row r="141" spans="1:24" x14ac:dyDescent="0.25">
      <c r="A141" s="153" t="s">
        <v>210</v>
      </c>
      <c r="C141" s="147" t="s">
        <v>91</v>
      </c>
      <c r="D141" s="147" t="s">
        <v>215</v>
      </c>
      <c r="E141" s="147" t="s">
        <v>326</v>
      </c>
      <c r="F141" s="154">
        <f>VLOOKUP(C141,'Functional Assignment'!$C$1:$AR$731,20,)</f>
        <v>784048.98473172903</v>
      </c>
      <c r="G141" s="154">
        <f>(VLOOKUP($E141,$D$6:$AI$660,G$2,)/VLOOKUP($E141,$D$6:$AI$660,3,))*$F141</f>
        <v>672734.4918387729</v>
      </c>
      <c r="H141" s="154">
        <f>(VLOOKUP($E141,$D$6:$AI$660,H$2,)/VLOOKUP($E141,$D$6:$AI$660,3,))*$F141</f>
        <v>108221.23939465385</v>
      </c>
      <c r="I141" s="154">
        <f>(VLOOKUP($E141,$D$6:$AI$660,I$2,)/VLOOKUP($E141,$D$6:$AI$660,3,))*$F141</f>
        <v>1148.9132592879969</v>
      </c>
      <c r="J141" s="154">
        <f>(VLOOKUP($E141,$D$6:$AI$660,J$2,)/VLOOKUP($E141,$D$6:$AI$660,3,))*$F141</f>
        <v>26.2594395169276</v>
      </c>
      <c r="K141" s="154">
        <f>(VLOOKUP($E141,$D$6:$AI$660,8,)/VLOOKUP($E141,$D$6:$AI$660,3,))*$F141</f>
        <v>1803.9093233367657</v>
      </c>
      <c r="L141" s="154">
        <f>(VLOOKUP($E141,$D$6:$AI$660,L$2,)/VLOOKUP($E141,$D$6:$AI$660,3,))*$F141</f>
        <v>114.17147616055477</v>
      </c>
      <c r="M141" s="154">
        <f>(VLOOKUP($E141,$D$6:$AI$660,M$2,)/VLOOKUP($E141,$D$6:$AI$660,3,))*$F141</f>
        <v>0</v>
      </c>
      <c r="N141" s="154">
        <f>(VLOOKUP($E141,$D$6:$AI$660,11,)/VLOOKUP($E141,$D$6:$AI$660,3,))*$F141</f>
        <v>0</v>
      </c>
      <c r="O141" s="154">
        <f>(VLOOKUP($E141,$D$6:$AI$660,O$2,)/VLOOKUP($E141,$D$6:$AI$660,3,))*$F141</f>
        <v>0</v>
      </c>
      <c r="P141" s="154">
        <f>(VLOOKUP($E141,$D$6:$AI$660,P$2,)/VLOOKUP($E141,$D$6:$AI$660,3,))*$F141</f>
        <v>0</v>
      </c>
      <c r="Q141" s="154">
        <f>(VLOOKUP($E141,$D$6:$AI$660,Q$2,)/VLOOKUP($E141,$D$6:$AI$660,3,))*$F141</f>
        <v>0</v>
      </c>
      <c r="R141" s="154">
        <f>(VLOOKUP($E141,$D$6:$AI$660,15,)/VLOOKUP($E141,$D$6:$AI$660,3,))*$F141</f>
        <v>0</v>
      </c>
      <c r="S141" s="154">
        <f>(VLOOKUP($E141,$D$6:$AI$660,16,)/VLOOKUP($E141,$D$6:$AI$660,3,))*$F141</f>
        <v>0</v>
      </c>
      <c r="T141" s="154">
        <f>(VLOOKUP($E141,$D$6:$AI$660,17,)/VLOOKUP($E141,$D$6:$AI$660,3,))*$F141</f>
        <v>0</v>
      </c>
      <c r="U141" s="155">
        <f>SUM(G141:M141)</f>
        <v>784048.98473172891</v>
      </c>
      <c r="V141" s="140" t="str">
        <f>IF(ABS(F141-U141)&lt;0.01,"ok","err")</f>
        <v>ok</v>
      </c>
    </row>
    <row r="142" spans="1:24" x14ac:dyDescent="0.25">
      <c r="F142" s="16"/>
      <c r="U142" s="155"/>
    </row>
    <row r="143" spans="1:24" x14ac:dyDescent="0.25">
      <c r="A143" s="147" t="s">
        <v>14</v>
      </c>
      <c r="D143" s="147" t="s">
        <v>299</v>
      </c>
      <c r="F143" s="154">
        <f>F106+F111+F116+F119+F122+F129+F132+F135+F138+F141</f>
        <v>69416767.277806863</v>
      </c>
      <c r="G143" s="154">
        <f t="shared" ref="G143:T143" si="42">G106+G111+G116+G119+G122+G129+G132+G135+G138+G141</f>
        <v>52447969.002701022</v>
      </c>
      <c r="H143" s="154">
        <f t="shared" si="42"/>
        <v>14441132.022977147</v>
      </c>
      <c r="I143" s="154">
        <f t="shared" si="42"/>
        <v>934411.50374367682</v>
      </c>
      <c r="J143" s="154">
        <f t="shared" si="42"/>
        <v>41642.246010801871</v>
      </c>
      <c r="K143" s="154">
        <f t="shared" si="42"/>
        <v>1516604.2491476724</v>
      </c>
      <c r="L143" s="154">
        <f t="shared" si="42"/>
        <v>35008.253226549292</v>
      </c>
      <c r="M143" s="154">
        <f t="shared" si="42"/>
        <v>0</v>
      </c>
      <c r="N143" s="154">
        <f t="shared" si="42"/>
        <v>0</v>
      </c>
      <c r="O143" s="154">
        <f t="shared" si="42"/>
        <v>0</v>
      </c>
      <c r="P143" s="154">
        <f t="shared" si="42"/>
        <v>0</v>
      </c>
      <c r="Q143" s="154">
        <f t="shared" si="42"/>
        <v>0</v>
      </c>
      <c r="R143" s="154">
        <f t="shared" si="42"/>
        <v>0</v>
      </c>
      <c r="S143" s="154">
        <f t="shared" si="42"/>
        <v>0</v>
      </c>
      <c r="T143" s="154">
        <f t="shared" si="42"/>
        <v>0</v>
      </c>
      <c r="U143" s="155">
        <f>SUM(G143:M143)</f>
        <v>69416767.277806863</v>
      </c>
      <c r="V143" s="140" t="str">
        <f>IF(ABS(F143-U143)&lt;0.01,"ok","err")</f>
        <v>ok</v>
      </c>
      <c r="W143" s="155"/>
      <c r="X143" s="140"/>
    </row>
    <row r="144" spans="1:24" x14ac:dyDescent="0.25">
      <c r="U144" s="155"/>
    </row>
    <row r="145" spans="1:23" x14ac:dyDescent="0.25">
      <c r="U145" s="155"/>
    </row>
    <row r="146" spans="1:23" x14ac:dyDescent="0.25">
      <c r="U146" s="155"/>
    </row>
    <row r="147" spans="1:23" x14ac:dyDescent="0.25">
      <c r="A147" s="152" t="s">
        <v>348</v>
      </c>
      <c r="F147" s="154"/>
      <c r="G147" s="154"/>
      <c r="H147" s="154"/>
      <c r="I147" s="154"/>
      <c r="J147" s="154"/>
      <c r="K147" s="154"/>
      <c r="L147" s="154"/>
      <c r="M147" s="154"/>
      <c r="N147" s="154"/>
      <c r="O147" s="154"/>
      <c r="P147" s="154"/>
      <c r="Q147" s="154"/>
      <c r="R147" s="154"/>
      <c r="S147" s="154"/>
      <c r="T147" s="154"/>
      <c r="U147" s="155"/>
      <c r="V147" s="140"/>
    </row>
    <row r="148" spans="1:23" x14ac:dyDescent="0.25">
      <c r="F148" s="154"/>
      <c r="G148" s="154"/>
      <c r="H148" s="154"/>
      <c r="I148" s="154"/>
      <c r="J148" s="154"/>
      <c r="K148" s="154"/>
      <c r="L148" s="154"/>
      <c r="M148" s="154"/>
      <c r="N148" s="154"/>
      <c r="O148" s="154"/>
      <c r="P148" s="154"/>
      <c r="Q148" s="154"/>
      <c r="R148" s="154"/>
      <c r="S148" s="154"/>
      <c r="T148" s="154"/>
      <c r="U148" s="155"/>
      <c r="V148" s="140"/>
    </row>
    <row r="149" spans="1:23" x14ac:dyDescent="0.25">
      <c r="A149" s="141" t="s">
        <v>461</v>
      </c>
      <c r="U149" s="155"/>
    </row>
    <row r="150" spans="1:23" x14ac:dyDescent="0.25">
      <c r="A150" s="153" t="s">
        <v>209</v>
      </c>
      <c r="C150" s="147" t="s">
        <v>347</v>
      </c>
      <c r="D150" s="147" t="s">
        <v>364</v>
      </c>
      <c r="E150" s="147" t="s">
        <v>313</v>
      </c>
      <c r="F150" s="154">
        <f>VLOOKUP(C150,'Functional Assignment'!$C$1:$AR$731,5,)</f>
        <v>86314.853487113927</v>
      </c>
      <c r="G150" s="154">
        <f t="shared" ref="G150:J151" si="43">(VLOOKUP($E150,$D$6:$AI$660,G$2,)/VLOOKUP($E150,$D$6:$AI$660,3,))*$F150</f>
        <v>48256.254968361754</v>
      </c>
      <c r="H150" s="154">
        <f t="shared" si="43"/>
        <v>22751.951912961136</v>
      </c>
      <c r="I150" s="154">
        <f t="shared" si="43"/>
        <v>1656.7395711500596</v>
      </c>
      <c r="J150" s="154">
        <f t="shared" si="43"/>
        <v>449.21776640183845</v>
      </c>
      <c r="K150" s="154">
        <f>(VLOOKUP($E150,$D$6:$AI$660,8,)/VLOOKUP($E150,$D$6:$AI$660,3,))*$F150</f>
        <v>12880.145025436941</v>
      </c>
      <c r="L150" s="154">
        <f>(VLOOKUP($E150,$D$6:$AI$660,L$2,)/VLOOKUP($E150,$D$6:$AI$660,3,))*$F150</f>
        <v>320.54424280221048</v>
      </c>
      <c r="M150" s="154">
        <f>(VLOOKUP($E150,$D$6:$AI$660,M$2,)/VLOOKUP($E150,$D$6:$AI$660,3,))*$F150</f>
        <v>0</v>
      </c>
      <c r="N150" s="154">
        <f>(VLOOKUP($E150,$D$6:$AI$660,11,)/VLOOKUP($E150,$D$6:$AI$660,3,))*$F150</f>
        <v>0</v>
      </c>
      <c r="O150" s="154">
        <f t="shared" ref="O150:Q151" si="44">(VLOOKUP($E150,$D$6:$AI$660,O$2,)/VLOOKUP($E150,$D$6:$AI$660,3,))*$F150</f>
        <v>0</v>
      </c>
      <c r="P150" s="154">
        <f t="shared" si="44"/>
        <v>0</v>
      </c>
      <c r="Q150" s="154">
        <f t="shared" si="44"/>
        <v>0</v>
      </c>
      <c r="R150" s="154">
        <f>(VLOOKUP($E150,$D$6:$AI$660,15,)/VLOOKUP($E150,$D$6:$AI$660,3,))*$F150</f>
        <v>0</v>
      </c>
      <c r="S150" s="154">
        <f>(VLOOKUP($E150,$D$6:$AI$660,16,)/VLOOKUP($E150,$D$6:$AI$660,3,))*$F150</f>
        <v>0</v>
      </c>
      <c r="T150" s="154">
        <f>(VLOOKUP($E150,$D$6:$AI$660,17,)/VLOOKUP($E150,$D$6:$AI$660,3,))*$F150</f>
        <v>0</v>
      </c>
      <c r="U150" s="155">
        <f>SUM(G150:M150)</f>
        <v>86314.853487113942</v>
      </c>
      <c r="V150" s="140" t="str">
        <f>IF(ABS(F150-U150)&lt;0.01,"ok","err")</f>
        <v>ok</v>
      </c>
    </row>
    <row r="151" spans="1:23" x14ac:dyDescent="0.25">
      <c r="A151" s="153" t="s">
        <v>229</v>
      </c>
      <c r="C151" s="147" t="s">
        <v>347</v>
      </c>
      <c r="D151" s="147" t="s">
        <v>349</v>
      </c>
      <c r="E151" s="147" t="s">
        <v>314</v>
      </c>
      <c r="F151" s="16">
        <f>VLOOKUP(C151,'Functional Assignment'!$C$1:$AR$731,6,)</f>
        <v>648905.3636092568</v>
      </c>
      <c r="G151" s="16">
        <f t="shared" si="43"/>
        <v>292737.02823213913</v>
      </c>
      <c r="H151" s="16">
        <f t="shared" si="43"/>
        <v>152833.08246257278</v>
      </c>
      <c r="I151" s="16">
        <f t="shared" si="43"/>
        <v>19561.026080830536</v>
      </c>
      <c r="J151" s="16">
        <f t="shared" si="43"/>
        <v>5841.8837055625081</v>
      </c>
      <c r="K151" s="16">
        <f>(VLOOKUP($E151,$D$6:$AI$660,8,)/VLOOKUP($E151,$D$6:$AI$660,3,))*$F151</f>
        <v>169244.04870808637</v>
      </c>
      <c r="L151" s="16">
        <f>(VLOOKUP($E151,$D$6:$AI$660,L$2,)/VLOOKUP($E151,$D$6:$AI$660,3,))*$F151</f>
        <v>8688.2944200654711</v>
      </c>
      <c r="M151" s="16">
        <f>(VLOOKUP($E151,$D$6:$AI$660,M$2,)/VLOOKUP($E151,$D$6:$AI$660,3,))*$F151</f>
        <v>0</v>
      </c>
      <c r="N151" s="16">
        <f>(VLOOKUP($E151,$D$6:$AI$660,11,)/VLOOKUP($E151,$D$6:$AI$660,3,))*$F151</f>
        <v>0</v>
      </c>
      <c r="O151" s="16">
        <f t="shared" si="44"/>
        <v>0</v>
      </c>
      <c r="P151" s="16">
        <f t="shared" si="44"/>
        <v>0</v>
      </c>
      <c r="Q151" s="16">
        <f t="shared" si="44"/>
        <v>0</v>
      </c>
      <c r="R151" s="16">
        <f>(VLOOKUP($E151,$D$6:$AI$660,15,)/VLOOKUP($E151,$D$6:$AI$660,3,))*$F151</f>
        <v>0</v>
      </c>
      <c r="S151" s="16">
        <f>(VLOOKUP($E151,$D$6:$AI$660,16,)/VLOOKUP($E151,$D$6:$AI$660,3,))*$F151</f>
        <v>0</v>
      </c>
      <c r="T151" s="16">
        <f>(VLOOKUP($E151,$D$6:$AI$660,17,)/VLOOKUP($E151,$D$6:$AI$660,3,))*$F151</f>
        <v>0</v>
      </c>
      <c r="U151" s="155">
        <f>SUM(G151:M151)</f>
        <v>648905.3636092568</v>
      </c>
      <c r="V151" s="140" t="str">
        <f>IF(ABS(F151-U151)&lt;0.01,"ok","err")</f>
        <v>ok</v>
      </c>
    </row>
    <row r="152" spans="1:23" x14ac:dyDescent="0.25">
      <c r="A152" s="147" t="s">
        <v>667</v>
      </c>
      <c r="D152" s="147" t="s">
        <v>350</v>
      </c>
      <c r="F152" s="154">
        <f t="shared" ref="F152:T152" si="45">F150+F151</f>
        <v>735220.21709637076</v>
      </c>
      <c r="G152" s="154">
        <f t="shared" si="45"/>
        <v>340993.28320050088</v>
      </c>
      <c r="H152" s="154">
        <f t="shared" si="45"/>
        <v>175585.03437553393</v>
      </c>
      <c r="I152" s="154">
        <f t="shared" si="45"/>
        <v>21217.765651980597</v>
      </c>
      <c r="J152" s="154">
        <f t="shared" si="45"/>
        <v>6291.1014719643463</v>
      </c>
      <c r="K152" s="154">
        <f t="shared" si="45"/>
        <v>182124.19373352331</v>
      </c>
      <c r="L152" s="154">
        <f t="shared" si="45"/>
        <v>9008.8386628676817</v>
      </c>
      <c r="M152" s="154">
        <f t="shared" si="45"/>
        <v>0</v>
      </c>
      <c r="N152" s="154">
        <f t="shared" si="45"/>
        <v>0</v>
      </c>
      <c r="O152" s="154">
        <f t="shared" si="45"/>
        <v>0</v>
      </c>
      <c r="P152" s="154">
        <f t="shared" si="45"/>
        <v>0</v>
      </c>
      <c r="Q152" s="154">
        <f t="shared" si="45"/>
        <v>0</v>
      </c>
      <c r="R152" s="154">
        <f t="shared" si="45"/>
        <v>0</v>
      </c>
      <c r="S152" s="154">
        <f t="shared" si="45"/>
        <v>0</v>
      </c>
      <c r="T152" s="154">
        <f t="shared" si="45"/>
        <v>0</v>
      </c>
      <c r="U152" s="155">
        <f>SUM(G152:M152)</f>
        <v>735220.21709637088</v>
      </c>
      <c r="V152" s="140" t="str">
        <f>IF(ABS(F152-U152)&lt;0.01,"ok","err")</f>
        <v>ok</v>
      </c>
    </row>
    <row r="153" spans="1:23" x14ac:dyDescent="0.25">
      <c r="F153" s="16"/>
      <c r="G153" s="16"/>
      <c r="U153" s="155"/>
    </row>
    <row r="154" spans="1:23" x14ac:dyDescent="0.25">
      <c r="A154" s="141" t="s">
        <v>3</v>
      </c>
      <c r="F154" s="16"/>
      <c r="G154" s="16"/>
      <c r="U154" s="155"/>
    </row>
    <row r="155" spans="1:23" x14ac:dyDescent="0.25">
      <c r="A155" s="153" t="s">
        <v>209</v>
      </c>
      <c r="C155" s="147" t="s">
        <v>347</v>
      </c>
      <c r="D155" s="147" t="s">
        <v>351</v>
      </c>
      <c r="E155" s="147" t="s">
        <v>315</v>
      </c>
      <c r="F155" s="154">
        <f>VLOOKUP(C155,'Functional Assignment'!$C$1:$AR$731,7,)</f>
        <v>2292147.5611471734</v>
      </c>
      <c r="G155" s="154">
        <f t="shared" ref="G155:J156" si="46">(VLOOKUP($E155,$D$6:$AI$660,G$2,)/VLOOKUP($E155,$D$6:$AI$660,3,))*$F155</f>
        <v>1510193.7884678675</v>
      </c>
      <c r="H155" s="154">
        <f t="shared" si="46"/>
        <v>722528.08598273864</v>
      </c>
      <c r="I155" s="154">
        <f t="shared" si="46"/>
        <v>59425.686696567267</v>
      </c>
      <c r="J155" s="154">
        <f t="shared" si="46"/>
        <v>0</v>
      </c>
      <c r="K155" s="154">
        <f>(VLOOKUP($E155,$D$6:$AI$660,8,)/VLOOKUP($E155,$D$6:$AI$660,3,))*$F155</f>
        <v>0</v>
      </c>
      <c r="L155" s="154">
        <f>(VLOOKUP($E155,$D$6:$AI$660,L$2,)/VLOOKUP($E155,$D$6:$AI$660,3,))*$F155</f>
        <v>0</v>
      </c>
      <c r="M155" s="154">
        <f>(VLOOKUP($E155,$D$6:$AI$660,M$2,)/VLOOKUP($E155,$D$6:$AI$660,3,))*$F155</f>
        <v>0</v>
      </c>
      <c r="N155" s="154">
        <f>(VLOOKUP($E155,$D$6:$AI$660,11,)/VLOOKUP($E155,$D$6:$AI$660,3,))*$F155</f>
        <v>0</v>
      </c>
      <c r="O155" s="154">
        <f t="shared" ref="O155:Q156" si="47">(VLOOKUP($E155,$D$6:$AI$660,O$2,)/VLOOKUP($E155,$D$6:$AI$660,3,))*$F155</f>
        <v>0</v>
      </c>
      <c r="P155" s="154">
        <f t="shared" si="47"/>
        <v>0</v>
      </c>
      <c r="Q155" s="154">
        <f t="shared" si="47"/>
        <v>0</v>
      </c>
      <c r="R155" s="154">
        <f>(VLOOKUP($E155,$D$6:$AI$660,15,)/VLOOKUP($E155,$D$6:$AI$660,3,))*$F155</f>
        <v>0</v>
      </c>
      <c r="S155" s="154">
        <f>(VLOOKUP($E155,$D$6:$AI$660,16,)/VLOOKUP($E155,$D$6:$AI$660,3,))*$F155</f>
        <v>0</v>
      </c>
      <c r="T155" s="154">
        <f>(VLOOKUP($E155,$D$6:$AI$660,17,)/VLOOKUP($E155,$D$6:$AI$660,3,))*$F155</f>
        <v>0</v>
      </c>
      <c r="U155" s="155">
        <f>SUM(G155:M155)</f>
        <v>2292147.5611471734</v>
      </c>
      <c r="V155" s="140" t="str">
        <f>IF(ABS(F155-U155)&lt;0.01,"ok","err")</f>
        <v>ok</v>
      </c>
    </row>
    <row r="156" spans="1:23" x14ac:dyDescent="0.25">
      <c r="A156" s="147" t="s">
        <v>229</v>
      </c>
      <c r="C156" s="147" t="s">
        <v>347</v>
      </c>
      <c r="D156" s="147" t="s">
        <v>352</v>
      </c>
      <c r="E156" s="147" t="s">
        <v>316</v>
      </c>
      <c r="F156" s="16">
        <f>VLOOKUP(C156,'Functional Assignment'!$C$1:$AR$731,8,)</f>
        <v>2307234.8215756929</v>
      </c>
      <c r="G156" s="16">
        <f t="shared" si="46"/>
        <v>1488788.6598801669</v>
      </c>
      <c r="H156" s="16">
        <f t="shared" si="46"/>
        <v>744088.44607405562</v>
      </c>
      <c r="I156" s="16">
        <f t="shared" si="46"/>
        <v>74357.715621470343</v>
      </c>
      <c r="J156" s="16">
        <f t="shared" si="46"/>
        <v>0</v>
      </c>
      <c r="K156" s="16">
        <f>(VLOOKUP($E156,$D$6:$AI$660,8,)/VLOOKUP($E156,$D$6:$AI$660,3,))*$F156</f>
        <v>0</v>
      </c>
      <c r="L156" s="16">
        <f>(VLOOKUP($E156,$D$6:$AI$660,L$2,)/VLOOKUP($E156,$D$6:$AI$660,3,))*$F156</f>
        <v>0</v>
      </c>
      <c r="M156" s="16">
        <f>(VLOOKUP($E156,$D$6:$AI$660,M$2,)/VLOOKUP($E156,$D$6:$AI$660,3,))*$F156</f>
        <v>0</v>
      </c>
      <c r="N156" s="16">
        <f>(VLOOKUP($E156,$D$6:$AI$660,11,)/VLOOKUP($E156,$D$6:$AI$660,3,))*$F156</f>
        <v>0</v>
      </c>
      <c r="O156" s="16">
        <f t="shared" si="47"/>
        <v>0</v>
      </c>
      <c r="P156" s="16">
        <f t="shared" si="47"/>
        <v>0</v>
      </c>
      <c r="Q156" s="16">
        <f t="shared" si="47"/>
        <v>0</v>
      </c>
      <c r="R156" s="16">
        <f>(VLOOKUP($E156,$D$6:$AI$660,15,)/VLOOKUP($E156,$D$6:$AI$660,3,))*$F156</f>
        <v>0</v>
      </c>
      <c r="S156" s="16">
        <f>(VLOOKUP($E156,$D$6:$AI$660,16,)/VLOOKUP($E156,$D$6:$AI$660,3,))*$F156</f>
        <v>0</v>
      </c>
      <c r="T156" s="16">
        <f>(VLOOKUP($E156,$D$6:$AI$660,17,)/VLOOKUP($E156,$D$6:$AI$660,3,))*$F156</f>
        <v>0</v>
      </c>
      <c r="U156" s="155">
        <f>SUM(G156:M156)</f>
        <v>2307234.8215756929</v>
      </c>
      <c r="V156" s="140" t="str">
        <f>IF(ABS(F156-U156)&lt;0.01,"ok","err")</f>
        <v>ok</v>
      </c>
      <c r="W156" s="156"/>
    </row>
    <row r="157" spans="1:23" x14ac:dyDescent="0.25">
      <c r="A157" s="147" t="s">
        <v>230</v>
      </c>
      <c r="D157" s="147" t="s">
        <v>353</v>
      </c>
      <c r="F157" s="154">
        <f>SUM(F155:F156)</f>
        <v>4599382.3827228658</v>
      </c>
      <c r="G157" s="154">
        <f t="shared" ref="G157:T157" si="48">G155+G156</f>
        <v>2998982.4483480342</v>
      </c>
      <c r="H157" s="154">
        <f t="shared" si="48"/>
        <v>1466616.5320567943</v>
      </c>
      <c r="I157" s="154">
        <f t="shared" si="48"/>
        <v>133783.40231803761</v>
      </c>
      <c r="J157" s="154">
        <f t="shared" si="48"/>
        <v>0</v>
      </c>
      <c r="K157" s="154">
        <f t="shared" si="48"/>
        <v>0</v>
      </c>
      <c r="L157" s="154">
        <f t="shared" si="48"/>
        <v>0</v>
      </c>
      <c r="M157" s="154">
        <f t="shared" si="48"/>
        <v>0</v>
      </c>
      <c r="N157" s="154">
        <f t="shared" si="48"/>
        <v>0</v>
      </c>
      <c r="O157" s="154">
        <f t="shared" si="48"/>
        <v>0</v>
      </c>
      <c r="P157" s="154">
        <f t="shared" si="48"/>
        <v>0</v>
      </c>
      <c r="Q157" s="154">
        <f t="shared" si="48"/>
        <v>0</v>
      </c>
      <c r="R157" s="154">
        <f t="shared" si="48"/>
        <v>0</v>
      </c>
      <c r="S157" s="154">
        <f t="shared" si="48"/>
        <v>0</v>
      </c>
      <c r="T157" s="154">
        <f t="shared" si="48"/>
        <v>0</v>
      </c>
      <c r="U157" s="155">
        <f>SUM(G157:M157)</f>
        <v>4599382.3827228667</v>
      </c>
      <c r="V157" s="140" t="str">
        <f>IF(ABS(F157-U157)&lt;0.01,"ok","err")</f>
        <v>ok</v>
      </c>
    </row>
    <row r="158" spans="1:23" x14ac:dyDescent="0.25">
      <c r="F158" s="16"/>
      <c r="G158" s="16"/>
      <c r="U158" s="155"/>
    </row>
    <row r="159" spans="1:23" x14ac:dyDescent="0.25">
      <c r="A159" s="141" t="s">
        <v>4</v>
      </c>
      <c r="F159" s="16"/>
      <c r="G159" s="16"/>
      <c r="U159" s="155"/>
    </row>
    <row r="160" spans="1:23" x14ac:dyDescent="0.25">
      <c r="A160" s="153" t="s">
        <v>209</v>
      </c>
      <c r="C160" s="147" t="s">
        <v>347</v>
      </c>
      <c r="D160" s="147" t="s">
        <v>354</v>
      </c>
      <c r="E160" s="147" t="s">
        <v>317</v>
      </c>
      <c r="F160" s="154">
        <f>VLOOKUP(C160,'Functional Assignment'!$C$1:$AR$731,9,)</f>
        <v>1043947.4144995066</v>
      </c>
      <c r="G160" s="154">
        <f t="shared" ref="G160:J161" si="49">(VLOOKUP($E160,$D$6:$AI$660,G$2,)/VLOOKUP($E160,$D$6:$AI$660,3,))*$F160</f>
        <v>687810.38689987618</v>
      </c>
      <c r="H160" s="154">
        <f t="shared" si="49"/>
        <v>329071.88876071083</v>
      </c>
      <c r="I160" s="154">
        <f t="shared" si="49"/>
        <v>27065.138838919567</v>
      </c>
      <c r="J160" s="154">
        <f t="shared" si="49"/>
        <v>0</v>
      </c>
      <c r="K160" s="154">
        <f>(VLOOKUP($E160,$D$6:$AI$660,8,)/VLOOKUP($E160,$D$6:$AI$660,3,))*$F160</f>
        <v>0</v>
      </c>
      <c r="L160" s="154">
        <f>(VLOOKUP($E160,$D$6:$AI$660,L$2,)/VLOOKUP($E160,$D$6:$AI$660,3,))*$F160</f>
        <v>0</v>
      </c>
      <c r="M160" s="154">
        <f>(VLOOKUP($E160,$D$6:$AI$660,M$2,)/VLOOKUP($E160,$D$6:$AI$660,3,))*$F160</f>
        <v>0</v>
      </c>
      <c r="N160" s="154">
        <f>(VLOOKUP($E160,$D$6:$AI$660,11,)/VLOOKUP($E160,$D$6:$AI$660,3,))*$F160</f>
        <v>0</v>
      </c>
      <c r="O160" s="154">
        <f t="shared" ref="O160:Q161" si="50">(VLOOKUP($E160,$D$6:$AI$660,O$2,)/VLOOKUP($E160,$D$6:$AI$660,3,))*$F160</f>
        <v>0</v>
      </c>
      <c r="P160" s="154">
        <f t="shared" si="50"/>
        <v>0</v>
      </c>
      <c r="Q160" s="154">
        <f t="shared" si="50"/>
        <v>0</v>
      </c>
      <c r="R160" s="154">
        <f>(VLOOKUP($E160,$D$6:$AI$660,15,)/VLOOKUP($E160,$D$6:$AI$660,3,))*$F160</f>
        <v>0</v>
      </c>
      <c r="S160" s="154">
        <f>(VLOOKUP($E160,$D$6:$AI$660,16,)/VLOOKUP($E160,$D$6:$AI$660,3,))*$F160</f>
        <v>0</v>
      </c>
      <c r="T160" s="154">
        <f>(VLOOKUP($E160,$D$6:$AI$660,17,)/VLOOKUP($E160,$D$6:$AI$660,3,))*$F160</f>
        <v>0</v>
      </c>
      <c r="U160" s="155">
        <f>SUM(G160:M160)</f>
        <v>1043947.4144995066</v>
      </c>
      <c r="V160" s="140" t="str">
        <f>IF(ABS(F160-U160)&lt;0.01,"ok","err")</f>
        <v>ok</v>
      </c>
    </row>
    <row r="161" spans="1:23" x14ac:dyDescent="0.25">
      <c r="A161" s="147" t="s">
        <v>229</v>
      </c>
      <c r="C161" s="147" t="s">
        <v>347</v>
      </c>
      <c r="D161" s="147" t="s">
        <v>355</v>
      </c>
      <c r="E161" s="147" t="s">
        <v>318</v>
      </c>
      <c r="F161" s="16">
        <f>VLOOKUP(C161,'Functional Assignment'!$C$1:$AR$731,10,)</f>
        <v>0</v>
      </c>
      <c r="G161" s="16">
        <f t="shared" si="49"/>
        <v>0</v>
      </c>
      <c r="H161" s="16">
        <f t="shared" si="49"/>
        <v>0</v>
      </c>
      <c r="I161" s="16">
        <f t="shared" si="49"/>
        <v>0</v>
      </c>
      <c r="J161" s="16">
        <f t="shared" si="49"/>
        <v>0</v>
      </c>
      <c r="K161" s="16">
        <f>(VLOOKUP($E161,$D$6:$AI$660,8,)/VLOOKUP($E161,$D$6:$AI$660,3,))*$F161</f>
        <v>0</v>
      </c>
      <c r="L161" s="16">
        <f>(VLOOKUP($E161,$D$6:$AI$660,L$2,)/VLOOKUP($E161,$D$6:$AI$660,3,))*$F161</f>
        <v>0</v>
      </c>
      <c r="M161" s="16">
        <f>(VLOOKUP($E161,$D$6:$AI$660,M$2,)/VLOOKUP($E161,$D$6:$AI$660,3,))*$F161</f>
        <v>0</v>
      </c>
      <c r="N161" s="16">
        <f>(VLOOKUP($E161,$D$6:$AI$660,11,)/VLOOKUP($E161,$D$6:$AI$660,3,))*$F161</f>
        <v>0</v>
      </c>
      <c r="O161" s="16">
        <f t="shared" si="50"/>
        <v>0</v>
      </c>
      <c r="P161" s="16">
        <f t="shared" si="50"/>
        <v>0</v>
      </c>
      <c r="Q161" s="16">
        <f t="shared" si="50"/>
        <v>0</v>
      </c>
      <c r="R161" s="16">
        <f>(VLOOKUP($E161,$D$6:$AI$660,15,)/VLOOKUP($E161,$D$6:$AI$660,3,))*$F161</f>
        <v>0</v>
      </c>
      <c r="S161" s="16">
        <f>(VLOOKUP($E161,$D$6:$AI$660,16,)/VLOOKUP($E161,$D$6:$AI$660,3,))*$F161</f>
        <v>0</v>
      </c>
      <c r="T161" s="16">
        <f>(VLOOKUP($E161,$D$6:$AI$660,17,)/VLOOKUP($E161,$D$6:$AI$660,3,))*$F161</f>
        <v>0</v>
      </c>
      <c r="U161" s="155">
        <f>SUM(G161:M161)</f>
        <v>0</v>
      </c>
      <c r="V161" s="140" t="str">
        <f>IF(ABS(F161-U161)&lt;0.01,"ok","err")</f>
        <v>ok</v>
      </c>
    </row>
    <row r="162" spans="1:23" x14ac:dyDescent="0.25">
      <c r="A162" s="147" t="s">
        <v>231</v>
      </c>
      <c r="D162" s="147" t="s">
        <v>674</v>
      </c>
      <c r="F162" s="154">
        <f>SUM(F160:F161)</f>
        <v>1043947.4144995066</v>
      </c>
      <c r="G162" s="154">
        <f t="shared" ref="G162:T162" si="51">G160+G161</f>
        <v>687810.38689987618</v>
      </c>
      <c r="H162" s="154">
        <f t="shared" si="51"/>
        <v>329071.88876071083</v>
      </c>
      <c r="I162" s="154">
        <f t="shared" si="51"/>
        <v>27065.138838919567</v>
      </c>
      <c r="J162" s="154">
        <f t="shared" si="51"/>
        <v>0</v>
      </c>
      <c r="K162" s="154">
        <f t="shared" si="51"/>
        <v>0</v>
      </c>
      <c r="L162" s="154">
        <f t="shared" si="51"/>
        <v>0</v>
      </c>
      <c r="M162" s="154">
        <f t="shared" si="51"/>
        <v>0</v>
      </c>
      <c r="N162" s="154">
        <f t="shared" si="51"/>
        <v>0</v>
      </c>
      <c r="O162" s="154">
        <f t="shared" si="51"/>
        <v>0</v>
      </c>
      <c r="P162" s="154">
        <f t="shared" si="51"/>
        <v>0</v>
      </c>
      <c r="Q162" s="154">
        <f t="shared" si="51"/>
        <v>0</v>
      </c>
      <c r="R162" s="154">
        <f t="shared" si="51"/>
        <v>0</v>
      </c>
      <c r="S162" s="154">
        <f t="shared" si="51"/>
        <v>0</v>
      </c>
      <c r="T162" s="154">
        <f t="shared" si="51"/>
        <v>0</v>
      </c>
      <c r="U162" s="155">
        <f>SUM(G162:M162)</f>
        <v>1043947.4144995066</v>
      </c>
      <c r="V162" s="140" t="str">
        <f>IF(ABS(F162-U162)&lt;0.01,"ok","err")</f>
        <v>ok</v>
      </c>
    </row>
    <row r="163" spans="1:23" x14ac:dyDescent="0.25">
      <c r="F163" s="16"/>
      <c r="U163" s="155"/>
    </row>
    <row r="164" spans="1:23" x14ac:dyDescent="0.25">
      <c r="A164" s="141" t="s">
        <v>6</v>
      </c>
      <c r="F164" s="16"/>
      <c r="U164" s="155"/>
    </row>
    <row r="165" spans="1:23" x14ac:dyDescent="0.25">
      <c r="A165" s="147" t="s">
        <v>229</v>
      </c>
      <c r="C165" s="147" t="s">
        <v>347</v>
      </c>
      <c r="D165" s="147" t="s">
        <v>357</v>
      </c>
      <c r="E165" s="147" t="s">
        <v>319</v>
      </c>
      <c r="F165" s="154">
        <f>VLOOKUP(C165,'Functional Assignment'!$C$1:$AR$731,11,)</f>
        <v>386884.14566790557</v>
      </c>
      <c r="G165" s="154">
        <f>(VLOOKUP($E165,$D$6:$AI$660,G$2,)/VLOOKUP($E165,$D$6:$AI$660,3,))*$F165</f>
        <v>174532.8693894881</v>
      </c>
      <c r="H165" s="154">
        <f>(VLOOKUP($E165,$D$6:$AI$660,H$2,)/VLOOKUP($E165,$D$6:$AI$660,3,))*$F165</f>
        <v>91120.677766395878</v>
      </c>
      <c r="I165" s="154">
        <f>(VLOOKUP($E165,$D$6:$AI$660,I$2,)/VLOOKUP($E165,$D$6:$AI$660,3,))*$F165</f>
        <v>11662.487764898147</v>
      </c>
      <c r="J165" s="154">
        <f>(VLOOKUP($E165,$D$6:$AI$660,J$2,)/VLOOKUP($E165,$D$6:$AI$660,3,))*$F165</f>
        <v>3482.9919943130026</v>
      </c>
      <c r="K165" s="154">
        <f>(VLOOKUP($E165,$D$6:$AI$660,8,)/VLOOKUP($E165,$D$6:$AI$660,3,))*$F165</f>
        <v>100905.0670033194</v>
      </c>
      <c r="L165" s="154">
        <f>(VLOOKUP($E165,$D$6:$AI$660,L$2,)/VLOOKUP($E165,$D$6:$AI$660,3,))*$F165</f>
        <v>5180.0517494910564</v>
      </c>
      <c r="M165" s="154">
        <f>(VLOOKUP($E165,$D$6:$AI$660,M$2,)/VLOOKUP($E165,$D$6:$AI$660,3,))*$F165</f>
        <v>0</v>
      </c>
      <c r="N165" s="154">
        <f>(VLOOKUP($E165,$D$6:$AI$660,11,)/VLOOKUP($E165,$D$6:$AI$660,3,))*$F165</f>
        <v>0</v>
      </c>
      <c r="O165" s="154">
        <f>(VLOOKUP($E165,$D$6:$AI$660,O$2,)/VLOOKUP($E165,$D$6:$AI$660,3,))*$F165</f>
        <v>0</v>
      </c>
      <c r="P165" s="154">
        <f>(VLOOKUP($E165,$D$6:$AI$660,P$2,)/VLOOKUP($E165,$D$6:$AI$660,3,))*$F165</f>
        <v>0</v>
      </c>
      <c r="Q165" s="154">
        <f>(VLOOKUP($E165,$D$6:$AI$660,Q$2,)/VLOOKUP($E165,$D$6:$AI$660,3,))*$F165</f>
        <v>0</v>
      </c>
      <c r="R165" s="154">
        <f>(VLOOKUP($E165,$D$6:$AI$660,15,)/VLOOKUP($E165,$D$6:$AI$660,3,))*$F165</f>
        <v>0</v>
      </c>
      <c r="S165" s="154">
        <f>(VLOOKUP($E165,$D$6:$AI$660,16,)/VLOOKUP($E165,$D$6:$AI$660,3,))*$F165</f>
        <v>0</v>
      </c>
      <c r="T165" s="154">
        <f>(VLOOKUP($E165,$D$6:$AI$660,17,)/VLOOKUP($E165,$D$6:$AI$660,3,))*$F165</f>
        <v>0</v>
      </c>
      <c r="U165" s="155">
        <f>SUM(G165:M165)</f>
        <v>386884.14566790563</v>
      </c>
      <c r="V165" s="140" t="str">
        <f>IF(ABS(F165-U165)&lt;0.01,"ok","err")</f>
        <v>ok</v>
      </c>
    </row>
    <row r="166" spans="1:23" x14ac:dyDescent="0.25">
      <c r="A166" s="153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55"/>
      <c r="V166" s="140"/>
    </row>
    <row r="167" spans="1:23" x14ac:dyDescent="0.25">
      <c r="A167" s="141" t="s">
        <v>7</v>
      </c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55"/>
      <c r="V167" s="140"/>
    </row>
    <row r="168" spans="1:23" x14ac:dyDescent="0.25">
      <c r="A168" s="153" t="s">
        <v>209</v>
      </c>
      <c r="C168" s="147" t="s">
        <v>347</v>
      </c>
      <c r="D168" s="147" t="s">
        <v>358</v>
      </c>
      <c r="E168" s="147" t="s">
        <v>320</v>
      </c>
      <c r="F168" s="154">
        <f>VLOOKUP(C168,'Functional Assignment'!$C$1:$AR$731,12,)</f>
        <v>1379088.4687100472</v>
      </c>
      <c r="G168" s="154">
        <f>(VLOOKUP($E168,$D$6:$AI$660,G$2,)/VLOOKUP($E168,$D$6:$AI$660,3,))*$F168</f>
        <v>771010.34273243498</v>
      </c>
      <c r="H168" s="154">
        <f>(VLOOKUP($E168,$D$6:$AI$660,H$2,)/VLOOKUP($E168,$D$6:$AI$660,3,))*$F168</f>
        <v>363517.43942303641</v>
      </c>
      <c r="I168" s="154">
        <f>(VLOOKUP($E168,$D$6:$AI$660,I$2,)/VLOOKUP($E168,$D$6:$AI$660,3,))*$F168</f>
        <v>26470.420164355324</v>
      </c>
      <c r="J168" s="154">
        <f>(VLOOKUP($E168,$D$6:$AI$660,J$2,)/VLOOKUP($E168,$D$6:$AI$660,3,))*$F168</f>
        <v>7177.3398963939244</v>
      </c>
      <c r="K168" s="154">
        <f>(VLOOKUP($E168,$D$6:$AI$660,8,)/VLOOKUP($E168,$D$6:$AI$660,3,))*$F168</f>
        <v>205791.45723215537</v>
      </c>
      <c r="L168" s="154">
        <f>(VLOOKUP($E168,$D$6:$AI$660,L$2,)/VLOOKUP($E168,$D$6:$AI$660,3,))*$F168</f>
        <v>5121.4692616713719</v>
      </c>
      <c r="M168" s="154">
        <f>(VLOOKUP($E168,$D$6:$AI$660,M$2,)/VLOOKUP($E168,$D$6:$AI$660,3,))*$F168</f>
        <v>0</v>
      </c>
      <c r="N168" s="154">
        <f>(VLOOKUP($E168,$D$6:$AI$660,11,)/VLOOKUP($E168,$D$6:$AI$660,3,))*$F168</f>
        <v>0</v>
      </c>
      <c r="O168" s="154">
        <f>(VLOOKUP($E168,$D$6:$AI$660,O$2,)/VLOOKUP($E168,$D$6:$AI$660,3,))*$F168</f>
        <v>0</v>
      </c>
      <c r="P168" s="154">
        <f>(VLOOKUP($E168,$D$6:$AI$660,P$2,)/VLOOKUP($E168,$D$6:$AI$660,3,))*$F168</f>
        <v>0</v>
      </c>
      <c r="Q168" s="154">
        <f>(VLOOKUP($E168,$D$6:$AI$660,Q$2,)/VLOOKUP($E168,$D$6:$AI$660,3,))*$F168</f>
        <v>0</v>
      </c>
      <c r="R168" s="154">
        <f>(VLOOKUP($E168,$D$6:$AI$660,15,)/VLOOKUP($E168,$D$6:$AI$660,3,))*$F168</f>
        <v>0</v>
      </c>
      <c r="S168" s="154">
        <f>(VLOOKUP($E168,$D$6:$AI$660,16,)/VLOOKUP($E168,$D$6:$AI$660,3,))*$F168</f>
        <v>0</v>
      </c>
      <c r="T168" s="154">
        <f>(VLOOKUP($E168,$D$6:$AI$660,17,)/VLOOKUP($E168,$D$6:$AI$660,3,))*$F168</f>
        <v>0</v>
      </c>
      <c r="U168" s="155">
        <f>SUM(G168:M168)</f>
        <v>1379088.4687100474</v>
      </c>
      <c r="V168" s="140" t="str">
        <f>IF(ABS(F168-U168)&lt;0.01,"ok","err")</f>
        <v>ok</v>
      </c>
    </row>
    <row r="169" spans="1:23" x14ac:dyDescent="0.25">
      <c r="F169" s="16"/>
      <c r="U169" s="155"/>
    </row>
    <row r="170" spans="1:23" x14ac:dyDescent="0.25">
      <c r="A170" s="141" t="s">
        <v>8</v>
      </c>
      <c r="F170" s="16"/>
      <c r="U170" s="155"/>
    </row>
    <row r="171" spans="1:23" x14ac:dyDescent="0.25">
      <c r="A171" s="153" t="s">
        <v>690</v>
      </c>
      <c r="C171" s="147" t="s">
        <v>347</v>
      </c>
      <c r="D171" s="147" t="s">
        <v>359</v>
      </c>
      <c r="E171" s="147" t="s">
        <v>695</v>
      </c>
      <c r="F171" s="154">
        <f>VLOOKUP(C171,'Functional Assignment'!$C$1:$AR$731,13,)</f>
        <v>2854707.6543123899</v>
      </c>
      <c r="G171" s="154">
        <f t="shared" ref="G171:J174" si="52">(VLOOKUP($E171,$D$6:$AI$660,G$2,)/VLOOKUP($E171,$D$6:$AI$660,3,))*$F171</f>
        <v>1812627.3171754605</v>
      </c>
      <c r="H171" s="154">
        <f t="shared" si="52"/>
        <v>836535.85457900027</v>
      </c>
      <c r="I171" s="154">
        <f t="shared" si="52"/>
        <v>59697.650917596889</v>
      </c>
      <c r="J171" s="154">
        <f t="shared" si="52"/>
        <v>0.16511747642290495</v>
      </c>
      <c r="K171" s="154">
        <f>(VLOOKUP($E171,$D$6:$AI$660,8,)/VLOOKUP($E171,$D$6:$AI$660,3,))*$F171</f>
        <v>145846.66652285593</v>
      </c>
      <c r="L171" s="154">
        <f t="shared" ref="L171:M174" si="53">(VLOOKUP($E171,$D$6:$AI$660,L$2,)/VLOOKUP($E171,$D$6:$AI$660,3,))*$F171</f>
        <v>0</v>
      </c>
      <c r="M171" s="154">
        <f t="shared" si="53"/>
        <v>0</v>
      </c>
      <c r="N171" s="154">
        <f>(VLOOKUP($E171,$D$6:$AI$660,11,)/VLOOKUP($E171,$D$6:$AI$660,3,))*$F171</f>
        <v>0</v>
      </c>
      <c r="O171" s="154">
        <f t="shared" ref="O171:Q174" si="54">(VLOOKUP($E171,$D$6:$AI$660,O$2,)/VLOOKUP($E171,$D$6:$AI$660,3,))*$F171</f>
        <v>0</v>
      </c>
      <c r="P171" s="154">
        <f t="shared" si="54"/>
        <v>0</v>
      </c>
      <c r="Q171" s="154">
        <f t="shared" si="54"/>
        <v>0</v>
      </c>
      <c r="R171" s="154">
        <f>(VLOOKUP($E171,$D$6:$AI$660,15,)/VLOOKUP($E171,$D$6:$AI$660,3,))*$F171</f>
        <v>0</v>
      </c>
      <c r="S171" s="154">
        <f>(VLOOKUP($E171,$D$6:$AI$660,16,)/VLOOKUP($E171,$D$6:$AI$660,3,))*$F171</f>
        <v>0</v>
      </c>
      <c r="T171" s="154">
        <f>(VLOOKUP($E171,$D$6:$AI$660,17,)/VLOOKUP($E171,$D$6:$AI$660,3,))*$F171</f>
        <v>0</v>
      </c>
      <c r="U171" s="155">
        <f>SUM(G171:M171)</f>
        <v>2854707.6543123904</v>
      </c>
      <c r="V171" s="140" t="str">
        <f>IF(ABS(F171-U171)&lt;0.01,"ok","err")</f>
        <v>ok</v>
      </c>
    </row>
    <row r="172" spans="1:23" x14ac:dyDescent="0.25">
      <c r="A172" s="153" t="s">
        <v>689</v>
      </c>
      <c r="C172" s="147" t="s">
        <v>347</v>
      </c>
      <c r="D172" s="147" t="s">
        <v>360</v>
      </c>
      <c r="E172" s="147" t="s">
        <v>694</v>
      </c>
      <c r="F172" s="16">
        <f>VLOOKUP(C172,'Functional Assignment'!$C$1:$AR$731,14,)</f>
        <v>4778561.1384195434</v>
      </c>
      <c r="G172" s="16">
        <f t="shared" si="52"/>
        <v>4418682.6817431524</v>
      </c>
      <c r="H172" s="16">
        <f t="shared" si="52"/>
        <v>355411.62383609486</v>
      </c>
      <c r="I172" s="16">
        <f t="shared" si="52"/>
        <v>3758.1718211308857</v>
      </c>
      <c r="J172" s="16">
        <f t="shared" si="52"/>
        <v>18.747646009675677</v>
      </c>
      <c r="K172" s="16">
        <f>(VLOOKUP($E172,$D$6:$AI$660,8,)/VLOOKUP($E172,$D$6:$AI$660,3,))*$F172</f>
        <v>689.91337315606495</v>
      </c>
      <c r="L172" s="16">
        <f t="shared" si="53"/>
        <v>0</v>
      </c>
      <c r="M172" s="16">
        <f t="shared" si="53"/>
        <v>0</v>
      </c>
      <c r="N172" s="16">
        <f>(VLOOKUP($E172,$D$6:$AI$660,11,)/VLOOKUP($E172,$D$6:$AI$660,3,))*$F172</f>
        <v>0</v>
      </c>
      <c r="O172" s="16">
        <f t="shared" si="54"/>
        <v>0</v>
      </c>
      <c r="P172" s="16">
        <f t="shared" si="54"/>
        <v>0</v>
      </c>
      <c r="Q172" s="16">
        <f t="shared" si="54"/>
        <v>0</v>
      </c>
      <c r="R172" s="16">
        <f>(VLOOKUP($E172,$D$6:$AI$660,15,)/VLOOKUP($E172,$D$6:$AI$660,3,))*$F172</f>
        <v>0</v>
      </c>
      <c r="S172" s="16">
        <f>(VLOOKUP($E172,$D$6:$AI$660,16,)/VLOOKUP($E172,$D$6:$AI$660,3,))*$F172</f>
        <v>0</v>
      </c>
      <c r="T172" s="16">
        <f>(VLOOKUP($E172,$D$6:$AI$660,17,)/VLOOKUP($E172,$D$6:$AI$660,3,))*$F172</f>
        <v>0</v>
      </c>
      <c r="U172" s="155">
        <f>SUM(G172:M172)</f>
        <v>4778561.1384195434</v>
      </c>
      <c r="V172" s="140" t="str">
        <f>IF(ABS(F172-U172)&lt;0.01,"ok","err")</f>
        <v>ok</v>
      </c>
      <c r="W172" s="156"/>
    </row>
    <row r="173" spans="1:23" x14ac:dyDescent="0.25">
      <c r="A173" s="153" t="s">
        <v>691</v>
      </c>
      <c r="C173" s="147" t="s">
        <v>347</v>
      </c>
      <c r="D173" s="147" t="s">
        <v>360</v>
      </c>
      <c r="E173" s="147" t="s">
        <v>321</v>
      </c>
      <c r="F173" s="16">
        <f>VLOOKUP(C173,'Functional Assignment'!$C$1:$AR$731,15,)</f>
        <v>415412.16721182328</v>
      </c>
      <c r="G173" s="16">
        <f t="shared" si="52"/>
        <v>232245.4901800442</v>
      </c>
      <c r="H173" s="16">
        <f t="shared" si="52"/>
        <v>109499.55043222535</v>
      </c>
      <c r="I173" s="16">
        <f t="shared" si="52"/>
        <v>7973.4802059274753</v>
      </c>
      <c r="J173" s="16">
        <f t="shared" si="52"/>
        <v>2161.9746584972381</v>
      </c>
      <c r="K173" s="16">
        <f>(VLOOKUP($E173,$D$6:$AI$660,8,)/VLOOKUP($E173,$D$6:$AI$660,3,))*$F173</f>
        <v>61988.971108178252</v>
      </c>
      <c r="L173" s="16">
        <f t="shared" si="53"/>
        <v>1542.7006269508236</v>
      </c>
      <c r="M173" s="16">
        <f t="shared" si="53"/>
        <v>0</v>
      </c>
      <c r="N173" s="16">
        <f>(VLOOKUP($E173,$D$6:$AI$660,11,)/VLOOKUP($E173,$D$6:$AI$660,3,))*$F173</f>
        <v>0</v>
      </c>
      <c r="O173" s="16">
        <f t="shared" si="54"/>
        <v>0</v>
      </c>
      <c r="P173" s="16">
        <f t="shared" si="54"/>
        <v>0</v>
      </c>
      <c r="Q173" s="16">
        <f t="shared" si="54"/>
        <v>0</v>
      </c>
      <c r="R173" s="16"/>
      <c r="S173" s="16"/>
      <c r="T173" s="16"/>
      <c r="U173" s="155"/>
      <c r="V173" s="140"/>
    </row>
    <row r="174" spans="1:23" x14ac:dyDescent="0.25">
      <c r="A174" s="153" t="s">
        <v>688</v>
      </c>
      <c r="C174" s="147" t="s">
        <v>347</v>
      </c>
      <c r="D174" s="147" t="s">
        <v>360</v>
      </c>
      <c r="E174" s="147" t="s">
        <v>322</v>
      </c>
      <c r="F174" s="16">
        <f>VLOOKUP(C174,'Functional Assignment'!$C$1:$AR$731,16,)</f>
        <v>299377.79634897795</v>
      </c>
      <c r="G174" s="16">
        <f t="shared" si="52"/>
        <v>276797.02405486436</v>
      </c>
      <c r="H174" s="16">
        <f t="shared" si="52"/>
        <v>22263.848046569543</v>
      </c>
      <c r="I174" s="16">
        <f t="shared" si="52"/>
        <v>236.36053667983157</v>
      </c>
      <c r="J174" s="16">
        <f t="shared" si="52"/>
        <v>5.4022313407532527</v>
      </c>
      <c r="K174" s="16">
        <f>(VLOOKUP($E174,$D$6:$AI$660,8,)/VLOOKUP($E174,$D$6:$AI$660,3,))*$F174</f>
        <v>74.221961029479473</v>
      </c>
      <c r="L174" s="16">
        <f t="shared" si="53"/>
        <v>0.93951849404404375</v>
      </c>
      <c r="M174" s="16">
        <f t="shared" si="53"/>
        <v>0</v>
      </c>
      <c r="N174" s="16">
        <f>(VLOOKUP($E174,$D$6:$AI$660,11,)/VLOOKUP($E174,$D$6:$AI$660,3,))*$F174</f>
        <v>0</v>
      </c>
      <c r="O174" s="16">
        <f t="shared" si="54"/>
        <v>0</v>
      </c>
      <c r="P174" s="16">
        <f t="shared" si="54"/>
        <v>0</v>
      </c>
      <c r="Q174" s="16">
        <f t="shared" si="54"/>
        <v>0</v>
      </c>
      <c r="R174" s="16"/>
      <c r="S174" s="16"/>
      <c r="T174" s="16"/>
      <c r="U174" s="155"/>
      <c r="V174" s="140"/>
    </row>
    <row r="175" spans="1:23" x14ac:dyDescent="0.25">
      <c r="A175" s="147" t="s">
        <v>232</v>
      </c>
      <c r="F175" s="154">
        <f>SUM(F171:F174)</f>
        <v>8348058.7562927343</v>
      </c>
      <c r="G175" s="154">
        <f t="shared" ref="G175:Q175" si="55">SUM(G171:G174)</f>
        <v>6740352.5131535223</v>
      </c>
      <c r="H175" s="154">
        <f t="shared" si="55"/>
        <v>1323710.8768938903</v>
      </c>
      <c r="I175" s="154">
        <f t="shared" si="55"/>
        <v>71665.663481335083</v>
      </c>
      <c r="J175" s="154">
        <f t="shared" si="55"/>
        <v>2186.2896533240896</v>
      </c>
      <c r="K175" s="154">
        <f t="shared" si="55"/>
        <v>208599.77296521974</v>
      </c>
      <c r="L175" s="154">
        <f t="shared" si="55"/>
        <v>1543.6401454448676</v>
      </c>
      <c r="M175" s="154">
        <f t="shared" si="55"/>
        <v>0</v>
      </c>
      <c r="N175" s="154">
        <f t="shared" si="55"/>
        <v>0</v>
      </c>
      <c r="O175" s="154">
        <f t="shared" si="55"/>
        <v>0</v>
      </c>
      <c r="P175" s="154">
        <f t="shared" si="55"/>
        <v>0</v>
      </c>
      <c r="Q175" s="154">
        <f t="shared" si="55"/>
        <v>0</v>
      </c>
      <c r="R175" s="154">
        <f>R171+R172</f>
        <v>0</v>
      </c>
      <c r="S175" s="154">
        <f>S171+S172</f>
        <v>0</v>
      </c>
      <c r="T175" s="154">
        <f>T171+T172</f>
        <v>0</v>
      </c>
      <c r="U175" s="155">
        <f>SUM(G175:M175)</f>
        <v>8348058.7562927371</v>
      </c>
      <c r="V175" s="140" t="str">
        <f>IF(ABS(F175-U175)&lt;0.01,"ok","err")</f>
        <v>ok</v>
      </c>
      <c r="W175" s="156"/>
    </row>
    <row r="176" spans="1:23" x14ac:dyDescent="0.25">
      <c r="F176" s="16"/>
      <c r="U176" s="155"/>
    </row>
    <row r="177" spans="1:24" x14ac:dyDescent="0.25">
      <c r="A177" s="141" t="s">
        <v>10</v>
      </c>
      <c r="F177" s="16"/>
      <c r="U177" s="155"/>
    </row>
    <row r="178" spans="1:24" x14ac:dyDescent="0.25">
      <c r="A178" s="153" t="s">
        <v>210</v>
      </c>
      <c r="C178" s="147" t="s">
        <v>347</v>
      </c>
      <c r="D178" s="147" t="s">
        <v>352</v>
      </c>
      <c r="E178" s="147" t="s">
        <v>323</v>
      </c>
      <c r="F178" s="154">
        <f>VLOOKUP(C178,'Functional Assignment'!$C$1:$AR$731,17,)</f>
        <v>1369712.4263822725</v>
      </c>
      <c r="G178" s="154">
        <f>(VLOOKUP($E178,$D$6:$AI$660,G$2,)/VLOOKUP($E178,$D$6:$AI$660,3,))*$F178</f>
        <v>1151714.4754489756</v>
      </c>
      <c r="H178" s="154">
        <f>(VLOOKUP($E178,$D$6:$AI$660,H$2,)/VLOOKUP($E178,$D$6:$AI$660,3,))*$F178</f>
        <v>213925.79588966246</v>
      </c>
      <c r="I178" s="154">
        <f>(VLOOKUP($E178,$D$6:$AI$660,I$2,)/VLOOKUP($E178,$D$6:$AI$660,3,))*$F178</f>
        <v>1991.5618679598242</v>
      </c>
      <c r="J178" s="154">
        <f>(VLOOKUP($E178,$D$6:$AI$660,J$2,)/VLOOKUP($E178,$D$6:$AI$660,3,))*$F178</f>
        <v>590.34605577075945</v>
      </c>
      <c r="K178" s="154">
        <f>(VLOOKUP($E178,$D$6:$AI$660,8,)/VLOOKUP($E178,$D$6:$AI$660,3,))*$F178</f>
        <v>1457.3740216707381</v>
      </c>
      <c r="L178" s="154">
        <f>(VLOOKUP($E178,$D$6:$AI$660,L$2,)/VLOOKUP($E178,$D$6:$AI$660,3,))*$F178</f>
        <v>32.873098233174538</v>
      </c>
      <c r="M178" s="154">
        <f>(VLOOKUP($E178,$D$6:$AI$660,M$2,)/VLOOKUP($E178,$D$6:$AI$660,3,))*$F178</f>
        <v>0</v>
      </c>
      <c r="N178" s="154">
        <f>(VLOOKUP($E178,$D$6:$AI$660,11,)/VLOOKUP($E178,$D$6:$AI$660,3,))*$F178</f>
        <v>0</v>
      </c>
      <c r="O178" s="154">
        <f>(VLOOKUP($E178,$D$6:$AI$660,O$2,)/VLOOKUP($E178,$D$6:$AI$660,3,))*$F178</f>
        <v>0</v>
      </c>
      <c r="P178" s="154">
        <f>(VLOOKUP($E178,$D$6:$AI$660,P$2,)/VLOOKUP($E178,$D$6:$AI$660,3,))*$F178</f>
        <v>0</v>
      </c>
      <c r="Q178" s="154">
        <f>(VLOOKUP($E178,$D$6:$AI$660,Q$2,)/VLOOKUP($E178,$D$6:$AI$660,3,))*$F178</f>
        <v>0</v>
      </c>
      <c r="R178" s="154">
        <f>(VLOOKUP($E178,$D$6:$AI$660,15,)/VLOOKUP($E178,$D$6:$AI$660,3,))*$F178</f>
        <v>0</v>
      </c>
      <c r="S178" s="154">
        <f>(VLOOKUP($E178,$D$6:$AI$660,16,)/VLOOKUP($E178,$D$6:$AI$660,3,))*$F178</f>
        <v>0</v>
      </c>
      <c r="T178" s="154">
        <f>(VLOOKUP($E178,$D$6:$AI$660,17,)/VLOOKUP($E178,$D$6:$AI$660,3,))*$F178</f>
        <v>0</v>
      </c>
      <c r="U178" s="155">
        <f>SUM(G178:M178)</f>
        <v>1369712.4263822725</v>
      </c>
      <c r="V178" s="140" t="str">
        <f>IF(ABS(F178-U178)&lt;0.01,"ok","err")</f>
        <v>ok</v>
      </c>
      <c r="W178" s="156"/>
    </row>
    <row r="179" spans="1:24" x14ac:dyDescent="0.25">
      <c r="F179" s="16"/>
      <c r="U179" s="155"/>
    </row>
    <row r="180" spans="1:24" x14ac:dyDescent="0.25">
      <c r="A180" s="141" t="s">
        <v>11</v>
      </c>
      <c r="F180" s="16"/>
      <c r="U180" s="155"/>
    </row>
    <row r="181" spans="1:24" x14ac:dyDescent="0.25">
      <c r="A181" s="153" t="s">
        <v>210</v>
      </c>
      <c r="C181" s="147" t="s">
        <v>347</v>
      </c>
      <c r="D181" s="147" t="s">
        <v>361</v>
      </c>
      <c r="E181" s="147" t="s">
        <v>324</v>
      </c>
      <c r="F181" s="154">
        <f>VLOOKUP(C181,'Functional Assignment'!$C$1:$AR$731,18,)</f>
        <v>1400980.1211746372</v>
      </c>
      <c r="G181" s="154">
        <f>(VLOOKUP($E181,$D$6:$AI$660,G$2,)/VLOOKUP($E181,$D$6:$AI$660,3,))*$F181</f>
        <v>1035860.4088717672</v>
      </c>
      <c r="H181" s="154">
        <f>(VLOOKUP($E181,$D$6:$AI$660,H$2,)/VLOOKUP($E181,$D$6:$AI$660,3,))*$F181</f>
        <v>325519.75023201352</v>
      </c>
      <c r="I181" s="154">
        <f>(VLOOKUP($E181,$D$6:$AI$660,I$2,)/VLOOKUP($E181,$D$6:$AI$660,3,))*$F181</f>
        <v>24510.252580611079</v>
      </c>
      <c r="J181" s="154">
        <f>(VLOOKUP($E181,$D$6:$AI$660,J$2,)/VLOOKUP($E181,$D$6:$AI$660,3,))*$F181</f>
        <v>1015.6862246219846</v>
      </c>
      <c r="K181" s="154">
        <f>(VLOOKUP($E181,$D$6:$AI$660,8,)/VLOOKUP($E181,$D$6:$AI$660,3,))*$F181</f>
        <v>14074.023265623282</v>
      </c>
      <c r="L181" s="154">
        <f>(VLOOKUP($E181,$D$6:$AI$660,L$2,)/VLOOKUP($E181,$D$6:$AI$660,3,))*$F181</f>
        <v>0</v>
      </c>
      <c r="M181" s="154">
        <f>(VLOOKUP($E181,$D$6:$AI$660,M$2,)/VLOOKUP($E181,$D$6:$AI$660,3,))*$F181</f>
        <v>0</v>
      </c>
      <c r="N181" s="154">
        <f>(VLOOKUP($E181,$D$6:$AI$660,11,)/VLOOKUP($E181,$D$6:$AI$660,3,))*$F181</f>
        <v>0</v>
      </c>
      <c r="O181" s="154">
        <f>(VLOOKUP($E181,$D$6:$AI$660,O$2,)/VLOOKUP($E181,$D$6:$AI$660,3,))*$F181</f>
        <v>0</v>
      </c>
      <c r="P181" s="154">
        <f>(VLOOKUP($E181,$D$6:$AI$660,P$2,)/VLOOKUP($E181,$D$6:$AI$660,3,))*$F181</f>
        <v>0</v>
      </c>
      <c r="Q181" s="154">
        <f>(VLOOKUP($E181,$D$6:$AI$660,Q$2,)/VLOOKUP($E181,$D$6:$AI$660,3,))*$F181</f>
        <v>0</v>
      </c>
      <c r="R181" s="154">
        <f>(VLOOKUP($E181,$D$6:$AI$660,15,)/VLOOKUP($E181,$D$6:$AI$660,3,))*$F181</f>
        <v>0</v>
      </c>
      <c r="S181" s="154">
        <f>(VLOOKUP($E181,$D$6:$AI$660,16,)/VLOOKUP($E181,$D$6:$AI$660,3,))*$F181</f>
        <v>0</v>
      </c>
      <c r="T181" s="154">
        <f>(VLOOKUP($E181,$D$6:$AI$660,17,)/VLOOKUP($E181,$D$6:$AI$660,3,))*$F181</f>
        <v>0</v>
      </c>
      <c r="U181" s="155">
        <f>SUM(G181:M181)</f>
        <v>1400980.121174637</v>
      </c>
      <c r="V181" s="140" t="str">
        <f>IF(ABS(F181-U181)&lt;0.01,"ok","err")</f>
        <v>ok</v>
      </c>
    </row>
    <row r="182" spans="1:24" x14ac:dyDescent="0.25">
      <c r="F182" s="16"/>
      <c r="U182" s="155"/>
    </row>
    <row r="183" spans="1:24" x14ac:dyDescent="0.25">
      <c r="A183" s="141" t="s">
        <v>12</v>
      </c>
      <c r="F183" s="16"/>
      <c r="U183" s="155"/>
    </row>
    <row r="184" spans="1:24" x14ac:dyDescent="0.25">
      <c r="A184" s="153" t="s">
        <v>210</v>
      </c>
      <c r="C184" s="147" t="s">
        <v>347</v>
      </c>
      <c r="D184" s="147" t="s">
        <v>362</v>
      </c>
      <c r="E184" s="147" t="s">
        <v>325</v>
      </c>
      <c r="F184" s="154">
        <f>VLOOKUP(C184,'Functional Assignment'!$C$1:$AR$731,19,)</f>
        <v>4356151.6234059818</v>
      </c>
      <c r="G184" s="154">
        <f>(VLOOKUP($E184,$D$6:$AI$660,G$2,)/VLOOKUP($E184,$D$6:$AI$660,3,))*$F184</f>
        <v>3737691.7843307746</v>
      </c>
      <c r="H184" s="154">
        <f>(VLOOKUP($E184,$D$6:$AI$660,H$2,)/VLOOKUP($E184,$D$6:$AI$660,3,))*$F184</f>
        <v>601273.81943786726</v>
      </c>
      <c r="I184" s="154">
        <f>(VLOOKUP($E184,$D$6:$AI$660,I$2,)/VLOOKUP($E184,$D$6:$AI$660,3,))*$F184</f>
        <v>6383.3261149015152</v>
      </c>
      <c r="J184" s="154">
        <f>(VLOOKUP($E184,$D$6:$AI$660,J$2,)/VLOOKUP($E184,$D$6:$AI$660,3,))*$F184</f>
        <v>145.89662420203911</v>
      </c>
      <c r="K184" s="154">
        <f>(VLOOKUP($E184,$D$6:$AI$660,8,)/VLOOKUP($E184,$D$6:$AI$660,3,))*$F184</f>
        <v>10022.463749531382</v>
      </c>
      <c r="L184" s="154">
        <f>(VLOOKUP($E184,$D$6:$AI$660,L$2,)/VLOOKUP($E184,$D$6:$AI$660,3,))*$F184</f>
        <v>634.33314870451773</v>
      </c>
      <c r="M184" s="154">
        <f>(VLOOKUP($E184,$D$6:$AI$660,M$2,)/VLOOKUP($E184,$D$6:$AI$660,3,))*$F184</f>
        <v>0</v>
      </c>
      <c r="N184" s="154">
        <f>(VLOOKUP($E184,$D$6:$AI$660,11,)/VLOOKUP($E184,$D$6:$AI$660,3,))*$F184</f>
        <v>0</v>
      </c>
      <c r="O184" s="154">
        <f>(VLOOKUP($E184,$D$6:$AI$660,O$2,)/VLOOKUP($E184,$D$6:$AI$660,3,))*$F184</f>
        <v>0</v>
      </c>
      <c r="P184" s="154">
        <f>(VLOOKUP($E184,$D$6:$AI$660,P$2,)/VLOOKUP($E184,$D$6:$AI$660,3,))*$F184</f>
        <v>0</v>
      </c>
      <c r="Q184" s="154">
        <f>(VLOOKUP($E184,$D$6:$AI$660,Q$2,)/VLOOKUP($E184,$D$6:$AI$660,3,))*$F184</f>
        <v>0</v>
      </c>
      <c r="R184" s="154">
        <f>(VLOOKUP($E184,$D$6:$AI$660,15,)/VLOOKUP($E184,$D$6:$AI$660,3,))*$F184</f>
        <v>0</v>
      </c>
      <c r="S184" s="154">
        <f>(VLOOKUP($E184,$D$6:$AI$660,16,)/VLOOKUP($E184,$D$6:$AI$660,3,))*$F184</f>
        <v>0</v>
      </c>
      <c r="T184" s="154">
        <f>(VLOOKUP($E184,$D$6:$AI$660,17,)/VLOOKUP($E184,$D$6:$AI$660,3,))*$F184</f>
        <v>0</v>
      </c>
      <c r="U184" s="155">
        <f>SUM(G184:M184)</f>
        <v>4356151.6234059818</v>
      </c>
      <c r="V184" s="140" t="str">
        <f>IF(ABS(F184-U184)&lt;0.01,"ok","err")</f>
        <v>ok</v>
      </c>
    </row>
    <row r="185" spans="1:24" x14ac:dyDescent="0.25">
      <c r="F185" s="16"/>
      <c r="U185" s="155"/>
    </row>
    <row r="186" spans="1:24" x14ac:dyDescent="0.25">
      <c r="A186" s="141" t="s">
        <v>13</v>
      </c>
      <c r="F186" s="16"/>
      <c r="U186" s="155"/>
    </row>
    <row r="187" spans="1:24" x14ac:dyDescent="0.25">
      <c r="A187" s="153" t="s">
        <v>210</v>
      </c>
      <c r="C187" s="147" t="s">
        <v>347</v>
      </c>
      <c r="D187" s="147" t="s">
        <v>363</v>
      </c>
      <c r="E187" s="147" t="s">
        <v>326</v>
      </c>
      <c r="F187" s="154">
        <f>VLOOKUP(C187,'Functional Assignment'!$C$1:$AR$731,20,)</f>
        <v>373944.46404767863</v>
      </c>
      <c r="G187" s="154">
        <f>(VLOOKUP($E187,$D$6:$AI$660,G$2,)/VLOOKUP($E187,$D$6:$AI$660,3,))*$F187</f>
        <v>320854.1097506978</v>
      </c>
      <c r="H187" s="154">
        <f>(VLOOKUP($E187,$D$6:$AI$660,H$2,)/VLOOKUP($E187,$D$6:$AI$660,3,))*$F187</f>
        <v>51615.057416158998</v>
      </c>
      <c r="I187" s="154">
        <f>(VLOOKUP($E187,$D$6:$AI$660,I$2,)/VLOOKUP($E187,$D$6:$AI$660,3,))*$F187</f>
        <v>547.96289689568846</v>
      </c>
      <c r="J187" s="154">
        <f>(VLOOKUP($E187,$D$6:$AI$660,J$2,)/VLOOKUP($E187,$D$6:$AI$660,3,))*$F187</f>
        <v>12.524181814621951</v>
      </c>
      <c r="K187" s="154">
        <f>(VLOOKUP($E187,$D$6:$AI$660,8,)/VLOOKUP($E187,$D$6:$AI$660,3,))*$F187</f>
        <v>860.35683770011667</v>
      </c>
      <c r="L187" s="154">
        <f>(VLOOKUP($E187,$D$6:$AI$660,L$2,)/VLOOKUP($E187,$D$6:$AI$660,3,))*$F187</f>
        <v>54.452964411399783</v>
      </c>
      <c r="M187" s="154">
        <f>(VLOOKUP($E187,$D$6:$AI$660,M$2,)/VLOOKUP($E187,$D$6:$AI$660,3,))*$F187</f>
        <v>0</v>
      </c>
      <c r="N187" s="154">
        <f>(VLOOKUP($E187,$D$6:$AI$660,11,)/VLOOKUP($E187,$D$6:$AI$660,3,))*$F187</f>
        <v>0</v>
      </c>
      <c r="O187" s="154">
        <f>(VLOOKUP($E187,$D$6:$AI$660,O$2,)/VLOOKUP($E187,$D$6:$AI$660,3,))*$F187</f>
        <v>0</v>
      </c>
      <c r="P187" s="154">
        <f>(VLOOKUP($E187,$D$6:$AI$660,P$2,)/VLOOKUP($E187,$D$6:$AI$660,3,))*$F187</f>
        <v>0</v>
      </c>
      <c r="Q187" s="154">
        <f>(VLOOKUP($E187,$D$6:$AI$660,Q$2,)/VLOOKUP($E187,$D$6:$AI$660,3,))*$F187</f>
        <v>0</v>
      </c>
      <c r="R187" s="154">
        <f>(VLOOKUP($E187,$D$6:$AI$660,15,)/VLOOKUP($E187,$D$6:$AI$660,3,))*$F187</f>
        <v>0</v>
      </c>
      <c r="S187" s="154">
        <f>(VLOOKUP($E187,$D$6:$AI$660,16,)/VLOOKUP($E187,$D$6:$AI$660,3,))*$F187</f>
        <v>0</v>
      </c>
      <c r="T187" s="154">
        <f>(VLOOKUP($E187,$D$6:$AI$660,17,)/VLOOKUP($E187,$D$6:$AI$660,3,))*$F187</f>
        <v>0</v>
      </c>
      <c r="U187" s="155">
        <f>SUM(G187:M187)</f>
        <v>373944.46404767869</v>
      </c>
      <c r="V187" s="140" t="str">
        <f>IF(ABS(F187-U187)&lt;0.01,"ok","err")</f>
        <v>ok</v>
      </c>
    </row>
    <row r="188" spans="1:24" x14ac:dyDescent="0.25">
      <c r="F188" s="16"/>
      <c r="U188" s="155"/>
    </row>
    <row r="189" spans="1:24" x14ac:dyDescent="0.25">
      <c r="A189" s="147" t="s">
        <v>14</v>
      </c>
      <c r="D189" s="147" t="s">
        <v>356</v>
      </c>
      <c r="F189" s="154">
        <f>F152+F157+F162+F165+F168+F175+F178+F181+F184+F187</f>
        <v>23993370.02</v>
      </c>
      <c r="G189" s="154">
        <f t="shared" ref="G189:T189" si="56">G152+G157+G162+G165+G168+G175+G178+G181+G184+G187</f>
        <v>17959802.622126073</v>
      </c>
      <c r="H189" s="154">
        <f t="shared" si="56"/>
        <v>4941956.8722520638</v>
      </c>
      <c r="I189" s="154">
        <f t="shared" si="56"/>
        <v>325297.98167989444</v>
      </c>
      <c r="J189" s="154">
        <f t="shared" si="56"/>
        <v>20902.176102404766</v>
      </c>
      <c r="K189" s="154">
        <f t="shared" si="56"/>
        <v>723834.70880874339</v>
      </c>
      <c r="L189" s="154">
        <f t="shared" si="56"/>
        <v>21575.659030824074</v>
      </c>
      <c r="M189" s="154">
        <f t="shared" si="56"/>
        <v>0</v>
      </c>
      <c r="N189" s="154">
        <f t="shared" si="56"/>
        <v>0</v>
      </c>
      <c r="O189" s="154">
        <f t="shared" si="56"/>
        <v>0</v>
      </c>
      <c r="P189" s="154">
        <f t="shared" si="56"/>
        <v>0</v>
      </c>
      <c r="Q189" s="154">
        <f t="shared" si="56"/>
        <v>0</v>
      </c>
      <c r="R189" s="154">
        <f t="shared" si="56"/>
        <v>0</v>
      </c>
      <c r="S189" s="154">
        <f t="shared" si="56"/>
        <v>0</v>
      </c>
      <c r="T189" s="154">
        <f t="shared" si="56"/>
        <v>0</v>
      </c>
      <c r="U189" s="155">
        <f>SUM(G189:M189)</f>
        <v>23993370.02</v>
      </c>
      <c r="V189" s="140" t="str">
        <f>IF(ABS(F189-U189)&lt;0.01,"ok","err")</f>
        <v>ok</v>
      </c>
      <c r="W189" s="155"/>
      <c r="X189" s="140"/>
    </row>
    <row r="190" spans="1:24" x14ac:dyDescent="0.25">
      <c r="U190" s="155"/>
    </row>
    <row r="191" spans="1:24" x14ac:dyDescent="0.25">
      <c r="U191" s="155"/>
    </row>
    <row r="192" spans="1:24" x14ac:dyDescent="0.25">
      <c r="F192" s="154"/>
      <c r="G192" s="154"/>
      <c r="H192" s="154"/>
      <c r="I192" s="154"/>
      <c r="J192" s="154"/>
      <c r="K192" s="154"/>
      <c r="L192" s="154"/>
      <c r="M192" s="154"/>
      <c r="N192" s="154"/>
      <c r="O192" s="154"/>
      <c r="P192" s="154"/>
      <c r="Q192" s="154"/>
      <c r="R192" s="154"/>
      <c r="S192" s="154"/>
      <c r="T192" s="154"/>
      <c r="U192" s="155"/>
      <c r="V192" s="140"/>
    </row>
    <row r="193" spans="1:22" x14ac:dyDescent="0.25">
      <c r="U193" s="155"/>
    </row>
    <row r="194" spans="1:22" x14ac:dyDescent="0.25">
      <c r="A194" s="152" t="s">
        <v>174</v>
      </c>
      <c r="U194" s="155"/>
    </row>
    <row r="195" spans="1:22" x14ac:dyDescent="0.25">
      <c r="U195" s="155"/>
    </row>
    <row r="196" spans="1:22" x14ac:dyDescent="0.25">
      <c r="A196" s="141" t="s">
        <v>461</v>
      </c>
      <c r="U196" s="155"/>
    </row>
    <row r="197" spans="1:22" x14ac:dyDescent="0.25">
      <c r="A197" s="153" t="s">
        <v>209</v>
      </c>
      <c r="C197" s="147" t="s">
        <v>205</v>
      </c>
      <c r="D197" s="147" t="s">
        <v>283</v>
      </c>
      <c r="E197" s="147" t="s">
        <v>313</v>
      </c>
      <c r="F197" s="154">
        <f>VLOOKUP(C197,'Functional Assignment'!$C$1:$AR$731,5,)</f>
        <v>0</v>
      </c>
      <c r="G197" s="154">
        <f t="shared" ref="G197:J198" si="57">(VLOOKUP($E197,$D$6:$AI$660,G$2,)/VLOOKUP($E197,$D$6:$AI$660,3,))*$F197</f>
        <v>0</v>
      </c>
      <c r="H197" s="154">
        <f t="shared" si="57"/>
        <v>0</v>
      </c>
      <c r="I197" s="154">
        <f t="shared" si="57"/>
        <v>0</v>
      </c>
      <c r="J197" s="154">
        <f t="shared" si="57"/>
        <v>0</v>
      </c>
      <c r="K197" s="154">
        <f>(VLOOKUP($E197,$D$6:$AI$660,8,)/VLOOKUP($E197,$D$6:$AI$660,3,))*$F197</f>
        <v>0</v>
      </c>
      <c r="L197" s="154">
        <f>(VLOOKUP($E197,$D$6:$AI$660,L$2,)/VLOOKUP($E197,$D$6:$AI$660,3,))*$F197</f>
        <v>0</v>
      </c>
      <c r="M197" s="154">
        <f>(VLOOKUP($E197,$D$6:$AI$660,M$2,)/VLOOKUP($E197,$D$6:$AI$660,3,))*$F197</f>
        <v>0</v>
      </c>
      <c r="N197" s="154">
        <f>(VLOOKUP($E197,$D$6:$AI$660,11,)/VLOOKUP($E197,$D$6:$AI$660,3,))*$F197</f>
        <v>0</v>
      </c>
      <c r="O197" s="154">
        <f t="shared" ref="O197:Q198" si="58">(VLOOKUP($E197,$D$6:$AI$660,O$2,)/VLOOKUP($E197,$D$6:$AI$660,3,))*$F197</f>
        <v>0</v>
      </c>
      <c r="P197" s="154">
        <f t="shared" si="58"/>
        <v>0</v>
      </c>
      <c r="Q197" s="154">
        <f t="shared" si="58"/>
        <v>0</v>
      </c>
      <c r="R197" s="154">
        <f>(VLOOKUP($E197,$D$6:$AI$660,15,)/VLOOKUP($E197,$D$6:$AI$660,3,))*$F197</f>
        <v>0</v>
      </c>
      <c r="S197" s="154">
        <f>(VLOOKUP($E197,$D$6:$AI$660,16,)/VLOOKUP($E197,$D$6:$AI$660,3,))*$F197</f>
        <v>0</v>
      </c>
      <c r="T197" s="154">
        <f>(VLOOKUP($E197,$D$6:$AI$660,17,)/VLOOKUP($E197,$D$6:$AI$660,3,))*$F197</f>
        <v>0</v>
      </c>
      <c r="U197" s="155">
        <f>SUM(G197:M197)</f>
        <v>0</v>
      </c>
      <c r="V197" s="140" t="str">
        <f>IF(ABS(F197-U197)&lt;0.01,"ok","err")</f>
        <v>ok</v>
      </c>
    </row>
    <row r="198" spans="1:22" x14ac:dyDescent="0.25">
      <c r="A198" s="153" t="s">
        <v>229</v>
      </c>
      <c r="C198" s="147" t="s">
        <v>205</v>
      </c>
      <c r="D198" s="147" t="s">
        <v>271</v>
      </c>
      <c r="E198" s="147" t="s">
        <v>314</v>
      </c>
      <c r="F198" s="16">
        <f>VLOOKUP(C198,'Functional Assignment'!$C$1:$AR$731,6,)</f>
        <v>0</v>
      </c>
      <c r="G198" s="16">
        <f t="shared" si="57"/>
        <v>0</v>
      </c>
      <c r="H198" s="16">
        <f t="shared" si="57"/>
        <v>0</v>
      </c>
      <c r="I198" s="16">
        <f t="shared" si="57"/>
        <v>0</v>
      </c>
      <c r="J198" s="16">
        <f t="shared" si="57"/>
        <v>0</v>
      </c>
      <c r="K198" s="16">
        <f>(VLOOKUP($E198,$D$6:$AI$660,8,)/VLOOKUP($E198,$D$6:$AI$660,3,))*$F198</f>
        <v>0</v>
      </c>
      <c r="L198" s="16">
        <f>(VLOOKUP($E198,$D$6:$AI$660,L$2,)/VLOOKUP($E198,$D$6:$AI$660,3,))*$F198</f>
        <v>0</v>
      </c>
      <c r="M198" s="16">
        <f>(VLOOKUP($E198,$D$6:$AI$660,M$2,)/VLOOKUP($E198,$D$6:$AI$660,3,))*$F198</f>
        <v>0</v>
      </c>
      <c r="N198" s="16">
        <f>(VLOOKUP($E198,$D$6:$AI$660,11,)/VLOOKUP($E198,$D$6:$AI$660,3,))*$F198</f>
        <v>0</v>
      </c>
      <c r="O198" s="16">
        <f t="shared" si="58"/>
        <v>0</v>
      </c>
      <c r="P198" s="16">
        <f t="shared" si="58"/>
        <v>0</v>
      </c>
      <c r="Q198" s="16">
        <f t="shared" si="58"/>
        <v>0</v>
      </c>
      <c r="R198" s="16">
        <f>(VLOOKUP($E198,$D$6:$AI$660,15,)/VLOOKUP($E198,$D$6:$AI$660,3,))*$F198</f>
        <v>0</v>
      </c>
      <c r="S198" s="16">
        <f>(VLOOKUP($E198,$D$6:$AI$660,16,)/VLOOKUP($E198,$D$6:$AI$660,3,))*$F198</f>
        <v>0</v>
      </c>
      <c r="T198" s="16">
        <f>(VLOOKUP($E198,$D$6:$AI$660,17,)/VLOOKUP($E198,$D$6:$AI$660,3,))*$F198</f>
        <v>0</v>
      </c>
      <c r="U198" s="155">
        <f>SUM(G198:M198)</f>
        <v>0</v>
      </c>
      <c r="V198" s="140" t="str">
        <f>IF(ABS(F198-U198)&lt;0.01,"ok","err")</f>
        <v>ok</v>
      </c>
    </row>
    <row r="199" spans="1:22" x14ac:dyDescent="0.25">
      <c r="A199" s="147" t="s">
        <v>667</v>
      </c>
      <c r="D199" s="147" t="s">
        <v>341</v>
      </c>
      <c r="F199" s="154">
        <f t="shared" ref="F199:T199" si="59">F197+F198</f>
        <v>0</v>
      </c>
      <c r="G199" s="154">
        <f t="shared" si="59"/>
        <v>0</v>
      </c>
      <c r="H199" s="154">
        <f t="shared" si="59"/>
        <v>0</v>
      </c>
      <c r="I199" s="154">
        <f t="shared" si="59"/>
        <v>0</v>
      </c>
      <c r="J199" s="154">
        <f t="shared" si="59"/>
        <v>0</v>
      </c>
      <c r="K199" s="154">
        <f t="shared" si="59"/>
        <v>0</v>
      </c>
      <c r="L199" s="154">
        <f t="shared" si="59"/>
        <v>0</v>
      </c>
      <c r="M199" s="154">
        <f t="shared" si="59"/>
        <v>0</v>
      </c>
      <c r="N199" s="154">
        <f t="shared" si="59"/>
        <v>0</v>
      </c>
      <c r="O199" s="154">
        <f t="shared" si="59"/>
        <v>0</v>
      </c>
      <c r="P199" s="154">
        <f t="shared" si="59"/>
        <v>0</v>
      </c>
      <c r="Q199" s="154">
        <f t="shared" si="59"/>
        <v>0</v>
      </c>
      <c r="R199" s="154">
        <f t="shared" si="59"/>
        <v>0</v>
      </c>
      <c r="S199" s="154">
        <f t="shared" si="59"/>
        <v>0</v>
      </c>
      <c r="T199" s="154">
        <f t="shared" si="59"/>
        <v>0</v>
      </c>
      <c r="U199" s="155">
        <f>SUM(G199:M199)</f>
        <v>0</v>
      </c>
      <c r="V199" s="140" t="str">
        <f>IF(ABS(F199-U199)&lt;0.01,"ok","err")</f>
        <v>ok</v>
      </c>
    </row>
    <row r="200" spans="1:22" x14ac:dyDescent="0.25">
      <c r="F200" s="16"/>
      <c r="G200" s="16"/>
      <c r="U200" s="155"/>
    </row>
    <row r="201" spans="1:22" x14ac:dyDescent="0.25">
      <c r="A201" s="141" t="s">
        <v>3</v>
      </c>
      <c r="F201" s="16"/>
      <c r="G201" s="16"/>
      <c r="U201" s="155"/>
    </row>
    <row r="202" spans="1:22" x14ac:dyDescent="0.25">
      <c r="A202" s="153" t="s">
        <v>209</v>
      </c>
      <c r="C202" s="147" t="s">
        <v>205</v>
      </c>
      <c r="D202" s="147" t="s">
        <v>272</v>
      </c>
      <c r="E202" s="147" t="s">
        <v>315</v>
      </c>
      <c r="F202" s="154">
        <f>VLOOKUP(C202,'Functional Assignment'!$C$1:$AR$731,7,)</f>
        <v>4177183.3261087965</v>
      </c>
      <c r="G202" s="154">
        <f t="shared" ref="G202:J203" si="60">(VLOOKUP($E202,$D$6:$AI$660,G$2,)/VLOOKUP($E202,$D$6:$AI$660,3,))*$F202</f>
        <v>2752159.7733541406</v>
      </c>
      <c r="H202" s="154">
        <f t="shared" si="60"/>
        <v>1316726.8654823797</v>
      </c>
      <c r="I202" s="154">
        <f t="shared" si="60"/>
        <v>108296.68727227623</v>
      </c>
      <c r="J202" s="154">
        <f t="shared" si="60"/>
        <v>0</v>
      </c>
      <c r="K202" s="154">
        <f>(VLOOKUP($E202,$D$6:$AI$660,8,)/VLOOKUP($E202,$D$6:$AI$660,3,))*$F202</f>
        <v>0</v>
      </c>
      <c r="L202" s="154">
        <f>(VLOOKUP($E202,$D$6:$AI$660,L$2,)/VLOOKUP($E202,$D$6:$AI$660,3,))*$F202</f>
        <v>0</v>
      </c>
      <c r="M202" s="154">
        <f>(VLOOKUP($E202,$D$6:$AI$660,M$2,)/VLOOKUP($E202,$D$6:$AI$660,3,))*$F202</f>
        <v>0</v>
      </c>
      <c r="N202" s="154">
        <f>(VLOOKUP($E202,$D$6:$AI$660,11,)/VLOOKUP($E202,$D$6:$AI$660,3,))*$F202</f>
        <v>0</v>
      </c>
      <c r="O202" s="154">
        <f t="shared" ref="O202:Q203" si="61">(VLOOKUP($E202,$D$6:$AI$660,O$2,)/VLOOKUP($E202,$D$6:$AI$660,3,))*$F202</f>
        <v>0</v>
      </c>
      <c r="P202" s="154">
        <f t="shared" si="61"/>
        <v>0</v>
      </c>
      <c r="Q202" s="154">
        <f t="shared" si="61"/>
        <v>0</v>
      </c>
      <c r="R202" s="154">
        <f>(VLOOKUP($E202,$D$6:$AI$660,15,)/VLOOKUP($E202,$D$6:$AI$660,3,))*$F202</f>
        <v>0</v>
      </c>
      <c r="S202" s="154">
        <f>(VLOOKUP($E202,$D$6:$AI$660,16,)/VLOOKUP($E202,$D$6:$AI$660,3,))*$F202</f>
        <v>0</v>
      </c>
      <c r="T202" s="154">
        <f>(VLOOKUP($E202,$D$6:$AI$660,17,)/VLOOKUP($E202,$D$6:$AI$660,3,))*$F202</f>
        <v>0</v>
      </c>
      <c r="U202" s="155">
        <f>SUM(G202:M202)</f>
        <v>4177183.3261087965</v>
      </c>
      <c r="V202" s="140" t="str">
        <f>IF(ABS(F202-U202)&lt;0.01,"ok","err")</f>
        <v>ok</v>
      </c>
    </row>
    <row r="203" spans="1:22" x14ac:dyDescent="0.25">
      <c r="A203" s="147" t="s">
        <v>229</v>
      </c>
      <c r="C203" s="147" t="s">
        <v>205</v>
      </c>
      <c r="D203" s="147" t="s">
        <v>273</v>
      </c>
      <c r="E203" s="147" t="s">
        <v>316</v>
      </c>
      <c r="F203" s="16">
        <f>VLOOKUP(C203,'Functional Assignment'!$C$1:$AR$731,8,)</f>
        <v>0</v>
      </c>
      <c r="G203" s="16">
        <f t="shared" si="60"/>
        <v>0</v>
      </c>
      <c r="H203" s="16">
        <f t="shared" si="60"/>
        <v>0</v>
      </c>
      <c r="I203" s="16">
        <f t="shared" si="60"/>
        <v>0</v>
      </c>
      <c r="J203" s="16">
        <f t="shared" si="60"/>
        <v>0</v>
      </c>
      <c r="K203" s="16">
        <f>(VLOOKUP($E203,$D$6:$AI$660,8,)/VLOOKUP($E203,$D$6:$AI$660,3,))*$F203</f>
        <v>0</v>
      </c>
      <c r="L203" s="16">
        <f>(VLOOKUP($E203,$D$6:$AI$660,L$2,)/VLOOKUP($E203,$D$6:$AI$660,3,))*$F203</f>
        <v>0</v>
      </c>
      <c r="M203" s="16">
        <f>(VLOOKUP($E203,$D$6:$AI$660,M$2,)/VLOOKUP($E203,$D$6:$AI$660,3,))*$F203</f>
        <v>0</v>
      </c>
      <c r="N203" s="16">
        <f>(VLOOKUP($E203,$D$6:$AI$660,11,)/VLOOKUP($E203,$D$6:$AI$660,3,))*$F203</f>
        <v>0</v>
      </c>
      <c r="O203" s="16">
        <f t="shared" si="61"/>
        <v>0</v>
      </c>
      <c r="P203" s="16">
        <f t="shared" si="61"/>
        <v>0</v>
      </c>
      <c r="Q203" s="16">
        <f t="shared" si="61"/>
        <v>0</v>
      </c>
      <c r="R203" s="16">
        <f>(VLOOKUP($E203,$D$6:$AI$660,15,)/VLOOKUP($E203,$D$6:$AI$660,3,))*$F203</f>
        <v>0</v>
      </c>
      <c r="S203" s="16">
        <f>(VLOOKUP($E203,$D$6:$AI$660,16,)/VLOOKUP($E203,$D$6:$AI$660,3,))*$F203</f>
        <v>0</v>
      </c>
      <c r="T203" s="16">
        <f>(VLOOKUP($E203,$D$6:$AI$660,17,)/VLOOKUP($E203,$D$6:$AI$660,3,))*$F203</f>
        <v>0</v>
      </c>
      <c r="U203" s="155">
        <f>SUM(G203:M203)</f>
        <v>0</v>
      </c>
      <c r="V203" s="140" t="str">
        <f>IF(ABS(F203-U203)&lt;0.01,"ok","err")</f>
        <v>ok</v>
      </c>
    </row>
    <row r="204" spans="1:22" x14ac:dyDescent="0.25">
      <c r="A204" s="147" t="s">
        <v>230</v>
      </c>
      <c r="D204" s="147" t="s">
        <v>342</v>
      </c>
      <c r="F204" s="154">
        <f>SUM(F202:F203)</f>
        <v>4177183.3261087965</v>
      </c>
      <c r="G204" s="154">
        <f t="shared" ref="G204:T204" si="62">G202+G203</f>
        <v>2752159.7733541406</v>
      </c>
      <c r="H204" s="154">
        <f t="shared" si="62"/>
        <v>1316726.8654823797</v>
      </c>
      <c r="I204" s="154">
        <f t="shared" si="62"/>
        <v>108296.68727227623</v>
      </c>
      <c r="J204" s="154">
        <f t="shared" si="62"/>
        <v>0</v>
      </c>
      <c r="K204" s="154">
        <f t="shared" si="62"/>
        <v>0</v>
      </c>
      <c r="L204" s="154">
        <f t="shared" si="62"/>
        <v>0</v>
      </c>
      <c r="M204" s="154">
        <f t="shared" si="62"/>
        <v>0</v>
      </c>
      <c r="N204" s="154">
        <f t="shared" si="62"/>
        <v>0</v>
      </c>
      <c r="O204" s="154">
        <f t="shared" si="62"/>
        <v>0</v>
      </c>
      <c r="P204" s="154">
        <f t="shared" si="62"/>
        <v>0</v>
      </c>
      <c r="Q204" s="154">
        <f t="shared" si="62"/>
        <v>0</v>
      </c>
      <c r="R204" s="154">
        <f t="shared" si="62"/>
        <v>0</v>
      </c>
      <c r="S204" s="154">
        <f t="shared" si="62"/>
        <v>0</v>
      </c>
      <c r="T204" s="154">
        <f t="shared" si="62"/>
        <v>0</v>
      </c>
      <c r="U204" s="155">
        <f>SUM(G204:M204)</f>
        <v>4177183.3261087965</v>
      </c>
      <c r="V204" s="140" t="str">
        <f>IF(ABS(F204-U204)&lt;0.01,"ok","err")</f>
        <v>ok</v>
      </c>
    </row>
    <row r="205" spans="1:22" x14ac:dyDescent="0.25">
      <c r="F205" s="16"/>
      <c r="G205" s="16"/>
      <c r="U205" s="155"/>
    </row>
    <row r="206" spans="1:22" x14ac:dyDescent="0.25">
      <c r="A206" s="141" t="s">
        <v>4</v>
      </c>
      <c r="F206" s="16"/>
      <c r="G206" s="16"/>
      <c r="U206" s="155"/>
    </row>
    <row r="207" spans="1:22" x14ac:dyDescent="0.25">
      <c r="A207" s="153" t="s">
        <v>209</v>
      </c>
      <c r="C207" s="147" t="s">
        <v>205</v>
      </c>
      <c r="D207" s="147" t="s">
        <v>274</v>
      </c>
      <c r="E207" s="147" t="s">
        <v>317</v>
      </c>
      <c r="F207" s="154">
        <f>VLOOKUP(C207,'Functional Assignment'!$C$1:$AR$731,9,)</f>
        <v>854703.45413043955</v>
      </c>
      <c r="G207" s="154">
        <f t="shared" ref="G207:J208" si="63">(VLOOKUP($E207,$D$6:$AI$660,G$2,)/VLOOKUP($E207,$D$6:$AI$660,3,))*$F207</f>
        <v>563125.98250167526</v>
      </c>
      <c r="H207" s="154">
        <f t="shared" si="63"/>
        <v>269418.62786819541</v>
      </c>
      <c r="I207" s="154">
        <f t="shared" si="63"/>
        <v>22158.84376056894</v>
      </c>
      <c r="J207" s="154">
        <f t="shared" si="63"/>
        <v>0</v>
      </c>
      <c r="K207" s="154">
        <f>(VLOOKUP($E207,$D$6:$AI$660,8,)/VLOOKUP($E207,$D$6:$AI$660,3,))*$F207</f>
        <v>0</v>
      </c>
      <c r="L207" s="154">
        <f>(VLOOKUP($E207,$D$6:$AI$660,L$2,)/VLOOKUP($E207,$D$6:$AI$660,3,))*$F207</f>
        <v>0</v>
      </c>
      <c r="M207" s="154">
        <f>(VLOOKUP($E207,$D$6:$AI$660,M$2,)/VLOOKUP($E207,$D$6:$AI$660,3,))*$F207</f>
        <v>0</v>
      </c>
      <c r="N207" s="154">
        <f>(VLOOKUP($E207,$D$6:$AI$660,11,)/VLOOKUP($E207,$D$6:$AI$660,3,))*$F207</f>
        <v>0</v>
      </c>
      <c r="O207" s="154">
        <f t="shared" ref="O207:Q208" si="64">(VLOOKUP($E207,$D$6:$AI$660,O$2,)/VLOOKUP($E207,$D$6:$AI$660,3,))*$F207</f>
        <v>0</v>
      </c>
      <c r="P207" s="154">
        <f t="shared" si="64"/>
        <v>0</v>
      </c>
      <c r="Q207" s="154">
        <f t="shared" si="64"/>
        <v>0</v>
      </c>
      <c r="R207" s="154">
        <f>(VLOOKUP($E207,$D$6:$AI$660,15,)/VLOOKUP($E207,$D$6:$AI$660,3,))*$F207</f>
        <v>0</v>
      </c>
      <c r="S207" s="154">
        <f>(VLOOKUP($E207,$D$6:$AI$660,16,)/VLOOKUP($E207,$D$6:$AI$660,3,))*$F207</f>
        <v>0</v>
      </c>
      <c r="T207" s="154">
        <f>(VLOOKUP($E207,$D$6:$AI$660,17,)/VLOOKUP($E207,$D$6:$AI$660,3,))*$F207</f>
        <v>0</v>
      </c>
      <c r="U207" s="155">
        <f>SUM(G207:M207)</f>
        <v>854703.45413043955</v>
      </c>
      <c r="V207" s="140" t="str">
        <f>IF(ABS(F207-U207)&lt;0.01,"ok","err")</f>
        <v>ok</v>
      </c>
    </row>
    <row r="208" spans="1:22" x14ac:dyDescent="0.25">
      <c r="A208" s="147" t="s">
        <v>229</v>
      </c>
      <c r="C208" s="147" t="s">
        <v>205</v>
      </c>
      <c r="D208" s="147" t="s">
        <v>275</v>
      </c>
      <c r="E208" s="147" t="s">
        <v>318</v>
      </c>
      <c r="F208" s="16">
        <f>VLOOKUP(C208,'Functional Assignment'!$C$1:$AR$731,10,)</f>
        <v>0</v>
      </c>
      <c r="G208" s="16">
        <f t="shared" si="63"/>
        <v>0</v>
      </c>
      <c r="H208" s="16">
        <f t="shared" si="63"/>
        <v>0</v>
      </c>
      <c r="I208" s="16">
        <f t="shared" si="63"/>
        <v>0</v>
      </c>
      <c r="J208" s="16">
        <f t="shared" si="63"/>
        <v>0</v>
      </c>
      <c r="K208" s="16">
        <f>(VLOOKUP($E208,$D$6:$AI$660,8,)/VLOOKUP($E208,$D$6:$AI$660,3,))*$F208</f>
        <v>0</v>
      </c>
      <c r="L208" s="16">
        <f>(VLOOKUP($E208,$D$6:$AI$660,L$2,)/VLOOKUP($E208,$D$6:$AI$660,3,))*$F208</f>
        <v>0</v>
      </c>
      <c r="M208" s="16">
        <f>(VLOOKUP($E208,$D$6:$AI$660,M$2,)/VLOOKUP($E208,$D$6:$AI$660,3,))*$F208</f>
        <v>0</v>
      </c>
      <c r="N208" s="16">
        <f>(VLOOKUP($E208,$D$6:$AI$660,11,)/VLOOKUP($E208,$D$6:$AI$660,3,))*$F208</f>
        <v>0</v>
      </c>
      <c r="O208" s="16">
        <f t="shared" si="64"/>
        <v>0</v>
      </c>
      <c r="P208" s="16">
        <f t="shared" si="64"/>
        <v>0</v>
      </c>
      <c r="Q208" s="16">
        <f t="shared" si="64"/>
        <v>0</v>
      </c>
      <c r="R208" s="16">
        <f>(VLOOKUP($E208,$D$6:$AI$660,15,)/VLOOKUP($E208,$D$6:$AI$660,3,))*$F208</f>
        <v>0</v>
      </c>
      <c r="S208" s="16">
        <f>(VLOOKUP($E208,$D$6:$AI$660,16,)/VLOOKUP($E208,$D$6:$AI$660,3,))*$F208</f>
        <v>0</v>
      </c>
      <c r="T208" s="16">
        <f>(VLOOKUP($E208,$D$6:$AI$660,17,)/VLOOKUP($E208,$D$6:$AI$660,3,))*$F208</f>
        <v>0</v>
      </c>
      <c r="U208" s="155">
        <f>SUM(G208:M208)</f>
        <v>0</v>
      </c>
      <c r="V208" s="140" t="str">
        <f>IF(ABS(F208-U208)&lt;0.01,"ok","err")</f>
        <v>ok</v>
      </c>
    </row>
    <row r="209" spans="1:23" x14ac:dyDescent="0.25">
      <c r="A209" s="147" t="s">
        <v>231</v>
      </c>
      <c r="D209" s="147" t="s">
        <v>343</v>
      </c>
      <c r="F209" s="154">
        <f>SUM(F207:F208)</f>
        <v>854703.45413043955</v>
      </c>
      <c r="G209" s="154">
        <f t="shared" ref="G209:T209" si="65">G207+G208</f>
        <v>563125.98250167526</v>
      </c>
      <c r="H209" s="154">
        <f t="shared" si="65"/>
        <v>269418.62786819541</v>
      </c>
      <c r="I209" s="154">
        <f t="shared" si="65"/>
        <v>22158.84376056894</v>
      </c>
      <c r="J209" s="154">
        <f t="shared" si="65"/>
        <v>0</v>
      </c>
      <c r="K209" s="154">
        <f t="shared" si="65"/>
        <v>0</v>
      </c>
      <c r="L209" s="154">
        <f t="shared" si="65"/>
        <v>0</v>
      </c>
      <c r="M209" s="154">
        <f t="shared" si="65"/>
        <v>0</v>
      </c>
      <c r="N209" s="154">
        <f t="shared" si="65"/>
        <v>0</v>
      </c>
      <c r="O209" s="154">
        <f t="shared" si="65"/>
        <v>0</v>
      </c>
      <c r="P209" s="154">
        <f t="shared" si="65"/>
        <v>0</v>
      </c>
      <c r="Q209" s="154">
        <f t="shared" si="65"/>
        <v>0</v>
      </c>
      <c r="R209" s="154">
        <f t="shared" si="65"/>
        <v>0</v>
      </c>
      <c r="S209" s="154">
        <f t="shared" si="65"/>
        <v>0</v>
      </c>
      <c r="T209" s="154">
        <f t="shared" si="65"/>
        <v>0</v>
      </c>
      <c r="U209" s="155">
        <f>SUM(G209:M209)</f>
        <v>854703.45413043955</v>
      </c>
      <c r="V209" s="140" t="str">
        <f>IF(ABS(F209-U209)&lt;0.01,"ok","err")</f>
        <v>ok</v>
      </c>
    </row>
    <row r="210" spans="1:23" x14ac:dyDescent="0.25">
      <c r="F210" s="16"/>
      <c r="U210" s="155"/>
    </row>
    <row r="211" spans="1:23" x14ac:dyDescent="0.25">
      <c r="A211" s="141" t="s">
        <v>6</v>
      </c>
      <c r="F211" s="16"/>
      <c r="U211" s="155"/>
    </row>
    <row r="212" spans="1:23" x14ac:dyDescent="0.25">
      <c r="A212" s="147" t="s">
        <v>229</v>
      </c>
      <c r="C212" s="147" t="s">
        <v>205</v>
      </c>
      <c r="D212" s="147" t="s">
        <v>276</v>
      </c>
      <c r="E212" s="147" t="s">
        <v>319</v>
      </c>
      <c r="F212" s="154">
        <f>VLOOKUP(C212,'Functional Assignment'!$C$1:$AR$731,11,)</f>
        <v>0</v>
      </c>
      <c r="G212" s="154">
        <f>(VLOOKUP($E212,$D$6:$AI$660,G$2,)/VLOOKUP($E212,$D$6:$AI$660,3,))*$F212</f>
        <v>0</v>
      </c>
      <c r="H212" s="154">
        <f>(VLOOKUP($E212,$D$6:$AI$660,H$2,)/VLOOKUP($E212,$D$6:$AI$660,3,))*$F212</f>
        <v>0</v>
      </c>
      <c r="I212" s="154">
        <f>(VLOOKUP($E212,$D$6:$AI$660,I$2,)/VLOOKUP($E212,$D$6:$AI$660,3,))*$F212</f>
        <v>0</v>
      </c>
      <c r="J212" s="154">
        <f>(VLOOKUP($E212,$D$6:$AI$660,J$2,)/VLOOKUP($E212,$D$6:$AI$660,3,))*$F212</f>
        <v>0</v>
      </c>
      <c r="K212" s="154">
        <f>(VLOOKUP($E212,$D$6:$AI$660,8,)/VLOOKUP($E212,$D$6:$AI$660,3,))*$F212</f>
        <v>0</v>
      </c>
      <c r="L212" s="154">
        <f>(VLOOKUP($E212,$D$6:$AI$660,L$2,)/VLOOKUP($E212,$D$6:$AI$660,3,))*$F212</f>
        <v>0</v>
      </c>
      <c r="M212" s="154">
        <f>(VLOOKUP($E212,$D$6:$AI$660,M$2,)/VLOOKUP($E212,$D$6:$AI$660,3,))*$F212</f>
        <v>0</v>
      </c>
      <c r="N212" s="154">
        <f>(VLOOKUP($E212,$D$6:$AI$660,11,)/VLOOKUP($E212,$D$6:$AI$660,3,))*$F212</f>
        <v>0</v>
      </c>
      <c r="O212" s="154">
        <f>(VLOOKUP($E212,$D$6:$AI$660,O$2,)/VLOOKUP($E212,$D$6:$AI$660,3,))*$F212</f>
        <v>0</v>
      </c>
      <c r="P212" s="154">
        <f>(VLOOKUP($E212,$D$6:$AI$660,P$2,)/VLOOKUP($E212,$D$6:$AI$660,3,))*$F212</f>
        <v>0</v>
      </c>
      <c r="Q212" s="154">
        <f>(VLOOKUP($E212,$D$6:$AI$660,Q$2,)/VLOOKUP($E212,$D$6:$AI$660,3,))*$F212</f>
        <v>0</v>
      </c>
      <c r="R212" s="154">
        <f>(VLOOKUP($E212,$D$6:$AI$660,15,)/VLOOKUP($E212,$D$6:$AI$660,3,))*$F212</f>
        <v>0</v>
      </c>
      <c r="S212" s="154">
        <f>(VLOOKUP($E212,$D$6:$AI$660,16,)/VLOOKUP($E212,$D$6:$AI$660,3,))*$F212</f>
        <v>0</v>
      </c>
      <c r="T212" s="154">
        <f>(VLOOKUP($E212,$D$6:$AI$660,17,)/VLOOKUP($E212,$D$6:$AI$660,3,))*$F212</f>
        <v>0</v>
      </c>
      <c r="U212" s="155">
        <f>SUM(G212:M212)</f>
        <v>0</v>
      </c>
      <c r="V212" s="140" t="str">
        <f>IF(ABS(F212-U212)&lt;0.01,"ok","err")</f>
        <v>ok</v>
      </c>
    </row>
    <row r="213" spans="1:23" x14ac:dyDescent="0.25">
      <c r="A213" s="153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55"/>
      <c r="V213" s="140"/>
    </row>
    <row r="214" spans="1:23" x14ac:dyDescent="0.25">
      <c r="A214" s="141" t="s">
        <v>7</v>
      </c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55"/>
      <c r="V214" s="140"/>
    </row>
    <row r="215" spans="1:23" x14ac:dyDescent="0.25">
      <c r="A215" s="153" t="s">
        <v>209</v>
      </c>
      <c r="C215" s="147" t="s">
        <v>205</v>
      </c>
      <c r="D215" s="147" t="s">
        <v>277</v>
      </c>
      <c r="E215" s="147" t="s">
        <v>320</v>
      </c>
      <c r="F215" s="154">
        <f>VLOOKUP(C215,'Functional Assignment'!$C$1:$AR$731,12,)</f>
        <v>878555.94208297937</v>
      </c>
      <c r="G215" s="154">
        <f>(VLOOKUP($E215,$D$6:$AI$660,G$2,)/VLOOKUP($E215,$D$6:$AI$660,3,))*$F215</f>
        <v>491176.40628857521</v>
      </c>
      <c r="H215" s="154">
        <f>(VLOOKUP($E215,$D$6:$AI$660,H$2,)/VLOOKUP($E215,$D$6:$AI$660,3,))*$F215</f>
        <v>231580.79681039351</v>
      </c>
      <c r="I215" s="154">
        <f>(VLOOKUP($E215,$D$6:$AI$660,I$2,)/VLOOKUP($E215,$D$6:$AI$660,3,))*$F215</f>
        <v>16863.127676341261</v>
      </c>
      <c r="J215" s="154">
        <f>(VLOOKUP($E215,$D$6:$AI$660,J$2,)/VLOOKUP($E215,$D$6:$AI$660,3,))*$F215</f>
        <v>4572.3641067235167</v>
      </c>
      <c r="K215" s="154">
        <f>(VLOOKUP($E215,$D$6:$AI$660,8,)/VLOOKUP($E215,$D$6:$AI$660,3,))*$F215</f>
        <v>131100.58686107281</v>
      </c>
      <c r="L215" s="154">
        <f>(VLOOKUP($E215,$D$6:$AI$660,L$2,)/VLOOKUP($E215,$D$6:$AI$660,3,))*$F215</f>
        <v>3262.660339873185</v>
      </c>
      <c r="M215" s="154">
        <f>(VLOOKUP($E215,$D$6:$AI$660,M$2,)/VLOOKUP($E215,$D$6:$AI$660,3,))*$F215</f>
        <v>0</v>
      </c>
      <c r="N215" s="154">
        <f>(VLOOKUP($E215,$D$6:$AI$660,11,)/VLOOKUP($E215,$D$6:$AI$660,3,))*$F215</f>
        <v>0</v>
      </c>
      <c r="O215" s="154">
        <f>(VLOOKUP($E215,$D$6:$AI$660,O$2,)/VLOOKUP($E215,$D$6:$AI$660,3,))*$F215</f>
        <v>0</v>
      </c>
      <c r="P215" s="154">
        <f>(VLOOKUP($E215,$D$6:$AI$660,P$2,)/VLOOKUP($E215,$D$6:$AI$660,3,))*$F215</f>
        <v>0</v>
      </c>
      <c r="Q215" s="154">
        <f>(VLOOKUP($E215,$D$6:$AI$660,Q$2,)/VLOOKUP($E215,$D$6:$AI$660,3,))*$F215</f>
        <v>0</v>
      </c>
      <c r="R215" s="154">
        <f>(VLOOKUP($E215,$D$6:$AI$660,15,)/VLOOKUP($E215,$D$6:$AI$660,3,))*$F215</f>
        <v>0</v>
      </c>
      <c r="S215" s="154">
        <f>(VLOOKUP($E215,$D$6:$AI$660,16,)/VLOOKUP($E215,$D$6:$AI$660,3,))*$F215</f>
        <v>0</v>
      </c>
      <c r="T215" s="154">
        <f>(VLOOKUP($E215,$D$6:$AI$660,17,)/VLOOKUP($E215,$D$6:$AI$660,3,))*$F215</f>
        <v>0</v>
      </c>
      <c r="U215" s="155">
        <f>SUM(G215:M215)</f>
        <v>878555.94208297948</v>
      </c>
      <c r="V215" s="140" t="str">
        <f>IF(ABS(F215-U215)&lt;0.01,"ok","err")</f>
        <v>ok</v>
      </c>
    </row>
    <row r="216" spans="1:23" x14ac:dyDescent="0.25">
      <c r="F216" s="16"/>
      <c r="U216" s="155"/>
    </row>
    <row r="217" spans="1:23" x14ac:dyDescent="0.25">
      <c r="A217" s="141" t="s">
        <v>8</v>
      </c>
      <c r="F217" s="16"/>
      <c r="U217" s="155"/>
    </row>
    <row r="218" spans="1:23" x14ac:dyDescent="0.25">
      <c r="A218" s="153" t="s">
        <v>690</v>
      </c>
      <c r="C218" s="147" t="s">
        <v>205</v>
      </c>
      <c r="D218" s="147" t="s">
        <v>278</v>
      </c>
      <c r="E218" s="147" t="s">
        <v>695</v>
      </c>
      <c r="F218" s="154">
        <f>VLOOKUP(C218,'Functional Assignment'!$C$1:$AR$731,13,)</f>
        <v>3307710.5656641717</v>
      </c>
      <c r="G218" s="154">
        <f t="shared" ref="G218:J221" si="66">(VLOOKUP($E218,$D$6:$AI$660,G$2,)/VLOOKUP($E218,$D$6:$AI$660,3,))*$F218</f>
        <v>2100266.3861483699</v>
      </c>
      <c r="H218" s="154">
        <f t="shared" si="66"/>
        <v>969282.60957577976</v>
      </c>
      <c r="I218" s="154">
        <f t="shared" si="66"/>
        <v>69170.848506037029</v>
      </c>
      <c r="J218" s="154">
        <f t="shared" si="66"/>
        <v>0.19131935296940261</v>
      </c>
      <c r="K218" s="154">
        <f>(VLOOKUP($E218,$D$6:$AI$660,8,)/VLOOKUP($E218,$D$6:$AI$660,3,))*$F218</f>
        <v>168990.53011463242</v>
      </c>
      <c r="L218" s="154">
        <f t="shared" ref="L218:M221" si="67">(VLOOKUP($E218,$D$6:$AI$660,L$2,)/VLOOKUP($E218,$D$6:$AI$660,3,))*$F218</f>
        <v>0</v>
      </c>
      <c r="M218" s="154">
        <f t="shared" si="67"/>
        <v>0</v>
      </c>
      <c r="N218" s="154">
        <f>(VLOOKUP($E218,$D$6:$AI$660,11,)/VLOOKUP($E218,$D$6:$AI$660,3,))*$F218</f>
        <v>0</v>
      </c>
      <c r="O218" s="154">
        <f t="shared" ref="O218:Q221" si="68">(VLOOKUP($E218,$D$6:$AI$660,O$2,)/VLOOKUP($E218,$D$6:$AI$660,3,))*$F218</f>
        <v>0</v>
      </c>
      <c r="P218" s="154">
        <f t="shared" si="68"/>
        <v>0</v>
      </c>
      <c r="Q218" s="154">
        <f t="shared" si="68"/>
        <v>0</v>
      </c>
      <c r="R218" s="154">
        <f>(VLOOKUP($E218,$D$6:$AI$660,15,)/VLOOKUP($E218,$D$6:$AI$660,3,))*$F218</f>
        <v>0</v>
      </c>
      <c r="S218" s="154">
        <f>(VLOOKUP($E218,$D$6:$AI$660,16,)/VLOOKUP($E218,$D$6:$AI$660,3,))*$F218</f>
        <v>0</v>
      </c>
      <c r="T218" s="154">
        <f>(VLOOKUP($E218,$D$6:$AI$660,17,)/VLOOKUP($E218,$D$6:$AI$660,3,))*$F218</f>
        <v>0</v>
      </c>
      <c r="U218" s="155">
        <f>SUM(G218:M218)</f>
        <v>3307710.5656641722</v>
      </c>
      <c r="V218" s="140" t="str">
        <f>IF(ABS(F218-U218)&lt;0.01,"ok","err")</f>
        <v>ok</v>
      </c>
    </row>
    <row r="219" spans="1:23" x14ac:dyDescent="0.25">
      <c r="A219" s="153" t="s">
        <v>689</v>
      </c>
      <c r="C219" s="147" t="s">
        <v>205</v>
      </c>
      <c r="D219" s="147" t="s">
        <v>279</v>
      </c>
      <c r="E219" s="147" t="s">
        <v>694</v>
      </c>
      <c r="F219" s="16">
        <f>VLOOKUP(C219,'Functional Assignment'!$C$1:$AR$731,14,)</f>
        <v>5536853.1843691478</v>
      </c>
      <c r="G219" s="16">
        <f t="shared" si="66"/>
        <v>5119866.9575289991</v>
      </c>
      <c r="H219" s="16">
        <f t="shared" si="66"/>
        <v>411810.56895497633</v>
      </c>
      <c r="I219" s="16">
        <f t="shared" si="66"/>
        <v>4354.542091747121</v>
      </c>
      <c r="J219" s="16">
        <f t="shared" si="66"/>
        <v>21.722640037714367</v>
      </c>
      <c r="K219" s="16">
        <f>(VLOOKUP($E219,$D$6:$AI$660,8,)/VLOOKUP($E219,$D$6:$AI$660,3,))*$F219</f>
        <v>799.39315338788867</v>
      </c>
      <c r="L219" s="16">
        <f t="shared" si="67"/>
        <v>0</v>
      </c>
      <c r="M219" s="16">
        <f t="shared" si="67"/>
        <v>0</v>
      </c>
      <c r="N219" s="16">
        <f>(VLOOKUP($E219,$D$6:$AI$660,11,)/VLOOKUP($E219,$D$6:$AI$660,3,))*$F219</f>
        <v>0</v>
      </c>
      <c r="O219" s="16">
        <f t="shared" si="68"/>
        <v>0</v>
      </c>
      <c r="P219" s="16">
        <f t="shared" si="68"/>
        <v>0</v>
      </c>
      <c r="Q219" s="16">
        <f t="shared" si="68"/>
        <v>0</v>
      </c>
      <c r="R219" s="16">
        <f>(VLOOKUP($E219,$D$6:$AI$660,15,)/VLOOKUP($E219,$D$6:$AI$660,3,))*$F219</f>
        <v>0</v>
      </c>
      <c r="S219" s="16">
        <f>(VLOOKUP($E219,$D$6:$AI$660,16,)/VLOOKUP($E219,$D$6:$AI$660,3,))*$F219</f>
        <v>0</v>
      </c>
      <c r="T219" s="16">
        <f>(VLOOKUP($E219,$D$6:$AI$660,17,)/VLOOKUP($E219,$D$6:$AI$660,3,))*$F219</f>
        <v>0</v>
      </c>
      <c r="U219" s="155">
        <f>SUM(G219:M219)</f>
        <v>5536853.1843691478</v>
      </c>
      <c r="V219" s="140" t="str">
        <f>IF(ABS(F219-U219)&lt;0.01,"ok","err")</f>
        <v>ok</v>
      </c>
      <c r="W219" s="156"/>
    </row>
    <row r="220" spans="1:23" x14ac:dyDescent="0.25">
      <c r="A220" s="153" t="s">
        <v>691</v>
      </c>
      <c r="C220" s="147" t="s">
        <v>205</v>
      </c>
      <c r="D220" s="147" t="s">
        <v>278</v>
      </c>
      <c r="E220" s="147" t="s">
        <v>321</v>
      </c>
      <c r="F220" s="16">
        <f>VLOOKUP(C220,'Functional Assignment'!$C$1:$AR$731,15,)</f>
        <v>481332.37479372241</v>
      </c>
      <c r="G220" s="16">
        <f t="shared" si="66"/>
        <v>269099.66088328662</v>
      </c>
      <c r="H220" s="16">
        <f t="shared" si="66"/>
        <v>126875.6257240602</v>
      </c>
      <c r="I220" s="16">
        <f t="shared" si="66"/>
        <v>9238.762043608669</v>
      </c>
      <c r="J220" s="16">
        <f t="shared" si="66"/>
        <v>2505.0503542128909</v>
      </c>
      <c r="K220" s="16">
        <f>(VLOOKUP($E220,$D$6:$AI$660,8,)/VLOOKUP($E220,$D$6:$AI$660,3,))*$F220</f>
        <v>71825.769752440872</v>
      </c>
      <c r="L220" s="16">
        <f t="shared" si="67"/>
        <v>1787.5060361132103</v>
      </c>
      <c r="M220" s="16">
        <f t="shared" si="67"/>
        <v>0</v>
      </c>
      <c r="N220" s="16">
        <f>(VLOOKUP($E220,$D$6:$AI$660,11,)/VLOOKUP($E220,$D$6:$AI$660,3,))*$F220</f>
        <v>0</v>
      </c>
      <c r="O220" s="16">
        <f t="shared" si="68"/>
        <v>0</v>
      </c>
      <c r="P220" s="16">
        <f t="shared" si="68"/>
        <v>0</v>
      </c>
      <c r="Q220" s="16">
        <f t="shared" si="68"/>
        <v>0</v>
      </c>
      <c r="R220" s="16"/>
      <c r="S220" s="16"/>
      <c r="T220" s="16"/>
      <c r="U220" s="155"/>
      <c r="V220" s="140"/>
    </row>
    <row r="221" spans="1:23" x14ac:dyDescent="0.25">
      <c r="A221" s="153" t="s">
        <v>688</v>
      </c>
      <c r="C221" s="147" t="s">
        <v>205</v>
      </c>
      <c r="D221" s="147" t="s">
        <v>279</v>
      </c>
      <c r="E221" s="147" t="s">
        <v>322</v>
      </c>
      <c r="F221" s="16">
        <f>VLOOKUP(C221,'Functional Assignment'!$C$1:$AR$731,16,)</f>
        <v>346884.94235578488</v>
      </c>
      <c r="G221" s="16">
        <f t="shared" si="66"/>
        <v>320720.91151876835</v>
      </c>
      <c r="H221" s="16">
        <f t="shared" si="66"/>
        <v>25796.81506256299</v>
      </c>
      <c r="I221" s="16">
        <f t="shared" si="66"/>
        <v>273.86770876552237</v>
      </c>
      <c r="J221" s="16">
        <f t="shared" si="66"/>
        <v>6.2594912852033353</v>
      </c>
      <c r="K221" s="16">
        <f>(VLOOKUP($E221,$D$6:$AI$660,8,)/VLOOKUP($E221,$D$6:$AI$660,3,))*$F221</f>
        <v>85.999967222793657</v>
      </c>
      <c r="L221" s="16">
        <f t="shared" si="67"/>
        <v>1.0886071800353625</v>
      </c>
      <c r="M221" s="16">
        <f t="shared" si="67"/>
        <v>0</v>
      </c>
      <c r="N221" s="16">
        <f>(VLOOKUP($E221,$D$6:$AI$660,11,)/VLOOKUP($E221,$D$6:$AI$660,3,))*$F221</f>
        <v>0</v>
      </c>
      <c r="O221" s="16">
        <f t="shared" si="68"/>
        <v>0</v>
      </c>
      <c r="P221" s="16">
        <f t="shared" si="68"/>
        <v>0</v>
      </c>
      <c r="Q221" s="16">
        <f t="shared" si="68"/>
        <v>0</v>
      </c>
      <c r="R221" s="16"/>
      <c r="S221" s="16"/>
      <c r="T221" s="16"/>
      <c r="U221" s="155"/>
      <c r="V221" s="140"/>
    </row>
    <row r="222" spans="1:23" x14ac:dyDescent="0.25">
      <c r="A222" s="147" t="s">
        <v>232</v>
      </c>
      <c r="F222" s="154">
        <f>SUM(F218:F221)</f>
        <v>9672781.0671828277</v>
      </c>
      <c r="G222" s="154">
        <f t="shared" ref="G222:Q222" si="69">SUM(G218:G221)</f>
        <v>7809953.9160794243</v>
      </c>
      <c r="H222" s="154">
        <f t="shared" si="69"/>
        <v>1533765.6193173793</v>
      </c>
      <c r="I222" s="154">
        <f t="shared" si="69"/>
        <v>83038.020350158346</v>
      </c>
      <c r="J222" s="154">
        <f t="shared" si="69"/>
        <v>2533.223804888778</v>
      </c>
      <c r="K222" s="154">
        <f t="shared" si="69"/>
        <v>241701.69298768399</v>
      </c>
      <c r="L222" s="154">
        <f t="shared" si="69"/>
        <v>1788.5946432932456</v>
      </c>
      <c r="M222" s="154">
        <f t="shared" si="69"/>
        <v>0</v>
      </c>
      <c r="N222" s="154">
        <f t="shared" si="69"/>
        <v>0</v>
      </c>
      <c r="O222" s="154">
        <f t="shared" si="69"/>
        <v>0</v>
      </c>
      <c r="P222" s="154">
        <f t="shared" si="69"/>
        <v>0</v>
      </c>
      <c r="Q222" s="154">
        <f t="shared" si="69"/>
        <v>0</v>
      </c>
      <c r="R222" s="154">
        <f>R218+R219</f>
        <v>0</v>
      </c>
      <c r="S222" s="154">
        <f>S218+S219</f>
        <v>0</v>
      </c>
      <c r="T222" s="154">
        <f>T218+T219</f>
        <v>0</v>
      </c>
      <c r="U222" s="155">
        <f>SUM(G222:M222)</f>
        <v>9672781.0671828277</v>
      </c>
      <c r="V222" s="140" t="str">
        <f>IF(ABS(F222-U222)&lt;0.01,"ok","err")</f>
        <v>ok</v>
      </c>
      <c r="W222" s="156"/>
    </row>
    <row r="223" spans="1:23" x14ac:dyDescent="0.25">
      <c r="F223" s="16"/>
      <c r="U223" s="155"/>
    </row>
    <row r="224" spans="1:23" x14ac:dyDescent="0.25">
      <c r="A224" s="141" t="s">
        <v>10</v>
      </c>
      <c r="F224" s="16"/>
      <c r="U224" s="155"/>
    </row>
    <row r="225" spans="1:24" x14ac:dyDescent="0.25">
      <c r="A225" s="153" t="s">
        <v>210</v>
      </c>
      <c r="C225" s="147" t="s">
        <v>205</v>
      </c>
      <c r="D225" s="147" t="s">
        <v>273</v>
      </c>
      <c r="E225" s="147" t="s">
        <v>323</v>
      </c>
      <c r="F225" s="154">
        <f>VLOOKUP(C225,'Functional Assignment'!$C$1:$AR$731,17,)</f>
        <v>9767303.3573568333</v>
      </c>
      <c r="G225" s="154">
        <f>(VLOOKUP($E225,$D$6:$AI$660,G$2,)/VLOOKUP($E225,$D$6:$AI$660,3,))*$F225</f>
        <v>8212778.4242133498</v>
      </c>
      <c r="H225" s="154">
        <f>(VLOOKUP($E225,$D$6:$AI$660,H$2,)/VLOOKUP($E225,$D$6:$AI$660,3,))*$F225</f>
        <v>1525486.7402620623</v>
      </c>
      <c r="I225" s="154">
        <f>(VLOOKUP($E225,$D$6:$AI$660,I$2,)/VLOOKUP($E225,$D$6:$AI$660,3,))*$F225</f>
        <v>14201.659081596836</v>
      </c>
      <c r="J225" s="154">
        <f>(VLOOKUP($E225,$D$6:$AI$660,J$2,)/VLOOKUP($E225,$D$6:$AI$660,3,))*$F225</f>
        <v>4209.7077470207951</v>
      </c>
      <c r="K225" s="154">
        <f>(VLOOKUP($E225,$D$6:$AI$660,8,)/VLOOKUP($E225,$D$6:$AI$660,3,))*$F225</f>
        <v>10392.410772227671</v>
      </c>
      <c r="L225" s="154">
        <f>(VLOOKUP($E225,$D$6:$AI$660,L$2,)/VLOOKUP($E225,$D$6:$AI$660,3,))*$F225</f>
        <v>234.41528057656402</v>
      </c>
      <c r="M225" s="154">
        <f>(VLOOKUP($E225,$D$6:$AI$660,M$2,)/VLOOKUP($E225,$D$6:$AI$660,3,))*$F225</f>
        <v>0</v>
      </c>
      <c r="N225" s="154">
        <f>(VLOOKUP($E225,$D$6:$AI$660,11,)/VLOOKUP($E225,$D$6:$AI$660,3,))*$F225</f>
        <v>0</v>
      </c>
      <c r="O225" s="154">
        <f>(VLOOKUP($E225,$D$6:$AI$660,O$2,)/VLOOKUP($E225,$D$6:$AI$660,3,))*$F225</f>
        <v>0</v>
      </c>
      <c r="P225" s="154">
        <f>(VLOOKUP($E225,$D$6:$AI$660,P$2,)/VLOOKUP($E225,$D$6:$AI$660,3,))*$F225</f>
        <v>0</v>
      </c>
      <c r="Q225" s="154">
        <f>(VLOOKUP($E225,$D$6:$AI$660,Q$2,)/VLOOKUP($E225,$D$6:$AI$660,3,))*$F225</f>
        <v>0</v>
      </c>
      <c r="R225" s="154">
        <f>(VLOOKUP($E225,$D$6:$AI$660,15,)/VLOOKUP($E225,$D$6:$AI$660,3,))*$F225</f>
        <v>0</v>
      </c>
      <c r="S225" s="154">
        <f>(VLOOKUP($E225,$D$6:$AI$660,16,)/VLOOKUP($E225,$D$6:$AI$660,3,))*$F225</f>
        <v>0</v>
      </c>
      <c r="T225" s="154">
        <f>(VLOOKUP($E225,$D$6:$AI$660,17,)/VLOOKUP($E225,$D$6:$AI$660,3,))*$F225</f>
        <v>0</v>
      </c>
      <c r="U225" s="155">
        <f>SUM(G225:M225)</f>
        <v>9767303.3573568333</v>
      </c>
      <c r="V225" s="140" t="str">
        <f>IF(ABS(F225-U225)&lt;0.01,"ok","err")</f>
        <v>ok</v>
      </c>
      <c r="W225" s="156"/>
    </row>
    <row r="226" spans="1:24" x14ac:dyDescent="0.25">
      <c r="F226" s="16"/>
      <c r="U226" s="155"/>
    </row>
    <row r="227" spans="1:24" x14ac:dyDescent="0.25">
      <c r="A227" s="141" t="s">
        <v>11</v>
      </c>
      <c r="F227" s="16"/>
      <c r="U227" s="155"/>
    </row>
    <row r="228" spans="1:24" x14ac:dyDescent="0.25">
      <c r="A228" s="153" t="s">
        <v>210</v>
      </c>
      <c r="C228" s="147" t="s">
        <v>205</v>
      </c>
      <c r="D228" s="147" t="s">
        <v>280</v>
      </c>
      <c r="E228" s="147" t="s">
        <v>324</v>
      </c>
      <c r="F228" s="154">
        <f>VLOOKUP(C228,'Functional Assignment'!$C$1:$AR$731,18,)</f>
        <v>3838204.3574062763</v>
      </c>
      <c r="G228" s="154">
        <f>(VLOOKUP($E228,$D$6:$AI$660,G$2,)/VLOOKUP($E228,$D$6:$AI$660,3,))*$F228</f>
        <v>2837901.7481438345</v>
      </c>
      <c r="H228" s="154">
        <f>(VLOOKUP($E228,$D$6:$AI$660,H$2,)/VLOOKUP($E228,$D$6:$AI$660,3,))*$F228</f>
        <v>891812.31402110192</v>
      </c>
      <c r="I228" s="154">
        <f>(VLOOKUP($E228,$D$6:$AI$660,I$2,)/VLOOKUP($E228,$D$6:$AI$660,3,))*$F228</f>
        <v>67149.673884846678</v>
      </c>
      <c r="J228" s="154">
        <f>(VLOOKUP($E228,$D$6:$AI$660,J$2,)/VLOOKUP($E228,$D$6:$AI$660,3,))*$F228</f>
        <v>2782.6314122380613</v>
      </c>
      <c r="K228" s="154">
        <f>(VLOOKUP($E228,$D$6:$AI$660,8,)/VLOOKUP($E228,$D$6:$AI$660,3,))*$F228</f>
        <v>38557.989944254841</v>
      </c>
      <c r="L228" s="154">
        <f>(VLOOKUP($E228,$D$6:$AI$660,L$2,)/VLOOKUP($E228,$D$6:$AI$660,3,))*$F228</f>
        <v>0</v>
      </c>
      <c r="M228" s="154">
        <f>(VLOOKUP($E228,$D$6:$AI$660,M$2,)/VLOOKUP($E228,$D$6:$AI$660,3,))*$F228</f>
        <v>0</v>
      </c>
      <c r="N228" s="154">
        <f>(VLOOKUP($E228,$D$6:$AI$660,11,)/VLOOKUP($E228,$D$6:$AI$660,3,))*$F228</f>
        <v>0</v>
      </c>
      <c r="O228" s="154">
        <f>(VLOOKUP($E228,$D$6:$AI$660,O$2,)/VLOOKUP($E228,$D$6:$AI$660,3,))*$F228</f>
        <v>0</v>
      </c>
      <c r="P228" s="154">
        <f>(VLOOKUP($E228,$D$6:$AI$660,P$2,)/VLOOKUP($E228,$D$6:$AI$660,3,))*$F228</f>
        <v>0</v>
      </c>
      <c r="Q228" s="154">
        <f>(VLOOKUP($E228,$D$6:$AI$660,Q$2,)/VLOOKUP($E228,$D$6:$AI$660,3,))*$F228</f>
        <v>0</v>
      </c>
      <c r="R228" s="154">
        <f>(VLOOKUP($E228,$D$6:$AI$660,15,)/VLOOKUP($E228,$D$6:$AI$660,3,))*$F228</f>
        <v>0</v>
      </c>
      <c r="S228" s="154">
        <f>(VLOOKUP($E228,$D$6:$AI$660,16,)/VLOOKUP($E228,$D$6:$AI$660,3,))*$F228</f>
        <v>0</v>
      </c>
      <c r="T228" s="154">
        <f>(VLOOKUP($E228,$D$6:$AI$660,17,)/VLOOKUP($E228,$D$6:$AI$660,3,))*$F228</f>
        <v>0</v>
      </c>
      <c r="U228" s="155">
        <f>SUM(G228:M228)</f>
        <v>3838204.3574062758</v>
      </c>
      <c r="V228" s="140" t="str">
        <f>IF(ABS(F228-U228)&lt;0.01,"ok","err")</f>
        <v>ok</v>
      </c>
    </row>
    <row r="229" spans="1:24" x14ac:dyDescent="0.25">
      <c r="F229" s="16"/>
      <c r="U229" s="155"/>
    </row>
    <row r="230" spans="1:24" x14ac:dyDescent="0.25">
      <c r="A230" s="141" t="s">
        <v>12</v>
      </c>
      <c r="F230" s="16"/>
      <c r="U230" s="155"/>
    </row>
    <row r="231" spans="1:24" x14ac:dyDescent="0.25">
      <c r="A231" s="153" t="s">
        <v>210</v>
      </c>
      <c r="C231" s="147" t="s">
        <v>205</v>
      </c>
      <c r="D231" s="147" t="s">
        <v>281</v>
      </c>
      <c r="E231" s="147" t="s">
        <v>325</v>
      </c>
      <c r="F231" s="154">
        <f>VLOOKUP(C231,'Functional Assignment'!$C$1:$AR$731,19,)</f>
        <v>0</v>
      </c>
      <c r="G231" s="154">
        <f>(VLOOKUP($E231,$D$6:$AI$660,G$2,)/VLOOKUP($E231,$D$6:$AI$660,3,))*$F231</f>
        <v>0</v>
      </c>
      <c r="H231" s="154">
        <f>(VLOOKUP($E231,$D$6:$AI$660,H$2,)/VLOOKUP($E231,$D$6:$AI$660,3,))*$F231</f>
        <v>0</v>
      </c>
      <c r="I231" s="154">
        <f>(VLOOKUP($E231,$D$6:$AI$660,I$2,)/VLOOKUP($E231,$D$6:$AI$660,3,))*$F231</f>
        <v>0</v>
      </c>
      <c r="J231" s="154">
        <f>(VLOOKUP($E231,$D$6:$AI$660,J$2,)/VLOOKUP($E231,$D$6:$AI$660,3,))*$F231</f>
        <v>0</v>
      </c>
      <c r="K231" s="154">
        <f>(VLOOKUP($E231,$D$6:$AI$660,8,)/VLOOKUP($E231,$D$6:$AI$660,3,))*$F231</f>
        <v>0</v>
      </c>
      <c r="L231" s="154">
        <f>(VLOOKUP($E231,$D$6:$AI$660,L$2,)/VLOOKUP($E231,$D$6:$AI$660,3,))*$F231</f>
        <v>0</v>
      </c>
      <c r="M231" s="154">
        <f>(VLOOKUP($E231,$D$6:$AI$660,M$2,)/VLOOKUP($E231,$D$6:$AI$660,3,))*$F231</f>
        <v>0</v>
      </c>
      <c r="N231" s="154">
        <f>(VLOOKUP($E231,$D$6:$AI$660,11,)/VLOOKUP($E231,$D$6:$AI$660,3,))*$F231</f>
        <v>0</v>
      </c>
      <c r="O231" s="154">
        <f>(VLOOKUP($E231,$D$6:$AI$660,O$2,)/VLOOKUP($E231,$D$6:$AI$660,3,))*$F231</f>
        <v>0</v>
      </c>
      <c r="P231" s="154">
        <f>(VLOOKUP($E231,$D$6:$AI$660,P$2,)/VLOOKUP($E231,$D$6:$AI$660,3,))*$F231</f>
        <v>0</v>
      </c>
      <c r="Q231" s="154">
        <f>(VLOOKUP($E231,$D$6:$AI$660,Q$2,)/VLOOKUP($E231,$D$6:$AI$660,3,))*$F231</f>
        <v>0</v>
      </c>
      <c r="R231" s="154">
        <f>(VLOOKUP($E231,$D$6:$AI$660,15,)/VLOOKUP($E231,$D$6:$AI$660,3,))*$F231</f>
        <v>0</v>
      </c>
      <c r="S231" s="154">
        <f>(VLOOKUP($E231,$D$6:$AI$660,16,)/VLOOKUP($E231,$D$6:$AI$660,3,))*$F231</f>
        <v>0</v>
      </c>
      <c r="T231" s="154">
        <f>(VLOOKUP($E231,$D$6:$AI$660,17,)/VLOOKUP($E231,$D$6:$AI$660,3,))*$F231</f>
        <v>0</v>
      </c>
      <c r="U231" s="155">
        <f>SUM(G231:M231)</f>
        <v>0</v>
      </c>
      <c r="V231" s="140" t="str">
        <f>IF(ABS(F231-U231)&lt;0.01,"ok","err")</f>
        <v>ok</v>
      </c>
    </row>
    <row r="232" spans="1:24" x14ac:dyDescent="0.25">
      <c r="F232" s="16"/>
      <c r="U232" s="155"/>
    </row>
    <row r="233" spans="1:24" x14ac:dyDescent="0.25">
      <c r="A233" s="141" t="s">
        <v>13</v>
      </c>
      <c r="F233" s="16"/>
      <c r="U233" s="155"/>
    </row>
    <row r="234" spans="1:24" x14ac:dyDescent="0.25">
      <c r="A234" s="153" t="s">
        <v>210</v>
      </c>
      <c r="C234" s="147" t="s">
        <v>205</v>
      </c>
      <c r="D234" s="147" t="s">
        <v>282</v>
      </c>
      <c r="E234" s="147" t="s">
        <v>326</v>
      </c>
      <c r="F234" s="154">
        <f>VLOOKUP(C234,'Functional Assignment'!$C$1:$AR$731,20,)</f>
        <v>0</v>
      </c>
      <c r="G234" s="154">
        <f>(VLOOKUP($E234,$D$6:$AI$660,G$2,)/VLOOKUP($E234,$D$6:$AI$660,3,))*$F234</f>
        <v>0</v>
      </c>
      <c r="H234" s="154">
        <f>(VLOOKUP($E234,$D$6:$AI$660,H$2,)/VLOOKUP($E234,$D$6:$AI$660,3,))*$F234</f>
        <v>0</v>
      </c>
      <c r="I234" s="154">
        <f>(VLOOKUP($E234,$D$6:$AI$660,I$2,)/VLOOKUP($E234,$D$6:$AI$660,3,))*$F234</f>
        <v>0</v>
      </c>
      <c r="J234" s="154">
        <f>(VLOOKUP($E234,$D$6:$AI$660,J$2,)/VLOOKUP($E234,$D$6:$AI$660,3,))*$F234</f>
        <v>0</v>
      </c>
      <c r="K234" s="154">
        <f>(VLOOKUP($E234,$D$6:$AI$660,8,)/VLOOKUP($E234,$D$6:$AI$660,3,))*$F234</f>
        <v>0</v>
      </c>
      <c r="L234" s="154">
        <f>(VLOOKUP($E234,$D$6:$AI$660,L$2,)/VLOOKUP($E234,$D$6:$AI$660,3,))*$F234</f>
        <v>0</v>
      </c>
      <c r="M234" s="154">
        <f>(VLOOKUP($E234,$D$6:$AI$660,M$2,)/VLOOKUP($E234,$D$6:$AI$660,3,))*$F234</f>
        <v>0</v>
      </c>
      <c r="N234" s="154">
        <f>(VLOOKUP($E234,$D$6:$AI$660,11,)/VLOOKUP($E234,$D$6:$AI$660,3,))*$F234</f>
        <v>0</v>
      </c>
      <c r="O234" s="154">
        <f>(VLOOKUP($E234,$D$6:$AI$660,O$2,)/VLOOKUP($E234,$D$6:$AI$660,3,))*$F234</f>
        <v>0</v>
      </c>
      <c r="P234" s="154">
        <f>(VLOOKUP($E234,$D$6:$AI$660,P$2,)/VLOOKUP($E234,$D$6:$AI$660,3,))*$F234</f>
        <v>0</v>
      </c>
      <c r="Q234" s="154">
        <f>(VLOOKUP($E234,$D$6:$AI$660,Q$2,)/VLOOKUP($E234,$D$6:$AI$660,3,))*$F234</f>
        <v>0</v>
      </c>
      <c r="R234" s="154">
        <f>(VLOOKUP($E234,$D$6:$AI$660,15,)/VLOOKUP($E234,$D$6:$AI$660,3,))*$F234</f>
        <v>0</v>
      </c>
      <c r="S234" s="154">
        <f>(VLOOKUP($E234,$D$6:$AI$660,16,)/VLOOKUP($E234,$D$6:$AI$660,3,))*$F234</f>
        <v>0</v>
      </c>
      <c r="T234" s="154">
        <f>(VLOOKUP($E234,$D$6:$AI$660,17,)/VLOOKUP($E234,$D$6:$AI$660,3,))*$F234</f>
        <v>0</v>
      </c>
      <c r="U234" s="155">
        <f>SUM(G234:M234)</f>
        <v>0</v>
      </c>
      <c r="V234" s="140" t="str">
        <f>IF(ABS(F234-U234)&lt;0.01,"ok","err")</f>
        <v>ok</v>
      </c>
    </row>
    <row r="235" spans="1:24" x14ac:dyDescent="0.25">
      <c r="F235" s="16"/>
      <c r="U235" s="155"/>
    </row>
    <row r="236" spans="1:24" x14ac:dyDescent="0.25">
      <c r="A236" s="147" t="s">
        <v>14</v>
      </c>
      <c r="D236" s="147" t="s">
        <v>297</v>
      </c>
      <c r="F236" s="154">
        <f t="shared" ref="F236:T236" si="70">F199+F204+F209+F212+F215+F222+F225+F228+F231+F234</f>
        <v>29188731.504268151</v>
      </c>
      <c r="G236" s="154">
        <f t="shared" si="70"/>
        <v>22667096.250581</v>
      </c>
      <c r="H236" s="154">
        <f t="shared" si="70"/>
        <v>5768790.9637615122</v>
      </c>
      <c r="I236" s="154">
        <f t="shared" si="70"/>
        <v>311708.01202578825</v>
      </c>
      <c r="J236" s="154">
        <f t="shared" si="70"/>
        <v>14097.92707087115</v>
      </c>
      <c r="K236" s="154">
        <f t="shared" si="70"/>
        <v>421752.68056523934</v>
      </c>
      <c r="L236" s="154">
        <f t="shared" si="70"/>
        <v>5285.6702637429953</v>
      </c>
      <c r="M236" s="154">
        <f t="shared" si="70"/>
        <v>0</v>
      </c>
      <c r="N236" s="154">
        <f t="shared" si="70"/>
        <v>0</v>
      </c>
      <c r="O236" s="154">
        <f t="shared" si="70"/>
        <v>0</v>
      </c>
      <c r="P236" s="154">
        <f t="shared" si="70"/>
        <v>0</v>
      </c>
      <c r="Q236" s="154">
        <f t="shared" si="70"/>
        <v>0</v>
      </c>
      <c r="R236" s="154">
        <f t="shared" si="70"/>
        <v>0</v>
      </c>
      <c r="S236" s="154">
        <f t="shared" si="70"/>
        <v>0</v>
      </c>
      <c r="T236" s="154">
        <f t="shared" si="70"/>
        <v>0</v>
      </c>
      <c r="U236" s="155">
        <f>SUM(G236:M236)</f>
        <v>29188731.504268151</v>
      </c>
      <c r="V236" s="140" t="str">
        <f>IF(ABS(F236-U236)&lt;0.01,"ok","err")</f>
        <v>ok</v>
      </c>
      <c r="W236" s="155"/>
      <c r="X236" s="140"/>
    </row>
    <row r="237" spans="1:24" x14ac:dyDescent="0.25">
      <c r="U237" s="155"/>
    </row>
    <row r="238" spans="1:24" x14ac:dyDescent="0.25">
      <c r="U238" s="155"/>
    </row>
    <row r="239" spans="1:24" x14ac:dyDescent="0.25">
      <c r="A239" s="152" t="s">
        <v>737</v>
      </c>
      <c r="U239" s="155"/>
    </row>
    <row r="240" spans="1:24" x14ac:dyDescent="0.25">
      <c r="U240" s="155"/>
    </row>
    <row r="241" spans="1:22" x14ac:dyDescent="0.25">
      <c r="A241" s="141" t="s">
        <v>461</v>
      </c>
      <c r="U241" s="155"/>
    </row>
    <row r="242" spans="1:22" x14ac:dyDescent="0.25">
      <c r="A242" s="153" t="s">
        <v>209</v>
      </c>
      <c r="C242" s="157" t="s">
        <v>741</v>
      </c>
      <c r="D242" s="147" t="s">
        <v>283</v>
      </c>
      <c r="E242" s="147" t="s">
        <v>313</v>
      </c>
      <c r="F242" s="154">
        <f>VLOOKUP(C242,'Functional Assignment'!$C$1:$AR$731,5,)</f>
        <v>0</v>
      </c>
      <c r="G242" s="154">
        <f t="shared" ref="G242:J243" si="71">(VLOOKUP($E242,$D$6:$AI$660,G$2,)/VLOOKUP($E242,$D$6:$AI$660,3,))*$F242</f>
        <v>0</v>
      </c>
      <c r="H242" s="154">
        <f t="shared" si="71"/>
        <v>0</v>
      </c>
      <c r="I242" s="154">
        <f t="shared" si="71"/>
        <v>0</v>
      </c>
      <c r="J242" s="154">
        <f t="shared" si="71"/>
        <v>0</v>
      </c>
      <c r="K242" s="154">
        <f>(VLOOKUP($E242,$D$6:$AI$660,8,)/VLOOKUP($E242,$D$6:$AI$660,3,))*$F242</f>
        <v>0</v>
      </c>
      <c r="L242" s="154">
        <f>(VLOOKUP($E242,$D$6:$AI$660,L$2,)/VLOOKUP($E242,$D$6:$AI$660,3,))*$F242</f>
        <v>0</v>
      </c>
      <c r="M242" s="154">
        <f>(VLOOKUP($E242,$D$6:$AI$660,M$2,)/VLOOKUP($E242,$D$6:$AI$660,3,))*$F242</f>
        <v>0</v>
      </c>
      <c r="N242" s="154">
        <f>(VLOOKUP($E242,$D$6:$AI$660,11,)/VLOOKUP($E242,$D$6:$AI$660,3,))*$F242</f>
        <v>0</v>
      </c>
      <c r="O242" s="154">
        <f t="shared" ref="O242:Q243" si="72">(VLOOKUP($E242,$D$6:$AI$660,O$2,)/VLOOKUP($E242,$D$6:$AI$660,3,))*$F242</f>
        <v>0</v>
      </c>
      <c r="P242" s="154">
        <f t="shared" si="72"/>
        <v>0</v>
      </c>
      <c r="Q242" s="154">
        <f t="shared" si="72"/>
        <v>0</v>
      </c>
      <c r="R242" s="154">
        <f>(VLOOKUP($E242,$D$6:$AI$660,15,)/VLOOKUP($E242,$D$6:$AI$660,3,))*$F242</f>
        <v>0</v>
      </c>
      <c r="S242" s="154">
        <f>(VLOOKUP($E242,$D$6:$AI$660,16,)/VLOOKUP($E242,$D$6:$AI$660,3,))*$F242</f>
        <v>0</v>
      </c>
      <c r="T242" s="154">
        <f>(VLOOKUP($E242,$D$6:$AI$660,17,)/VLOOKUP($E242,$D$6:$AI$660,3,))*$F242</f>
        <v>0</v>
      </c>
      <c r="U242" s="155">
        <f>SUM(G242:M242)</f>
        <v>0</v>
      </c>
      <c r="V242" s="140" t="str">
        <f>IF(ABS(F242-U242)&lt;0.01,"ok","err")</f>
        <v>ok</v>
      </c>
    </row>
    <row r="243" spans="1:22" x14ac:dyDescent="0.25">
      <c r="A243" s="153" t="s">
        <v>229</v>
      </c>
      <c r="C243" s="157" t="s">
        <v>741</v>
      </c>
      <c r="D243" s="147" t="s">
        <v>271</v>
      </c>
      <c r="E243" s="147" t="s">
        <v>314</v>
      </c>
      <c r="F243" s="16">
        <f>VLOOKUP(C243,'Functional Assignment'!$C$1:$AR$731,6,)</f>
        <v>0</v>
      </c>
      <c r="G243" s="16">
        <f t="shared" si="71"/>
        <v>0</v>
      </c>
      <c r="H243" s="16">
        <f t="shared" si="71"/>
        <v>0</v>
      </c>
      <c r="I243" s="16">
        <f t="shared" si="71"/>
        <v>0</v>
      </c>
      <c r="J243" s="16">
        <f t="shared" si="71"/>
        <v>0</v>
      </c>
      <c r="K243" s="16">
        <f>(VLOOKUP($E243,$D$6:$AI$660,8,)/VLOOKUP($E243,$D$6:$AI$660,3,))*$F243</f>
        <v>0</v>
      </c>
      <c r="L243" s="16">
        <f>(VLOOKUP($E243,$D$6:$AI$660,L$2,)/VLOOKUP($E243,$D$6:$AI$660,3,))*$F243</f>
        <v>0</v>
      </c>
      <c r="M243" s="16">
        <f>(VLOOKUP($E243,$D$6:$AI$660,M$2,)/VLOOKUP($E243,$D$6:$AI$660,3,))*$F243</f>
        <v>0</v>
      </c>
      <c r="N243" s="16">
        <f>(VLOOKUP($E243,$D$6:$AI$660,11,)/VLOOKUP($E243,$D$6:$AI$660,3,))*$F243</f>
        <v>0</v>
      </c>
      <c r="O243" s="16">
        <f t="shared" si="72"/>
        <v>0</v>
      </c>
      <c r="P243" s="16">
        <f t="shared" si="72"/>
        <v>0</v>
      </c>
      <c r="Q243" s="16">
        <f t="shared" si="72"/>
        <v>0</v>
      </c>
      <c r="R243" s="16">
        <f>(VLOOKUP($E243,$D$6:$AI$660,15,)/VLOOKUP($E243,$D$6:$AI$660,3,))*$F243</f>
        <v>0</v>
      </c>
      <c r="S243" s="16">
        <f>(VLOOKUP($E243,$D$6:$AI$660,16,)/VLOOKUP($E243,$D$6:$AI$660,3,))*$F243</f>
        <v>0</v>
      </c>
      <c r="T243" s="16">
        <f>(VLOOKUP($E243,$D$6:$AI$660,17,)/VLOOKUP($E243,$D$6:$AI$660,3,))*$F243</f>
        <v>0</v>
      </c>
      <c r="U243" s="155">
        <f>SUM(G243:M243)</f>
        <v>0</v>
      </c>
      <c r="V243" s="140" t="str">
        <f>IF(ABS(F243-U243)&lt;0.01,"ok","err")</f>
        <v>ok</v>
      </c>
    </row>
    <row r="244" spans="1:22" x14ac:dyDescent="0.25">
      <c r="A244" s="147" t="s">
        <v>667</v>
      </c>
      <c r="D244" s="147" t="s">
        <v>341</v>
      </c>
      <c r="F244" s="154">
        <f t="shared" ref="F244:T244" si="73">F242+F243</f>
        <v>0</v>
      </c>
      <c r="G244" s="154">
        <f t="shared" si="73"/>
        <v>0</v>
      </c>
      <c r="H244" s="154">
        <f t="shared" si="73"/>
        <v>0</v>
      </c>
      <c r="I244" s="154">
        <f t="shared" si="73"/>
        <v>0</v>
      </c>
      <c r="J244" s="154">
        <f t="shared" si="73"/>
        <v>0</v>
      </c>
      <c r="K244" s="154">
        <f t="shared" si="73"/>
        <v>0</v>
      </c>
      <c r="L244" s="154">
        <f t="shared" si="73"/>
        <v>0</v>
      </c>
      <c r="M244" s="154">
        <f t="shared" si="73"/>
        <v>0</v>
      </c>
      <c r="N244" s="154">
        <f t="shared" si="73"/>
        <v>0</v>
      </c>
      <c r="O244" s="154">
        <f t="shared" si="73"/>
        <v>0</v>
      </c>
      <c r="P244" s="154">
        <f t="shared" si="73"/>
        <v>0</v>
      </c>
      <c r="Q244" s="154">
        <f t="shared" si="73"/>
        <v>0</v>
      </c>
      <c r="R244" s="154">
        <f t="shared" si="73"/>
        <v>0</v>
      </c>
      <c r="S244" s="154">
        <f t="shared" si="73"/>
        <v>0</v>
      </c>
      <c r="T244" s="154">
        <f t="shared" si="73"/>
        <v>0</v>
      </c>
      <c r="U244" s="155">
        <f>SUM(G244:M244)</f>
        <v>0</v>
      </c>
      <c r="V244" s="140" t="str">
        <f>IF(ABS(F244-U244)&lt;0.01,"ok","err")</f>
        <v>ok</v>
      </c>
    </row>
    <row r="245" spans="1:22" x14ac:dyDescent="0.25">
      <c r="F245" s="16"/>
      <c r="G245" s="16"/>
      <c r="U245" s="155"/>
    </row>
    <row r="246" spans="1:22" x14ac:dyDescent="0.25">
      <c r="A246" s="141" t="s">
        <v>3</v>
      </c>
      <c r="F246" s="16"/>
      <c r="G246" s="16"/>
      <c r="U246" s="155"/>
    </row>
    <row r="247" spans="1:22" x14ac:dyDescent="0.25">
      <c r="A247" s="153" t="s">
        <v>209</v>
      </c>
      <c r="C247" s="157" t="s">
        <v>741</v>
      </c>
      <c r="D247" s="147" t="s">
        <v>272</v>
      </c>
      <c r="E247" s="147" t="s">
        <v>315</v>
      </c>
      <c r="F247" s="154">
        <f>VLOOKUP(C247,'Functional Assignment'!$C$1:$AR$731,7,)</f>
        <v>0</v>
      </c>
      <c r="G247" s="154">
        <f t="shared" ref="G247:J248" si="74">(VLOOKUP($E247,$D$6:$AI$660,G$2,)/VLOOKUP($E247,$D$6:$AI$660,3,))*$F247</f>
        <v>0</v>
      </c>
      <c r="H247" s="154">
        <f t="shared" si="74"/>
        <v>0</v>
      </c>
      <c r="I247" s="154">
        <f t="shared" si="74"/>
        <v>0</v>
      </c>
      <c r="J247" s="154">
        <f t="shared" si="74"/>
        <v>0</v>
      </c>
      <c r="K247" s="154">
        <f>(VLOOKUP($E247,$D$6:$AI$660,8,)/VLOOKUP($E247,$D$6:$AI$660,3,))*$F247</f>
        <v>0</v>
      </c>
      <c r="L247" s="154">
        <f>(VLOOKUP($E247,$D$6:$AI$660,L$2,)/VLOOKUP($E247,$D$6:$AI$660,3,))*$F247</f>
        <v>0</v>
      </c>
      <c r="M247" s="154">
        <f>(VLOOKUP($E247,$D$6:$AI$660,M$2,)/VLOOKUP($E247,$D$6:$AI$660,3,))*$F247</f>
        <v>0</v>
      </c>
      <c r="N247" s="154">
        <f>(VLOOKUP($E247,$D$6:$AI$660,11,)/VLOOKUP($E247,$D$6:$AI$660,3,))*$F247</f>
        <v>0</v>
      </c>
      <c r="O247" s="154">
        <f t="shared" ref="O247:Q248" si="75">(VLOOKUP($E247,$D$6:$AI$660,O$2,)/VLOOKUP($E247,$D$6:$AI$660,3,))*$F247</f>
        <v>0</v>
      </c>
      <c r="P247" s="154">
        <f t="shared" si="75"/>
        <v>0</v>
      </c>
      <c r="Q247" s="154">
        <f t="shared" si="75"/>
        <v>0</v>
      </c>
      <c r="R247" s="154">
        <f>(VLOOKUP($E247,$D$6:$AI$660,15,)/VLOOKUP($E247,$D$6:$AI$660,3,))*$F247</f>
        <v>0</v>
      </c>
      <c r="S247" s="154">
        <f>(VLOOKUP($E247,$D$6:$AI$660,16,)/VLOOKUP($E247,$D$6:$AI$660,3,))*$F247</f>
        <v>0</v>
      </c>
      <c r="T247" s="154">
        <f>(VLOOKUP($E247,$D$6:$AI$660,17,)/VLOOKUP($E247,$D$6:$AI$660,3,))*$F247</f>
        <v>0</v>
      </c>
      <c r="U247" s="155">
        <f>SUM(G247:M247)</f>
        <v>0</v>
      </c>
      <c r="V247" s="140" t="str">
        <f>IF(ABS(F247-U247)&lt;0.01,"ok","err")</f>
        <v>ok</v>
      </c>
    </row>
    <row r="248" spans="1:22" x14ac:dyDescent="0.25">
      <c r="A248" s="147" t="s">
        <v>229</v>
      </c>
      <c r="C248" s="157" t="s">
        <v>741</v>
      </c>
      <c r="D248" s="147" t="s">
        <v>273</v>
      </c>
      <c r="E248" s="147" t="s">
        <v>316</v>
      </c>
      <c r="F248" s="16">
        <f>VLOOKUP(C248,'Functional Assignment'!$C$1:$AR$731,8,)</f>
        <v>0</v>
      </c>
      <c r="G248" s="16">
        <f t="shared" si="74"/>
        <v>0</v>
      </c>
      <c r="H248" s="16">
        <f t="shared" si="74"/>
        <v>0</v>
      </c>
      <c r="I248" s="16">
        <f t="shared" si="74"/>
        <v>0</v>
      </c>
      <c r="J248" s="16">
        <f t="shared" si="74"/>
        <v>0</v>
      </c>
      <c r="K248" s="16">
        <f>(VLOOKUP($E248,$D$6:$AI$660,8,)/VLOOKUP($E248,$D$6:$AI$660,3,))*$F248</f>
        <v>0</v>
      </c>
      <c r="L248" s="16">
        <f>(VLOOKUP($E248,$D$6:$AI$660,L$2,)/VLOOKUP($E248,$D$6:$AI$660,3,))*$F248</f>
        <v>0</v>
      </c>
      <c r="M248" s="16">
        <f>(VLOOKUP($E248,$D$6:$AI$660,M$2,)/VLOOKUP($E248,$D$6:$AI$660,3,))*$F248</f>
        <v>0</v>
      </c>
      <c r="N248" s="16">
        <f>(VLOOKUP($E248,$D$6:$AI$660,11,)/VLOOKUP($E248,$D$6:$AI$660,3,))*$F248</f>
        <v>0</v>
      </c>
      <c r="O248" s="16">
        <f t="shared" si="75"/>
        <v>0</v>
      </c>
      <c r="P248" s="16">
        <f t="shared" si="75"/>
        <v>0</v>
      </c>
      <c r="Q248" s="16">
        <f t="shared" si="75"/>
        <v>0</v>
      </c>
      <c r="R248" s="16">
        <f>(VLOOKUP($E248,$D$6:$AI$660,15,)/VLOOKUP($E248,$D$6:$AI$660,3,))*$F248</f>
        <v>0</v>
      </c>
      <c r="S248" s="16">
        <f>(VLOOKUP($E248,$D$6:$AI$660,16,)/VLOOKUP($E248,$D$6:$AI$660,3,))*$F248</f>
        <v>0</v>
      </c>
      <c r="T248" s="16">
        <f>(VLOOKUP($E248,$D$6:$AI$660,17,)/VLOOKUP($E248,$D$6:$AI$660,3,))*$F248</f>
        <v>0</v>
      </c>
      <c r="U248" s="155">
        <f>SUM(G248:M248)</f>
        <v>0</v>
      </c>
      <c r="V248" s="140" t="str">
        <f>IF(ABS(F248-U248)&lt;0.01,"ok","err")</f>
        <v>ok</v>
      </c>
    </row>
    <row r="249" spans="1:22" x14ac:dyDescent="0.25">
      <c r="A249" s="147" t="s">
        <v>230</v>
      </c>
      <c r="D249" s="147" t="s">
        <v>342</v>
      </c>
      <c r="F249" s="154">
        <f>SUM(F247:F248)</f>
        <v>0</v>
      </c>
      <c r="G249" s="154">
        <f t="shared" ref="G249:T249" si="76">G247+G248</f>
        <v>0</v>
      </c>
      <c r="H249" s="154">
        <f t="shared" si="76"/>
        <v>0</v>
      </c>
      <c r="I249" s="154">
        <f t="shared" si="76"/>
        <v>0</v>
      </c>
      <c r="J249" s="154">
        <f t="shared" si="76"/>
        <v>0</v>
      </c>
      <c r="K249" s="154">
        <f t="shared" si="76"/>
        <v>0</v>
      </c>
      <c r="L249" s="154">
        <f t="shared" si="76"/>
        <v>0</v>
      </c>
      <c r="M249" s="154">
        <f t="shared" si="76"/>
        <v>0</v>
      </c>
      <c r="N249" s="154">
        <f t="shared" si="76"/>
        <v>0</v>
      </c>
      <c r="O249" s="154">
        <f t="shared" si="76"/>
        <v>0</v>
      </c>
      <c r="P249" s="154">
        <f t="shared" si="76"/>
        <v>0</v>
      </c>
      <c r="Q249" s="154">
        <f t="shared" si="76"/>
        <v>0</v>
      </c>
      <c r="R249" s="154">
        <f t="shared" si="76"/>
        <v>0</v>
      </c>
      <c r="S249" s="154">
        <f t="shared" si="76"/>
        <v>0</v>
      </c>
      <c r="T249" s="154">
        <f t="shared" si="76"/>
        <v>0</v>
      </c>
      <c r="U249" s="155">
        <f>SUM(G249:M249)</f>
        <v>0</v>
      </c>
      <c r="V249" s="140" t="str">
        <f>IF(ABS(F249-U249)&lt;0.01,"ok","err")</f>
        <v>ok</v>
      </c>
    </row>
    <row r="250" spans="1:22" x14ac:dyDescent="0.25">
      <c r="F250" s="16"/>
      <c r="G250" s="16"/>
      <c r="U250" s="155"/>
    </row>
    <row r="251" spans="1:22" x14ac:dyDescent="0.25">
      <c r="A251" s="141" t="s">
        <v>4</v>
      </c>
      <c r="F251" s="16"/>
      <c r="G251" s="16"/>
      <c r="U251" s="155"/>
    </row>
    <row r="252" spans="1:22" x14ac:dyDescent="0.25">
      <c r="A252" s="153" t="s">
        <v>209</v>
      </c>
      <c r="C252" s="157" t="s">
        <v>741</v>
      </c>
      <c r="D252" s="147" t="s">
        <v>274</v>
      </c>
      <c r="E252" s="147" t="s">
        <v>317</v>
      </c>
      <c r="F252" s="154">
        <f>VLOOKUP(C252,'Functional Assignment'!$C$1:$AR$731,9,)</f>
        <v>0</v>
      </c>
      <c r="G252" s="154">
        <f t="shared" ref="G252:J253" si="77">(VLOOKUP($E252,$D$6:$AI$660,G$2,)/VLOOKUP($E252,$D$6:$AI$660,3,))*$F252</f>
        <v>0</v>
      </c>
      <c r="H252" s="154">
        <f t="shared" si="77"/>
        <v>0</v>
      </c>
      <c r="I252" s="154">
        <f t="shared" si="77"/>
        <v>0</v>
      </c>
      <c r="J252" s="154">
        <f t="shared" si="77"/>
        <v>0</v>
      </c>
      <c r="K252" s="154">
        <f>(VLOOKUP($E252,$D$6:$AI$660,8,)/VLOOKUP($E252,$D$6:$AI$660,3,))*$F252</f>
        <v>0</v>
      </c>
      <c r="L252" s="154">
        <f>(VLOOKUP($E252,$D$6:$AI$660,L$2,)/VLOOKUP($E252,$D$6:$AI$660,3,))*$F252</f>
        <v>0</v>
      </c>
      <c r="M252" s="154">
        <f>(VLOOKUP($E252,$D$6:$AI$660,M$2,)/VLOOKUP($E252,$D$6:$AI$660,3,))*$F252</f>
        <v>0</v>
      </c>
      <c r="N252" s="154">
        <f>(VLOOKUP($E252,$D$6:$AI$660,11,)/VLOOKUP($E252,$D$6:$AI$660,3,))*$F252</f>
        <v>0</v>
      </c>
      <c r="O252" s="154">
        <f t="shared" ref="O252:Q253" si="78">(VLOOKUP($E252,$D$6:$AI$660,O$2,)/VLOOKUP($E252,$D$6:$AI$660,3,))*$F252</f>
        <v>0</v>
      </c>
      <c r="P252" s="154">
        <f t="shared" si="78"/>
        <v>0</v>
      </c>
      <c r="Q252" s="154">
        <f t="shared" si="78"/>
        <v>0</v>
      </c>
      <c r="R252" s="154">
        <f>(VLOOKUP($E252,$D$6:$AI$660,15,)/VLOOKUP($E252,$D$6:$AI$660,3,))*$F252</f>
        <v>0</v>
      </c>
      <c r="S252" s="154">
        <f>(VLOOKUP($E252,$D$6:$AI$660,16,)/VLOOKUP($E252,$D$6:$AI$660,3,))*$F252</f>
        <v>0</v>
      </c>
      <c r="T252" s="154">
        <f>(VLOOKUP($E252,$D$6:$AI$660,17,)/VLOOKUP($E252,$D$6:$AI$660,3,))*$F252</f>
        <v>0</v>
      </c>
      <c r="U252" s="155">
        <f>SUM(G252:M252)</f>
        <v>0</v>
      </c>
      <c r="V252" s="140" t="str">
        <f>IF(ABS(F252-U252)&lt;0.01,"ok","err")</f>
        <v>ok</v>
      </c>
    </row>
    <row r="253" spans="1:22" x14ac:dyDescent="0.25">
      <c r="A253" s="147" t="s">
        <v>229</v>
      </c>
      <c r="C253" s="157" t="s">
        <v>741</v>
      </c>
      <c r="D253" s="147" t="s">
        <v>275</v>
      </c>
      <c r="E253" s="147" t="s">
        <v>318</v>
      </c>
      <c r="F253" s="16">
        <f>VLOOKUP(C253,'Functional Assignment'!$C$1:$AR$731,10,)</f>
        <v>0</v>
      </c>
      <c r="G253" s="16">
        <f t="shared" si="77"/>
        <v>0</v>
      </c>
      <c r="H253" s="16">
        <f t="shared" si="77"/>
        <v>0</v>
      </c>
      <c r="I253" s="16">
        <f t="shared" si="77"/>
        <v>0</v>
      </c>
      <c r="J253" s="16">
        <f t="shared" si="77"/>
        <v>0</v>
      </c>
      <c r="K253" s="16">
        <f>(VLOOKUP($E253,$D$6:$AI$660,8,)/VLOOKUP($E253,$D$6:$AI$660,3,))*$F253</f>
        <v>0</v>
      </c>
      <c r="L253" s="16">
        <f>(VLOOKUP($E253,$D$6:$AI$660,L$2,)/VLOOKUP($E253,$D$6:$AI$660,3,))*$F253</f>
        <v>0</v>
      </c>
      <c r="M253" s="16">
        <f>(VLOOKUP($E253,$D$6:$AI$660,M$2,)/VLOOKUP($E253,$D$6:$AI$660,3,))*$F253</f>
        <v>0</v>
      </c>
      <c r="N253" s="16">
        <f>(VLOOKUP($E253,$D$6:$AI$660,11,)/VLOOKUP($E253,$D$6:$AI$660,3,))*$F253</f>
        <v>0</v>
      </c>
      <c r="O253" s="16">
        <f t="shared" si="78"/>
        <v>0</v>
      </c>
      <c r="P253" s="16">
        <f t="shared" si="78"/>
        <v>0</v>
      </c>
      <c r="Q253" s="16">
        <f t="shared" si="78"/>
        <v>0</v>
      </c>
      <c r="R253" s="16">
        <f>(VLOOKUP($E253,$D$6:$AI$660,15,)/VLOOKUP($E253,$D$6:$AI$660,3,))*$F253</f>
        <v>0</v>
      </c>
      <c r="S253" s="16">
        <f>(VLOOKUP($E253,$D$6:$AI$660,16,)/VLOOKUP($E253,$D$6:$AI$660,3,))*$F253</f>
        <v>0</v>
      </c>
      <c r="T253" s="16">
        <f>(VLOOKUP($E253,$D$6:$AI$660,17,)/VLOOKUP($E253,$D$6:$AI$660,3,))*$F253</f>
        <v>0</v>
      </c>
      <c r="U253" s="155">
        <f>SUM(G253:M253)</f>
        <v>0</v>
      </c>
      <c r="V253" s="140" t="str">
        <f>IF(ABS(F253-U253)&lt;0.01,"ok","err")</f>
        <v>ok</v>
      </c>
    </row>
    <row r="254" spans="1:22" x14ac:dyDescent="0.25">
      <c r="A254" s="147" t="s">
        <v>231</v>
      </c>
      <c r="D254" s="147" t="s">
        <v>343</v>
      </c>
      <c r="F254" s="154">
        <f>SUM(F252:F253)</f>
        <v>0</v>
      </c>
      <c r="G254" s="154">
        <f t="shared" ref="G254:T254" si="79">G252+G253</f>
        <v>0</v>
      </c>
      <c r="H254" s="154">
        <f t="shared" si="79"/>
        <v>0</v>
      </c>
      <c r="I254" s="154">
        <f t="shared" si="79"/>
        <v>0</v>
      </c>
      <c r="J254" s="154">
        <f t="shared" si="79"/>
        <v>0</v>
      </c>
      <c r="K254" s="154">
        <f t="shared" si="79"/>
        <v>0</v>
      </c>
      <c r="L254" s="154">
        <f t="shared" si="79"/>
        <v>0</v>
      </c>
      <c r="M254" s="154">
        <f t="shared" si="79"/>
        <v>0</v>
      </c>
      <c r="N254" s="154">
        <f t="shared" si="79"/>
        <v>0</v>
      </c>
      <c r="O254" s="154">
        <f t="shared" si="79"/>
        <v>0</v>
      </c>
      <c r="P254" s="154">
        <f t="shared" si="79"/>
        <v>0</v>
      </c>
      <c r="Q254" s="154">
        <f t="shared" si="79"/>
        <v>0</v>
      </c>
      <c r="R254" s="154">
        <f t="shared" si="79"/>
        <v>0</v>
      </c>
      <c r="S254" s="154">
        <f t="shared" si="79"/>
        <v>0</v>
      </c>
      <c r="T254" s="154">
        <f t="shared" si="79"/>
        <v>0</v>
      </c>
      <c r="U254" s="155">
        <f>SUM(G254:M254)</f>
        <v>0</v>
      </c>
      <c r="V254" s="140" t="str">
        <f>IF(ABS(F254-U254)&lt;0.01,"ok","err")</f>
        <v>ok</v>
      </c>
    </row>
    <row r="255" spans="1:22" x14ac:dyDescent="0.25">
      <c r="F255" s="16"/>
      <c r="U255" s="155"/>
    </row>
    <row r="256" spans="1:22" x14ac:dyDescent="0.25">
      <c r="A256" s="141" t="s">
        <v>6</v>
      </c>
      <c r="F256" s="16"/>
      <c r="U256" s="155"/>
    </row>
    <row r="257" spans="1:23" x14ac:dyDescent="0.25">
      <c r="A257" s="147" t="s">
        <v>229</v>
      </c>
      <c r="C257" s="157" t="s">
        <v>741</v>
      </c>
      <c r="D257" s="147" t="s">
        <v>276</v>
      </c>
      <c r="E257" s="147" t="s">
        <v>319</v>
      </c>
      <c r="F257" s="154">
        <f>VLOOKUP(C257,'Functional Assignment'!$C$1:$AR$731,11,)</f>
        <v>0</v>
      </c>
      <c r="G257" s="154">
        <f>(VLOOKUP($E257,$D$6:$AI$660,G$2,)/VLOOKUP($E257,$D$6:$AI$660,3,))*$F257</f>
        <v>0</v>
      </c>
      <c r="H257" s="154">
        <f>(VLOOKUP($E257,$D$6:$AI$660,H$2,)/VLOOKUP($E257,$D$6:$AI$660,3,))*$F257</f>
        <v>0</v>
      </c>
      <c r="I257" s="154">
        <f>(VLOOKUP($E257,$D$6:$AI$660,I$2,)/VLOOKUP($E257,$D$6:$AI$660,3,))*$F257</f>
        <v>0</v>
      </c>
      <c r="J257" s="154">
        <f>(VLOOKUP($E257,$D$6:$AI$660,J$2,)/VLOOKUP($E257,$D$6:$AI$660,3,))*$F257</f>
        <v>0</v>
      </c>
      <c r="K257" s="154">
        <f>(VLOOKUP($E257,$D$6:$AI$660,8,)/VLOOKUP($E257,$D$6:$AI$660,3,))*$F257</f>
        <v>0</v>
      </c>
      <c r="L257" s="154">
        <f>(VLOOKUP($E257,$D$6:$AI$660,L$2,)/VLOOKUP($E257,$D$6:$AI$660,3,))*$F257</f>
        <v>0</v>
      </c>
      <c r="M257" s="154">
        <f>(VLOOKUP($E257,$D$6:$AI$660,M$2,)/VLOOKUP($E257,$D$6:$AI$660,3,))*$F257</f>
        <v>0</v>
      </c>
      <c r="N257" s="154">
        <f>(VLOOKUP($E257,$D$6:$AI$660,11,)/VLOOKUP($E257,$D$6:$AI$660,3,))*$F257</f>
        <v>0</v>
      </c>
      <c r="O257" s="154">
        <f>(VLOOKUP($E257,$D$6:$AI$660,O$2,)/VLOOKUP($E257,$D$6:$AI$660,3,))*$F257</f>
        <v>0</v>
      </c>
      <c r="P257" s="154">
        <f>(VLOOKUP($E257,$D$6:$AI$660,P$2,)/VLOOKUP($E257,$D$6:$AI$660,3,))*$F257</f>
        <v>0</v>
      </c>
      <c r="Q257" s="154">
        <f>(VLOOKUP($E257,$D$6:$AI$660,Q$2,)/VLOOKUP($E257,$D$6:$AI$660,3,))*$F257</f>
        <v>0</v>
      </c>
      <c r="R257" s="154">
        <f>(VLOOKUP($E257,$D$6:$AI$660,15,)/VLOOKUP($E257,$D$6:$AI$660,3,))*$F257</f>
        <v>0</v>
      </c>
      <c r="S257" s="154">
        <f>(VLOOKUP($E257,$D$6:$AI$660,16,)/VLOOKUP($E257,$D$6:$AI$660,3,))*$F257</f>
        <v>0</v>
      </c>
      <c r="T257" s="154">
        <f>(VLOOKUP($E257,$D$6:$AI$660,17,)/VLOOKUP($E257,$D$6:$AI$660,3,))*$F257</f>
        <v>0</v>
      </c>
      <c r="U257" s="155">
        <f>SUM(G257:M257)</f>
        <v>0</v>
      </c>
      <c r="V257" s="140" t="str">
        <f>IF(ABS(F257-U257)&lt;0.01,"ok","err")</f>
        <v>ok</v>
      </c>
    </row>
    <row r="258" spans="1:23" x14ac:dyDescent="0.25">
      <c r="A258" s="153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55"/>
      <c r="V258" s="140"/>
    </row>
    <row r="259" spans="1:23" x14ac:dyDescent="0.25">
      <c r="A259" s="141" t="s">
        <v>7</v>
      </c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55"/>
      <c r="V259" s="140"/>
    </row>
    <row r="260" spans="1:23" x14ac:dyDescent="0.25">
      <c r="A260" s="153" t="s">
        <v>209</v>
      </c>
      <c r="C260" s="157" t="s">
        <v>741</v>
      </c>
      <c r="D260" s="147" t="s">
        <v>277</v>
      </c>
      <c r="E260" s="147" t="s">
        <v>320</v>
      </c>
      <c r="F260" s="154">
        <f>VLOOKUP(C260,'Functional Assignment'!$C$1:$AR$731,12,)</f>
        <v>0</v>
      </c>
      <c r="G260" s="154">
        <f>(VLOOKUP($E260,$D$6:$AI$660,G$2,)/VLOOKUP($E260,$D$6:$AI$660,3,))*$F260</f>
        <v>0</v>
      </c>
      <c r="H260" s="154">
        <f>(VLOOKUP($E260,$D$6:$AI$660,H$2,)/VLOOKUP($E260,$D$6:$AI$660,3,))*$F260</f>
        <v>0</v>
      </c>
      <c r="I260" s="154">
        <f>(VLOOKUP($E260,$D$6:$AI$660,I$2,)/VLOOKUP($E260,$D$6:$AI$660,3,))*$F260</f>
        <v>0</v>
      </c>
      <c r="J260" s="154">
        <f>(VLOOKUP($E260,$D$6:$AI$660,J$2,)/VLOOKUP($E260,$D$6:$AI$660,3,))*$F260</f>
        <v>0</v>
      </c>
      <c r="K260" s="154">
        <f>(VLOOKUP($E260,$D$6:$AI$660,8,)/VLOOKUP($E260,$D$6:$AI$660,3,))*$F260</f>
        <v>0</v>
      </c>
      <c r="L260" s="154">
        <f>(VLOOKUP($E260,$D$6:$AI$660,L$2,)/VLOOKUP($E260,$D$6:$AI$660,3,))*$F260</f>
        <v>0</v>
      </c>
      <c r="M260" s="154">
        <f>(VLOOKUP($E260,$D$6:$AI$660,M$2,)/VLOOKUP($E260,$D$6:$AI$660,3,))*$F260</f>
        <v>0</v>
      </c>
      <c r="N260" s="154">
        <f>(VLOOKUP($E260,$D$6:$AI$660,11,)/VLOOKUP($E260,$D$6:$AI$660,3,))*$F260</f>
        <v>0</v>
      </c>
      <c r="O260" s="154">
        <f>(VLOOKUP($E260,$D$6:$AI$660,O$2,)/VLOOKUP($E260,$D$6:$AI$660,3,))*$F260</f>
        <v>0</v>
      </c>
      <c r="P260" s="154">
        <f>(VLOOKUP($E260,$D$6:$AI$660,P$2,)/VLOOKUP($E260,$D$6:$AI$660,3,))*$F260</f>
        <v>0</v>
      </c>
      <c r="Q260" s="154">
        <f>(VLOOKUP($E260,$D$6:$AI$660,Q$2,)/VLOOKUP($E260,$D$6:$AI$660,3,))*$F260</f>
        <v>0</v>
      </c>
      <c r="R260" s="154">
        <f>(VLOOKUP($E260,$D$6:$AI$660,15,)/VLOOKUP($E260,$D$6:$AI$660,3,))*$F260</f>
        <v>0</v>
      </c>
      <c r="S260" s="154">
        <f>(VLOOKUP($E260,$D$6:$AI$660,16,)/VLOOKUP($E260,$D$6:$AI$660,3,))*$F260</f>
        <v>0</v>
      </c>
      <c r="T260" s="154">
        <f>(VLOOKUP($E260,$D$6:$AI$660,17,)/VLOOKUP($E260,$D$6:$AI$660,3,))*$F260</f>
        <v>0</v>
      </c>
      <c r="U260" s="155">
        <f>SUM(G260:M260)</f>
        <v>0</v>
      </c>
      <c r="V260" s="140" t="str">
        <f>IF(ABS(F260-U260)&lt;0.01,"ok","err")</f>
        <v>ok</v>
      </c>
    </row>
    <row r="261" spans="1:23" x14ac:dyDescent="0.25">
      <c r="F261" s="16"/>
      <c r="U261" s="155"/>
    </row>
    <row r="262" spans="1:23" x14ac:dyDescent="0.25">
      <c r="A262" s="141" t="s">
        <v>8</v>
      </c>
      <c r="F262" s="16"/>
      <c r="U262" s="155"/>
    </row>
    <row r="263" spans="1:23" x14ac:dyDescent="0.25">
      <c r="A263" s="153" t="s">
        <v>690</v>
      </c>
      <c r="C263" s="157" t="s">
        <v>741</v>
      </c>
      <c r="D263" s="147" t="s">
        <v>278</v>
      </c>
      <c r="E263" s="147" t="s">
        <v>695</v>
      </c>
      <c r="F263" s="154">
        <f>VLOOKUP(C263,'Functional Assignment'!$C$1:$AR$731,13,)</f>
        <v>0</v>
      </c>
      <c r="G263" s="154">
        <f t="shared" ref="G263:J266" si="80">(VLOOKUP($E263,$D$6:$AI$660,G$2,)/VLOOKUP($E263,$D$6:$AI$660,3,))*$F263</f>
        <v>0</v>
      </c>
      <c r="H263" s="154">
        <f t="shared" si="80"/>
        <v>0</v>
      </c>
      <c r="I263" s="154">
        <f t="shared" si="80"/>
        <v>0</v>
      </c>
      <c r="J263" s="154">
        <f t="shared" si="80"/>
        <v>0</v>
      </c>
      <c r="K263" s="154">
        <f>(VLOOKUP($E263,$D$6:$AI$660,8,)/VLOOKUP($E263,$D$6:$AI$660,3,))*$F263</f>
        <v>0</v>
      </c>
      <c r="L263" s="154">
        <f t="shared" ref="L263:M266" si="81">(VLOOKUP($E263,$D$6:$AI$660,L$2,)/VLOOKUP($E263,$D$6:$AI$660,3,))*$F263</f>
        <v>0</v>
      </c>
      <c r="M263" s="154">
        <f t="shared" si="81"/>
        <v>0</v>
      </c>
      <c r="N263" s="154">
        <f>(VLOOKUP($E263,$D$6:$AI$660,11,)/VLOOKUP($E263,$D$6:$AI$660,3,))*$F263</f>
        <v>0</v>
      </c>
      <c r="O263" s="154">
        <f t="shared" ref="O263:Q266" si="82">(VLOOKUP($E263,$D$6:$AI$660,O$2,)/VLOOKUP($E263,$D$6:$AI$660,3,))*$F263</f>
        <v>0</v>
      </c>
      <c r="P263" s="154">
        <f t="shared" si="82"/>
        <v>0</v>
      </c>
      <c r="Q263" s="154">
        <f t="shared" si="82"/>
        <v>0</v>
      </c>
      <c r="R263" s="154">
        <f>(VLOOKUP($E263,$D$6:$AI$660,15,)/VLOOKUP($E263,$D$6:$AI$660,3,))*$F263</f>
        <v>0</v>
      </c>
      <c r="S263" s="154">
        <f>(VLOOKUP($E263,$D$6:$AI$660,16,)/VLOOKUP($E263,$D$6:$AI$660,3,))*$F263</f>
        <v>0</v>
      </c>
      <c r="T263" s="154">
        <f>(VLOOKUP($E263,$D$6:$AI$660,17,)/VLOOKUP($E263,$D$6:$AI$660,3,))*$F263</f>
        <v>0</v>
      </c>
      <c r="U263" s="155">
        <f>SUM(G263:M263)</f>
        <v>0</v>
      </c>
      <c r="V263" s="140" t="str">
        <f>IF(ABS(F263-U263)&lt;0.01,"ok","err")</f>
        <v>ok</v>
      </c>
    </row>
    <row r="264" spans="1:23" x14ac:dyDescent="0.25">
      <c r="A264" s="153" t="s">
        <v>689</v>
      </c>
      <c r="C264" s="157" t="s">
        <v>741</v>
      </c>
      <c r="D264" s="147" t="s">
        <v>279</v>
      </c>
      <c r="E264" s="147" t="s">
        <v>694</v>
      </c>
      <c r="F264" s="16">
        <f>VLOOKUP(C264,'Functional Assignment'!$C$1:$AR$731,14,)</f>
        <v>0</v>
      </c>
      <c r="G264" s="16">
        <f t="shared" si="80"/>
        <v>0</v>
      </c>
      <c r="H264" s="16">
        <f t="shared" si="80"/>
        <v>0</v>
      </c>
      <c r="I264" s="16">
        <f t="shared" si="80"/>
        <v>0</v>
      </c>
      <c r="J264" s="16">
        <f t="shared" si="80"/>
        <v>0</v>
      </c>
      <c r="K264" s="16">
        <f>(VLOOKUP($E264,$D$6:$AI$660,8,)/VLOOKUP($E264,$D$6:$AI$660,3,))*$F264</f>
        <v>0</v>
      </c>
      <c r="L264" s="16">
        <f t="shared" si="81"/>
        <v>0</v>
      </c>
      <c r="M264" s="16">
        <f t="shared" si="81"/>
        <v>0</v>
      </c>
      <c r="N264" s="16">
        <f>(VLOOKUP($E264,$D$6:$AI$660,11,)/VLOOKUP($E264,$D$6:$AI$660,3,))*$F264</f>
        <v>0</v>
      </c>
      <c r="O264" s="16">
        <f t="shared" si="82"/>
        <v>0</v>
      </c>
      <c r="P264" s="16">
        <f t="shared" si="82"/>
        <v>0</v>
      </c>
      <c r="Q264" s="16">
        <f t="shared" si="82"/>
        <v>0</v>
      </c>
      <c r="R264" s="16">
        <f>(VLOOKUP($E264,$D$6:$AI$660,15,)/VLOOKUP($E264,$D$6:$AI$660,3,))*$F264</f>
        <v>0</v>
      </c>
      <c r="S264" s="16">
        <f>(VLOOKUP($E264,$D$6:$AI$660,16,)/VLOOKUP($E264,$D$6:$AI$660,3,))*$F264</f>
        <v>0</v>
      </c>
      <c r="T264" s="16">
        <f>(VLOOKUP($E264,$D$6:$AI$660,17,)/VLOOKUP($E264,$D$6:$AI$660,3,))*$F264</f>
        <v>0</v>
      </c>
      <c r="U264" s="155">
        <f>SUM(G264:M264)</f>
        <v>0</v>
      </c>
      <c r="V264" s="140" t="str">
        <f>IF(ABS(F264-U264)&lt;0.01,"ok","err")</f>
        <v>ok</v>
      </c>
      <c r="W264" s="156"/>
    </row>
    <row r="265" spans="1:23" x14ac:dyDescent="0.25">
      <c r="A265" s="153" t="s">
        <v>691</v>
      </c>
      <c r="C265" s="157" t="s">
        <v>741</v>
      </c>
      <c r="D265" s="147" t="s">
        <v>278</v>
      </c>
      <c r="E265" s="147" t="s">
        <v>321</v>
      </c>
      <c r="F265" s="16">
        <f>VLOOKUP(C265,'Functional Assignment'!$C$1:$AR$731,15,)</f>
        <v>0</v>
      </c>
      <c r="G265" s="16">
        <f t="shared" si="80"/>
        <v>0</v>
      </c>
      <c r="H265" s="16">
        <f t="shared" si="80"/>
        <v>0</v>
      </c>
      <c r="I265" s="16">
        <f t="shared" si="80"/>
        <v>0</v>
      </c>
      <c r="J265" s="16">
        <f t="shared" si="80"/>
        <v>0</v>
      </c>
      <c r="K265" s="16">
        <f>(VLOOKUP($E265,$D$6:$AI$660,8,)/VLOOKUP($E265,$D$6:$AI$660,3,))*$F265</f>
        <v>0</v>
      </c>
      <c r="L265" s="16">
        <f t="shared" si="81"/>
        <v>0</v>
      </c>
      <c r="M265" s="16">
        <f t="shared" si="81"/>
        <v>0</v>
      </c>
      <c r="N265" s="16">
        <f>(VLOOKUP($E265,$D$6:$AI$660,11,)/VLOOKUP($E265,$D$6:$AI$660,3,))*$F265</f>
        <v>0</v>
      </c>
      <c r="O265" s="16">
        <f t="shared" si="82"/>
        <v>0</v>
      </c>
      <c r="P265" s="16">
        <f t="shared" si="82"/>
        <v>0</v>
      </c>
      <c r="Q265" s="16">
        <f t="shared" si="82"/>
        <v>0</v>
      </c>
      <c r="R265" s="16"/>
      <c r="S265" s="16"/>
      <c r="T265" s="16"/>
      <c r="U265" s="155"/>
      <c r="V265" s="140"/>
    </row>
    <row r="266" spans="1:23" x14ac:dyDescent="0.25">
      <c r="A266" s="153" t="s">
        <v>688</v>
      </c>
      <c r="C266" s="157" t="s">
        <v>741</v>
      </c>
      <c r="D266" s="147" t="s">
        <v>279</v>
      </c>
      <c r="E266" s="147" t="s">
        <v>322</v>
      </c>
      <c r="F266" s="16">
        <f>VLOOKUP(C266,'Functional Assignment'!$C$1:$AR$731,16,)</f>
        <v>0</v>
      </c>
      <c r="G266" s="16">
        <f t="shared" si="80"/>
        <v>0</v>
      </c>
      <c r="H266" s="16">
        <f t="shared" si="80"/>
        <v>0</v>
      </c>
      <c r="I266" s="16">
        <f t="shared" si="80"/>
        <v>0</v>
      </c>
      <c r="J266" s="16">
        <f t="shared" si="80"/>
        <v>0</v>
      </c>
      <c r="K266" s="16">
        <f>(VLOOKUP($E266,$D$6:$AI$660,8,)/VLOOKUP($E266,$D$6:$AI$660,3,))*$F266</f>
        <v>0</v>
      </c>
      <c r="L266" s="16">
        <f t="shared" si="81"/>
        <v>0</v>
      </c>
      <c r="M266" s="16">
        <f t="shared" si="81"/>
        <v>0</v>
      </c>
      <c r="N266" s="16">
        <f>(VLOOKUP($E266,$D$6:$AI$660,11,)/VLOOKUP($E266,$D$6:$AI$660,3,))*$F266</f>
        <v>0</v>
      </c>
      <c r="O266" s="16">
        <f t="shared" si="82"/>
        <v>0</v>
      </c>
      <c r="P266" s="16">
        <f t="shared" si="82"/>
        <v>0</v>
      </c>
      <c r="Q266" s="16">
        <f t="shared" si="82"/>
        <v>0</v>
      </c>
      <c r="R266" s="16"/>
      <c r="S266" s="16"/>
      <c r="T266" s="16"/>
      <c r="U266" s="155"/>
      <c r="V266" s="140"/>
    </row>
    <row r="267" spans="1:23" x14ac:dyDescent="0.25">
      <c r="A267" s="147" t="s">
        <v>232</v>
      </c>
      <c r="F267" s="154">
        <f t="shared" ref="F267:Q267" si="83">SUM(F263:F266)</f>
        <v>0</v>
      </c>
      <c r="G267" s="154">
        <f t="shared" si="83"/>
        <v>0</v>
      </c>
      <c r="H267" s="154">
        <f t="shared" si="83"/>
        <v>0</v>
      </c>
      <c r="I267" s="154">
        <f t="shared" si="83"/>
        <v>0</v>
      </c>
      <c r="J267" s="154">
        <f t="shared" si="83"/>
        <v>0</v>
      </c>
      <c r="K267" s="154">
        <f t="shared" si="83"/>
        <v>0</v>
      </c>
      <c r="L267" s="154">
        <f t="shared" si="83"/>
        <v>0</v>
      </c>
      <c r="M267" s="154">
        <f t="shared" si="83"/>
        <v>0</v>
      </c>
      <c r="N267" s="154">
        <f t="shared" si="83"/>
        <v>0</v>
      </c>
      <c r="O267" s="154">
        <f t="shared" si="83"/>
        <v>0</v>
      </c>
      <c r="P267" s="154">
        <f t="shared" si="83"/>
        <v>0</v>
      </c>
      <c r="Q267" s="154">
        <f t="shared" si="83"/>
        <v>0</v>
      </c>
      <c r="R267" s="154">
        <f>R263+R264</f>
        <v>0</v>
      </c>
      <c r="S267" s="154">
        <f>S263+S264</f>
        <v>0</v>
      </c>
      <c r="T267" s="154">
        <f>T263+T264</f>
        <v>0</v>
      </c>
      <c r="U267" s="155">
        <f>SUM(G267:M267)</f>
        <v>0</v>
      </c>
      <c r="V267" s="140" t="str">
        <f>IF(ABS(F267-U267)&lt;0.01,"ok","err")</f>
        <v>ok</v>
      </c>
      <c r="W267" s="156"/>
    </row>
    <row r="268" spans="1:23" x14ac:dyDescent="0.25">
      <c r="F268" s="16"/>
      <c r="U268" s="155"/>
    </row>
    <row r="269" spans="1:23" x14ac:dyDescent="0.25">
      <c r="A269" s="141" t="s">
        <v>10</v>
      </c>
      <c r="F269" s="16"/>
      <c r="U269" s="155"/>
    </row>
    <row r="270" spans="1:23" x14ac:dyDescent="0.25">
      <c r="A270" s="153" t="s">
        <v>210</v>
      </c>
      <c r="C270" s="157" t="s">
        <v>741</v>
      </c>
      <c r="D270" s="147" t="s">
        <v>273</v>
      </c>
      <c r="E270" s="147" t="s">
        <v>323</v>
      </c>
      <c r="F270" s="154">
        <f>VLOOKUP(C270,'Functional Assignment'!$C$1:$AR$731,17,)</f>
        <v>0</v>
      </c>
      <c r="G270" s="154">
        <f>(VLOOKUP($E270,$D$6:$AI$660,G$2,)/VLOOKUP($E270,$D$6:$AI$660,3,))*$F270</f>
        <v>0</v>
      </c>
      <c r="H270" s="154">
        <f>(VLOOKUP($E270,$D$6:$AI$660,H$2,)/VLOOKUP($E270,$D$6:$AI$660,3,))*$F270</f>
        <v>0</v>
      </c>
      <c r="I270" s="154">
        <f>(VLOOKUP($E270,$D$6:$AI$660,I$2,)/VLOOKUP($E270,$D$6:$AI$660,3,))*$F270</f>
        <v>0</v>
      </c>
      <c r="J270" s="154">
        <f>(VLOOKUP($E270,$D$6:$AI$660,J$2,)/VLOOKUP($E270,$D$6:$AI$660,3,))*$F270</f>
        <v>0</v>
      </c>
      <c r="K270" s="154">
        <f>(VLOOKUP($E270,$D$6:$AI$660,8,)/VLOOKUP($E270,$D$6:$AI$660,3,))*$F270</f>
        <v>0</v>
      </c>
      <c r="L270" s="154">
        <f>(VLOOKUP($E270,$D$6:$AI$660,L$2,)/VLOOKUP($E270,$D$6:$AI$660,3,))*$F270</f>
        <v>0</v>
      </c>
      <c r="M270" s="154">
        <f>(VLOOKUP($E270,$D$6:$AI$660,M$2,)/VLOOKUP($E270,$D$6:$AI$660,3,))*$F270</f>
        <v>0</v>
      </c>
      <c r="N270" s="154">
        <f>(VLOOKUP($E270,$D$6:$AI$660,11,)/VLOOKUP($E270,$D$6:$AI$660,3,))*$F270</f>
        <v>0</v>
      </c>
      <c r="O270" s="154">
        <f>(VLOOKUP($E270,$D$6:$AI$660,O$2,)/VLOOKUP($E270,$D$6:$AI$660,3,))*$F270</f>
        <v>0</v>
      </c>
      <c r="P270" s="154">
        <f>(VLOOKUP($E270,$D$6:$AI$660,P$2,)/VLOOKUP($E270,$D$6:$AI$660,3,))*$F270</f>
        <v>0</v>
      </c>
      <c r="Q270" s="154">
        <f>(VLOOKUP($E270,$D$6:$AI$660,Q$2,)/VLOOKUP($E270,$D$6:$AI$660,3,))*$F270</f>
        <v>0</v>
      </c>
      <c r="R270" s="154">
        <f>(VLOOKUP($E270,$D$6:$AI$660,15,)/VLOOKUP($E270,$D$6:$AI$660,3,))*$F270</f>
        <v>0</v>
      </c>
      <c r="S270" s="154">
        <f>(VLOOKUP($E270,$D$6:$AI$660,16,)/VLOOKUP($E270,$D$6:$AI$660,3,))*$F270</f>
        <v>0</v>
      </c>
      <c r="T270" s="154">
        <f>(VLOOKUP($E270,$D$6:$AI$660,17,)/VLOOKUP($E270,$D$6:$AI$660,3,))*$F270</f>
        <v>0</v>
      </c>
      <c r="U270" s="155">
        <f>SUM(G270:M270)</f>
        <v>0</v>
      </c>
      <c r="V270" s="140" t="str">
        <f>IF(ABS(F270-U270)&lt;0.01,"ok","err")</f>
        <v>ok</v>
      </c>
      <c r="W270" s="156"/>
    </row>
    <row r="271" spans="1:23" x14ac:dyDescent="0.25">
      <c r="F271" s="16"/>
      <c r="U271" s="155"/>
    </row>
    <row r="272" spans="1:23" x14ac:dyDescent="0.25">
      <c r="A272" s="141" t="s">
        <v>11</v>
      </c>
      <c r="F272" s="16"/>
      <c r="U272" s="155"/>
    </row>
    <row r="273" spans="1:24" x14ac:dyDescent="0.25">
      <c r="A273" s="153" t="s">
        <v>210</v>
      </c>
      <c r="C273" s="157" t="s">
        <v>741</v>
      </c>
      <c r="D273" s="147" t="s">
        <v>280</v>
      </c>
      <c r="E273" s="147" t="s">
        <v>324</v>
      </c>
      <c r="F273" s="154">
        <f>VLOOKUP(C273,'Functional Assignment'!$C$1:$AR$731,18,)</f>
        <v>0</v>
      </c>
      <c r="G273" s="154">
        <f>(VLOOKUP($E273,$D$6:$AI$660,G$2,)/VLOOKUP($E273,$D$6:$AI$660,3,))*$F273</f>
        <v>0</v>
      </c>
      <c r="H273" s="154">
        <f>(VLOOKUP($E273,$D$6:$AI$660,H$2,)/VLOOKUP($E273,$D$6:$AI$660,3,))*$F273</f>
        <v>0</v>
      </c>
      <c r="I273" s="154">
        <f>(VLOOKUP($E273,$D$6:$AI$660,I$2,)/VLOOKUP($E273,$D$6:$AI$660,3,))*$F273</f>
        <v>0</v>
      </c>
      <c r="J273" s="154">
        <f>(VLOOKUP($E273,$D$6:$AI$660,J$2,)/VLOOKUP($E273,$D$6:$AI$660,3,))*$F273</f>
        <v>0</v>
      </c>
      <c r="K273" s="154">
        <f>(VLOOKUP($E273,$D$6:$AI$660,8,)/VLOOKUP($E273,$D$6:$AI$660,3,))*$F273</f>
        <v>0</v>
      </c>
      <c r="L273" s="154">
        <f>(VLOOKUP($E273,$D$6:$AI$660,L$2,)/VLOOKUP($E273,$D$6:$AI$660,3,))*$F273</f>
        <v>0</v>
      </c>
      <c r="M273" s="154">
        <f>(VLOOKUP($E273,$D$6:$AI$660,M$2,)/VLOOKUP($E273,$D$6:$AI$660,3,))*$F273</f>
        <v>0</v>
      </c>
      <c r="N273" s="154">
        <f>(VLOOKUP($E273,$D$6:$AI$660,11,)/VLOOKUP($E273,$D$6:$AI$660,3,))*$F273</f>
        <v>0</v>
      </c>
      <c r="O273" s="154">
        <f>(VLOOKUP($E273,$D$6:$AI$660,O$2,)/VLOOKUP($E273,$D$6:$AI$660,3,))*$F273</f>
        <v>0</v>
      </c>
      <c r="P273" s="154">
        <f>(VLOOKUP($E273,$D$6:$AI$660,P$2,)/VLOOKUP($E273,$D$6:$AI$660,3,))*$F273</f>
        <v>0</v>
      </c>
      <c r="Q273" s="154">
        <f>(VLOOKUP($E273,$D$6:$AI$660,Q$2,)/VLOOKUP($E273,$D$6:$AI$660,3,))*$F273</f>
        <v>0</v>
      </c>
      <c r="R273" s="154">
        <f>(VLOOKUP($E273,$D$6:$AI$660,15,)/VLOOKUP($E273,$D$6:$AI$660,3,))*$F273</f>
        <v>0</v>
      </c>
      <c r="S273" s="154">
        <f>(VLOOKUP($E273,$D$6:$AI$660,16,)/VLOOKUP($E273,$D$6:$AI$660,3,))*$F273</f>
        <v>0</v>
      </c>
      <c r="T273" s="154">
        <f>(VLOOKUP($E273,$D$6:$AI$660,17,)/VLOOKUP($E273,$D$6:$AI$660,3,))*$F273</f>
        <v>0</v>
      </c>
      <c r="U273" s="155">
        <f>SUM(G273:M273)</f>
        <v>0</v>
      </c>
      <c r="V273" s="140" t="str">
        <f>IF(ABS(F273-U273)&lt;0.01,"ok","err")</f>
        <v>ok</v>
      </c>
    </row>
    <row r="274" spans="1:24" x14ac:dyDescent="0.25">
      <c r="F274" s="16"/>
      <c r="U274" s="155"/>
    </row>
    <row r="275" spans="1:24" x14ac:dyDescent="0.25">
      <c r="A275" s="141" t="s">
        <v>12</v>
      </c>
      <c r="F275" s="16"/>
      <c r="U275" s="155"/>
    </row>
    <row r="276" spans="1:24" x14ac:dyDescent="0.25">
      <c r="A276" s="153" t="s">
        <v>210</v>
      </c>
      <c r="C276" s="157" t="s">
        <v>741</v>
      </c>
      <c r="D276" s="147" t="s">
        <v>281</v>
      </c>
      <c r="E276" s="147" t="s">
        <v>325</v>
      </c>
      <c r="F276" s="154">
        <f>VLOOKUP(C276,'Functional Assignment'!$C$1:$AR$731,19,)</f>
        <v>0</v>
      </c>
      <c r="G276" s="154">
        <f>(VLOOKUP($E276,$D$6:$AI$660,G$2,)/VLOOKUP($E276,$D$6:$AI$660,3,))*$F276</f>
        <v>0</v>
      </c>
      <c r="H276" s="154">
        <f>(VLOOKUP($E276,$D$6:$AI$660,H$2,)/VLOOKUP($E276,$D$6:$AI$660,3,))*$F276</f>
        <v>0</v>
      </c>
      <c r="I276" s="154">
        <f>(VLOOKUP($E276,$D$6:$AI$660,I$2,)/VLOOKUP($E276,$D$6:$AI$660,3,))*$F276</f>
        <v>0</v>
      </c>
      <c r="J276" s="154">
        <f>(VLOOKUP($E276,$D$6:$AI$660,J$2,)/VLOOKUP($E276,$D$6:$AI$660,3,))*$F276</f>
        <v>0</v>
      </c>
      <c r="K276" s="154">
        <f>(VLOOKUP($E276,$D$6:$AI$660,8,)/VLOOKUP($E276,$D$6:$AI$660,3,))*$F276</f>
        <v>0</v>
      </c>
      <c r="L276" s="154">
        <f>(VLOOKUP($E276,$D$6:$AI$660,L$2,)/VLOOKUP($E276,$D$6:$AI$660,3,))*$F276</f>
        <v>0</v>
      </c>
      <c r="M276" s="154">
        <f>(VLOOKUP($E276,$D$6:$AI$660,M$2,)/VLOOKUP($E276,$D$6:$AI$660,3,))*$F276</f>
        <v>0</v>
      </c>
      <c r="N276" s="154">
        <f>(VLOOKUP($E276,$D$6:$AI$660,11,)/VLOOKUP($E276,$D$6:$AI$660,3,))*$F276</f>
        <v>0</v>
      </c>
      <c r="O276" s="154">
        <f>(VLOOKUP($E276,$D$6:$AI$660,O$2,)/VLOOKUP($E276,$D$6:$AI$660,3,))*$F276</f>
        <v>0</v>
      </c>
      <c r="P276" s="154">
        <f>(VLOOKUP($E276,$D$6:$AI$660,P$2,)/VLOOKUP($E276,$D$6:$AI$660,3,))*$F276</f>
        <v>0</v>
      </c>
      <c r="Q276" s="154">
        <f>(VLOOKUP($E276,$D$6:$AI$660,Q$2,)/VLOOKUP($E276,$D$6:$AI$660,3,))*$F276</f>
        <v>0</v>
      </c>
      <c r="R276" s="154">
        <f>(VLOOKUP($E276,$D$6:$AI$660,15,)/VLOOKUP($E276,$D$6:$AI$660,3,))*$F276</f>
        <v>0</v>
      </c>
      <c r="S276" s="154">
        <f>(VLOOKUP($E276,$D$6:$AI$660,16,)/VLOOKUP($E276,$D$6:$AI$660,3,))*$F276</f>
        <v>0</v>
      </c>
      <c r="T276" s="154">
        <f>(VLOOKUP($E276,$D$6:$AI$660,17,)/VLOOKUP($E276,$D$6:$AI$660,3,))*$F276</f>
        <v>0</v>
      </c>
      <c r="U276" s="155">
        <f>SUM(G276:M276)</f>
        <v>0</v>
      </c>
      <c r="V276" s="140" t="str">
        <f>IF(ABS(F276-U276)&lt;0.01,"ok","err")</f>
        <v>ok</v>
      </c>
    </row>
    <row r="277" spans="1:24" x14ac:dyDescent="0.25">
      <c r="F277" s="16"/>
      <c r="U277" s="155"/>
    </row>
    <row r="278" spans="1:24" x14ac:dyDescent="0.25">
      <c r="A278" s="141" t="s">
        <v>13</v>
      </c>
      <c r="F278" s="16"/>
      <c r="U278" s="155"/>
    </row>
    <row r="279" spans="1:24" x14ac:dyDescent="0.25">
      <c r="A279" s="153" t="s">
        <v>210</v>
      </c>
      <c r="C279" s="157" t="s">
        <v>741</v>
      </c>
      <c r="D279" s="147" t="s">
        <v>282</v>
      </c>
      <c r="E279" s="147" t="s">
        <v>326</v>
      </c>
      <c r="F279" s="154">
        <f>VLOOKUP(C279,'Functional Assignment'!$C$1:$AR$731,20,)</f>
        <v>0</v>
      </c>
      <c r="G279" s="154">
        <f>(VLOOKUP($E279,$D$6:$AI$660,G$2,)/VLOOKUP($E279,$D$6:$AI$660,3,))*$F279</f>
        <v>0</v>
      </c>
      <c r="H279" s="154">
        <f>(VLOOKUP($E279,$D$6:$AI$660,H$2,)/VLOOKUP($E279,$D$6:$AI$660,3,))*$F279</f>
        <v>0</v>
      </c>
      <c r="I279" s="154">
        <f>(VLOOKUP($E279,$D$6:$AI$660,I$2,)/VLOOKUP($E279,$D$6:$AI$660,3,))*$F279</f>
        <v>0</v>
      </c>
      <c r="J279" s="154">
        <f>(VLOOKUP($E279,$D$6:$AI$660,J$2,)/VLOOKUP($E279,$D$6:$AI$660,3,))*$F279</f>
        <v>0</v>
      </c>
      <c r="K279" s="154">
        <f>(VLOOKUP($E279,$D$6:$AI$660,8,)/VLOOKUP($E279,$D$6:$AI$660,3,))*$F279</f>
        <v>0</v>
      </c>
      <c r="L279" s="154">
        <f>(VLOOKUP($E279,$D$6:$AI$660,L$2,)/VLOOKUP($E279,$D$6:$AI$660,3,))*$F279</f>
        <v>0</v>
      </c>
      <c r="M279" s="154">
        <f>(VLOOKUP($E279,$D$6:$AI$660,M$2,)/VLOOKUP($E279,$D$6:$AI$660,3,))*$F279</f>
        <v>0</v>
      </c>
      <c r="N279" s="154">
        <f>(VLOOKUP($E279,$D$6:$AI$660,11,)/VLOOKUP($E279,$D$6:$AI$660,3,))*$F279</f>
        <v>0</v>
      </c>
      <c r="O279" s="154">
        <f>(VLOOKUP($E279,$D$6:$AI$660,O$2,)/VLOOKUP($E279,$D$6:$AI$660,3,))*$F279</f>
        <v>0</v>
      </c>
      <c r="P279" s="154">
        <f>(VLOOKUP($E279,$D$6:$AI$660,P$2,)/VLOOKUP($E279,$D$6:$AI$660,3,))*$F279</f>
        <v>0</v>
      </c>
      <c r="Q279" s="154">
        <f>(VLOOKUP($E279,$D$6:$AI$660,Q$2,)/VLOOKUP($E279,$D$6:$AI$660,3,))*$F279</f>
        <v>0</v>
      </c>
      <c r="R279" s="154">
        <f>(VLOOKUP($E279,$D$6:$AI$660,15,)/VLOOKUP($E279,$D$6:$AI$660,3,))*$F279</f>
        <v>0</v>
      </c>
      <c r="S279" s="154">
        <f>(VLOOKUP($E279,$D$6:$AI$660,16,)/VLOOKUP($E279,$D$6:$AI$660,3,))*$F279</f>
        <v>0</v>
      </c>
      <c r="T279" s="154">
        <f>(VLOOKUP($E279,$D$6:$AI$660,17,)/VLOOKUP($E279,$D$6:$AI$660,3,))*$F279</f>
        <v>0</v>
      </c>
      <c r="U279" s="155">
        <f>SUM(G279:M279)</f>
        <v>0</v>
      </c>
      <c r="V279" s="140" t="str">
        <f>IF(ABS(F279-U279)&lt;0.01,"ok","err")</f>
        <v>ok</v>
      </c>
    </row>
    <row r="280" spans="1:24" x14ac:dyDescent="0.25">
      <c r="F280" s="16"/>
      <c r="U280" s="155"/>
    </row>
    <row r="281" spans="1:24" x14ac:dyDescent="0.25">
      <c r="A281" s="147" t="s">
        <v>14</v>
      </c>
      <c r="D281" s="147" t="s">
        <v>744</v>
      </c>
      <c r="F281" s="154">
        <f t="shared" ref="F281:T281" si="84">F244+F249+F254+F257+F260+F267+F270+F273+F276+F279</f>
        <v>0</v>
      </c>
      <c r="G281" s="154">
        <f t="shared" si="84"/>
        <v>0</v>
      </c>
      <c r="H281" s="154">
        <f t="shared" si="84"/>
        <v>0</v>
      </c>
      <c r="I281" s="154">
        <f t="shared" si="84"/>
        <v>0</v>
      </c>
      <c r="J281" s="154">
        <f t="shared" si="84"/>
        <v>0</v>
      </c>
      <c r="K281" s="154">
        <f t="shared" si="84"/>
        <v>0</v>
      </c>
      <c r="L281" s="154">
        <f t="shared" si="84"/>
        <v>0</v>
      </c>
      <c r="M281" s="154">
        <f t="shared" si="84"/>
        <v>0</v>
      </c>
      <c r="N281" s="154">
        <f t="shared" si="84"/>
        <v>0</v>
      </c>
      <c r="O281" s="154">
        <f t="shared" si="84"/>
        <v>0</v>
      </c>
      <c r="P281" s="154">
        <f t="shared" si="84"/>
        <v>0</v>
      </c>
      <c r="Q281" s="154">
        <f t="shared" si="84"/>
        <v>0</v>
      </c>
      <c r="R281" s="154">
        <f t="shared" si="84"/>
        <v>0</v>
      </c>
      <c r="S281" s="154">
        <f t="shared" si="84"/>
        <v>0</v>
      </c>
      <c r="T281" s="154">
        <f t="shared" si="84"/>
        <v>0</v>
      </c>
      <c r="U281" s="155">
        <f>SUM(G281:M281)</f>
        <v>0</v>
      </c>
      <c r="V281" s="140" t="str">
        <f>IF(ABS(F281-U281)&lt;0.01,"ok","err")</f>
        <v>ok</v>
      </c>
      <c r="W281" s="155"/>
      <c r="X281" s="140"/>
    </row>
    <row r="282" spans="1:24" x14ac:dyDescent="0.25">
      <c r="F282" s="154"/>
      <c r="G282" s="154"/>
      <c r="H282" s="154"/>
      <c r="I282" s="154"/>
      <c r="J282" s="154"/>
      <c r="K282" s="154"/>
      <c r="L282" s="154"/>
      <c r="M282" s="154"/>
      <c r="N282" s="154"/>
      <c r="O282" s="154"/>
      <c r="P282" s="154"/>
      <c r="Q282" s="154"/>
      <c r="R282" s="154"/>
      <c r="S282" s="154"/>
      <c r="T282" s="154"/>
      <c r="U282" s="155"/>
      <c r="V282" s="140"/>
    </row>
    <row r="283" spans="1:24" x14ac:dyDescent="0.25">
      <c r="A283" s="152" t="s">
        <v>745</v>
      </c>
      <c r="U283" s="155"/>
    </row>
    <row r="284" spans="1:24" x14ac:dyDescent="0.25">
      <c r="U284" s="155"/>
    </row>
    <row r="285" spans="1:24" x14ac:dyDescent="0.25">
      <c r="A285" s="141" t="s">
        <v>461</v>
      </c>
      <c r="U285" s="155"/>
    </row>
    <row r="286" spans="1:24" x14ac:dyDescent="0.25">
      <c r="A286" s="153" t="s">
        <v>209</v>
      </c>
      <c r="C286" s="157" t="s">
        <v>742</v>
      </c>
      <c r="D286" s="147" t="s">
        <v>283</v>
      </c>
      <c r="E286" s="147" t="s">
        <v>313</v>
      </c>
      <c r="F286" s="154">
        <f>VLOOKUP(C286,'Functional Assignment'!$C$1:$AR$731,5,)</f>
        <v>0</v>
      </c>
      <c r="G286" s="154">
        <f t="shared" ref="G286:J287" si="85">(VLOOKUP($E286,$D$6:$AI$660,G$2,)/VLOOKUP($E286,$D$6:$AI$660,3,))*$F286</f>
        <v>0</v>
      </c>
      <c r="H286" s="154">
        <f t="shared" si="85"/>
        <v>0</v>
      </c>
      <c r="I286" s="154">
        <f t="shared" si="85"/>
        <v>0</v>
      </c>
      <c r="J286" s="154">
        <f t="shared" si="85"/>
        <v>0</v>
      </c>
      <c r="K286" s="154">
        <f>(VLOOKUP($E286,$D$6:$AI$660,8,)/VLOOKUP($E286,$D$6:$AI$660,3,))*$F286</f>
        <v>0</v>
      </c>
      <c r="L286" s="154">
        <f>(VLOOKUP($E286,$D$6:$AI$660,L$2,)/VLOOKUP($E286,$D$6:$AI$660,3,))*$F286</f>
        <v>0</v>
      </c>
      <c r="M286" s="154">
        <f>(VLOOKUP($E286,$D$6:$AI$660,M$2,)/VLOOKUP($E286,$D$6:$AI$660,3,))*$F286</f>
        <v>0</v>
      </c>
      <c r="N286" s="154">
        <f>(VLOOKUP($E286,$D$6:$AI$660,11,)/VLOOKUP($E286,$D$6:$AI$660,3,))*$F286</f>
        <v>0</v>
      </c>
      <c r="O286" s="154">
        <f t="shared" ref="O286:Q287" si="86">(VLOOKUP($E286,$D$6:$AI$660,O$2,)/VLOOKUP($E286,$D$6:$AI$660,3,))*$F286</f>
        <v>0</v>
      </c>
      <c r="P286" s="154">
        <f t="shared" si="86"/>
        <v>0</v>
      </c>
      <c r="Q286" s="154">
        <f t="shared" si="86"/>
        <v>0</v>
      </c>
      <c r="R286" s="154">
        <f>(VLOOKUP($E286,$D$6:$AI$660,15,)/VLOOKUP($E286,$D$6:$AI$660,3,))*$F286</f>
        <v>0</v>
      </c>
      <c r="S286" s="154">
        <f>(VLOOKUP($E286,$D$6:$AI$660,16,)/VLOOKUP($E286,$D$6:$AI$660,3,))*$F286</f>
        <v>0</v>
      </c>
      <c r="T286" s="154">
        <f>(VLOOKUP($E286,$D$6:$AI$660,17,)/VLOOKUP($E286,$D$6:$AI$660,3,))*$F286</f>
        <v>0</v>
      </c>
      <c r="U286" s="155">
        <f>SUM(G286:M286)</f>
        <v>0</v>
      </c>
      <c r="V286" s="140" t="str">
        <f>IF(ABS(F286-U286)&lt;0.01,"ok","err")</f>
        <v>ok</v>
      </c>
    </row>
    <row r="287" spans="1:24" x14ac:dyDescent="0.25">
      <c r="A287" s="153" t="s">
        <v>229</v>
      </c>
      <c r="C287" s="157" t="s">
        <v>742</v>
      </c>
      <c r="D287" s="147" t="s">
        <v>271</v>
      </c>
      <c r="E287" s="147" t="s">
        <v>314</v>
      </c>
      <c r="F287" s="16">
        <f>VLOOKUP(C287,'Functional Assignment'!$C$1:$AR$731,6,)</f>
        <v>0</v>
      </c>
      <c r="G287" s="16">
        <f t="shared" si="85"/>
        <v>0</v>
      </c>
      <c r="H287" s="16">
        <f t="shared" si="85"/>
        <v>0</v>
      </c>
      <c r="I287" s="16">
        <f t="shared" si="85"/>
        <v>0</v>
      </c>
      <c r="J287" s="16">
        <f t="shared" si="85"/>
        <v>0</v>
      </c>
      <c r="K287" s="16">
        <f>(VLOOKUP($E287,$D$6:$AI$660,8,)/VLOOKUP($E287,$D$6:$AI$660,3,))*$F287</f>
        <v>0</v>
      </c>
      <c r="L287" s="16">
        <f>(VLOOKUP($E287,$D$6:$AI$660,L$2,)/VLOOKUP($E287,$D$6:$AI$660,3,))*$F287</f>
        <v>0</v>
      </c>
      <c r="M287" s="16">
        <f>(VLOOKUP($E287,$D$6:$AI$660,M$2,)/VLOOKUP($E287,$D$6:$AI$660,3,))*$F287</f>
        <v>0</v>
      </c>
      <c r="N287" s="16">
        <f>(VLOOKUP($E287,$D$6:$AI$660,11,)/VLOOKUP($E287,$D$6:$AI$660,3,))*$F287</f>
        <v>0</v>
      </c>
      <c r="O287" s="16">
        <f t="shared" si="86"/>
        <v>0</v>
      </c>
      <c r="P287" s="16">
        <f t="shared" si="86"/>
        <v>0</v>
      </c>
      <c r="Q287" s="16">
        <f t="shared" si="86"/>
        <v>0</v>
      </c>
      <c r="R287" s="16">
        <f>(VLOOKUP($E287,$D$6:$AI$660,15,)/VLOOKUP($E287,$D$6:$AI$660,3,))*$F287</f>
        <v>0</v>
      </c>
      <c r="S287" s="16">
        <f>(VLOOKUP($E287,$D$6:$AI$660,16,)/VLOOKUP($E287,$D$6:$AI$660,3,))*$F287</f>
        <v>0</v>
      </c>
      <c r="T287" s="16">
        <f>(VLOOKUP($E287,$D$6:$AI$660,17,)/VLOOKUP($E287,$D$6:$AI$660,3,))*$F287</f>
        <v>0</v>
      </c>
      <c r="U287" s="155">
        <f>SUM(G287:M287)</f>
        <v>0</v>
      </c>
      <c r="V287" s="140" t="str">
        <f>IF(ABS(F287-U287)&lt;0.01,"ok","err")</f>
        <v>ok</v>
      </c>
    </row>
    <row r="288" spans="1:24" x14ac:dyDescent="0.25">
      <c r="A288" s="147" t="s">
        <v>667</v>
      </c>
      <c r="D288" s="147" t="s">
        <v>341</v>
      </c>
      <c r="F288" s="154">
        <f t="shared" ref="F288:T288" si="87">F286+F287</f>
        <v>0</v>
      </c>
      <c r="G288" s="154">
        <f t="shared" si="87"/>
        <v>0</v>
      </c>
      <c r="H288" s="154">
        <f t="shared" si="87"/>
        <v>0</v>
      </c>
      <c r="I288" s="154">
        <f t="shared" si="87"/>
        <v>0</v>
      </c>
      <c r="J288" s="154">
        <f t="shared" si="87"/>
        <v>0</v>
      </c>
      <c r="K288" s="154">
        <f t="shared" si="87"/>
        <v>0</v>
      </c>
      <c r="L288" s="154">
        <f t="shared" si="87"/>
        <v>0</v>
      </c>
      <c r="M288" s="154">
        <f t="shared" si="87"/>
        <v>0</v>
      </c>
      <c r="N288" s="154">
        <f t="shared" si="87"/>
        <v>0</v>
      </c>
      <c r="O288" s="154">
        <f t="shared" si="87"/>
        <v>0</v>
      </c>
      <c r="P288" s="154">
        <f t="shared" si="87"/>
        <v>0</v>
      </c>
      <c r="Q288" s="154">
        <f t="shared" si="87"/>
        <v>0</v>
      </c>
      <c r="R288" s="154">
        <f t="shared" si="87"/>
        <v>0</v>
      </c>
      <c r="S288" s="154">
        <f t="shared" si="87"/>
        <v>0</v>
      </c>
      <c r="T288" s="154">
        <f t="shared" si="87"/>
        <v>0</v>
      </c>
      <c r="U288" s="155">
        <f>SUM(G288:M288)</f>
        <v>0</v>
      </c>
      <c r="V288" s="140" t="str">
        <f>IF(ABS(F288-U288)&lt;0.01,"ok","err")</f>
        <v>ok</v>
      </c>
    </row>
    <row r="289" spans="1:22" x14ac:dyDescent="0.25">
      <c r="F289" s="16"/>
      <c r="G289" s="16"/>
      <c r="U289" s="155"/>
    </row>
    <row r="290" spans="1:22" x14ac:dyDescent="0.25">
      <c r="A290" s="141" t="s">
        <v>3</v>
      </c>
      <c r="F290" s="16"/>
      <c r="G290" s="16"/>
      <c r="U290" s="155"/>
    </row>
    <row r="291" spans="1:22" x14ac:dyDescent="0.25">
      <c r="A291" s="153" t="s">
        <v>209</v>
      </c>
      <c r="C291" s="157" t="s">
        <v>742</v>
      </c>
      <c r="D291" s="147" t="s">
        <v>272</v>
      </c>
      <c r="E291" s="147" t="s">
        <v>315</v>
      </c>
      <c r="F291" s="154">
        <f>VLOOKUP(C291,'Functional Assignment'!$C$1:$AR$731,7,)</f>
        <v>0</v>
      </c>
      <c r="G291" s="154">
        <f t="shared" ref="G291:J292" si="88">(VLOOKUP($E291,$D$6:$AI$660,G$2,)/VLOOKUP($E291,$D$6:$AI$660,3,))*$F291</f>
        <v>0</v>
      </c>
      <c r="H291" s="154">
        <f t="shared" si="88"/>
        <v>0</v>
      </c>
      <c r="I291" s="154">
        <f t="shared" si="88"/>
        <v>0</v>
      </c>
      <c r="J291" s="154">
        <f t="shared" si="88"/>
        <v>0</v>
      </c>
      <c r="K291" s="154">
        <f>(VLOOKUP($E291,$D$6:$AI$660,8,)/VLOOKUP($E291,$D$6:$AI$660,3,))*$F291</f>
        <v>0</v>
      </c>
      <c r="L291" s="154">
        <f>(VLOOKUP($E291,$D$6:$AI$660,L$2,)/VLOOKUP($E291,$D$6:$AI$660,3,))*$F291</f>
        <v>0</v>
      </c>
      <c r="M291" s="154">
        <f>(VLOOKUP($E291,$D$6:$AI$660,M$2,)/VLOOKUP($E291,$D$6:$AI$660,3,))*$F291</f>
        <v>0</v>
      </c>
      <c r="N291" s="154">
        <f>(VLOOKUP($E291,$D$6:$AI$660,11,)/VLOOKUP($E291,$D$6:$AI$660,3,))*$F291</f>
        <v>0</v>
      </c>
      <c r="O291" s="154">
        <f t="shared" ref="O291:Q292" si="89">(VLOOKUP($E291,$D$6:$AI$660,O$2,)/VLOOKUP($E291,$D$6:$AI$660,3,))*$F291</f>
        <v>0</v>
      </c>
      <c r="P291" s="154">
        <f t="shared" si="89"/>
        <v>0</v>
      </c>
      <c r="Q291" s="154">
        <f t="shared" si="89"/>
        <v>0</v>
      </c>
      <c r="R291" s="154">
        <f>(VLOOKUP($E291,$D$6:$AI$660,15,)/VLOOKUP($E291,$D$6:$AI$660,3,))*$F291</f>
        <v>0</v>
      </c>
      <c r="S291" s="154">
        <f>(VLOOKUP($E291,$D$6:$AI$660,16,)/VLOOKUP($E291,$D$6:$AI$660,3,))*$F291</f>
        <v>0</v>
      </c>
      <c r="T291" s="154">
        <f>(VLOOKUP($E291,$D$6:$AI$660,17,)/VLOOKUP($E291,$D$6:$AI$660,3,))*$F291</f>
        <v>0</v>
      </c>
      <c r="U291" s="155">
        <f>SUM(G291:M291)</f>
        <v>0</v>
      </c>
      <c r="V291" s="140" t="str">
        <f>IF(ABS(F291-U291)&lt;0.01,"ok","err")</f>
        <v>ok</v>
      </c>
    </row>
    <row r="292" spans="1:22" x14ac:dyDescent="0.25">
      <c r="A292" s="147" t="s">
        <v>229</v>
      </c>
      <c r="C292" s="157" t="s">
        <v>742</v>
      </c>
      <c r="D292" s="147" t="s">
        <v>273</v>
      </c>
      <c r="E292" s="147" t="s">
        <v>316</v>
      </c>
      <c r="F292" s="16">
        <f>VLOOKUP(C292,'Functional Assignment'!$C$1:$AR$731,8,)</f>
        <v>0</v>
      </c>
      <c r="G292" s="16">
        <f t="shared" si="88"/>
        <v>0</v>
      </c>
      <c r="H292" s="16">
        <f t="shared" si="88"/>
        <v>0</v>
      </c>
      <c r="I292" s="16">
        <f t="shared" si="88"/>
        <v>0</v>
      </c>
      <c r="J292" s="16">
        <f t="shared" si="88"/>
        <v>0</v>
      </c>
      <c r="K292" s="16">
        <f>(VLOOKUP($E292,$D$6:$AI$660,8,)/VLOOKUP($E292,$D$6:$AI$660,3,))*$F292</f>
        <v>0</v>
      </c>
      <c r="L292" s="16">
        <f>(VLOOKUP($E292,$D$6:$AI$660,L$2,)/VLOOKUP($E292,$D$6:$AI$660,3,))*$F292</f>
        <v>0</v>
      </c>
      <c r="M292" s="16">
        <f>(VLOOKUP($E292,$D$6:$AI$660,M$2,)/VLOOKUP($E292,$D$6:$AI$660,3,))*$F292</f>
        <v>0</v>
      </c>
      <c r="N292" s="16">
        <f>(VLOOKUP($E292,$D$6:$AI$660,11,)/VLOOKUP($E292,$D$6:$AI$660,3,))*$F292</f>
        <v>0</v>
      </c>
      <c r="O292" s="16">
        <f t="shared" si="89"/>
        <v>0</v>
      </c>
      <c r="P292" s="16">
        <f t="shared" si="89"/>
        <v>0</v>
      </c>
      <c r="Q292" s="16">
        <f t="shared" si="89"/>
        <v>0</v>
      </c>
      <c r="R292" s="16">
        <f>(VLOOKUP($E292,$D$6:$AI$660,15,)/VLOOKUP($E292,$D$6:$AI$660,3,))*$F292</f>
        <v>0</v>
      </c>
      <c r="S292" s="16">
        <f>(VLOOKUP($E292,$D$6:$AI$660,16,)/VLOOKUP($E292,$D$6:$AI$660,3,))*$F292</f>
        <v>0</v>
      </c>
      <c r="T292" s="16">
        <f>(VLOOKUP($E292,$D$6:$AI$660,17,)/VLOOKUP($E292,$D$6:$AI$660,3,))*$F292</f>
        <v>0</v>
      </c>
      <c r="U292" s="155">
        <f>SUM(G292:M292)</f>
        <v>0</v>
      </c>
      <c r="V292" s="140" t="str">
        <f>IF(ABS(F292-U292)&lt;0.01,"ok","err")</f>
        <v>ok</v>
      </c>
    </row>
    <row r="293" spans="1:22" x14ac:dyDescent="0.25">
      <c r="A293" s="147" t="s">
        <v>230</v>
      </c>
      <c r="D293" s="147" t="s">
        <v>342</v>
      </c>
      <c r="F293" s="154">
        <f>SUM(F291:F292)</f>
        <v>0</v>
      </c>
      <c r="G293" s="154">
        <f t="shared" ref="G293:T293" si="90">G291+G292</f>
        <v>0</v>
      </c>
      <c r="H293" s="154">
        <f t="shared" si="90"/>
        <v>0</v>
      </c>
      <c r="I293" s="154">
        <f t="shared" si="90"/>
        <v>0</v>
      </c>
      <c r="J293" s="154">
        <f t="shared" si="90"/>
        <v>0</v>
      </c>
      <c r="K293" s="154">
        <f t="shared" si="90"/>
        <v>0</v>
      </c>
      <c r="L293" s="154">
        <f t="shared" si="90"/>
        <v>0</v>
      </c>
      <c r="M293" s="154">
        <f t="shared" si="90"/>
        <v>0</v>
      </c>
      <c r="N293" s="154">
        <f t="shared" si="90"/>
        <v>0</v>
      </c>
      <c r="O293" s="154">
        <f t="shared" si="90"/>
        <v>0</v>
      </c>
      <c r="P293" s="154">
        <f t="shared" si="90"/>
        <v>0</v>
      </c>
      <c r="Q293" s="154">
        <f t="shared" si="90"/>
        <v>0</v>
      </c>
      <c r="R293" s="154">
        <f t="shared" si="90"/>
        <v>0</v>
      </c>
      <c r="S293" s="154">
        <f t="shared" si="90"/>
        <v>0</v>
      </c>
      <c r="T293" s="154">
        <f t="shared" si="90"/>
        <v>0</v>
      </c>
      <c r="U293" s="155">
        <f>SUM(G293:M293)</f>
        <v>0</v>
      </c>
      <c r="V293" s="140" t="str">
        <f>IF(ABS(F293-U293)&lt;0.01,"ok","err")</f>
        <v>ok</v>
      </c>
    </row>
    <row r="294" spans="1:22" x14ac:dyDescent="0.25">
      <c r="F294" s="16"/>
      <c r="G294" s="16"/>
      <c r="U294" s="155"/>
    </row>
    <row r="295" spans="1:22" x14ac:dyDescent="0.25">
      <c r="A295" s="141" t="s">
        <v>4</v>
      </c>
      <c r="F295" s="16"/>
      <c r="G295" s="16"/>
      <c r="U295" s="155"/>
    </row>
    <row r="296" spans="1:22" x14ac:dyDescent="0.25">
      <c r="A296" s="153" t="s">
        <v>209</v>
      </c>
      <c r="C296" s="157" t="s">
        <v>742</v>
      </c>
      <c r="D296" s="147" t="s">
        <v>274</v>
      </c>
      <c r="E296" s="147" t="s">
        <v>317</v>
      </c>
      <c r="F296" s="154">
        <f>VLOOKUP(C296,'Functional Assignment'!$C$1:$AR$731,9,)</f>
        <v>0</v>
      </c>
      <c r="G296" s="154">
        <f t="shared" ref="G296:J297" si="91">(VLOOKUP($E296,$D$6:$AI$660,G$2,)/VLOOKUP($E296,$D$6:$AI$660,3,))*$F296</f>
        <v>0</v>
      </c>
      <c r="H296" s="154">
        <f t="shared" si="91"/>
        <v>0</v>
      </c>
      <c r="I296" s="154">
        <f t="shared" si="91"/>
        <v>0</v>
      </c>
      <c r="J296" s="154">
        <f t="shared" si="91"/>
        <v>0</v>
      </c>
      <c r="K296" s="154">
        <f>(VLOOKUP($E296,$D$6:$AI$660,8,)/VLOOKUP($E296,$D$6:$AI$660,3,))*$F296</f>
        <v>0</v>
      </c>
      <c r="L296" s="154">
        <f>(VLOOKUP($E296,$D$6:$AI$660,L$2,)/VLOOKUP($E296,$D$6:$AI$660,3,))*$F296</f>
        <v>0</v>
      </c>
      <c r="M296" s="154">
        <f>(VLOOKUP($E296,$D$6:$AI$660,M$2,)/VLOOKUP($E296,$D$6:$AI$660,3,))*$F296</f>
        <v>0</v>
      </c>
      <c r="N296" s="154">
        <f>(VLOOKUP($E296,$D$6:$AI$660,11,)/VLOOKUP($E296,$D$6:$AI$660,3,))*$F296</f>
        <v>0</v>
      </c>
      <c r="O296" s="154">
        <f t="shared" ref="O296:Q297" si="92">(VLOOKUP($E296,$D$6:$AI$660,O$2,)/VLOOKUP($E296,$D$6:$AI$660,3,))*$F296</f>
        <v>0</v>
      </c>
      <c r="P296" s="154">
        <f t="shared" si="92"/>
        <v>0</v>
      </c>
      <c r="Q296" s="154">
        <f t="shared" si="92"/>
        <v>0</v>
      </c>
      <c r="R296" s="154">
        <f>(VLOOKUP($E296,$D$6:$AI$660,15,)/VLOOKUP($E296,$D$6:$AI$660,3,))*$F296</f>
        <v>0</v>
      </c>
      <c r="S296" s="154">
        <f>(VLOOKUP($E296,$D$6:$AI$660,16,)/VLOOKUP($E296,$D$6:$AI$660,3,))*$F296</f>
        <v>0</v>
      </c>
      <c r="T296" s="154">
        <f>(VLOOKUP($E296,$D$6:$AI$660,17,)/VLOOKUP($E296,$D$6:$AI$660,3,))*$F296</f>
        <v>0</v>
      </c>
      <c r="U296" s="155">
        <f>SUM(G296:M296)</f>
        <v>0</v>
      </c>
      <c r="V296" s="140" t="str">
        <f>IF(ABS(F296-U296)&lt;0.01,"ok","err")</f>
        <v>ok</v>
      </c>
    </row>
    <row r="297" spans="1:22" x14ac:dyDescent="0.25">
      <c r="A297" s="147" t="s">
        <v>229</v>
      </c>
      <c r="C297" s="157" t="s">
        <v>742</v>
      </c>
      <c r="D297" s="147" t="s">
        <v>275</v>
      </c>
      <c r="E297" s="147" t="s">
        <v>318</v>
      </c>
      <c r="F297" s="16">
        <f>VLOOKUP(C297,'Functional Assignment'!$C$1:$AR$731,10,)</f>
        <v>0</v>
      </c>
      <c r="G297" s="16">
        <f t="shared" si="91"/>
        <v>0</v>
      </c>
      <c r="H297" s="16">
        <f t="shared" si="91"/>
        <v>0</v>
      </c>
      <c r="I297" s="16">
        <f t="shared" si="91"/>
        <v>0</v>
      </c>
      <c r="J297" s="16">
        <f t="shared" si="91"/>
        <v>0</v>
      </c>
      <c r="K297" s="16">
        <f>(VLOOKUP($E297,$D$6:$AI$660,8,)/VLOOKUP($E297,$D$6:$AI$660,3,))*$F297</f>
        <v>0</v>
      </c>
      <c r="L297" s="16">
        <f>(VLOOKUP($E297,$D$6:$AI$660,L$2,)/VLOOKUP($E297,$D$6:$AI$660,3,))*$F297</f>
        <v>0</v>
      </c>
      <c r="M297" s="16">
        <f>(VLOOKUP($E297,$D$6:$AI$660,M$2,)/VLOOKUP($E297,$D$6:$AI$660,3,))*$F297</f>
        <v>0</v>
      </c>
      <c r="N297" s="16">
        <f>(VLOOKUP($E297,$D$6:$AI$660,11,)/VLOOKUP($E297,$D$6:$AI$660,3,))*$F297</f>
        <v>0</v>
      </c>
      <c r="O297" s="16">
        <f t="shared" si="92"/>
        <v>0</v>
      </c>
      <c r="P297" s="16">
        <f t="shared" si="92"/>
        <v>0</v>
      </c>
      <c r="Q297" s="16">
        <f t="shared" si="92"/>
        <v>0</v>
      </c>
      <c r="R297" s="16">
        <f>(VLOOKUP($E297,$D$6:$AI$660,15,)/VLOOKUP($E297,$D$6:$AI$660,3,))*$F297</f>
        <v>0</v>
      </c>
      <c r="S297" s="16">
        <f>(VLOOKUP($E297,$D$6:$AI$660,16,)/VLOOKUP($E297,$D$6:$AI$660,3,))*$F297</f>
        <v>0</v>
      </c>
      <c r="T297" s="16">
        <f>(VLOOKUP($E297,$D$6:$AI$660,17,)/VLOOKUP($E297,$D$6:$AI$660,3,))*$F297</f>
        <v>0</v>
      </c>
      <c r="U297" s="155">
        <f>SUM(G297:M297)</f>
        <v>0</v>
      </c>
      <c r="V297" s="140" t="str">
        <f>IF(ABS(F297-U297)&lt;0.01,"ok","err")</f>
        <v>ok</v>
      </c>
    </row>
    <row r="298" spans="1:22" x14ac:dyDescent="0.25">
      <c r="A298" s="147" t="s">
        <v>231</v>
      </c>
      <c r="D298" s="147" t="s">
        <v>343</v>
      </c>
      <c r="F298" s="154">
        <f>SUM(F296:F297)</f>
        <v>0</v>
      </c>
      <c r="G298" s="154">
        <f t="shared" ref="G298:T298" si="93">G296+G297</f>
        <v>0</v>
      </c>
      <c r="H298" s="154">
        <f t="shared" si="93"/>
        <v>0</v>
      </c>
      <c r="I298" s="154">
        <f t="shared" si="93"/>
        <v>0</v>
      </c>
      <c r="J298" s="154">
        <f t="shared" si="93"/>
        <v>0</v>
      </c>
      <c r="K298" s="154">
        <f t="shared" si="93"/>
        <v>0</v>
      </c>
      <c r="L298" s="154">
        <f t="shared" si="93"/>
        <v>0</v>
      </c>
      <c r="M298" s="154">
        <f t="shared" si="93"/>
        <v>0</v>
      </c>
      <c r="N298" s="154">
        <f t="shared" si="93"/>
        <v>0</v>
      </c>
      <c r="O298" s="154">
        <f t="shared" si="93"/>
        <v>0</v>
      </c>
      <c r="P298" s="154">
        <f t="shared" si="93"/>
        <v>0</v>
      </c>
      <c r="Q298" s="154">
        <f t="shared" si="93"/>
        <v>0</v>
      </c>
      <c r="R298" s="154">
        <f t="shared" si="93"/>
        <v>0</v>
      </c>
      <c r="S298" s="154">
        <f t="shared" si="93"/>
        <v>0</v>
      </c>
      <c r="T298" s="154">
        <f t="shared" si="93"/>
        <v>0</v>
      </c>
      <c r="U298" s="155">
        <f>SUM(G298:M298)</f>
        <v>0</v>
      </c>
      <c r="V298" s="140" t="str">
        <f>IF(ABS(F298-U298)&lt;0.01,"ok","err")</f>
        <v>ok</v>
      </c>
    </row>
    <row r="299" spans="1:22" x14ac:dyDescent="0.25">
      <c r="F299" s="16"/>
      <c r="U299" s="155"/>
    </row>
    <row r="300" spans="1:22" x14ac:dyDescent="0.25">
      <c r="A300" s="141" t="s">
        <v>6</v>
      </c>
      <c r="F300" s="16"/>
      <c r="U300" s="155"/>
    </row>
    <row r="301" spans="1:22" x14ac:dyDescent="0.25">
      <c r="A301" s="147" t="s">
        <v>229</v>
      </c>
      <c r="C301" s="157" t="s">
        <v>742</v>
      </c>
      <c r="D301" s="147" t="s">
        <v>276</v>
      </c>
      <c r="E301" s="147" t="s">
        <v>319</v>
      </c>
      <c r="F301" s="154">
        <f>VLOOKUP(C301,'Functional Assignment'!$C$1:$AR$731,11,)</f>
        <v>0</v>
      </c>
      <c r="G301" s="154">
        <f>(VLOOKUP($E301,$D$6:$AI$660,G$2,)/VLOOKUP($E301,$D$6:$AI$660,3,))*$F301</f>
        <v>0</v>
      </c>
      <c r="H301" s="154">
        <f>(VLOOKUP($E301,$D$6:$AI$660,H$2,)/VLOOKUP($E301,$D$6:$AI$660,3,))*$F301</f>
        <v>0</v>
      </c>
      <c r="I301" s="154">
        <f>(VLOOKUP($E301,$D$6:$AI$660,I$2,)/VLOOKUP($E301,$D$6:$AI$660,3,))*$F301</f>
        <v>0</v>
      </c>
      <c r="J301" s="154">
        <f>(VLOOKUP($E301,$D$6:$AI$660,J$2,)/VLOOKUP($E301,$D$6:$AI$660,3,))*$F301</f>
        <v>0</v>
      </c>
      <c r="K301" s="154">
        <f>(VLOOKUP($E301,$D$6:$AI$660,8,)/VLOOKUP($E301,$D$6:$AI$660,3,))*$F301</f>
        <v>0</v>
      </c>
      <c r="L301" s="154">
        <f>(VLOOKUP($E301,$D$6:$AI$660,L$2,)/VLOOKUP($E301,$D$6:$AI$660,3,))*$F301</f>
        <v>0</v>
      </c>
      <c r="M301" s="154">
        <f>(VLOOKUP($E301,$D$6:$AI$660,M$2,)/VLOOKUP($E301,$D$6:$AI$660,3,))*$F301</f>
        <v>0</v>
      </c>
      <c r="N301" s="154">
        <f>(VLOOKUP($E301,$D$6:$AI$660,11,)/VLOOKUP($E301,$D$6:$AI$660,3,))*$F301</f>
        <v>0</v>
      </c>
      <c r="O301" s="154">
        <f>(VLOOKUP($E301,$D$6:$AI$660,O$2,)/VLOOKUP($E301,$D$6:$AI$660,3,))*$F301</f>
        <v>0</v>
      </c>
      <c r="P301" s="154">
        <f>(VLOOKUP($E301,$D$6:$AI$660,P$2,)/VLOOKUP($E301,$D$6:$AI$660,3,))*$F301</f>
        <v>0</v>
      </c>
      <c r="Q301" s="154">
        <f>(VLOOKUP($E301,$D$6:$AI$660,Q$2,)/VLOOKUP($E301,$D$6:$AI$660,3,))*$F301</f>
        <v>0</v>
      </c>
      <c r="R301" s="154">
        <f>(VLOOKUP($E301,$D$6:$AI$660,15,)/VLOOKUP($E301,$D$6:$AI$660,3,))*$F301</f>
        <v>0</v>
      </c>
      <c r="S301" s="154">
        <f>(VLOOKUP($E301,$D$6:$AI$660,16,)/VLOOKUP($E301,$D$6:$AI$660,3,))*$F301</f>
        <v>0</v>
      </c>
      <c r="T301" s="154">
        <f>(VLOOKUP($E301,$D$6:$AI$660,17,)/VLOOKUP($E301,$D$6:$AI$660,3,))*$F301</f>
        <v>0</v>
      </c>
      <c r="U301" s="155">
        <f>SUM(G301:M301)</f>
        <v>0</v>
      </c>
      <c r="V301" s="140" t="str">
        <f>IF(ABS(F301-U301)&lt;0.01,"ok","err")</f>
        <v>ok</v>
      </c>
    </row>
    <row r="302" spans="1:22" x14ac:dyDescent="0.25">
      <c r="A302" s="153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55"/>
      <c r="V302" s="140"/>
    </row>
    <row r="303" spans="1:22" x14ac:dyDescent="0.25">
      <c r="A303" s="141" t="s">
        <v>7</v>
      </c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55"/>
      <c r="V303" s="140"/>
    </row>
    <row r="304" spans="1:22" x14ac:dyDescent="0.25">
      <c r="A304" s="153" t="s">
        <v>209</v>
      </c>
      <c r="C304" s="157" t="s">
        <v>742</v>
      </c>
      <c r="D304" s="147" t="s">
        <v>277</v>
      </c>
      <c r="E304" s="147" t="s">
        <v>320</v>
      </c>
      <c r="F304" s="154">
        <f>VLOOKUP(C304,'Functional Assignment'!$C$1:$AR$731,12,)</f>
        <v>0</v>
      </c>
      <c r="G304" s="154">
        <f>(VLOOKUP($E304,$D$6:$AI$660,G$2,)/VLOOKUP($E304,$D$6:$AI$660,3,))*$F304</f>
        <v>0</v>
      </c>
      <c r="H304" s="154">
        <f>(VLOOKUP($E304,$D$6:$AI$660,H$2,)/VLOOKUP($E304,$D$6:$AI$660,3,))*$F304</f>
        <v>0</v>
      </c>
      <c r="I304" s="154">
        <f>(VLOOKUP($E304,$D$6:$AI$660,I$2,)/VLOOKUP($E304,$D$6:$AI$660,3,))*$F304</f>
        <v>0</v>
      </c>
      <c r="J304" s="154">
        <f>(VLOOKUP($E304,$D$6:$AI$660,J$2,)/VLOOKUP($E304,$D$6:$AI$660,3,))*$F304</f>
        <v>0</v>
      </c>
      <c r="K304" s="154">
        <f>(VLOOKUP($E304,$D$6:$AI$660,8,)/VLOOKUP($E304,$D$6:$AI$660,3,))*$F304</f>
        <v>0</v>
      </c>
      <c r="L304" s="154">
        <f>(VLOOKUP($E304,$D$6:$AI$660,L$2,)/VLOOKUP($E304,$D$6:$AI$660,3,))*$F304</f>
        <v>0</v>
      </c>
      <c r="M304" s="154">
        <f>(VLOOKUP($E304,$D$6:$AI$660,M$2,)/VLOOKUP($E304,$D$6:$AI$660,3,))*$F304</f>
        <v>0</v>
      </c>
      <c r="N304" s="154">
        <f>(VLOOKUP($E304,$D$6:$AI$660,11,)/VLOOKUP($E304,$D$6:$AI$660,3,))*$F304</f>
        <v>0</v>
      </c>
      <c r="O304" s="154">
        <f>(VLOOKUP($E304,$D$6:$AI$660,O$2,)/VLOOKUP($E304,$D$6:$AI$660,3,))*$F304</f>
        <v>0</v>
      </c>
      <c r="P304" s="154">
        <f>(VLOOKUP($E304,$D$6:$AI$660,P$2,)/VLOOKUP($E304,$D$6:$AI$660,3,))*$F304</f>
        <v>0</v>
      </c>
      <c r="Q304" s="154">
        <f>(VLOOKUP($E304,$D$6:$AI$660,Q$2,)/VLOOKUP($E304,$D$6:$AI$660,3,))*$F304</f>
        <v>0</v>
      </c>
      <c r="R304" s="154">
        <f>(VLOOKUP($E304,$D$6:$AI$660,15,)/VLOOKUP($E304,$D$6:$AI$660,3,))*$F304</f>
        <v>0</v>
      </c>
      <c r="S304" s="154">
        <f>(VLOOKUP($E304,$D$6:$AI$660,16,)/VLOOKUP($E304,$D$6:$AI$660,3,))*$F304</f>
        <v>0</v>
      </c>
      <c r="T304" s="154">
        <f>(VLOOKUP($E304,$D$6:$AI$660,17,)/VLOOKUP($E304,$D$6:$AI$660,3,))*$F304</f>
        <v>0</v>
      </c>
      <c r="U304" s="155">
        <f>SUM(G304:M304)</f>
        <v>0</v>
      </c>
      <c r="V304" s="140" t="str">
        <f>IF(ABS(F304-U304)&lt;0.01,"ok","err")</f>
        <v>ok</v>
      </c>
    </row>
    <row r="305" spans="1:23" x14ac:dyDescent="0.25">
      <c r="F305" s="16"/>
      <c r="U305" s="155"/>
    </row>
    <row r="306" spans="1:23" x14ac:dyDescent="0.25">
      <c r="A306" s="141" t="s">
        <v>8</v>
      </c>
      <c r="F306" s="16"/>
      <c r="U306" s="155"/>
    </row>
    <row r="307" spans="1:23" x14ac:dyDescent="0.25">
      <c r="A307" s="153" t="s">
        <v>690</v>
      </c>
      <c r="C307" s="157" t="s">
        <v>742</v>
      </c>
      <c r="D307" s="147" t="s">
        <v>278</v>
      </c>
      <c r="E307" s="147" t="s">
        <v>695</v>
      </c>
      <c r="F307" s="154">
        <f>VLOOKUP(C307,'Functional Assignment'!$C$1:$AR$731,13,)</f>
        <v>0</v>
      </c>
      <c r="G307" s="154">
        <f t="shared" ref="G307:J310" si="94">(VLOOKUP($E307,$D$6:$AI$660,G$2,)/VLOOKUP($E307,$D$6:$AI$660,3,))*$F307</f>
        <v>0</v>
      </c>
      <c r="H307" s="154">
        <f t="shared" si="94"/>
        <v>0</v>
      </c>
      <c r="I307" s="154">
        <f t="shared" si="94"/>
        <v>0</v>
      </c>
      <c r="J307" s="154">
        <f t="shared" si="94"/>
        <v>0</v>
      </c>
      <c r="K307" s="154">
        <f>(VLOOKUP($E307,$D$6:$AI$660,8,)/VLOOKUP($E307,$D$6:$AI$660,3,))*$F307</f>
        <v>0</v>
      </c>
      <c r="L307" s="154">
        <f t="shared" ref="L307:M310" si="95">(VLOOKUP($E307,$D$6:$AI$660,L$2,)/VLOOKUP($E307,$D$6:$AI$660,3,))*$F307</f>
        <v>0</v>
      </c>
      <c r="M307" s="154">
        <f t="shared" si="95"/>
        <v>0</v>
      </c>
      <c r="N307" s="154">
        <f>(VLOOKUP($E307,$D$6:$AI$660,11,)/VLOOKUP($E307,$D$6:$AI$660,3,))*$F307</f>
        <v>0</v>
      </c>
      <c r="O307" s="154">
        <f t="shared" ref="O307:Q310" si="96">(VLOOKUP($E307,$D$6:$AI$660,O$2,)/VLOOKUP($E307,$D$6:$AI$660,3,))*$F307</f>
        <v>0</v>
      </c>
      <c r="P307" s="154">
        <f t="shared" si="96"/>
        <v>0</v>
      </c>
      <c r="Q307" s="154">
        <f t="shared" si="96"/>
        <v>0</v>
      </c>
      <c r="R307" s="154">
        <f>(VLOOKUP($E307,$D$6:$AI$660,15,)/VLOOKUP($E307,$D$6:$AI$660,3,))*$F307</f>
        <v>0</v>
      </c>
      <c r="S307" s="154">
        <f>(VLOOKUP($E307,$D$6:$AI$660,16,)/VLOOKUP($E307,$D$6:$AI$660,3,))*$F307</f>
        <v>0</v>
      </c>
      <c r="T307" s="154">
        <f>(VLOOKUP($E307,$D$6:$AI$660,17,)/VLOOKUP($E307,$D$6:$AI$660,3,))*$F307</f>
        <v>0</v>
      </c>
      <c r="U307" s="155">
        <f>SUM(G307:M307)</f>
        <v>0</v>
      </c>
      <c r="V307" s="140" t="str">
        <f>IF(ABS(F307-U307)&lt;0.01,"ok","err")</f>
        <v>ok</v>
      </c>
    </row>
    <row r="308" spans="1:23" x14ac:dyDescent="0.25">
      <c r="A308" s="153" t="s">
        <v>689</v>
      </c>
      <c r="C308" s="157" t="s">
        <v>742</v>
      </c>
      <c r="D308" s="147" t="s">
        <v>279</v>
      </c>
      <c r="E308" s="147" t="s">
        <v>694</v>
      </c>
      <c r="F308" s="16">
        <f>VLOOKUP(C308,'Functional Assignment'!$C$1:$AR$731,14,)</f>
        <v>0</v>
      </c>
      <c r="G308" s="16">
        <f t="shared" si="94"/>
        <v>0</v>
      </c>
      <c r="H308" s="16">
        <f t="shared" si="94"/>
        <v>0</v>
      </c>
      <c r="I308" s="16">
        <f t="shared" si="94"/>
        <v>0</v>
      </c>
      <c r="J308" s="16">
        <f t="shared" si="94"/>
        <v>0</v>
      </c>
      <c r="K308" s="16">
        <f>(VLOOKUP($E308,$D$6:$AI$660,8,)/VLOOKUP($E308,$D$6:$AI$660,3,))*$F308</f>
        <v>0</v>
      </c>
      <c r="L308" s="16">
        <f t="shared" si="95"/>
        <v>0</v>
      </c>
      <c r="M308" s="16">
        <f t="shared" si="95"/>
        <v>0</v>
      </c>
      <c r="N308" s="16">
        <f>(VLOOKUP($E308,$D$6:$AI$660,11,)/VLOOKUP($E308,$D$6:$AI$660,3,))*$F308</f>
        <v>0</v>
      </c>
      <c r="O308" s="16">
        <f t="shared" si="96"/>
        <v>0</v>
      </c>
      <c r="P308" s="16">
        <f t="shared" si="96"/>
        <v>0</v>
      </c>
      <c r="Q308" s="16">
        <f t="shared" si="96"/>
        <v>0</v>
      </c>
      <c r="R308" s="16">
        <f>(VLOOKUP($E308,$D$6:$AI$660,15,)/VLOOKUP($E308,$D$6:$AI$660,3,))*$F308</f>
        <v>0</v>
      </c>
      <c r="S308" s="16">
        <f>(VLOOKUP($E308,$D$6:$AI$660,16,)/VLOOKUP($E308,$D$6:$AI$660,3,))*$F308</f>
        <v>0</v>
      </c>
      <c r="T308" s="16">
        <f>(VLOOKUP($E308,$D$6:$AI$660,17,)/VLOOKUP($E308,$D$6:$AI$660,3,))*$F308</f>
        <v>0</v>
      </c>
      <c r="U308" s="155">
        <f>SUM(G308:M308)</f>
        <v>0</v>
      </c>
      <c r="V308" s="140" t="str">
        <f>IF(ABS(F308-U308)&lt;0.01,"ok","err")</f>
        <v>ok</v>
      </c>
      <c r="W308" s="156"/>
    </row>
    <row r="309" spans="1:23" x14ac:dyDescent="0.25">
      <c r="A309" s="153" t="s">
        <v>691</v>
      </c>
      <c r="C309" s="157" t="s">
        <v>742</v>
      </c>
      <c r="D309" s="147" t="s">
        <v>278</v>
      </c>
      <c r="E309" s="147" t="s">
        <v>321</v>
      </c>
      <c r="F309" s="16">
        <f>VLOOKUP(C309,'Functional Assignment'!$C$1:$AR$731,15,)</f>
        <v>0</v>
      </c>
      <c r="G309" s="16">
        <f t="shared" si="94"/>
        <v>0</v>
      </c>
      <c r="H309" s="16">
        <f t="shared" si="94"/>
        <v>0</v>
      </c>
      <c r="I309" s="16">
        <f t="shared" si="94"/>
        <v>0</v>
      </c>
      <c r="J309" s="16">
        <f t="shared" si="94"/>
        <v>0</v>
      </c>
      <c r="K309" s="16">
        <f>(VLOOKUP($E309,$D$6:$AI$660,8,)/VLOOKUP($E309,$D$6:$AI$660,3,))*$F309</f>
        <v>0</v>
      </c>
      <c r="L309" s="16">
        <f t="shared" si="95"/>
        <v>0</v>
      </c>
      <c r="M309" s="16">
        <f t="shared" si="95"/>
        <v>0</v>
      </c>
      <c r="N309" s="16">
        <f>(VLOOKUP($E309,$D$6:$AI$660,11,)/VLOOKUP($E309,$D$6:$AI$660,3,))*$F309</f>
        <v>0</v>
      </c>
      <c r="O309" s="16">
        <f t="shared" si="96"/>
        <v>0</v>
      </c>
      <c r="P309" s="16">
        <f t="shared" si="96"/>
        <v>0</v>
      </c>
      <c r="Q309" s="16">
        <f t="shared" si="96"/>
        <v>0</v>
      </c>
      <c r="R309" s="16"/>
      <c r="S309" s="16"/>
      <c r="T309" s="16"/>
      <c r="U309" s="155"/>
      <c r="V309" s="140"/>
    </row>
    <row r="310" spans="1:23" x14ac:dyDescent="0.25">
      <c r="A310" s="153" t="s">
        <v>688</v>
      </c>
      <c r="C310" s="157" t="s">
        <v>742</v>
      </c>
      <c r="D310" s="147" t="s">
        <v>279</v>
      </c>
      <c r="E310" s="147" t="s">
        <v>322</v>
      </c>
      <c r="F310" s="16">
        <f>VLOOKUP(C310,'Functional Assignment'!$C$1:$AR$731,16,)</f>
        <v>0</v>
      </c>
      <c r="G310" s="16">
        <f t="shared" si="94"/>
        <v>0</v>
      </c>
      <c r="H310" s="16">
        <f t="shared" si="94"/>
        <v>0</v>
      </c>
      <c r="I310" s="16">
        <f t="shared" si="94"/>
        <v>0</v>
      </c>
      <c r="J310" s="16">
        <f t="shared" si="94"/>
        <v>0</v>
      </c>
      <c r="K310" s="16">
        <f>(VLOOKUP($E310,$D$6:$AI$660,8,)/VLOOKUP($E310,$D$6:$AI$660,3,))*$F310</f>
        <v>0</v>
      </c>
      <c r="L310" s="16">
        <f t="shared" si="95"/>
        <v>0</v>
      </c>
      <c r="M310" s="16">
        <f t="shared" si="95"/>
        <v>0</v>
      </c>
      <c r="N310" s="16">
        <f>(VLOOKUP($E310,$D$6:$AI$660,11,)/VLOOKUP($E310,$D$6:$AI$660,3,))*$F310</f>
        <v>0</v>
      </c>
      <c r="O310" s="16">
        <f t="shared" si="96"/>
        <v>0</v>
      </c>
      <c r="P310" s="16">
        <f t="shared" si="96"/>
        <v>0</v>
      </c>
      <c r="Q310" s="16">
        <f t="shared" si="96"/>
        <v>0</v>
      </c>
      <c r="R310" s="16"/>
      <c r="S310" s="16"/>
      <c r="T310" s="16"/>
      <c r="U310" s="155"/>
      <c r="V310" s="140"/>
    </row>
    <row r="311" spans="1:23" x14ac:dyDescent="0.25">
      <c r="A311" s="147" t="s">
        <v>232</v>
      </c>
      <c r="F311" s="154">
        <f t="shared" ref="F311:Q311" si="97">SUM(F307:F310)</f>
        <v>0</v>
      </c>
      <c r="G311" s="154">
        <f t="shared" si="97"/>
        <v>0</v>
      </c>
      <c r="H311" s="154">
        <f t="shared" si="97"/>
        <v>0</v>
      </c>
      <c r="I311" s="154">
        <f t="shared" si="97"/>
        <v>0</v>
      </c>
      <c r="J311" s="154">
        <f t="shared" si="97"/>
        <v>0</v>
      </c>
      <c r="K311" s="154">
        <f t="shared" si="97"/>
        <v>0</v>
      </c>
      <c r="L311" s="154">
        <f t="shared" si="97"/>
        <v>0</v>
      </c>
      <c r="M311" s="154">
        <f t="shared" si="97"/>
        <v>0</v>
      </c>
      <c r="N311" s="154">
        <f t="shared" si="97"/>
        <v>0</v>
      </c>
      <c r="O311" s="154">
        <f t="shared" si="97"/>
        <v>0</v>
      </c>
      <c r="P311" s="154">
        <f t="shared" si="97"/>
        <v>0</v>
      </c>
      <c r="Q311" s="154">
        <f t="shared" si="97"/>
        <v>0</v>
      </c>
      <c r="R311" s="154">
        <f>R307+R308</f>
        <v>0</v>
      </c>
      <c r="S311" s="154">
        <f>S307+S308</f>
        <v>0</v>
      </c>
      <c r="T311" s="154">
        <f>T307+T308</f>
        <v>0</v>
      </c>
      <c r="U311" s="155">
        <f>SUM(G311:M311)</f>
        <v>0</v>
      </c>
      <c r="V311" s="140" t="str">
        <f>IF(ABS(F311-U311)&lt;0.01,"ok","err")</f>
        <v>ok</v>
      </c>
      <c r="W311" s="156"/>
    </row>
    <row r="312" spans="1:23" x14ac:dyDescent="0.25">
      <c r="F312" s="16"/>
      <c r="U312" s="155"/>
    </row>
    <row r="313" spans="1:23" x14ac:dyDescent="0.25">
      <c r="A313" s="141" t="s">
        <v>10</v>
      </c>
      <c r="F313" s="16"/>
      <c r="U313" s="155"/>
    </row>
    <row r="314" spans="1:23" x14ac:dyDescent="0.25">
      <c r="A314" s="153" t="s">
        <v>210</v>
      </c>
      <c r="C314" s="157" t="s">
        <v>742</v>
      </c>
      <c r="D314" s="147" t="s">
        <v>273</v>
      </c>
      <c r="E314" s="147" t="s">
        <v>323</v>
      </c>
      <c r="F314" s="154">
        <f>VLOOKUP(C314,'Functional Assignment'!$C$1:$AR$731,17,)</f>
        <v>0</v>
      </c>
      <c r="G314" s="154">
        <f>(VLOOKUP($E314,$D$6:$AI$660,G$2,)/VLOOKUP($E314,$D$6:$AI$660,3,))*$F314</f>
        <v>0</v>
      </c>
      <c r="H314" s="154">
        <f>(VLOOKUP($E314,$D$6:$AI$660,H$2,)/VLOOKUP($E314,$D$6:$AI$660,3,))*$F314</f>
        <v>0</v>
      </c>
      <c r="I314" s="154">
        <f>(VLOOKUP($E314,$D$6:$AI$660,I$2,)/VLOOKUP($E314,$D$6:$AI$660,3,))*$F314</f>
        <v>0</v>
      </c>
      <c r="J314" s="154">
        <f>(VLOOKUP($E314,$D$6:$AI$660,J$2,)/VLOOKUP($E314,$D$6:$AI$660,3,))*$F314</f>
        <v>0</v>
      </c>
      <c r="K314" s="154">
        <f>(VLOOKUP($E314,$D$6:$AI$660,8,)/VLOOKUP($E314,$D$6:$AI$660,3,))*$F314</f>
        <v>0</v>
      </c>
      <c r="L314" s="154">
        <f>(VLOOKUP($E314,$D$6:$AI$660,L$2,)/VLOOKUP($E314,$D$6:$AI$660,3,))*$F314</f>
        <v>0</v>
      </c>
      <c r="M314" s="154">
        <f>(VLOOKUP($E314,$D$6:$AI$660,M$2,)/VLOOKUP($E314,$D$6:$AI$660,3,))*$F314</f>
        <v>0</v>
      </c>
      <c r="N314" s="154">
        <f>(VLOOKUP($E314,$D$6:$AI$660,11,)/VLOOKUP($E314,$D$6:$AI$660,3,))*$F314</f>
        <v>0</v>
      </c>
      <c r="O314" s="154">
        <f>(VLOOKUP($E314,$D$6:$AI$660,O$2,)/VLOOKUP($E314,$D$6:$AI$660,3,))*$F314</f>
        <v>0</v>
      </c>
      <c r="P314" s="154">
        <f>(VLOOKUP($E314,$D$6:$AI$660,P$2,)/VLOOKUP($E314,$D$6:$AI$660,3,))*$F314</f>
        <v>0</v>
      </c>
      <c r="Q314" s="154">
        <f>(VLOOKUP($E314,$D$6:$AI$660,Q$2,)/VLOOKUP($E314,$D$6:$AI$660,3,))*$F314</f>
        <v>0</v>
      </c>
      <c r="R314" s="154">
        <f>(VLOOKUP($E314,$D$6:$AI$660,15,)/VLOOKUP($E314,$D$6:$AI$660,3,))*$F314</f>
        <v>0</v>
      </c>
      <c r="S314" s="154">
        <f>(VLOOKUP($E314,$D$6:$AI$660,16,)/VLOOKUP($E314,$D$6:$AI$660,3,))*$F314</f>
        <v>0</v>
      </c>
      <c r="T314" s="154">
        <f>(VLOOKUP($E314,$D$6:$AI$660,17,)/VLOOKUP($E314,$D$6:$AI$660,3,))*$F314</f>
        <v>0</v>
      </c>
      <c r="U314" s="155">
        <f>SUM(G314:M314)</f>
        <v>0</v>
      </c>
      <c r="V314" s="140" t="str">
        <f>IF(ABS(F314-U314)&lt;0.01,"ok","err")</f>
        <v>ok</v>
      </c>
      <c r="W314" s="156"/>
    </row>
    <row r="315" spans="1:23" x14ac:dyDescent="0.25">
      <c r="F315" s="16"/>
      <c r="U315" s="155"/>
    </row>
    <row r="316" spans="1:23" x14ac:dyDescent="0.25">
      <c r="A316" s="141" t="s">
        <v>11</v>
      </c>
      <c r="F316" s="16"/>
      <c r="U316" s="155"/>
    </row>
    <row r="317" spans="1:23" x14ac:dyDescent="0.25">
      <c r="A317" s="153" t="s">
        <v>210</v>
      </c>
      <c r="C317" s="157" t="s">
        <v>742</v>
      </c>
      <c r="D317" s="147" t="s">
        <v>280</v>
      </c>
      <c r="E317" s="147" t="s">
        <v>324</v>
      </c>
      <c r="F317" s="154">
        <f>VLOOKUP(C317,'Functional Assignment'!$C$1:$AR$731,18,)</f>
        <v>0</v>
      </c>
      <c r="G317" s="154">
        <f>(VLOOKUP($E317,$D$6:$AI$660,G$2,)/VLOOKUP($E317,$D$6:$AI$660,3,))*$F317</f>
        <v>0</v>
      </c>
      <c r="H317" s="154">
        <f>(VLOOKUP($E317,$D$6:$AI$660,H$2,)/VLOOKUP($E317,$D$6:$AI$660,3,))*$F317</f>
        <v>0</v>
      </c>
      <c r="I317" s="154">
        <f>(VLOOKUP($E317,$D$6:$AI$660,I$2,)/VLOOKUP($E317,$D$6:$AI$660,3,))*$F317</f>
        <v>0</v>
      </c>
      <c r="J317" s="154">
        <f>(VLOOKUP($E317,$D$6:$AI$660,J$2,)/VLOOKUP($E317,$D$6:$AI$660,3,))*$F317</f>
        <v>0</v>
      </c>
      <c r="K317" s="154">
        <f>(VLOOKUP($E317,$D$6:$AI$660,8,)/VLOOKUP($E317,$D$6:$AI$660,3,))*$F317</f>
        <v>0</v>
      </c>
      <c r="L317" s="154">
        <f>(VLOOKUP($E317,$D$6:$AI$660,L$2,)/VLOOKUP($E317,$D$6:$AI$660,3,))*$F317</f>
        <v>0</v>
      </c>
      <c r="M317" s="154">
        <f>(VLOOKUP($E317,$D$6:$AI$660,M$2,)/VLOOKUP($E317,$D$6:$AI$660,3,))*$F317</f>
        <v>0</v>
      </c>
      <c r="N317" s="154">
        <f>(VLOOKUP($E317,$D$6:$AI$660,11,)/VLOOKUP($E317,$D$6:$AI$660,3,))*$F317</f>
        <v>0</v>
      </c>
      <c r="O317" s="154">
        <f>(VLOOKUP($E317,$D$6:$AI$660,O$2,)/VLOOKUP($E317,$D$6:$AI$660,3,))*$F317</f>
        <v>0</v>
      </c>
      <c r="P317" s="154">
        <f>(VLOOKUP($E317,$D$6:$AI$660,P$2,)/VLOOKUP($E317,$D$6:$AI$660,3,))*$F317</f>
        <v>0</v>
      </c>
      <c r="Q317" s="154">
        <f>(VLOOKUP($E317,$D$6:$AI$660,Q$2,)/VLOOKUP($E317,$D$6:$AI$660,3,))*$F317</f>
        <v>0</v>
      </c>
      <c r="R317" s="154">
        <f>(VLOOKUP($E317,$D$6:$AI$660,15,)/VLOOKUP($E317,$D$6:$AI$660,3,))*$F317</f>
        <v>0</v>
      </c>
      <c r="S317" s="154">
        <f>(VLOOKUP($E317,$D$6:$AI$660,16,)/VLOOKUP($E317,$D$6:$AI$660,3,))*$F317</f>
        <v>0</v>
      </c>
      <c r="T317" s="154">
        <f>(VLOOKUP($E317,$D$6:$AI$660,17,)/VLOOKUP($E317,$D$6:$AI$660,3,))*$F317</f>
        <v>0</v>
      </c>
      <c r="U317" s="155">
        <f>SUM(G317:M317)</f>
        <v>0</v>
      </c>
      <c r="V317" s="140" t="str">
        <f>IF(ABS(F317-U317)&lt;0.01,"ok","err")</f>
        <v>ok</v>
      </c>
    </row>
    <row r="318" spans="1:23" x14ac:dyDescent="0.25">
      <c r="F318" s="16"/>
      <c r="U318" s="155"/>
    </row>
    <row r="319" spans="1:23" x14ac:dyDescent="0.25">
      <c r="A319" s="141" t="s">
        <v>12</v>
      </c>
      <c r="F319" s="16"/>
      <c r="U319" s="155"/>
    </row>
    <row r="320" spans="1:23" x14ac:dyDescent="0.25">
      <c r="A320" s="153" t="s">
        <v>210</v>
      </c>
      <c r="C320" s="157" t="s">
        <v>742</v>
      </c>
      <c r="D320" s="147" t="s">
        <v>281</v>
      </c>
      <c r="E320" s="147" t="s">
        <v>325</v>
      </c>
      <c r="F320" s="154">
        <f>VLOOKUP(C320,'Functional Assignment'!$C$1:$AR$731,19,)</f>
        <v>0</v>
      </c>
      <c r="G320" s="154">
        <f>(VLOOKUP($E320,$D$6:$AI$660,G$2,)/VLOOKUP($E320,$D$6:$AI$660,3,))*$F320</f>
        <v>0</v>
      </c>
      <c r="H320" s="154">
        <f>(VLOOKUP($E320,$D$6:$AI$660,H$2,)/VLOOKUP($E320,$D$6:$AI$660,3,))*$F320</f>
        <v>0</v>
      </c>
      <c r="I320" s="154">
        <f>(VLOOKUP($E320,$D$6:$AI$660,I$2,)/VLOOKUP($E320,$D$6:$AI$660,3,))*$F320</f>
        <v>0</v>
      </c>
      <c r="J320" s="154">
        <f>(VLOOKUP($E320,$D$6:$AI$660,J$2,)/VLOOKUP($E320,$D$6:$AI$660,3,))*$F320</f>
        <v>0</v>
      </c>
      <c r="K320" s="154">
        <f>(VLOOKUP($E320,$D$6:$AI$660,8,)/VLOOKUP($E320,$D$6:$AI$660,3,))*$F320</f>
        <v>0</v>
      </c>
      <c r="L320" s="154">
        <f>(VLOOKUP($E320,$D$6:$AI$660,L$2,)/VLOOKUP($E320,$D$6:$AI$660,3,))*$F320</f>
        <v>0</v>
      </c>
      <c r="M320" s="154">
        <f>(VLOOKUP($E320,$D$6:$AI$660,M$2,)/VLOOKUP($E320,$D$6:$AI$660,3,))*$F320</f>
        <v>0</v>
      </c>
      <c r="N320" s="154">
        <f>(VLOOKUP($E320,$D$6:$AI$660,11,)/VLOOKUP($E320,$D$6:$AI$660,3,))*$F320</f>
        <v>0</v>
      </c>
      <c r="O320" s="154">
        <f>(VLOOKUP($E320,$D$6:$AI$660,O$2,)/VLOOKUP($E320,$D$6:$AI$660,3,))*$F320</f>
        <v>0</v>
      </c>
      <c r="P320" s="154">
        <f>(VLOOKUP($E320,$D$6:$AI$660,P$2,)/VLOOKUP($E320,$D$6:$AI$660,3,))*$F320</f>
        <v>0</v>
      </c>
      <c r="Q320" s="154">
        <f>(VLOOKUP($E320,$D$6:$AI$660,Q$2,)/VLOOKUP($E320,$D$6:$AI$660,3,))*$F320</f>
        <v>0</v>
      </c>
      <c r="R320" s="154">
        <f>(VLOOKUP($E320,$D$6:$AI$660,15,)/VLOOKUP($E320,$D$6:$AI$660,3,))*$F320</f>
        <v>0</v>
      </c>
      <c r="S320" s="154">
        <f>(VLOOKUP($E320,$D$6:$AI$660,16,)/VLOOKUP($E320,$D$6:$AI$660,3,))*$F320</f>
        <v>0</v>
      </c>
      <c r="T320" s="154">
        <f>(VLOOKUP($E320,$D$6:$AI$660,17,)/VLOOKUP($E320,$D$6:$AI$660,3,))*$F320</f>
        <v>0</v>
      </c>
      <c r="U320" s="155">
        <f>SUM(G320:M320)</f>
        <v>0</v>
      </c>
      <c r="V320" s="140" t="str">
        <f>IF(ABS(F320-U320)&lt;0.01,"ok","err")</f>
        <v>ok</v>
      </c>
    </row>
    <row r="321" spans="1:24" x14ac:dyDescent="0.25">
      <c r="F321" s="16"/>
      <c r="U321" s="155"/>
    </row>
    <row r="322" spans="1:24" x14ac:dyDescent="0.25">
      <c r="A322" s="141" t="s">
        <v>13</v>
      </c>
      <c r="F322" s="16"/>
      <c r="U322" s="155"/>
    </row>
    <row r="323" spans="1:24" x14ac:dyDescent="0.25">
      <c r="A323" s="153" t="s">
        <v>210</v>
      </c>
      <c r="C323" s="157" t="s">
        <v>742</v>
      </c>
      <c r="D323" s="147" t="s">
        <v>282</v>
      </c>
      <c r="E323" s="147" t="s">
        <v>326</v>
      </c>
      <c r="F323" s="154">
        <f>VLOOKUP(C323,'Functional Assignment'!$C$1:$AR$731,20,)</f>
        <v>0</v>
      </c>
      <c r="G323" s="154">
        <f>(VLOOKUP($E323,$D$6:$AI$660,G$2,)/VLOOKUP($E323,$D$6:$AI$660,3,))*$F323</f>
        <v>0</v>
      </c>
      <c r="H323" s="154">
        <f>(VLOOKUP($E323,$D$6:$AI$660,H$2,)/VLOOKUP($E323,$D$6:$AI$660,3,))*$F323</f>
        <v>0</v>
      </c>
      <c r="I323" s="154">
        <f>(VLOOKUP($E323,$D$6:$AI$660,I$2,)/VLOOKUP($E323,$D$6:$AI$660,3,))*$F323</f>
        <v>0</v>
      </c>
      <c r="J323" s="154">
        <f>(VLOOKUP($E323,$D$6:$AI$660,J$2,)/VLOOKUP($E323,$D$6:$AI$660,3,))*$F323</f>
        <v>0</v>
      </c>
      <c r="K323" s="154">
        <f>(VLOOKUP($E323,$D$6:$AI$660,8,)/VLOOKUP($E323,$D$6:$AI$660,3,))*$F323</f>
        <v>0</v>
      </c>
      <c r="L323" s="154">
        <f>(VLOOKUP($E323,$D$6:$AI$660,L$2,)/VLOOKUP($E323,$D$6:$AI$660,3,))*$F323</f>
        <v>0</v>
      </c>
      <c r="M323" s="154">
        <f>(VLOOKUP($E323,$D$6:$AI$660,M$2,)/VLOOKUP($E323,$D$6:$AI$660,3,))*$F323</f>
        <v>0</v>
      </c>
      <c r="N323" s="154">
        <f>(VLOOKUP($E323,$D$6:$AI$660,11,)/VLOOKUP($E323,$D$6:$AI$660,3,))*$F323</f>
        <v>0</v>
      </c>
      <c r="O323" s="154">
        <f>(VLOOKUP($E323,$D$6:$AI$660,O$2,)/VLOOKUP($E323,$D$6:$AI$660,3,))*$F323</f>
        <v>0</v>
      </c>
      <c r="P323" s="154">
        <f>(VLOOKUP($E323,$D$6:$AI$660,P$2,)/VLOOKUP($E323,$D$6:$AI$660,3,))*$F323</f>
        <v>0</v>
      </c>
      <c r="Q323" s="154">
        <f>(VLOOKUP($E323,$D$6:$AI$660,Q$2,)/VLOOKUP($E323,$D$6:$AI$660,3,))*$F323</f>
        <v>0</v>
      </c>
      <c r="R323" s="154">
        <f>(VLOOKUP($E323,$D$6:$AI$660,15,)/VLOOKUP($E323,$D$6:$AI$660,3,))*$F323</f>
        <v>0</v>
      </c>
      <c r="S323" s="154">
        <f>(VLOOKUP($E323,$D$6:$AI$660,16,)/VLOOKUP($E323,$D$6:$AI$660,3,))*$F323</f>
        <v>0</v>
      </c>
      <c r="T323" s="154">
        <f>(VLOOKUP($E323,$D$6:$AI$660,17,)/VLOOKUP($E323,$D$6:$AI$660,3,))*$F323</f>
        <v>0</v>
      </c>
      <c r="U323" s="155">
        <f>SUM(G323:M323)</f>
        <v>0</v>
      </c>
      <c r="V323" s="140" t="str">
        <f>IF(ABS(F323-U323)&lt;0.01,"ok","err")</f>
        <v>ok</v>
      </c>
    </row>
    <row r="324" spans="1:24" x14ac:dyDescent="0.25">
      <c r="F324" s="16"/>
      <c r="U324" s="155"/>
    </row>
    <row r="325" spans="1:24" x14ac:dyDescent="0.25">
      <c r="A325" s="147" t="s">
        <v>14</v>
      </c>
      <c r="D325" s="147" t="s">
        <v>747</v>
      </c>
      <c r="F325" s="154">
        <f t="shared" ref="F325:T325" si="98">F288+F293+F298+F301+F304+F311+F314+F317+F320+F323</f>
        <v>0</v>
      </c>
      <c r="G325" s="154">
        <f t="shared" si="98"/>
        <v>0</v>
      </c>
      <c r="H325" s="154">
        <f t="shared" si="98"/>
        <v>0</v>
      </c>
      <c r="I325" s="154">
        <f t="shared" si="98"/>
        <v>0</v>
      </c>
      <c r="J325" s="154">
        <f t="shared" si="98"/>
        <v>0</v>
      </c>
      <c r="K325" s="154">
        <f t="shared" si="98"/>
        <v>0</v>
      </c>
      <c r="L325" s="154">
        <f t="shared" si="98"/>
        <v>0</v>
      </c>
      <c r="M325" s="154">
        <f t="shared" si="98"/>
        <v>0</v>
      </c>
      <c r="N325" s="154">
        <f t="shared" si="98"/>
        <v>0</v>
      </c>
      <c r="O325" s="154">
        <f t="shared" si="98"/>
        <v>0</v>
      </c>
      <c r="P325" s="154">
        <f t="shared" si="98"/>
        <v>0</v>
      </c>
      <c r="Q325" s="154">
        <f t="shared" si="98"/>
        <v>0</v>
      </c>
      <c r="R325" s="154">
        <f t="shared" si="98"/>
        <v>0</v>
      </c>
      <c r="S325" s="154">
        <f t="shared" si="98"/>
        <v>0</v>
      </c>
      <c r="T325" s="154">
        <f t="shared" si="98"/>
        <v>0</v>
      </c>
      <c r="U325" s="155">
        <f>SUM(G325:M325)</f>
        <v>0</v>
      </c>
      <c r="V325" s="140" t="str">
        <f>IF(ABS(F325-U325)&lt;0.01,"ok","err")</f>
        <v>ok</v>
      </c>
      <c r="W325" s="155"/>
      <c r="X325" s="140"/>
    </row>
    <row r="326" spans="1:24" x14ac:dyDescent="0.25">
      <c r="U326" s="155"/>
    </row>
    <row r="327" spans="1:24" x14ac:dyDescent="0.25">
      <c r="A327" s="152" t="s">
        <v>746</v>
      </c>
      <c r="U327" s="155"/>
    </row>
    <row r="328" spans="1:24" x14ac:dyDescent="0.25">
      <c r="U328" s="155"/>
    </row>
    <row r="329" spans="1:24" x14ac:dyDescent="0.25">
      <c r="A329" s="141" t="s">
        <v>461</v>
      </c>
      <c r="U329" s="155"/>
    </row>
    <row r="330" spans="1:24" x14ac:dyDescent="0.25">
      <c r="A330" s="153" t="s">
        <v>209</v>
      </c>
      <c r="C330" s="157" t="s">
        <v>743</v>
      </c>
      <c r="D330" s="147" t="s">
        <v>283</v>
      </c>
      <c r="E330" s="147" t="s">
        <v>313</v>
      </c>
      <c r="F330" s="154">
        <f>VLOOKUP(C330,'Functional Assignment'!$C$1:$AR$731,5,)</f>
        <v>0</v>
      </c>
      <c r="G330" s="154">
        <f t="shared" ref="G330:J331" si="99">(VLOOKUP($E330,$D$6:$AI$660,G$2,)/VLOOKUP($E330,$D$6:$AI$660,3,))*$F330</f>
        <v>0</v>
      </c>
      <c r="H330" s="154">
        <f t="shared" si="99"/>
        <v>0</v>
      </c>
      <c r="I330" s="154">
        <f t="shared" si="99"/>
        <v>0</v>
      </c>
      <c r="J330" s="154">
        <f t="shared" si="99"/>
        <v>0</v>
      </c>
      <c r="K330" s="154">
        <f>(VLOOKUP($E330,$D$6:$AI$660,8,)/VLOOKUP($E330,$D$6:$AI$660,3,))*$F330</f>
        <v>0</v>
      </c>
      <c r="L330" s="154">
        <f>(VLOOKUP($E330,$D$6:$AI$660,L$2,)/VLOOKUP($E330,$D$6:$AI$660,3,))*$F330</f>
        <v>0</v>
      </c>
      <c r="M330" s="154">
        <f>(VLOOKUP($E330,$D$6:$AI$660,M$2,)/VLOOKUP($E330,$D$6:$AI$660,3,))*$F330</f>
        <v>0</v>
      </c>
      <c r="N330" s="154">
        <f>(VLOOKUP($E330,$D$6:$AI$660,11,)/VLOOKUP($E330,$D$6:$AI$660,3,))*$F330</f>
        <v>0</v>
      </c>
      <c r="O330" s="154">
        <f t="shared" ref="O330:Q331" si="100">(VLOOKUP($E330,$D$6:$AI$660,O$2,)/VLOOKUP($E330,$D$6:$AI$660,3,))*$F330</f>
        <v>0</v>
      </c>
      <c r="P330" s="154">
        <f t="shared" si="100"/>
        <v>0</v>
      </c>
      <c r="Q330" s="154">
        <f t="shared" si="100"/>
        <v>0</v>
      </c>
      <c r="R330" s="154">
        <f>(VLOOKUP($E330,$D$6:$AI$660,15,)/VLOOKUP($E330,$D$6:$AI$660,3,))*$F330</f>
        <v>0</v>
      </c>
      <c r="S330" s="154">
        <f>(VLOOKUP($E330,$D$6:$AI$660,16,)/VLOOKUP($E330,$D$6:$AI$660,3,))*$F330</f>
        <v>0</v>
      </c>
      <c r="T330" s="154">
        <f>(VLOOKUP($E330,$D$6:$AI$660,17,)/VLOOKUP($E330,$D$6:$AI$660,3,))*$F330</f>
        <v>0</v>
      </c>
      <c r="U330" s="155">
        <f>SUM(G330:M330)</f>
        <v>0</v>
      </c>
      <c r="V330" s="140" t="str">
        <f>IF(ABS(F330-U330)&lt;0.01,"ok","err")</f>
        <v>ok</v>
      </c>
    </row>
    <row r="331" spans="1:24" x14ac:dyDescent="0.25">
      <c r="A331" s="153" t="s">
        <v>229</v>
      </c>
      <c r="C331" s="157" t="s">
        <v>743</v>
      </c>
      <c r="D331" s="147" t="s">
        <v>271</v>
      </c>
      <c r="E331" s="147" t="s">
        <v>314</v>
      </c>
      <c r="F331" s="16">
        <f>VLOOKUP(C331,'Functional Assignment'!$C$1:$AR$731,6,)</f>
        <v>0</v>
      </c>
      <c r="G331" s="16">
        <f t="shared" si="99"/>
        <v>0</v>
      </c>
      <c r="H331" s="16">
        <f t="shared" si="99"/>
        <v>0</v>
      </c>
      <c r="I331" s="16">
        <f t="shared" si="99"/>
        <v>0</v>
      </c>
      <c r="J331" s="16">
        <f t="shared" si="99"/>
        <v>0</v>
      </c>
      <c r="K331" s="16">
        <f>(VLOOKUP($E331,$D$6:$AI$660,8,)/VLOOKUP($E331,$D$6:$AI$660,3,))*$F331</f>
        <v>0</v>
      </c>
      <c r="L331" s="16">
        <f>(VLOOKUP($E331,$D$6:$AI$660,L$2,)/VLOOKUP($E331,$D$6:$AI$660,3,))*$F331</f>
        <v>0</v>
      </c>
      <c r="M331" s="16">
        <f>(VLOOKUP($E331,$D$6:$AI$660,M$2,)/VLOOKUP($E331,$D$6:$AI$660,3,))*$F331</f>
        <v>0</v>
      </c>
      <c r="N331" s="16">
        <f>(VLOOKUP($E331,$D$6:$AI$660,11,)/VLOOKUP($E331,$D$6:$AI$660,3,))*$F331</f>
        <v>0</v>
      </c>
      <c r="O331" s="16">
        <f t="shared" si="100"/>
        <v>0</v>
      </c>
      <c r="P331" s="16">
        <f t="shared" si="100"/>
        <v>0</v>
      </c>
      <c r="Q331" s="16">
        <f t="shared" si="100"/>
        <v>0</v>
      </c>
      <c r="R331" s="16">
        <f>(VLOOKUP($E331,$D$6:$AI$660,15,)/VLOOKUP($E331,$D$6:$AI$660,3,))*$F331</f>
        <v>0</v>
      </c>
      <c r="S331" s="16">
        <f>(VLOOKUP($E331,$D$6:$AI$660,16,)/VLOOKUP($E331,$D$6:$AI$660,3,))*$F331</f>
        <v>0</v>
      </c>
      <c r="T331" s="16">
        <f>(VLOOKUP($E331,$D$6:$AI$660,17,)/VLOOKUP($E331,$D$6:$AI$660,3,))*$F331</f>
        <v>0</v>
      </c>
      <c r="U331" s="155">
        <f>SUM(G331:M331)</f>
        <v>0</v>
      </c>
      <c r="V331" s="140" t="str">
        <f>IF(ABS(F331-U331)&lt;0.01,"ok","err")</f>
        <v>ok</v>
      </c>
    </row>
    <row r="332" spans="1:24" x14ac:dyDescent="0.25">
      <c r="A332" s="147" t="s">
        <v>667</v>
      </c>
      <c r="D332" s="147" t="s">
        <v>341</v>
      </c>
      <c r="F332" s="154">
        <f t="shared" ref="F332:T332" si="101">F330+F331</f>
        <v>0</v>
      </c>
      <c r="G332" s="154">
        <f t="shared" si="101"/>
        <v>0</v>
      </c>
      <c r="H332" s="154">
        <f t="shared" si="101"/>
        <v>0</v>
      </c>
      <c r="I332" s="154">
        <f t="shared" si="101"/>
        <v>0</v>
      </c>
      <c r="J332" s="154">
        <f t="shared" si="101"/>
        <v>0</v>
      </c>
      <c r="K332" s="154">
        <f t="shared" si="101"/>
        <v>0</v>
      </c>
      <c r="L332" s="154">
        <f t="shared" si="101"/>
        <v>0</v>
      </c>
      <c r="M332" s="154">
        <f t="shared" si="101"/>
        <v>0</v>
      </c>
      <c r="N332" s="154">
        <f t="shared" si="101"/>
        <v>0</v>
      </c>
      <c r="O332" s="154">
        <f t="shared" si="101"/>
        <v>0</v>
      </c>
      <c r="P332" s="154">
        <f t="shared" si="101"/>
        <v>0</v>
      </c>
      <c r="Q332" s="154">
        <f t="shared" si="101"/>
        <v>0</v>
      </c>
      <c r="R332" s="154">
        <f t="shared" si="101"/>
        <v>0</v>
      </c>
      <c r="S332" s="154">
        <f t="shared" si="101"/>
        <v>0</v>
      </c>
      <c r="T332" s="154">
        <f t="shared" si="101"/>
        <v>0</v>
      </c>
      <c r="U332" s="155">
        <f>SUM(G332:M332)</f>
        <v>0</v>
      </c>
      <c r="V332" s="140" t="str">
        <f>IF(ABS(F332-U332)&lt;0.01,"ok","err")</f>
        <v>ok</v>
      </c>
    </row>
    <row r="333" spans="1:24" x14ac:dyDescent="0.25">
      <c r="F333" s="16"/>
      <c r="G333" s="16"/>
      <c r="U333" s="155"/>
    </row>
    <row r="334" spans="1:24" x14ac:dyDescent="0.25">
      <c r="A334" s="141" t="s">
        <v>3</v>
      </c>
      <c r="F334" s="16"/>
      <c r="G334" s="16"/>
      <c r="U334" s="155"/>
    </row>
    <row r="335" spans="1:24" x14ac:dyDescent="0.25">
      <c r="A335" s="153" t="s">
        <v>209</v>
      </c>
      <c r="C335" s="157" t="s">
        <v>743</v>
      </c>
      <c r="D335" s="147" t="s">
        <v>272</v>
      </c>
      <c r="E335" s="147" t="s">
        <v>315</v>
      </c>
      <c r="F335" s="154">
        <f>VLOOKUP(C335,'Functional Assignment'!$C$1:$AR$731,7,)</f>
        <v>-11554.967286478382</v>
      </c>
      <c r="G335" s="154">
        <f t="shared" ref="G335:J336" si="102">(VLOOKUP($E335,$D$6:$AI$660,G$2,)/VLOOKUP($E335,$D$6:$AI$660,3,))*$F335</f>
        <v>-7613.0525441632435</v>
      </c>
      <c r="H335" s="154">
        <f t="shared" si="102"/>
        <v>-3642.3433371427386</v>
      </c>
      <c r="I335" s="154">
        <f t="shared" si="102"/>
        <v>-299.57140517239998</v>
      </c>
      <c r="J335" s="154">
        <f t="shared" si="102"/>
        <v>0</v>
      </c>
      <c r="K335" s="154">
        <f>(VLOOKUP($E335,$D$6:$AI$660,8,)/VLOOKUP($E335,$D$6:$AI$660,3,))*$F335</f>
        <v>0</v>
      </c>
      <c r="L335" s="154">
        <f>(VLOOKUP($E335,$D$6:$AI$660,L$2,)/VLOOKUP($E335,$D$6:$AI$660,3,))*$F335</f>
        <v>0</v>
      </c>
      <c r="M335" s="154">
        <f>(VLOOKUP($E335,$D$6:$AI$660,M$2,)/VLOOKUP($E335,$D$6:$AI$660,3,))*$F335</f>
        <v>0</v>
      </c>
      <c r="N335" s="154">
        <f>(VLOOKUP($E335,$D$6:$AI$660,11,)/VLOOKUP($E335,$D$6:$AI$660,3,))*$F335</f>
        <v>0</v>
      </c>
      <c r="O335" s="154">
        <f t="shared" ref="O335:Q336" si="103">(VLOOKUP($E335,$D$6:$AI$660,O$2,)/VLOOKUP($E335,$D$6:$AI$660,3,))*$F335</f>
        <v>0</v>
      </c>
      <c r="P335" s="154">
        <f t="shared" si="103"/>
        <v>0</v>
      </c>
      <c r="Q335" s="154">
        <f t="shared" si="103"/>
        <v>0</v>
      </c>
      <c r="R335" s="154">
        <f>(VLOOKUP($E335,$D$6:$AI$660,15,)/VLOOKUP($E335,$D$6:$AI$660,3,))*$F335</f>
        <v>0</v>
      </c>
      <c r="S335" s="154">
        <f>(VLOOKUP($E335,$D$6:$AI$660,16,)/VLOOKUP($E335,$D$6:$AI$660,3,))*$F335</f>
        <v>0</v>
      </c>
      <c r="T335" s="154">
        <f>(VLOOKUP($E335,$D$6:$AI$660,17,)/VLOOKUP($E335,$D$6:$AI$660,3,))*$F335</f>
        <v>0</v>
      </c>
      <c r="U335" s="155">
        <f>SUM(G335:M335)</f>
        <v>-11554.967286478382</v>
      </c>
      <c r="V335" s="140" t="str">
        <f>IF(ABS(F335-U335)&lt;0.01,"ok","err")</f>
        <v>ok</v>
      </c>
    </row>
    <row r="336" spans="1:24" x14ac:dyDescent="0.25">
      <c r="A336" s="147" t="s">
        <v>229</v>
      </c>
      <c r="C336" s="157" t="s">
        <v>743</v>
      </c>
      <c r="D336" s="147" t="s">
        <v>273</v>
      </c>
      <c r="E336" s="147" t="s">
        <v>316</v>
      </c>
      <c r="F336" s="16">
        <f>VLOOKUP(C336,'Functional Assignment'!$C$1:$AR$731,8,)</f>
        <v>0</v>
      </c>
      <c r="G336" s="16">
        <f t="shared" si="102"/>
        <v>0</v>
      </c>
      <c r="H336" s="16">
        <f t="shared" si="102"/>
        <v>0</v>
      </c>
      <c r="I336" s="16">
        <f t="shared" si="102"/>
        <v>0</v>
      </c>
      <c r="J336" s="16">
        <f t="shared" si="102"/>
        <v>0</v>
      </c>
      <c r="K336" s="16">
        <f>(VLOOKUP($E336,$D$6:$AI$660,8,)/VLOOKUP($E336,$D$6:$AI$660,3,))*$F336</f>
        <v>0</v>
      </c>
      <c r="L336" s="16">
        <f>(VLOOKUP($E336,$D$6:$AI$660,L$2,)/VLOOKUP($E336,$D$6:$AI$660,3,))*$F336</f>
        <v>0</v>
      </c>
      <c r="M336" s="16">
        <f>(VLOOKUP($E336,$D$6:$AI$660,M$2,)/VLOOKUP($E336,$D$6:$AI$660,3,))*$F336</f>
        <v>0</v>
      </c>
      <c r="N336" s="16">
        <f>(VLOOKUP($E336,$D$6:$AI$660,11,)/VLOOKUP($E336,$D$6:$AI$660,3,))*$F336</f>
        <v>0</v>
      </c>
      <c r="O336" s="16">
        <f t="shared" si="103"/>
        <v>0</v>
      </c>
      <c r="P336" s="16">
        <f t="shared" si="103"/>
        <v>0</v>
      </c>
      <c r="Q336" s="16">
        <f t="shared" si="103"/>
        <v>0</v>
      </c>
      <c r="R336" s="16">
        <f>(VLOOKUP($E336,$D$6:$AI$660,15,)/VLOOKUP($E336,$D$6:$AI$660,3,))*$F336</f>
        <v>0</v>
      </c>
      <c r="S336" s="16">
        <f>(VLOOKUP($E336,$D$6:$AI$660,16,)/VLOOKUP($E336,$D$6:$AI$660,3,))*$F336</f>
        <v>0</v>
      </c>
      <c r="T336" s="16">
        <f>(VLOOKUP($E336,$D$6:$AI$660,17,)/VLOOKUP($E336,$D$6:$AI$660,3,))*$F336</f>
        <v>0</v>
      </c>
      <c r="U336" s="155">
        <f>SUM(G336:M336)</f>
        <v>0</v>
      </c>
      <c r="V336" s="140" t="str">
        <f>IF(ABS(F336-U336)&lt;0.01,"ok","err")</f>
        <v>ok</v>
      </c>
    </row>
    <row r="337" spans="1:23" x14ac:dyDescent="0.25">
      <c r="A337" s="147" t="s">
        <v>230</v>
      </c>
      <c r="D337" s="147" t="s">
        <v>342</v>
      </c>
      <c r="F337" s="154">
        <f>SUM(F335:F336)</f>
        <v>-11554.967286478382</v>
      </c>
      <c r="G337" s="154">
        <f t="shared" ref="G337:T337" si="104">G335+G336</f>
        <v>-7613.0525441632435</v>
      </c>
      <c r="H337" s="154">
        <f t="shared" si="104"/>
        <v>-3642.3433371427386</v>
      </c>
      <c r="I337" s="154">
        <f t="shared" si="104"/>
        <v>-299.57140517239998</v>
      </c>
      <c r="J337" s="154">
        <f t="shared" si="104"/>
        <v>0</v>
      </c>
      <c r="K337" s="154">
        <f t="shared" si="104"/>
        <v>0</v>
      </c>
      <c r="L337" s="154">
        <f t="shared" si="104"/>
        <v>0</v>
      </c>
      <c r="M337" s="154">
        <f t="shared" si="104"/>
        <v>0</v>
      </c>
      <c r="N337" s="154">
        <f t="shared" si="104"/>
        <v>0</v>
      </c>
      <c r="O337" s="154">
        <f t="shared" si="104"/>
        <v>0</v>
      </c>
      <c r="P337" s="154">
        <f t="shared" si="104"/>
        <v>0</v>
      </c>
      <c r="Q337" s="154">
        <f t="shared" si="104"/>
        <v>0</v>
      </c>
      <c r="R337" s="154">
        <f t="shared" si="104"/>
        <v>0</v>
      </c>
      <c r="S337" s="154">
        <f t="shared" si="104"/>
        <v>0</v>
      </c>
      <c r="T337" s="154">
        <f t="shared" si="104"/>
        <v>0</v>
      </c>
      <c r="U337" s="155">
        <f>SUM(G337:M337)</f>
        <v>-11554.967286478382</v>
      </c>
      <c r="V337" s="140" t="str">
        <f>IF(ABS(F337-U337)&lt;0.01,"ok","err")</f>
        <v>ok</v>
      </c>
    </row>
    <row r="338" spans="1:23" x14ac:dyDescent="0.25">
      <c r="F338" s="16"/>
      <c r="G338" s="16"/>
      <c r="U338" s="155"/>
    </row>
    <row r="339" spans="1:23" x14ac:dyDescent="0.25">
      <c r="A339" s="141" t="s">
        <v>4</v>
      </c>
      <c r="F339" s="16"/>
      <c r="G339" s="16"/>
      <c r="U339" s="155"/>
    </row>
    <row r="340" spans="1:23" x14ac:dyDescent="0.25">
      <c r="A340" s="153" t="s">
        <v>209</v>
      </c>
      <c r="C340" s="157" t="s">
        <v>743</v>
      </c>
      <c r="D340" s="147" t="s">
        <v>274</v>
      </c>
      <c r="E340" s="147" t="s">
        <v>317</v>
      </c>
      <c r="F340" s="154">
        <f>VLOOKUP(C340,'Functional Assignment'!$C$1:$AR$731,9,)</f>
        <v>-4073.1103110867066</v>
      </c>
      <c r="G340" s="154">
        <f t="shared" ref="G340:J341" si="105">(VLOOKUP($E340,$D$6:$AI$660,G$2,)/VLOOKUP($E340,$D$6:$AI$660,3,))*$F340</f>
        <v>-2683.5907058570974</v>
      </c>
      <c r="H340" s="154">
        <f t="shared" si="105"/>
        <v>-1283.9210908363837</v>
      </c>
      <c r="I340" s="154">
        <f t="shared" si="105"/>
        <v>-105.59851439322539</v>
      </c>
      <c r="J340" s="154">
        <f t="shared" si="105"/>
        <v>0</v>
      </c>
      <c r="K340" s="154">
        <f>(VLOOKUP($E340,$D$6:$AI$660,8,)/VLOOKUP($E340,$D$6:$AI$660,3,))*$F340</f>
        <v>0</v>
      </c>
      <c r="L340" s="154">
        <f>(VLOOKUP($E340,$D$6:$AI$660,L$2,)/VLOOKUP($E340,$D$6:$AI$660,3,))*$F340</f>
        <v>0</v>
      </c>
      <c r="M340" s="154">
        <f>(VLOOKUP($E340,$D$6:$AI$660,M$2,)/VLOOKUP($E340,$D$6:$AI$660,3,))*$F340</f>
        <v>0</v>
      </c>
      <c r="N340" s="154">
        <f>(VLOOKUP($E340,$D$6:$AI$660,11,)/VLOOKUP($E340,$D$6:$AI$660,3,))*$F340</f>
        <v>0</v>
      </c>
      <c r="O340" s="154">
        <f t="shared" ref="O340:Q341" si="106">(VLOOKUP($E340,$D$6:$AI$660,O$2,)/VLOOKUP($E340,$D$6:$AI$660,3,))*$F340</f>
        <v>0</v>
      </c>
      <c r="P340" s="154">
        <f t="shared" si="106"/>
        <v>0</v>
      </c>
      <c r="Q340" s="154">
        <f t="shared" si="106"/>
        <v>0</v>
      </c>
      <c r="R340" s="154">
        <f>(VLOOKUP($E340,$D$6:$AI$660,15,)/VLOOKUP($E340,$D$6:$AI$660,3,))*$F340</f>
        <v>0</v>
      </c>
      <c r="S340" s="154">
        <f>(VLOOKUP($E340,$D$6:$AI$660,16,)/VLOOKUP($E340,$D$6:$AI$660,3,))*$F340</f>
        <v>0</v>
      </c>
      <c r="T340" s="154">
        <f>(VLOOKUP($E340,$D$6:$AI$660,17,)/VLOOKUP($E340,$D$6:$AI$660,3,))*$F340</f>
        <v>0</v>
      </c>
      <c r="U340" s="155">
        <f>SUM(G340:M340)</f>
        <v>-4073.1103110867066</v>
      </c>
      <c r="V340" s="140" t="str">
        <f>IF(ABS(F340-U340)&lt;0.01,"ok","err")</f>
        <v>ok</v>
      </c>
    </row>
    <row r="341" spans="1:23" x14ac:dyDescent="0.25">
      <c r="A341" s="147" t="s">
        <v>229</v>
      </c>
      <c r="C341" s="157" t="s">
        <v>743</v>
      </c>
      <c r="D341" s="147" t="s">
        <v>275</v>
      </c>
      <c r="E341" s="147" t="s">
        <v>318</v>
      </c>
      <c r="F341" s="16">
        <f>VLOOKUP(C341,'Functional Assignment'!$C$1:$AR$731,10,)</f>
        <v>0</v>
      </c>
      <c r="G341" s="16">
        <f t="shared" si="105"/>
        <v>0</v>
      </c>
      <c r="H341" s="16">
        <f t="shared" si="105"/>
        <v>0</v>
      </c>
      <c r="I341" s="16">
        <f t="shared" si="105"/>
        <v>0</v>
      </c>
      <c r="J341" s="16">
        <f t="shared" si="105"/>
        <v>0</v>
      </c>
      <c r="K341" s="16">
        <f>(VLOOKUP($E341,$D$6:$AI$660,8,)/VLOOKUP($E341,$D$6:$AI$660,3,))*$F341</f>
        <v>0</v>
      </c>
      <c r="L341" s="16">
        <f>(VLOOKUP($E341,$D$6:$AI$660,L$2,)/VLOOKUP($E341,$D$6:$AI$660,3,))*$F341</f>
        <v>0</v>
      </c>
      <c r="M341" s="16">
        <f>(VLOOKUP($E341,$D$6:$AI$660,M$2,)/VLOOKUP($E341,$D$6:$AI$660,3,))*$F341</f>
        <v>0</v>
      </c>
      <c r="N341" s="16">
        <f>(VLOOKUP($E341,$D$6:$AI$660,11,)/VLOOKUP($E341,$D$6:$AI$660,3,))*$F341</f>
        <v>0</v>
      </c>
      <c r="O341" s="16">
        <f t="shared" si="106"/>
        <v>0</v>
      </c>
      <c r="P341" s="16">
        <f t="shared" si="106"/>
        <v>0</v>
      </c>
      <c r="Q341" s="16">
        <f t="shared" si="106"/>
        <v>0</v>
      </c>
      <c r="R341" s="16">
        <f>(VLOOKUP($E341,$D$6:$AI$660,15,)/VLOOKUP($E341,$D$6:$AI$660,3,))*$F341</f>
        <v>0</v>
      </c>
      <c r="S341" s="16">
        <f>(VLOOKUP($E341,$D$6:$AI$660,16,)/VLOOKUP($E341,$D$6:$AI$660,3,))*$F341</f>
        <v>0</v>
      </c>
      <c r="T341" s="16">
        <f>(VLOOKUP($E341,$D$6:$AI$660,17,)/VLOOKUP($E341,$D$6:$AI$660,3,))*$F341</f>
        <v>0</v>
      </c>
      <c r="U341" s="155">
        <f>SUM(G341:M341)</f>
        <v>0</v>
      </c>
      <c r="V341" s="140" t="str">
        <f>IF(ABS(F341-U341)&lt;0.01,"ok","err")</f>
        <v>ok</v>
      </c>
    </row>
    <row r="342" spans="1:23" x14ac:dyDescent="0.25">
      <c r="A342" s="147" t="s">
        <v>231</v>
      </c>
      <c r="D342" s="147" t="s">
        <v>343</v>
      </c>
      <c r="F342" s="154">
        <f>SUM(F340:F341)</f>
        <v>-4073.1103110867066</v>
      </c>
      <c r="G342" s="154">
        <f t="shared" ref="G342:T342" si="107">G340+G341</f>
        <v>-2683.5907058570974</v>
      </c>
      <c r="H342" s="154">
        <f t="shared" si="107"/>
        <v>-1283.9210908363837</v>
      </c>
      <c r="I342" s="154">
        <f t="shared" si="107"/>
        <v>-105.59851439322539</v>
      </c>
      <c r="J342" s="154">
        <f t="shared" si="107"/>
        <v>0</v>
      </c>
      <c r="K342" s="154">
        <f t="shared" si="107"/>
        <v>0</v>
      </c>
      <c r="L342" s="154">
        <f t="shared" si="107"/>
        <v>0</v>
      </c>
      <c r="M342" s="154">
        <f t="shared" si="107"/>
        <v>0</v>
      </c>
      <c r="N342" s="154">
        <f t="shared" si="107"/>
        <v>0</v>
      </c>
      <c r="O342" s="154">
        <f t="shared" si="107"/>
        <v>0</v>
      </c>
      <c r="P342" s="154">
        <f t="shared" si="107"/>
        <v>0</v>
      </c>
      <c r="Q342" s="154">
        <f t="shared" si="107"/>
        <v>0</v>
      </c>
      <c r="R342" s="154">
        <f t="shared" si="107"/>
        <v>0</v>
      </c>
      <c r="S342" s="154">
        <f t="shared" si="107"/>
        <v>0</v>
      </c>
      <c r="T342" s="154">
        <f t="shared" si="107"/>
        <v>0</v>
      </c>
      <c r="U342" s="155">
        <f>SUM(G342:M342)</f>
        <v>-4073.1103110867066</v>
      </c>
      <c r="V342" s="140" t="str">
        <f>IF(ABS(F342-U342)&lt;0.01,"ok","err")</f>
        <v>ok</v>
      </c>
    </row>
    <row r="343" spans="1:23" x14ac:dyDescent="0.25">
      <c r="F343" s="16"/>
      <c r="U343" s="155"/>
    </row>
    <row r="344" spans="1:23" x14ac:dyDescent="0.25">
      <c r="A344" s="141" t="s">
        <v>6</v>
      </c>
      <c r="F344" s="16"/>
      <c r="U344" s="155"/>
    </row>
    <row r="345" spans="1:23" x14ac:dyDescent="0.25">
      <c r="A345" s="147" t="s">
        <v>229</v>
      </c>
      <c r="C345" s="157" t="s">
        <v>743</v>
      </c>
      <c r="D345" s="147" t="s">
        <v>276</v>
      </c>
      <c r="E345" s="147" t="s">
        <v>319</v>
      </c>
      <c r="F345" s="154">
        <f>VLOOKUP(C345,'Functional Assignment'!$C$1:$AR$731,11,)</f>
        <v>0</v>
      </c>
      <c r="G345" s="154">
        <f>(VLOOKUP($E345,$D$6:$AI$660,G$2,)/VLOOKUP($E345,$D$6:$AI$660,3,))*$F345</f>
        <v>0</v>
      </c>
      <c r="H345" s="154">
        <f>(VLOOKUP($E345,$D$6:$AI$660,H$2,)/VLOOKUP($E345,$D$6:$AI$660,3,))*$F345</f>
        <v>0</v>
      </c>
      <c r="I345" s="154">
        <f>(VLOOKUP($E345,$D$6:$AI$660,I$2,)/VLOOKUP($E345,$D$6:$AI$660,3,))*$F345</f>
        <v>0</v>
      </c>
      <c r="J345" s="154">
        <f>(VLOOKUP($E345,$D$6:$AI$660,J$2,)/VLOOKUP($E345,$D$6:$AI$660,3,))*$F345</f>
        <v>0</v>
      </c>
      <c r="K345" s="154">
        <f>(VLOOKUP($E345,$D$6:$AI$660,8,)/VLOOKUP($E345,$D$6:$AI$660,3,))*$F345</f>
        <v>0</v>
      </c>
      <c r="L345" s="154">
        <f>(VLOOKUP($E345,$D$6:$AI$660,L$2,)/VLOOKUP($E345,$D$6:$AI$660,3,))*$F345</f>
        <v>0</v>
      </c>
      <c r="M345" s="154">
        <f>(VLOOKUP($E345,$D$6:$AI$660,M$2,)/VLOOKUP($E345,$D$6:$AI$660,3,))*$F345</f>
        <v>0</v>
      </c>
      <c r="N345" s="154">
        <f>(VLOOKUP($E345,$D$6:$AI$660,11,)/VLOOKUP($E345,$D$6:$AI$660,3,))*$F345</f>
        <v>0</v>
      </c>
      <c r="O345" s="154">
        <f>(VLOOKUP($E345,$D$6:$AI$660,O$2,)/VLOOKUP($E345,$D$6:$AI$660,3,))*$F345</f>
        <v>0</v>
      </c>
      <c r="P345" s="154">
        <f>(VLOOKUP($E345,$D$6:$AI$660,P$2,)/VLOOKUP($E345,$D$6:$AI$660,3,))*$F345</f>
        <v>0</v>
      </c>
      <c r="Q345" s="154">
        <f>(VLOOKUP($E345,$D$6:$AI$660,Q$2,)/VLOOKUP($E345,$D$6:$AI$660,3,))*$F345</f>
        <v>0</v>
      </c>
      <c r="R345" s="154">
        <f>(VLOOKUP($E345,$D$6:$AI$660,15,)/VLOOKUP($E345,$D$6:$AI$660,3,))*$F345</f>
        <v>0</v>
      </c>
      <c r="S345" s="154">
        <f>(VLOOKUP($E345,$D$6:$AI$660,16,)/VLOOKUP($E345,$D$6:$AI$660,3,))*$F345</f>
        <v>0</v>
      </c>
      <c r="T345" s="154">
        <f>(VLOOKUP($E345,$D$6:$AI$660,17,)/VLOOKUP($E345,$D$6:$AI$660,3,))*$F345</f>
        <v>0</v>
      </c>
      <c r="U345" s="155">
        <f>SUM(G345:M345)</f>
        <v>0</v>
      </c>
      <c r="V345" s="140" t="str">
        <f>IF(ABS(F345-U345)&lt;0.01,"ok","err")</f>
        <v>ok</v>
      </c>
    </row>
    <row r="346" spans="1:23" x14ac:dyDescent="0.25">
      <c r="A346" s="153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55"/>
      <c r="V346" s="140"/>
    </row>
    <row r="347" spans="1:23" x14ac:dyDescent="0.25">
      <c r="A347" s="141" t="s">
        <v>7</v>
      </c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55"/>
      <c r="V347" s="140"/>
    </row>
    <row r="348" spans="1:23" x14ac:dyDescent="0.25">
      <c r="A348" s="153" t="s">
        <v>209</v>
      </c>
      <c r="C348" s="157" t="s">
        <v>743</v>
      </c>
      <c r="D348" s="147" t="s">
        <v>277</v>
      </c>
      <c r="E348" s="147" t="s">
        <v>320</v>
      </c>
      <c r="F348" s="154">
        <f>VLOOKUP(C348,'Functional Assignment'!$C$1:$AR$731,12,)</f>
        <v>-2115.0190555867107</v>
      </c>
      <c r="G348" s="154">
        <f>(VLOOKUP($E348,$D$6:$AI$660,G$2,)/VLOOKUP($E348,$D$6:$AI$660,3,))*$F348</f>
        <v>-1182.4488449670266</v>
      </c>
      <c r="H348" s="154">
        <f>(VLOOKUP($E348,$D$6:$AI$660,H$2,)/VLOOKUP($E348,$D$6:$AI$660,3,))*$F348</f>
        <v>-557.50325585490737</v>
      </c>
      <c r="I348" s="154">
        <f>(VLOOKUP($E348,$D$6:$AI$660,I$2,)/VLOOKUP($E348,$D$6:$AI$660,3,))*$F348</f>
        <v>-40.595976492621332</v>
      </c>
      <c r="J348" s="154">
        <f>(VLOOKUP($E348,$D$6:$AI$660,J$2,)/VLOOKUP($E348,$D$6:$AI$660,3,))*$F348</f>
        <v>-11.007423376902683</v>
      </c>
      <c r="K348" s="154">
        <f>(VLOOKUP($E348,$D$6:$AI$660,8,)/VLOOKUP($E348,$D$6:$AI$660,3,))*$F348</f>
        <v>-315.60908774046021</v>
      </c>
      <c r="L348" s="154">
        <f>(VLOOKUP($E348,$D$6:$AI$660,L$2,)/VLOOKUP($E348,$D$6:$AI$660,3,))*$F348</f>
        <v>-7.8544671547927924</v>
      </c>
      <c r="M348" s="154">
        <f>(VLOOKUP($E348,$D$6:$AI$660,M$2,)/VLOOKUP($E348,$D$6:$AI$660,3,))*$F348</f>
        <v>0</v>
      </c>
      <c r="N348" s="154">
        <f>(VLOOKUP($E348,$D$6:$AI$660,11,)/VLOOKUP($E348,$D$6:$AI$660,3,))*$F348</f>
        <v>0</v>
      </c>
      <c r="O348" s="154">
        <f>(VLOOKUP($E348,$D$6:$AI$660,O$2,)/VLOOKUP($E348,$D$6:$AI$660,3,))*$F348</f>
        <v>0</v>
      </c>
      <c r="P348" s="154">
        <f>(VLOOKUP($E348,$D$6:$AI$660,P$2,)/VLOOKUP($E348,$D$6:$AI$660,3,))*$F348</f>
        <v>0</v>
      </c>
      <c r="Q348" s="154">
        <f>(VLOOKUP($E348,$D$6:$AI$660,Q$2,)/VLOOKUP($E348,$D$6:$AI$660,3,))*$F348</f>
        <v>0</v>
      </c>
      <c r="R348" s="154">
        <f>(VLOOKUP($E348,$D$6:$AI$660,15,)/VLOOKUP($E348,$D$6:$AI$660,3,))*$F348</f>
        <v>0</v>
      </c>
      <c r="S348" s="154">
        <f>(VLOOKUP($E348,$D$6:$AI$660,16,)/VLOOKUP($E348,$D$6:$AI$660,3,))*$F348</f>
        <v>0</v>
      </c>
      <c r="T348" s="154">
        <f>(VLOOKUP($E348,$D$6:$AI$660,17,)/VLOOKUP($E348,$D$6:$AI$660,3,))*$F348</f>
        <v>0</v>
      </c>
      <c r="U348" s="155">
        <f>SUM(G348:M348)</f>
        <v>-2115.0190555867111</v>
      </c>
      <c r="V348" s="140" t="str">
        <f>IF(ABS(F348-U348)&lt;0.01,"ok","err")</f>
        <v>ok</v>
      </c>
    </row>
    <row r="349" spans="1:23" x14ac:dyDescent="0.25">
      <c r="F349" s="16"/>
      <c r="U349" s="155"/>
    </row>
    <row r="350" spans="1:23" x14ac:dyDescent="0.25">
      <c r="A350" s="141" t="s">
        <v>8</v>
      </c>
      <c r="F350" s="16"/>
      <c r="U350" s="155"/>
    </row>
    <row r="351" spans="1:23" x14ac:dyDescent="0.25">
      <c r="A351" s="153" t="s">
        <v>690</v>
      </c>
      <c r="C351" s="157" t="s">
        <v>743</v>
      </c>
      <c r="D351" s="147" t="s">
        <v>278</v>
      </c>
      <c r="E351" s="147" t="s">
        <v>695</v>
      </c>
      <c r="F351" s="154">
        <f>VLOOKUP(C351,'Functional Assignment'!$C$1:$AR$731,13,)</f>
        <v>-9591.5728435431556</v>
      </c>
      <c r="G351" s="154">
        <f t="shared" ref="G351:J354" si="108">(VLOOKUP($E351,$D$6:$AI$660,G$2,)/VLOOKUP($E351,$D$6:$AI$660,3,))*$F351</f>
        <v>-6090.2722997295377</v>
      </c>
      <c r="H351" s="154">
        <f t="shared" si="108"/>
        <v>-2810.6887138896059</v>
      </c>
      <c r="I351" s="154">
        <f t="shared" si="108"/>
        <v>-200.57898625786311</v>
      </c>
      <c r="J351" s="154">
        <f t="shared" si="108"/>
        <v>-5.5478055711234828E-4</v>
      </c>
      <c r="K351" s="154">
        <f>(VLOOKUP($E351,$D$6:$AI$660,8,)/VLOOKUP($E351,$D$6:$AI$660,3,))*$F351</f>
        <v>-490.03228888559198</v>
      </c>
      <c r="L351" s="154">
        <f t="shared" ref="L351:M354" si="109">(VLOOKUP($E351,$D$6:$AI$660,L$2,)/VLOOKUP($E351,$D$6:$AI$660,3,))*$F351</f>
        <v>0</v>
      </c>
      <c r="M351" s="154">
        <f t="shared" si="109"/>
        <v>0</v>
      </c>
      <c r="N351" s="154">
        <f>(VLOOKUP($E351,$D$6:$AI$660,11,)/VLOOKUP($E351,$D$6:$AI$660,3,))*$F351</f>
        <v>0</v>
      </c>
      <c r="O351" s="154">
        <f t="shared" ref="O351:Q354" si="110">(VLOOKUP($E351,$D$6:$AI$660,O$2,)/VLOOKUP($E351,$D$6:$AI$660,3,))*$F351</f>
        <v>0</v>
      </c>
      <c r="P351" s="154">
        <f t="shared" si="110"/>
        <v>0</v>
      </c>
      <c r="Q351" s="154">
        <f t="shared" si="110"/>
        <v>0</v>
      </c>
      <c r="R351" s="154">
        <f>(VLOOKUP($E351,$D$6:$AI$660,15,)/VLOOKUP($E351,$D$6:$AI$660,3,))*$F351</f>
        <v>0</v>
      </c>
      <c r="S351" s="154">
        <f>(VLOOKUP($E351,$D$6:$AI$660,16,)/VLOOKUP($E351,$D$6:$AI$660,3,))*$F351</f>
        <v>0</v>
      </c>
      <c r="T351" s="154">
        <f>(VLOOKUP($E351,$D$6:$AI$660,17,)/VLOOKUP($E351,$D$6:$AI$660,3,))*$F351</f>
        <v>0</v>
      </c>
      <c r="U351" s="155">
        <f>SUM(G351:M351)</f>
        <v>-9591.5728435431574</v>
      </c>
      <c r="V351" s="140" t="str">
        <f>IF(ABS(F351-U351)&lt;0.01,"ok","err")</f>
        <v>ok</v>
      </c>
    </row>
    <row r="352" spans="1:23" x14ac:dyDescent="0.25">
      <c r="A352" s="153" t="s">
        <v>689</v>
      </c>
      <c r="C352" s="157" t="s">
        <v>743</v>
      </c>
      <c r="D352" s="147" t="s">
        <v>279</v>
      </c>
      <c r="E352" s="147" t="s">
        <v>694</v>
      </c>
      <c r="F352" s="16">
        <f>VLOOKUP(C352,'Functional Assignment'!$C$1:$AR$731,14,)</f>
        <v>-16055.555523255682</v>
      </c>
      <c r="G352" s="16">
        <f t="shared" si="108"/>
        <v>-14846.39477896051</v>
      </c>
      <c r="H352" s="16">
        <f t="shared" si="108"/>
        <v>-1194.1525691137626</v>
      </c>
      <c r="I352" s="16">
        <f t="shared" si="108"/>
        <v>-12.62713494549083</v>
      </c>
      <c r="J352" s="16">
        <f t="shared" si="108"/>
        <v>-6.299048243175652E-2</v>
      </c>
      <c r="K352" s="16">
        <f>(VLOOKUP($E352,$D$6:$AI$660,8,)/VLOOKUP($E352,$D$6:$AI$660,3,))*$F352</f>
        <v>-2.3180497534886397</v>
      </c>
      <c r="L352" s="16">
        <f t="shared" si="109"/>
        <v>0</v>
      </c>
      <c r="M352" s="16">
        <f t="shared" si="109"/>
        <v>0</v>
      </c>
      <c r="N352" s="16">
        <f>(VLOOKUP($E352,$D$6:$AI$660,11,)/VLOOKUP($E352,$D$6:$AI$660,3,))*$F352</f>
        <v>0</v>
      </c>
      <c r="O352" s="16">
        <f t="shared" si="110"/>
        <v>0</v>
      </c>
      <c r="P352" s="16">
        <f t="shared" si="110"/>
        <v>0</v>
      </c>
      <c r="Q352" s="16">
        <f t="shared" si="110"/>
        <v>0</v>
      </c>
      <c r="R352" s="16">
        <f>(VLOOKUP($E352,$D$6:$AI$660,15,)/VLOOKUP($E352,$D$6:$AI$660,3,))*$F352</f>
        <v>0</v>
      </c>
      <c r="S352" s="16">
        <f>(VLOOKUP($E352,$D$6:$AI$660,16,)/VLOOKUP($E352,$D$6:$AI$660,3,))*$F352</f>
        <v>0</v>
      </c>
      <c r="T352" s="16">
        <f>(VLOOKUP($E352,$D$6:$AI$660,17,)/VLOOKUP($E352,$D$6:$AI$660,3,))*$F352</f>
        <v>0</v>
      </c>
      <c r="U352" s="155">
        <f>SUM(G352:M352)</f>
        <v>-16055.555523255684</v>
      </c>
      <c r="V352" s="140" t="str">
        <f>IF(ABS(F352-U352)&lt;0.01,"ok","err")</f>
        <v>ok</v>
      </c>
      <c r="W352" s="156"/>
    </row>
    <row r="353" spans="1:23" x14ac:dyDescent="0.25">
      <c r="A353" s="153" t="s">
        <v>691</v>
      </c>
      <c r="C353" s="157" t="s">
        <v>743</v>
      </c>
      <c r="D353" s="147" t="s">
        <v>278</v>
      </c>
      <c r="E353" s="147" t="s">
        <v>321</v>
      </c>
      <c r="F353" s="16">
        <f>VLOOKUP(C353,'Functional Assignment'!$C$1:$AR$731,15,)</f>
        <v>-1395.7492480490316</v>
      </c>
      <c r="G353" s="16">
        <f t="shared" si="108"/>
        <v>-780.32492513943259</v>
      </c>
      <c r="H353" s="16">
        <f t="shared" si="108"/>
        <v>-367.90909665280424</v>
      </c>
      <c r="I353" s="16">
        <f t="shared" si="108"/>
        <v>-26.79020953202442</v>
      </c>
      <c r="J353" s="16">
        <f t="shared" si="108"/>
        <v>-7.2640493997853639</v>
      </c>
      <c r="K353" s="16">
        <f>(VLOOKUP($E353,$D$6:$AI$660,8,)/VLOOKUP($E353,$D$6:$AI$660,3,))*$F353</f>
        <v>-208.27762555027641</v>
      </c>
      <c r="L353" s="16">
        <f t="shared" si="109"/>
        <v>-5.1833417747088495</v>
      </c>
      <c r="M353" s="16">
        <f t="shared" si="109"/>
        <v>0</v>
      </c>
      <c r="N353" s="16">
        <f>(VLOOKUP($E353,$D$6:$AI$660,11,)/VLOOKUP($E353,$D$6:$AI$660,3,))*$F353</f>
        <v>0</v>
      </c>
      <c r="O353" s="16">
        <f t="shared" si="110"/>
        <v>0</v>
      </c>
      <c r="P353" s="16">
        <f t="shared" si="110"/>
        <v>0</v>
      </c>
      <c r="Q353" s="16">
        <f t="shared" si="110"/>
        <v>0</v>
      </c>
      <c r="R353" s="16"/>
      <c r="S353" s="16"/>
      <c r="T353" s="16"/>
      <c r="U353" s="155"/>
      <c r="V353" s="140"/>
    </row>
    <row r="354" spans="1:23" x14ac:dyDescent="0.25">
      <c r="A354" s="153" t="s">
        <v>688</v>
      </c>
      <c r="C354" s="157" t="s">
        <v>743</v>
      </c>
      <c r="D354" s="147" t="s">
        <v>279</v>
      </c>
      <c r="E354" s="147" t="s">
        <v>322</v>
      </c>
      <c r="F354" s="16">
        <f>VLOOKUP(C354,'Functional Assignment'!$C$1:$AR$731,16,)</f>
        <v>-1005.8837153019462</v>
      </c>
      <c r="G354" s="16">
        <f t="shared" si="108"/>
        <v>-930.01425735753173</v>
      </c>
      <c r="H354" s="16">
        <f t="shared" si="108"/>
        <v>-74.804619658220034</v>
      </c>
      <c r="I354" s="16">
        <f t="shared" si="108"/>
        <v>-0.79415112839273383</v>
      </c>
      <c r="J354" s="16">
        <f t="shared" si="108"/>
        <v>-1.8151033905076865E-2</v>
      </c>
      <c r="K354" s="16">
        <f>(VLOOKUP($E354,$D$6:$AI$660,8,)/VLOOKUP($E354,$D$6:$AI$660,3,))*$F354</f>
        <v>-0.24937942234801258</v>
      </c>
      <c r="L354" s="16">
        <f t="shared" si="109"/>
        <v>-3.1567015487090197E-3</v>
      </c>
      <c r="M354" s="16">
        <f t="shared" si="109"/>
        <v>0</v>
      </c>
      <c r="N354" s="16">
        <f>(VLOOKUP($E354,$D$6:$AI$660,11,)/VLOOKUP($E354,$D$6:$AI$660,3,))*$F354</f>
        <v>0</v>
      </c>
      <c r="O354" s="16">
        <f t="shared" si="110"/>
        <v>0</v>
      </c>
      <c r="P354" s="16">
        <f t="shared" si="110"/>
        <v>0</v>
      </c>
      <c r="Q354" s="16">
        <f t="shared" si="110"/>
        <v>0</v>
      </c>
      <c r="R354" s="16"/>
      <c r="S354" s="16"/>
      <c r="T354" s="16"/>
      <c r="U354" s="155"/>
      <c r="V354" s="140"/>
    </row>
    <row r="355" spans="1:23" x14ac:dyDescent="0.25">
      <c r="A355" s="147" t="s">
        <v>232</v>
      </c>
      <c r="F355" s="154">
        <f t="shared" ref="F355:Q355" si="111">SUM(F351:F354)</f>
        <v>-28048.761330149817</v>
      </c>
      <c r="G355" s="154">
        <f t="shared" si="111"/>
        <v>-22647.006261187013</v>
      </c>
      <c r="H355" s="154">
        <f t="shared" si="111"/>
        <v>-4447.5549993143923</v>
      </c>
      <c r="I355" s="154">
        <f t="shared" si="111"/>
        <v>-240.79048186377111</v>
      </c>
      <c r="J355" s="154">
        <f t="shared" si="111"/>
        <v>-7.3457456966793098</v>
      </c>
      <c r="K355" s="154">
        <f t="shared" si="111"/>
        <v>-700.8773436117051</v>
      </c>
      <c r="L355" s="154">
        <f t="shared" si="111"/>
        <v>-5.1864984762575581</v>
      </c>
      <c r="M355" s="154">
        <f t="shared" si="111"/>
        <v>0</v>
      </c>
      <c r="N355" s="154">
        <f t="shared" si="111"/>
        <v>0</v>
      </c>
      <c r="O355" s="154">
        <f t="shared" si="111"/>
        <v>0</v>
      </c>
      <c r="P355" s="154">
        <f t="shared" si="111"/>
        <v>0</v>
      </c>
      <c r="Q355" s="154">
        <f t="shared" si="111"/>
        <v>0</v>
      </c>
      <c r="R355" s="154">
        <f>R351+R352</f>
        <v>0</v>
      </c>
      <c r="S355" s="154">
        <f>S351+S352</f>
        <v>0</v>
      </c>
      <c r="T355" s="154">
        <f>T351+T352</f>
        <v>0</v>
      </c>
      <c r="U355" s="155">
        <f>SUM(G355:M355)</f>
        <v>-28048.761330149817</v>
      </c>
      <c r="V355" s="140" t="str">
        <f>IF(ABS(F355-U355)&lt;0.01,"ok","err")</f>
        <v>ok</v>
      </c>
      <c r="W355" s="156"/>
    </row>
    <row r="356" spans="1:23" x14ac:dyDescent="0.25">
      <c r="F356" s="16"/>
      <c r="U356" s="155"/>
    </row>
    <row r="357" spans="1:23" x14ac:dyDescent="0.25">
      <c r="A357" s="141" t="s">
        <v>10</v>
      </c>
      <c r="F357" s="16"/>
      <c r="U357" s="155"/>
    </row>
    <row r="358" spans="1:23" x14ac:dyDescent="0.25">
      <c r="A358" s="153" t="s">
        <v>210</v>
      </c>
      <c r="C358" s="157" t="s">
        <v>743</v>
      </c>
      <c r="D358" s="147" t="s">
        <v>273</v>
      </c>
      <c r="E358" s="147" t="s">
        <v>323</v>
      </c>
      <c r="F358" s="154">
        <f>VLOOKUP(C358,'Functional Assignment'!$C$1:$AR$731,17,)</f>
        <v>-16916.157530031567</v>
      </c>
      <c r="G358" s="154">
        <f>(VLOOKUP($E358,$D$6:$AI$660,G$2,)/VLOOKUP($E358,$D$6:$AI$660,3,))*$F358</f>
        <v>-14223.849562181864</v>
      </c>
      <c r="H358" s="154">
        <f>(VLOOKUP($E358,$D$6:$AI$660,H$2,)/VLOOKUP($E358,$D$6:$AI$660,3,))*$F358</f>
        <v>-2642.0162315129201</v>
      </c>
      <c r="I358" s="154">
        <f>(VLOOKUP($E358,$D$6:$AI$660,I$2,)/VLOOKUP($E358,$D$6:$AI$660,3,))*$F358</f>
        <v>-24.5960930486659</v>
      </c>
      <c r="J358" s="154">
        <f>(VLOOKUP($E358,$D$6:$AI$660,J$2,)/VLOOKUP($E358,$D$6:$AI$660,3,))*$F358</f>
        <v>-7.2908638954436054</v>
      </c>
      <c r="K358" s="154">
        <f>(VLOOKUP($E358,$D$6:$AI$660,8,)/VLOOKUP($E358,$D$6:$AI$660,3,))*$F358</f>
        <v>-17.998791611953589</v>
      </c>
      <c r="L358" s="154">
        <f>(VLOOKUP($E358,$D$6:$AI$660,L$2,)/VLOOKUP($E358,$D$6:$AI$660,3,))*$F358</f>
        <v>-0.40598778072075764</v>
      </c>
      <c r="M358" s="154">
        <f>(VLOOKUP($E358,$D$6:$AI$660,M$2,)/VLOOKUP($E358,$D$6:$AI$660,3,))*$F358</f>
        <v>0</v>
      </c>
      <c r="N358" s="154">
        <f>(VLOOKUP($E358,$D$6:$AI$660,11,)/VLOOKUP($E358,$D$6:$AI$660,3,))*$F358</f>
        <v>0</v>
      </c>
      <c r="O358" s="154">
        <f>(VLOOKUP($E358,$D$6:$AI$660,O$2,)/VLOOKUP($E358,$D$6:$AI$660,3,))*$F358</f>
        <v>0</v>
      </c>
      <c r="P358" s="154">
        <f>(VLOOKUP($E358,$D$6:$AI$660,P$2,)/VLOOKUP($E358,$D$6:$AI$660,3,))*$F358</f>
        <v>0</v>
      </c>
      <c r="Q358" s="154">
        <f>(VLOOKUP($E358,$D$6:$AI$660,Q$2,)/VLOOKUP($E358,$D$6:$AI$660,3,))*$F358</f>
        <v>0</v>
      </c>
      <c r="R358" s="154">
        <f>(VLOOKUP($E358,$D$6:$AI$660,15,)/VLOOKUP($E358,$D$6:$AI$660,3,))*$F358</f>
        <v>0</v>
      </c>
      <c r="S358" s="154">
        <f>(VLOOKUP($E358,$D$6:$AI$660,16,)/VLOOKUP($E358,$D$6:$AI$660,3,))*$F358</f>
        <v>0</v>
      </c>
      <c r="T358" s="154">
        <f>(VLOOKUP($E358,$D$6:$AI$660,17,)/VLOOKUP($E358,$D$6:$AI$660,3,))*$F358</f>
        <v>0</v>
      </c>
      <c r="U358" s="155">
        <f>SUM(G358:M358)</f>
        <v>-16916.157530031567</v>
      </c>
      <c r="V358" s="140" t="str">
        <f>IF(ABS(F358-U358)&lt;0.01,"ok","err")</f>
        <v>ok</v>
      </c>
      <c r="W358" s="156"/>
    </row>
    <row r="359" spans="1:23" x14ac:dyDescent="0.25">
      <c r="F359" s="16"/>
      <c r="U359" s="155"/>
    </row>
    <row r="360" spans="1:23" x14ac:dyDescent="0.25">
      <c r="A360" s="141" t="s">
        <v>11</v>
      </c>
      <c r="F360" s="16"/>
      <c r="U360" s="155"/>
    </row>
    <row r="361" spans="1:23" x14ac:dyDescent="0.25">
      <c r="A361" s="153" t="s">
        <v>210</v>
      </c>
      <c r="C361" s="157" t="s">
        <v>743</v>
      </c>
      <c r="D361" s="147" t="s">
        <v>280</v>
      </c>
      <c r="E361" s="147" t="s">
        <v>324</v>
      </c>
      <c r="F361" s="154">
        <f>VLOOKUP(C361,'Functional Assignment'!$C$1:$AR$731,18,)</f>
        <v>-6361.9844866668227</v>
      </c>
      <c r="G361" s="154">
        <f>(VLOOKUP($E361,$D$6:$AI$660,G$2,)/VLOOKUP($E361,$D$6:$AI$660,3,))*$F361</f>
        <v>-4703.9410138590056</v>
      </c>
      <c r="H361" s="154">
        <f>(VLOOKUP($E361,$D$6:$AI$660,H$2,)/VLOOKUP($E361,$D$6:$AI$660,3,))*$F361</f>
        <v>-1478.2162642988546</v>
      </c>
      <c r="I361" s="154">
        <f>(VLOOKUP($E361,$D$6:$AI$660,I$2,)/VLOOKUP($E361,$D$6:$AI$660,3,))*$F361</f>
        <v>-111.30339704705591</v>
      </c>
      <c r="J361" s="154">
        <f>(VLOOKUP($E361,$D$6:$AI$660,J$2,)/VLOOKUP($E361,$D$6:$AI$660,3,))*$F361</f>
        <v>-4.6123281170816668</v>
      </c>
      <c r="K361" s="154">
        <f>(VLOOKUP($E361,$D$6:$AI$660,8,)/VLOOKUP($E361,$D$6:$AI$660,3,))*$F361</f>
        <v>-63.91148334482466</v>
      </c>
      <c r="L361" s="154">
        <f>(VLOOKUP($E361,$D$6:$AI$660,L$2,)/VLOOKUP($E361,$D$6:$AI$660,3,))*$F361</f>
        <v>0</v>
      </c>
      <c r="M361" s="154">
        <f>(VLOOKUP($E361,$D$6:$AI$660,M$2,)/VLOOKUP($E361,$D$6:$AI$660,3,))*$F361</f>
        <v>0</v>
      </c>
      <c r="N361" s="154">
        <f>(VLOOKUP($E361,$D$6:$AI$660,11,)/VLOOKUP($E361,$D$6:$AI$660,3,))*$F361</f>
        <v>0</v>
      </c>
      <c r="O361" s="154">
        <f>(VLOOKUP($E361,$D$6:$AI$660,O$2,)/VLOOKUP($E361,$D$6:$AI$660,3,))*$F361</f>
        <v>0</v>
      </c>
      <c r="P361" s="154">
        <f>(VLOOKUP($E361,$D$6:$AI$660,P$2,)/VLOOKUP($E361,$D$6:$AI$660,3,))*$F361</f>
        <v>0</v>
      </c>
      <c r="Q361" s="154">
        <f>(VLOOKUP($E361,$D$6:$AI$660,Q$2,)/VLOOKUP($E361,$D$6:$AI$660,3,))*$F361</f>
        <v>0</v>
      </c>
      <c r="R361" s="154">
        <f>(VLOOKUP($E361,$D$6:$AI$660,15,)/VLOOKUP($E361,$D$6:$AI$660,3,))*$F361</f>
        <v>0</v>
      </c>
      <c r="S361" s="154">
        <f>(VLOOKUP($E361,$D$6:$AI$660,16,)/VLOOKUP($E361,$D$6:$AI$660,3,))*$F361</f>
        <v>0</v>
      </c>
      <c r="T361" s="154">
        <f>(VLOOKUP($E361,$D$6:$AI$660,17,)/VLOOKUP($E361,$D$6:$AI$660,3,))*$F361</f>
        <v>0</v>
      </c>
      <c r="U361" s="155">
        <f>SUM(G361:M361)</f>
        <v>-6361.9844866668218</v>
      </c>
      <c r="V361" s="140" t="str">
        <f>IF(ABS(F361-U361)&lt;0.01,"ok","err")</f>
        <v>ok</v>
      </c>
    </row>
    <row r="362" spans="1:23" x14ac:dyDescent="0.25">
      <c r="F362" s="16"/>
      <c r="U362" s="155"/>
    </row>
    <row r="363" spans="1:23" x14ac:dyDescent="0.25">
      <c r="A363" s="141" t="s">
        <v>12</v>
      </c>
      <c r="F363" s="16"/>
      <c r="U363" s="155"/>
    </row>
    <row r="364" spans="1:23" x14ac:dyDescent="0.25">
      <c r="A364" s="153" t="s">
        <v>210</v>
      </c>
      <c r="C364" s="157" t="s">
        <v>743</v>
      </c>
      <c r="D364" s="147" t="s">
        <v>281</v>
      </c>
      <c r="E364" s="147" t="s">
        <v>325</v>
      </c>
      <c r="F364" s="154">
        <f>VLOOKUP(C364,'Functional Assignment'!$C$1:$AR$731,19,)</f>
        <v>0</v>
      </c>
      <c r="G364" s="154">
        <f>(VLOOKUP($E364,$D$6:$AI$660,G$2,)/VLOOKUP($E364,$D$6:$AI$660,3,))*$F364</f>
        <v>0</v>
      </c>
      <c r="H364" s="154">
        <f>(VLOOKUP($E364,$D$6:$AI$660,H$2,)/VLOOKUP($E364,$D$6:$AI$660,3,))*$F364</f>
        <v>0</v>
      </c>
      <c r="I364" s="154">
        <f>(VLOOKUP($E364,$D$6:$AI$660,I$2,)/VLOOKUP($E364,$D$6:$AI$660,3,))*$F364</f>
        <v>0</v>
      </c>
      <c r="J364" s="154">
        <f>(VLOOKUP($E364,$D$6:$AI$660,J$2,)/VLOOKUP($E364,$D$6:$AI$660,3,))*$F364</f>
        <v>0</v>
      </c>
      <c r="K364" s="154">
        <f>(VLOOKUP($E364,$D$6:$AI$660,8,)/VLOOKUP($E364,$D$6:$AI$660,3,))*$F364</f>
        <v>0</v>
      </c>
      <c r="L364" s="154">
        <f>(VLOOKUP($E364,$D$6:$AI$660,L$2,)/VLOOKUP($E364,$D$6:$AI$660,3,))*$F364</f>
        <v>0</v>
      </c>
      <c r="M364" s="154">
        <f>(VLOOKUP($E364,$D$6:$AI$660,M$2,)/VLOOKUP($E364,$D$6:$AI$660,3,))*$F364</f>
        <v>0</v>
      </c>
      <c r="N364" s="154">
        <f>(VLOOKUP($E364,$D$6:$AI$660,11,)/VLOOKUP($E364,$D$6:$AI$660,3,))*$F364</f>
        <v>0</v>
      </c>
      <c r="O364" s="154">
        <f>(VLOOKUP($E364,$D$6:$AI$660,O$2,)/VLOOKUP($E364,$D$6:$AI$660,3,))*$F364</f>
        <v>0</v>
      </c>
      <c r="P364" s="154">
        <f>(VLOOKUP($E364,$D$6:$AI$660,P$2,)/VLOOKUP($E364,$D$6:$AI$660,3,))*$F364</f>
        <v>0</v>
      </c>
      <c r="Q364" s="154">
        <f>(VLOOKUP($E364,$D$6:$AI$660,Q$2,)/VLOOKUP($E364,$D$6:$AI$660,3,))*$F364</f>
        <v>0</v>
      </c>
      <c r="R364" s="154">
        <f>(VLOOKUP($E364,$D$6:$AI$660,15,)/VLOOKUP($E364,$D$6:$AI$660,3,))*$F364</f>
        <v>0</v>
      </c>
      <c r="S364" s="154">
        <f>(VLOOKUP($E364,$D$6:$AI$660,16,)/VLOOKUP($E364,$D$6:$AI$660,3,))*$F364</f>
        <v>0</v>
      </c>
      <c r="T364" s="154">
        <f>(VLOOKUP($E364,$D$6:$AI$660,17,)/VLOOKUP($E364,$D$6:$AI$660,3,))*$F364</f>
        <v>0</v>
      </c>
      <c r="U364" s="155">
        <f>SUM(G364:M364)</f>
        <v>0</v>
      </c>
      <c r="V364" s="140" t="str">
        <f>IF(ABS(F364-U364)&lt;0.01,"ok","err")</f>
        <v>ok</v>
      </c>
    </row>
    <row r="365" spans="1:23" x14ac:dyDescent="0.25">
      <c r="F365" s="16"/>
      <c r="U365" s="155"/>
    </row>
    <row r="366" spans="1:23" x14ac:dyDescent="0.25">
      <c r="A366" s="141" t="s">
        <v>13</v>
      </c>
      <c r="F366" s="16"/>
      <c r="U366" s="155"/>
    </row>
    <row r="367" spans="1:23" x14ac:dyDescent="0.25">
      <c r="A367" s="153" t="s">
        <v>210</v>
      </c>
      <c r="C367" s="157" t="s">
        <v>743</v>
      </c>
      <c r="D367" s="147" t="s">
        <v>282</v>
      </c>
      <c r="E367" s="147" t="s">
        <v>326</v>
      </c>
      <c r="F367" s="154">
        <f>VLOOKUP(C367,'Functional Assignment'!$C$1:$AR$731,20,)</f>
        <v>0</v>
      </c>
      <c r="G367" s="154">
        <f>(VLOOKUP($E367,$D$6:$AI$660,G$2,)/VLOOKUP($E367,$D$6:$AI$660,3,))*$F367</f>
        <v>0</v>
      </c>
      <c r="H367" s="154">
        <f>(VLOOKUP($E367,$D$6:$AI$660,H$2,)/VLOOKUP($E367,$D$6:$AI$660,3,))*$F367</f>
        <v>0</v>
      </c>
      <c r="I367" s="154">
        <f>(VLOOKUP($E367,$D$6:$AI$660,I$2,)/VLOOKUP($E367,$D$6:$AI$660,3,))*$F367</f>
        <v>0</v>
      </c>
      <c r="J367" s="154">
        <f>(VLOOKUP($E367,$D$6:$AI$660,J$2,)/VLOOKUP($E367,$D$6:$AI$660,3,))*$F367</f>
        <v>0</v>
      </c>
      <c r="K367" s="154">
        <f>(VLOOKUP($E367,$D$6:$AI$660,8,)/VLOOKUP($E367,$D$6:$AI$660,3,))*$F367</f>
        <v>0</v>
      </c>
      <c r="L367" s="154">
        <f>(VLOOKUP($E367,$D$6:$AI$660,L$2,)/VLOOKUP($E367,$D$6:$AI$660,3,))*$F367</f>
        <v>0</v>
      </c>
      <c r="M367" s="154">
        <f>(VLOOKUP($E367,$D$6:$AI$660,M$2,)/VLOOKUP($E367,$D$6:$AI$660,3,))*$F367</f>
        <v>0</v>
      </c>
      <c r="N367" s="154">
        <f>(VLOOKUP($E367,$D$6:$AI$660,11,)/VLOOKUP($E367,$D$6:$AI$660,3,))*$F367</f>
        <v>0</v>
      </c>
      <c r="O367" s="154">
        <f>(VLOOKUP($E367,$D$6:$AI$660,O$2,)/VLOOKUP($E367,$D$6:$AI$660,3,))*$F367</f>
        <v>0</v>
      </c>
      <c r="P367" s="154">
        <f>(VLOOKUP($E367,$D$6:$AI$660,P$2,)/VLOOKUP($E367,$D$6:$AI$660,3,))*$F367</f>
        <v>0</v>
      </c>
      <c r="Q367" s="154">
        <f>(VLOOKUP($E367,$D$6:$AI$660,Q$2,)/VLOOKUP($E367,$D$6:$AI$660,3,))*$F367</f>
        <v>0</v>
      </c>
      <c r="R367" s="154">
        <f>(VLOOKUP($E367,$D$6:$AI$660,15,)/VLOOKUP($E367,$D$6:$AI$660,3,))*$F367</f>
        <v>0</v>
      </c>
      <c r="S367" s="154">
        <f>(VLOOKUP($E367,$D$6:$AI$660,16,)/VLOOKUP($E367,$D$6:$AI$660,3,))*$F367</f>
        <v>0</v>
      </c>
      <c r="T367" s="154">
        <f>(VLOOKUP($E367,$D$6:$AI$660,17,)/VLOOKUP($E367,$D$6:$AI$660,3,))*$F367</f>
        <v>0</v>
      </c>
      <c r="U367" s="155">
        <f>SUM(G367:M367)</f>
        <v>0</v>
      </c>
      <c r="V367" s="140" t="str">
        <f>IF(ABS(F367-U367)&lt;0.01,"ok","err")</f>
        <v>ok</v>
      </c>
    </row>
    <row r="368" spans="1:23" x14ac:dyDescent="0.25">
      <c r="F368" s="16"/>
      <c r="U368" s="155"/>
    </row>
    <row r="369" spans="1:24" x14ac:dyDescent="0.25">
      <c r="A369" s="147" t="s">
        <v>14</v>
      </c>
      <c r="D369" s="147" t="s">
        <v>82</v>
      </c>
      <c r="F369" s="154">
        <f t="shared" ref="F369:T369" si="112">F332+F337+F342+F345+F348+F355+F358+F361+F364+F367</f>
        <v>-69070</v>
      </c>
      <c r="G369" s="154">
        <f t="shared" si="112"/>
        <v>-53053.888932215246</v>
      </c>
      <c r="H369" s="154">
        <f t="shared" si="112"/>
        <v>-14051.555178960196</v>
      </c>
      <c r="I369" s="154">
        <f t="shared" si="112"/>
        <v>-822.4558680177397</v>
      </c>
      <c r="J369" s="154">
        <f t="shared" si="112"/>
        <v>-30.256361086107262</v>
      </c>
      <c r="K369" s="154">
        <f t="shared" si="112"/>
        <v>-1098.3967063089435</v>
      </c>
      <c r="L369" s="154">
        <f t="shared" si="112"/>
        <v>-13.446953411771108</v>
      </c>
      <c r="M369" s="154">
        <f t="shared" si="112"/>
        <v>0</v>
      </c>
      <c r="N369" s="154">
        <f t="shared" si="112"/>
        <v>0</v>
      </c>
      <c r="O369" s="154">
        <f t="shared" si="112"/>
        <v>0</v>
      </c>
      <c r="P369" s="154">
        <f t="shared" si="112"/>
        <v>0</v>
      </c>
      <c r="Q369" s="154">
        <f t="shared" si="112"/>
        <v>0</v>
      </c>
      <c r="R369" s="154">
        <f t="shared" si="112"/>
        <v>0</v>
      </c>
      <c r="S369" s="154">
        <f t="shared" si="112"/>
        <v>0</v>
      </c>
      <c r="T369" s="154">
        <f t="shared" si="112"/>
        <v>0</v>
      </c>
      <c r="U369" s="155">
        <f>SUM(G369:M369)</f>
        <v>-69070</v>
      </c>
      <c r="V369" s="140" t="str">
        <f>IF(ABS(F369-U369)&lt;0.01,"ok","err")</f>
        <v>ok</v>
      </c>
      <c r="W369" s="155"/>
      <c r="X369" s="140"/>
    </row>
    <row r="370" spans="1:24" x14ac:dyDescent="0.25">
      <c r="U370" s="155"/>
    </row>
    <row r="371" spans="1:24" x14ac:dyDescent="0.25">
      <c r="A371" s="152" t="s">
        <v>217</v>
      </c>
      <c r="U371" s="155"/>
    </row>
    <row r="372" spans="1:24" x14ac:dyDescent="0.25">
      <c r="U372" s="155"/>
    </row>
    <row r="373" spans="1:24" x14ac:dyDescent="0.25">
      <c r="A373" s="141" t="s">
        <v>461</v>
      </c>
      <c r="U373" s="155"/>
    </row>
    <row r="374" spans="1:24" x14ac:dyDescent="0.25">
      <c r="A374" s="153" t="s">
        <v>209</v>
      </c>
      <c r="C374" s="147" t="s">
        <v>178</v>
      </c>
      <c r="D374" s="147" t="s">
        <v>284</v>
      </c>
      <c r="E374" s="147" t="s">
        <v>313</v>
      </c>
      <c r="F374" s="154">
        <f>VLOOKUP(C374,'Functional Assignment'!$C$1:$AR$731,5,)</f>
        <v>0</v>
      </c>
      <c r="G374" s="154">
        <f t="shared" ref="G374:J375" si="113">(VLOOKUP($E374,$D$6:$AI$660,G$2,)/VLOOKUP($E374,$D$6:$AI$660,3,))*$F374</f>
        <v>0</v>
      </c>
      <c r="H374" s="154">
        <f t="shared" si="113"/>
        <v>0</v>
      </c>
      <c r="I374" s="154">
        <f t="shared" si="113"/>
        <v>0</v>
      </c>
      <c r="J374" s="154">
        <f t="shared" si="113"/>
        <v>0</v>
      </c>
      <c r="K374" s="154">
        <f>(VLOOKUP($E374,$D$6:$AI$660,8,)/VLOOKUP($E374,$D$6:$AI$660,3,))*$F374</f>
        <v>0</v>
      </c>
      <c r="L374" s="154">
        <f>(VLOOKUP($E374,$D$6:$AI$660,L$2,)/VLOOKUP($E374,$D$6:$AI$660,3,))*$F374</f>
        <v>0</v>
      </c>
      <c r="M374" s="154">
        <f>(VLOOKUP($E374,$D$6:$AI$660,M$2,)/VLOOKUP($E374,$D$6:$AI$660,3,))*$F374</f>
        <v>0</v>
      </c>
      <c r="N374" s="154">
        <f>(VLOOKUP($E374,$D$6:$AI$660,11,)/VLOOKUP($E374,$D$6:$AI$660,3,))*$F374</f>
        <v>0</v>
      </c>
      <c r="O374" s="154">
        <f t="shared" ref="O374:Q375" si="114">(VLOOKUP($E374,$D$6:$AI$660,O$2,)/VLOOKUP($E374,$D$6:$AI$660,3,))*$F374</f>
        <v>0</v>
      </c>
      <c r="P374" s="154">
        <f t="shared" si="114"/>
        <v>0</v>
      </c>
      <c r="Q374" s="154">
        <f t="shared" si="114"/>
        <v>0</v>
      </c>
      <c r="R374" s="154">
        <f>(VLOOKUP($E374,$D$6:$AI$660,15,)/VLOOKUP($E374,$D$6:$AI$660,3,))*$F374</f>
        <v>0</v>
      </c>
      <c r="S374" s="154">
        <f>(VLOOKUP($E374,$D$6:$AI$660,16,)/VLOOKUP($E374,$D$6:$AI$660,3,))*$F374</f>
        <v>0</v>
      </c>
      <c r="T374" s="154">
        <f>(VLOOKUP($E374,$D$6:$AI$660,17,)/VLOOKUP($E374,$D$6:$AI$660,3,))*$F374</f>
        <v>0</v>
      </c>
      <c r="U374" s="155">
        <f>SUM(G374:M374)</f>
        <v>0</v>
      </c>
      <c r="V374" s="140" t="str">
        <f>IF(ABS(F374-U374)&lt;0.01,"ok","err")</f>
        <v>ok</v>
      </c>
    </row>
    <row r="375" spans="1:24" x14ac:dyDescent="0.25">
      <c r="A375" s="153" t="s">
        <v>229</v>
      </c>
      <c r="C375" s="147" t="s">
        <v>178</v>
      </c>
      <c r="D375" s="147" t="s">
        <v>285</v>
      </c>
      <c r="E375" s="147" t="s">
        <v>314</v>
      </c>
      <c r="F375" s="16">
        <f>VLOOKUP(C375,'Functional Assignment'!$C$1:$AR$731,6,)</f>
        <v>0</v>
      </c>
      <c r="G375" s="16">
        <f t="shared" si="113"/>
        <v>0</v>
      </c>
      <c r="H375" s="16">
        <f t="shared" si="113"/>
        <v>0</v>
      </c>
      <c r="I375" s="16">
        <f t="shared" si="113"/>
        <v>0</v>
      </c>
      <c r="J375" s="16">
        <f t="shared" si="113"/>
        <v>0</v>
      </c>
      <c r="K375" s="16">
        <f>(VLOOKUP($E375,$D$6:$AI$660,8,)/VLOOKUP($E375,$D$6:$AI$660,3,))*$F375</f>
        <v>0</v>
      </c>
      <c r="L375" s="16">
        <f>(VLOOKUP($E375,$D$6:$AI$660,L$2,)/VLOOKUP($E375,$D$6:$AI$660,3,))*$F375</f>
        <v>0</v>
      </c>
      <c r="M375" s="16">
        <f>(VLOOKUP($E375,$D$6:$AI$660,M$2,)/VLOOKUP($E375,$D$6:$AI$660,3,))*$F375</f>
        <v>0</v>
      </c>
      <c r="N375" s="16">
        <f>(VLOOKUP($E375,$D$6:$AI$660,11,)/VLOOKUP($E375,$D$6:$AI$660,3,))*$F375</f>
        <v>0</v>
      </c>
      <c r="O375" s="16">
        <f t="shared" si="114"/>
        <v>0</v>
      </c>
      <c r="P375" s="16">
        <f t="shared" si="114"/>
        <v>0</v>
      </c>
      <c r="Q375" s="16">
        <f t="shared" si="114"/>
        <v>0</v>
      </c>
      <c r="R375" s="16">
        <f>(VLOOKUP($E375,$D$6:$AI$660,15,)/VLOOKUP($E375,$D$6:$AI$660,3,))*$F375</f>
        <v>0</v>
      </c>
      <c r="S375" s="16">
        <f>(VLOOKUP($E375,$D$6:$AI$660,16,)/VLOOKUP($E375,$D$6:$AI$660,3,))*$F375</f>
        <v>0</v>
      </c>
      <c r="T375" s="16">
        <f>(VLOOKUP($E375,$D$6:$AI$660,17,)/VLOOKUP($E375,$D$6:$AI$660,3,))*$F375</f>
        <v>0</v>
      </c>
      <c r="U375" s="155">
        <f>SUM(G375:M375)</f>
        <v>0</v>
      </c>
      <c r="V375" s="140" t="str">
        <f>IF(ABS(F375-U375)&lt;0.01,"ok","err")</f>
        <v>ok</v>
      </c>
    </row>
    <row r="376" spans="1:24" x14ac:dyDescent="0.25">
      <c r="A376" s="147" t="s">
        <v>667</v>
      </c>
      <c r="D376" s="147" t="s">
        <v>344</v>
      </c>
      <c r="F376" s="154">
        <f t="shared" ref="F376:T376" si="115">F374+F375</f>
        <v>0</v>
      </c>
      <c r="G376" s="154">
        <f t="shared" si="115"/>
        <v>0</v>
      </c>
      <c r="H376" s="154">
        <f t="shared" si="115"/>
        <v>0</v>
      </c>
      <c r="I376" s="154">
        <f t="shared" si="115"/>
        <v>0</v>
      </c>
      <c r="J376" s="154">
        <f t="shared" si="115"/>
        <v>0</v>
      </c>
      <c r="K376" s="154">
        <f t="shared" si="115"/>
        <v>0</v>
      </c>
      <c r="L376" s="154">
        <f t="shared" si="115"/>
        <v>0</v>
      </c>
      <c r="M376" s="154">
        <f t="shared" si="115"/>
        <v>0</v>
      </c>
      <c r="N376" s="154">
        <f t="shared" si="115"/>
        <v>0</v>
      </c>
      <c r="O376" s="154">
        <f t="shared" si="115"/>
        <v>0</v>
      </c>
      <c r="P376" s="154">
        <f t="shared" si="115"/>
        <v>0</v>
      </c>
      <c r="Q376" s="154">
        <f t="shared" si="115"/>
        <v>0</v>
      </c>
      <c r="R376" s="154">
        <f t="shared" si="115"/>
        <v>0</v>
      </c>
      <c r="S376" s="154">
        <f t="shared" si="115"/>
        <v>0</v>
      </c>
      <c r="T376" s="154">
        <f t="shared" si="115"/>
        <v>0</v>
      </c>
      <c r="U376" s="155">
        <f>SUM(G376:M376)</f>
        <v>0</v>
      </c>
      <c r="V376" s="140" t="str">
        <f>IF(ABS(F376-U376)&lt;0.01,"ok","err")</f>
        <v>ok</v>
      </c>
    </row>
    <row r="377" spans="1:24" x14ac:dyDescent="0.25">
      <c r="F377" s="16"/>
      <c r="G377" s="16"/>
      <c r="U377" s="155"/>
    </row>
    <row r="378" spans="1:24" x14ac:dyDescent="0.25">
      <c r="A378" s="141" t="s">
        <v>3</v>
      </c>
      <c r="F378" s="16"/>
      <c r="G378" s="16"/>
      <c r="U378" s="155"/>
    </row>
    <row r="379" spans="1:24" x14ac:dyDescent="0.25">
      <c r="A379" s="153" t="s">
        <v>209</v>
      </c>
      <c r="C379" s="147" t="s">
        <v>178</v>
      </c>
      <c r="D379" s="147" t="s">
        <v>286</v>
      </c>
      <c r="E379" s="147" t="s">
        <v>315</v>
      </c>
      <c r="F379" s="154">
        <f>VLOOKUP(C379,'Functional Assignment'!$C$1:$AR$731,7,)</f>
        <v>1409754.2505180647</v>
      </c>
      <c r="G379" s="154">
        <f t="shared" ref="G379:J380" si="116">(VLOOKUP($E379,$D$6:$AI$660,G$2,)/VLOOKUP($E379,$D$6:$AI$660,3,))*$F379</f>
        <v>928824.19460509461</v>
      </c>
      <c r="H379" s="154">
        <f t="shared" si="116"/>
        <v>444381.09378222813</v>
      </c>
      <c r="I379" s="154">
        <f t="shared" si="116"/>
        <v>36548.962130741929</v>
      </c>
      <c r="J379" s="154">
        <f t="shared" si="116"/>
        <v>0</v>
      </c>
      <c r="K379" s="154">
        <f>(VLOOKUP($E379,$D$6:$AI$660,8,)/VLOOKUP($E379,$D$6:$AI$660,3,))*$F379</f>
        <v>0</v>
      </c>
      <c r="L379" s="154">
        <f>(VLOOKUP($E379,$D$6:$AI$660,L$2,)/VLOOKUP($E379,$D$6:$AI$660,3,))*$F379</f>
        <v>0</v>
      </c>
      <c r="M379" s="154">
        <f>(VLOOKUP($E379,$D$6:$AI$660,M$2,)/VLOOKUP($E379,$D$6:$AI$660,3,))*$F379</f>
        <v>0</v>
      </c>
      <c r="N379" s="154">
        <f>(VLOOKUP($E379,$D$6:$AI$660,11,)/VLOOKUP($E379,$D$6:$AI$660,3,))*$F379</f>
        <v>0</v>
      </c>
      <c r="O379" s="154">
        <f t="shared" ref="O379:Q380" si="117">(VLOOKUP($E379,$D$6:$AI$660,O$2,)/VLOOKUP($E379,$D$6:$AI$660,3,))*$F379</f>
        <v>0</v>
      </c>
      <c r="P379" s="154">
        <f t="shared" si="117"/>
        <v>0</v>
      </c>
      <c r="Q379" s="154">
        <f t="shared" si="117"/>
        <v>0</v>
      </c>
      <c r="R379" s="154">
        <f>(VLOOKUP($E379,$D$6:$AI$660,15,)/VLOOKUP($E379,$D$6:$AI$660,3,))*$F379</f>
        <v>0</v>
      </c>
      <c r="S379" s="154">
        <f>(VLOOKUP($E379,$D$6:$AI$660,16,)/VLOOKUP($E379,$D$6:$AI$660,3,))*$F379</f>
        <v>0</v>
      </c>
      <c r="T379" s="154">
        <f>(VLOOKUP($E379,$D$6:$AI$660,17,)/VLOOKUP($E379,$D$6:$AI$660,3,))*$F379</f>
        <v>0</v>
      </c>
      <c r="U379" s="155">
        <f>SUM(G379:M379)</f>
        <v>1409754.2505180647</v>
      </c>
      <c r="V379" s="140" t="str">
        <f>IF(ABS(F379-U379)&lt;0.01,"ok","err")</f>
        <v>ok</v>
      </c>
    </row>
    <row r="380" spans="1:24" x14ac:dyDescent="0.25">
      <c r="A380" s="147" t="s">
        <v>229</v>
      </c>
      <c r="C380" s="147" t="s">
        <v>178</v>
      </c>
      <c r="D380" s="147" t="s">
        <v>287</v>
      </c>
      <c r="E380" s="147" t="s">
        <v>316</v>
      </c>
      <c r="F380" s="16">
        <f>VLOOKUP(C380,'Functional Assignment'!$C$1:$AR$731,8,)</f>
        <v>0</v>
      </c>
      <c r="G380" s="16">
        <f t="shared" si="116"/>
        <v>0</v>
      </c>
      <c r="H380" s="16">
        <f t="shared" si="116"/>
        <v>0</v>
      </c>
      <c r="I380" s="16">
        <f t="shared" si="116"/>
        <v>0</v>
      </c>
      <c r="J380" s="16">
        <f t="shared" si="116"/>
        <v>0</v>
      </c>
      <c r="K380" s="16">
        <f>(VLOOKUP($E380,$D$6:$AI$660,8,)/VLOOKUP($E380,$D$6:$AI$660,3,))*$F380</f>
        <v>0</v>
      </c>
      <c r="L380" s="16">
        <f>(VLOOKUP($E380,$D$6:$AI$660,L$2,)/VLOOKUP($E380,$D$6:$AI$660,3,))*$F380</f>
        <v>0</v>
      </c>
      <c r="M380" s="16">
        <f>(VLOOKUP($E380,$D$6:$AI$660,M$2,)/VLOOKUP($E380,$D$6:$AI$660,3,))*$F380</f>
        <v>0</v>
      </c>
      <c r="N380" s="16">
        <f>(VLOOKUP($E380,$D$6:$AI$660,11,)/VLOOKUP($E380,$D$6:$AI$660,3,))*$F380</f>
        <v>0</v>
      </c>
      <c r="O380" s="16">
        <f t="shared" si="117"/>
        <v>0</v>
      </c>
      <c r="P380" s="16">
        <f t="shared" si="117"/>
        <v>0</v>
      </c>
      <c r="Q380" s="16">
        <f t="shared" si="117"/>
        <v>0</v>
      </c>
      <c r="R380" s="16">
        <f>(VLOOKUP($E380,$D$6:$AI$660,15,)/VLOOKUP($E380,$D$6:$AI$660,3,))*$F380</f>
        <v>0</v>
      </c>
      <c r="S380" s="16">
        <f>(VLOOKUP($E380,$D$6:$AI$660,16,)/VLOOKUP($E380,$D$6:$AI$660,3,))*$F380</f>
        <v>0</v>
      </c>
      <c r="T380" s="16">
        <f>(VLOOKUP($E380,$D$6:$AI$660,17,)/VLOOKUP($E380,$D$6:$AI$660,3,))*$F380</f>
        <v>0</v>
      </c>
      <c r="U380" s="155">
        <f>SUM(G380:M380)</f>
        <v>0</v>
      </c>
      <c r="V380" s="140" t="str">
        <f>IF(ABS(F380-U380)&lt;0.01,"ok","err")</f>
        <v>ok</v>
      </c>
      <c r="W380" s="156"/>
    </row>
    <row r="381" spans="1:24" x14ac:dyDescent="0.25">
      <c r="A381" s="147" t="s">
        <v>230</v>
      </c>
      <c r="D381" s="147" t="s">
        <v>345</v>
      </c>
      <c r="F381" s="154">
        <f>SUM(F379:F380)</f>
        <v>1409754.2505180647</v>
      </c>
      <c r="G381" s="154">
        <f t="shared" ref="G381:T381" si="118">G379+G380</f>
        <v>928824.19460509461</v>
      </c>
      <c r="H381" s="154">
        <f t="shared" si="118"/>
        <v>444381.09378222813</v>
      </c>
      <c r="I381" s="154">
        <f t="shared" si="118"/>
        <v>36548.962130741929</v>
      </c>
      <c r="J381" s="154">
        <f t="shared" si="118"/>
        <v>0</v>
      </c>
      <c r="K381" s="154">
        <f t="shared" si="118"/>
        <v>0</v>
      </c>
      <c r="L381" s="154">
        <f t="shared" si="118"/>
        <v>0</v>
      </c>
      <c r="M381" s="154">
        <f t="shared" si="118"/>
        <v>0</v>
      </c>
      <c r="N381" s="154">
        <f t="shared" si="118"/>
        <v>0</v>
      </c>
      <c r="O381" s="154">
        <f t="shared" si="118"/>
        <v>0</v>
      </c>
      <c r="P381" s="154">
        <f t="shared" si="118"/>
        <v>0</v>
      </c>
      <c r="Q381" s="154">
        <f t="shared" si="118"/>
        <v>0</v>
      </c>
      <c r="R381" s="154">
        <f t="shared" si="118"/>
        <v>0</v>
      </c>
      <c r="S381" s="154">
        <f t="shared" si="118"/>
        <v>0</v>
      </c>
      <c r="T381" s="154">
        <f t="shared" si="118"/>
        <v>0</v>
      </c>
      <c r="U381" s="155">
        <f>SUM(G381:M381)</f>
        <v>1409754.2505180647</v>
      </c>
      <c r="V381" s="140" t="str">
        <f>IF(ABS(F381-U381)&lt;0.01,"ok","err")</f>
        <v>ok</v>
      </c>
      <c r="W381" s="156"/>
    </row>
    <row r="382" spans="1:24" x14ac:dyDescent="0.25">
      <c r="F382" s="16"/>
      <c r="G382" s="16"/>
      <c r="U382" s="155"/>
    </row>
    <row r="383" spans="1:24" x14ac:dyDescent="0.25">
      <c r="A383" s="141" t="s">
        <v>4</v>
      </c>
      <c r="F383" s="16"/>
      <c r="G383" s="16"/>
      <c r="U383" s="155"/>
    </row>
    <row r="384" spans="1:24" x14ac:dyDescent="0.25">
      <c r="A384" s="153" t="s">
        <v>209</v>
      </c>
      <c r="C384" s="147" t="s">
        <v>178</v>
      </c>
      <c r="D384" s="147" t="s">
        <v>288</v>
      </c>
      <c r="E384" s="147" t="s">
        <v>317</v>
      </c>
      <c r="F384" s="154">
        <f>VLOOKUP(C384,'Functional Assignment'!$C$1:$AR$731,9,)</f>
        <v>489635.06773372804</v>
      </c>
      <c r="G384" s="154">
        <f t="shared" ref="G384:J385" si="119">(VLOOKUP($E384,$D$6:$AI$660,G$2,)/VLOOKUP($E384,$D$6:$AI$660,3,))*$F384</f>
        <v>322598.70631428412</v>
      </c>
      <c r="H384" s="154">
        <f t="shared" si="119"/>
        <v>154342.19607686246</v>
      </c>
      <c r="I384" s="154">
        <f t="shared" si="119"/>
        <v>12694.165342581438</v>
      </c>
      <c r="J384" s="154">
        <f t="shared" si="119"/>
        <v>0</v>
      </c>
      <c r="K384" s="154">
        <f>(VLOOKUP($E384,$D$6:$AI$660,8,)/VLOOKUP($E384,$D$6:$AI$660,3,))*$F384</f>
        <v>0</v>
      </c>
      <c r="L384" s="154">
        <f>(VLOOKUP($E384,$D$6:$AI$660,L$2,)/VLOOKUP($E384,$D$6:$AI$660,3,))*$F384</f>
        <v>0</v>
      </c>
      <c r="M384" s="154">
        <f>(VLOOKUP($E384,$D$6:$AI$660,M$2,)/VLOOKUP($E384,$D$6:$AI$660,3,))*$F384</f>
        <v>0</v>
      </c>
      <c r="N384" s="154">
        <f>(VLOOKUP($E384,$D$6:$AI$660,11,)/VLOOKUP($E384,$D$6:$AI$660,3,))*$F384</f>
        <v>0</v>
      </c>
      <c r="O384" s="154">
        <f t="shared" ref="O384:Q385" si="120">(VLOOKUP($E384,$D$6:$AI$660,O$2,)/VLOOKUP($E384,$D$6:$AI$660,3,))*$F384</f>
        <v>0</v>
      </c>
      <c r="P384" s="154">
        <f t="shared" si="120"/>
        <v>0</v>
      </c>
      <c r="Q384" s="154">
        <f t="shared" si="120"/>
        <v>0</v>
      </c>
      <c r="R384" s="154">
        <f>(VLOOKUP($E384,$D$6:$AI$660,15,)/VLOOKUP($E384,$D$6:$AI$660,3,))*$F384</f>
        <v>0</v>
      </c>
      <c r="S384" s="154">
        <f>(VLOOKUP($E384,$D$6:$AI$660,16,)/VLOOKUP($E384,$D$6:$AI$660,3,))*$F384</f>
        <v>0</v>
      </c>
      <c r="T384" s="154">
        <f>(VLOOKUP($E384,$D$6:$AI$660,17,)/VLOOKUP($E384,$D$6:$AI$660,3,))*$F384</f>
        <v>0</v>
      </c>
      <c r="U384" s="155">
        <f>SUM(G384:M384)</f>
        <v>489635.06773372804</v>
      </c>
      <c r="V384" s="140" t="str">
        <f>IF(ABS(F384-U384)&lt;0.01,"ok","err")</f>
        <v>ok</v>
      </c>
    </row>
    <row r="385" spans="1:23" x14ac:dyDescent="0.25">
      <c r="A385" s="147" t="s">
        <v>229</v>
      </c>
      <c r="C385" s="147" t="s">
        <v>178</v>
      </c>
      <c r="D385" s="147" t="s">
        <v>289</v>
      </c>
      <c r="E385" s="147" t="s">
        <v>318</v>
      </c>
      <c r="F385" s="16">
        <f>VLOOKUP(C385,'Functional Assignment'!$C$1:$AR$731,10,)</f>
        <v>0</v>
      </c>
      <c r="G385" s="16">
        <f t="shared" si="119"/>
        <v>0</v>
      </c>
      <c r="H385" s="16">
        <f t="shared" si="119"/>
        <v>0</v>
      </c>
      <c r="I385" s="16">
        <f t="shared" si="119"/>
        <v>0</v>
      </c>
      <c r="J385" s="16">
        <f t="shared" si="119"/>
        <v>0</v>
      </c>
      <c r="K385" s="16">
        <f>(VLOOKUP($E385,$D$6:$AI$660,8,)/VLOOKUP($E385,$D$6:$AI$660,3,))*$F385</f>
        <v>0</v>
      </c>
      <c r="L385" s="16">
        <f>(VLOOKUP($E385,$D$6:$AI$660,L$2,)/VLOOKUP($E385,$D$6:$AI$660,3,))*$F385</f>
        <v>0</v>
      </c>
      <c r="M385" s="16">
        <f>(VLOOKUP($E385,$D$6:$AI$660,M$2,)/VLOOKUP($E385,$D$6:$AI$660,3,))*$F385</f>
        <v>0</v>
      </c>
      <c r="N385" s="16">
        <f>(VLOOKUP($E385,$D$6:$AI$660,11,)/VLOOKUP($E385,$D$6:$AI$660,3,))*$F385</f>
        <v>0</v>
      </c>
      <c r="O385" s="16">
        <f t="shared" si="120"/>
        <v>0</v>
      </c>
      <c r="P385" s="16">
        <f t="shared" si="120"/>
        <v>0</v>
      </c>
      <c r="Q385" s="16">
        <f t="shared" si="120"/>
        <v>0</v>
      </c>
      <c r="R385" s="16">
        <f>(VLOOKUP($E385,$D$6:$AI$660,15,)/VLOOKUP($E385,$D$6:$AI$660,3,))*$F385</f>
        <v>0</v>
      </c>
      <c r="S385" s="16">
        <f>(VLOOKUP($E385,$D$6:$AI$660,16,)/VLOOKUP($E385,$D$6:$AI$660,3,))*$F385</f>
        <v>0</v>
      </c>
      <c r="T385" s="16">
        <f>(VLOOKUP($E385,$D$6:$AI$660,17,)/VLOOKUP($E385,$D$6:$AI$660,3,))*$F385</f>
        <v>0</v>
      </c>
      <c r="U385" s="155">
        <f>SUM(G385:M385)</f>
        <v>0</v>
      </c>
      <c r="V385" s="140" t="str">
        <f>IF(ABS(F385-U385)&lt;0.01,"ok","err")</f>
        <v>ok</v>
      </c>
    </row>
    <row r="386" spans="1:23" x14ac:dyDescent="0.25">
      <c r="A386" s="147" t="s">
        <v>231</v>
      </c>
      <c r="D386" s="147" t="s">
        <v>346</v>
      </c>
      <c r="F386" s="154">
        <f>SUM(F384:F385)</f>
        <v>489635.06773372804</v>
      </c>
      <c r="G386" s="154">
        <f t="shared" ref="G386:T386" si="121">G384+G385</f>
        <v>322598.70631428412</v>
      </c>
      <c r="H386" s="154">
        <f t="shared" si="121"/>
        <v>154342.19607686246</v>
      </c>
      <c r="I386" s="154">
        <f t="shared" si="121"/>
        <v>12694.165342581438</v>
      </c>
      <c r="J386" s="154">
        <f t="shared" si="121"/>
        <v>0</v>
      </c>
      <c r="K386" s="154">
        <f t="shared" si="121"/>
        <v>0</v>
      </c>
      <c r="L386" s="154">
        <f t="shared" si="121"/>
        <v>0</v>
      </c>
      <c r="M386" s="154">
        <f t="shared" si="121"/>
        <v>0</v>
      </c>
      <c r="N386" s="154">
        <f t="shared" si="121"/>
        <v>0</v>
      </c>
      <c r="O386" s="154">
        <f t="shared" si="121"/>
        <v>0</v>
      </c>
      <c r="P386" s="154">
        <f t="shared" si="121"/>
        <v>0</v>
      </c>
      <c r="Q386" s="154">
        <f t="shared" si="121"/>
        <v>0</v>
      </c>
      <c r="R386" s="154">
        <f t="shared" si="121"/>
        <v>0</v>
      </c>
      <c r="S386" s="154">
        <f t="shared" si="121"/>
        <v>0</v>
      </c>
      <c r="T386" s="154">
        <f t="shared" si="121"/>
        <v>0</v>
      </c>
      <c r="U386" s="155">
        <f>SUM(G386:M386)</f>
        <v>489635.06773372804</v>
      </c>
      <c r="V386" s="140" t="str">
        <f>IF(ABS(F386-U386)&lt;0.01,"ok","err")</f>
        <v>ok</v>
      </c>
    </row>
    <row r="387" spans="1:23" x14ac:dyDescent="0.25">
      <c r="F387" s="16"/>
      <c r="U387" s="155"/>
    </row>
    <row r="388" spans="1:23" x14ac:dyDescent="0.25">
      <c r="A388" s="141" t="s">
        <v>6</v>
      </c>
      <c r="F388" s="16"/>
      <c r="U388" s="155"/>
    </row>
    <row r="389" spans="1:23" x14ac:dyDescent="0.25">
      <c r="A389" s="147" t="s">
        <v>229</v>
      </c>
      <c r="C389" s="147" t="s">
        <v>178</v>
      </c>
      <c r="D389" s="147" t="s">
        <v>290</v>
      </c>
      <c r="E389" s="147" t="s">
        <v>319</v>
      </c>
      <c r="F389" s="154">
        <f>VLOOKUP(C389,'Functional Assignment'!$C$1:$AR$731,11,)</f>
        <v>0</v>
      </c>
      <c r="G389" s="154">
        <f>(VLOOKUP($E389,$D$6:$AI$660,G$2,)/VLOOKUP($E389,$D$6:$AI$660,3,))*$F389</f>
        <v>0</v>
      </c>
      <c r="H389" s="154">
        <f>(VLOOKUP($E389,$D$6:$AI$660,H$2,)/VLOOKUP($E389,$D$6:$AI$660,3,))*$F389</f>
        <v>0</v>
      </c>
      <c r="I389" s="154">
        <f>(VLOOKUP($E389,$D$6:$AI$660,I$2,)/VLOOKUP($E389,$D$6:$AI$660,3,))*$F389</f>
        <v>0</v>
      </c>
      <c r="J389" s="154">
        <f>(VLOOKUP($E389,$D$6:$AI$660,J$2,)/VLOOKUP($E389,$D$6:$AI$660,3,))*$F389</f>
        <v>0</v>
      </c>
      <c r="K389" s="154">
        <f>(VLOOKUP($E389,$D$6:$AI$660,8,)/VLOOKUP($E389,$D$6:$AI$660,3,))*$F389</f>
        <v>0</v>
      </c>
      <c r="L389" s="154">
        <f>(VLOOKUP($E389,$D$6:$AI$660,L$2,)/VLOOKUP($E389,$D$6:$AI$660,3,))*$F389</f>
        <v>0</v>
      </c>
      <c r="M389" s="154">
        <f>(VLOOKUP($E389,$D$6:$AI$660,M$2,)/VLOOKUP($E389,$D$6:$AI$660,3,))*$F389</f>
        <v>0</v>
      </c>
      <c r="N389" s="154">
        <f>(VLOOKUP($E389,$D$6:$AI$660,11,)/VLOOKUP($E389,$D$6:$AI$660,3,))*$F389</f>
        <v>0</v>
      </c>
      <c r="O389" s="154">
        <f>(VLOOKUP($E389,$D$6:$AI$660,O$2,)/VLOOKUP($E389,$D$6:$AI$660,3,))*$F389</f>
        <v>0</v>
      </c>
      <c r="P389" s="154">
        <f>(VLOOKUP($E389,$D$6:$AI$660,P$2,)/VLOOKUP($E389,$D$6:$AI$660,3,))*$F389</f>
        <v>0</v>
      </c>
      <c r="Q389" s="154">
        <f>(VLOOKUP($E389,$D$6:$AI$660,Q$2,)/VLOOKUP($E389,$D$6:$AI$660,3,))*$F389</f>
        <v>0</v>
      </c>
      <c r="R389" s="154">
        <f>(VLOOKUP($E389,$D$6:$AI$660,15,)/VLOOKUP($E389,$D$6:$AI$660,3,))*$F389</f>
        <v>0</v>
      </c>
      <c r="S389" s="154">
        <f>(VLOOKUP($E389,$D$6:$AI$660,16,)/VLOOKUP($E389,$D$6:$AI$660,3,))*$F389</f>
        <v>0</v>
      </c>
      <c r="T389" s="154">
        <f>(VLOOKUP($E389,$D$6:$AI$660,17,)/VLOOKUP($E389,$D$6:$AI$660,3,))*$F389</f>
        <v>0</v>
      </c>
      <c r="U389" s="155">
        <f>SUM(G389:M389)</f>
        <v>0</v>
      </c>
      <c r="V389" s="140" t="str">
        <f>IF(ABS(F389-U389)&lt;0.01,"ok","err")</f>
        <v>ok</v>
      </c>
    </row>
    <row r="390" spans="1:23" x14ac:dyDescent="0.25">
      <c r="A390" s="153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55"/>
      <c r="V390" s="140"/>
    </row>
    <row r="391" spans="1:23" x14ac:dyDescent="0.25">
      <c r="A391" s="141" t="s">
        <v>7</v>
      </c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55"/>
      <c r="V391" s="140"/>
    </row>
    <row r="392" spans="1:23" x14ac:dyDescent="0.25">
      <c r="A392" s="153" t="s">
        <v>209</v>
      </c>
      <c r="C392" s="147" t="s">
        <v>178</v>
      </c>
      <c r="D392" s="147" t="s">
        <v>291</v>
      </c>
      <c r="E392" s="147" t="s">
        <v>320</v>
      </c>
      <c r="F392" s="154">
        <f>VLOOKUP(C392,'Functional Assignment'!$C$1:$AR$731,12,)</f>
        <v>247114.38159110371</v>
      </c>
      <c r="G392" s="154">
        <f>(VLOOKUP($E392,$D$6:$AI$660,G$2,)/VLOOKUP($E392,$D$6:$AI$660,3,))*$F392</f>
        <v>138154.8380452226</v>
      </c>
      <c r="H392" s="154">
        <f>(VLOOKUP($E392,$D$6:$AI$660,H$2,)/VLOOKUP($E392,$D$6:$AI$660,3,))*$F392</f>
        <v>65137.508781165772</v>
      </c>
      <c r="I392" s="154">
        <f>(VLOOKUP($E392,$D$6:$AI$660,I$2,)/VLOOKUP($E392,$D$6:$AI$660,3,))*$F392</f>
        <v>4743.1485780529993</v>
      </c>
      <c r="J392" s="154">
        <f>(VLOOKUP($E392,$D$6:$AI$660,J$2,)/VLOOKUP($E392,$D$6:$AI$660,3,))*$F392</f>
        <v>1286.0842144706851</v>
      </c>
      <c r="K392" s="154">
        <f>(VLOOKUP($E392,$D$6:$AI$660,8,)/VLOOKUP($E392,$D$6:$AI$660,3,))*$F392</f>
        <v>36875.102536549581</v>
      </c>
      <c r="L392" s="154">
        <f>(VLOOKUP($E392,$D$6:$AI$660,L$2,)/VLOOKUP($E392,$D$6:$AI$660,3,))*$F392</f>
        <v>917.69943564212122</v>
      </c>
      <c r="M392" s="154">
        <f>(VLOOKUP($E392,$D$6:$AI$660,M$2,)/VLOOKUP($E392,$D$6:$AI$660,3,))*$F392</f>
        <v>0</v>
      </c>
      <c r="N392" s="154">
        <f>(VLOOKUP($E392,$D$6:$AI$660,11,)/VLOOKUP($E392,$D$6:$AI$660,3,))*$F392</f>
        <v>0</v>
      </c>
      <c r="O392" s="154">
        <f>(VLOOKUP($E392,$D$6:$AI$660,O$2,)/VLOOKUP($E392,$D$6:$AI$660,3,))*$F392</f>
        <v>0</v>
      </c>
      <c r="P392" s="154">
        <f>(VLOOKUP($E392,$D$6:$AI$660,P$2,)/VLOOKUP($E392,$D$6:$AI$660,3,))*$F392</f>
        <v>0</v>
      </c>
      <c r="Q392" s="154">
        <f>(VLOOKUP($E392,$D$6:$AI$660,Q$2,)/VLOOKUP($E392,$D$6:$AI$660,3,))*$F392</f>
        <v>0</v>
      </c>
      <c r="R392" s="154">
        <f>(VLOOKUP($E392,$D$6:$AI$660,15,)/VLOOKUP($E392,$D$6:$AI$660,3,))*$F392</f>
        <v>0</v>
      </c>
      <c r="S392" s="154">
        <f>(VLOOKUP($E392,$D$6:$AI$660,16,)/VLOOKUP($E392,$D$6:$AI$660,3,))*$F392</f>
        <v>0</v>
      </c>
      <c r="T392" s="154">
        <f>(VLOOKUP($E392,$D$6:$AI$660,17,)/VLOOKUP($E392,$D$6:$AI$660,3,))*$F392</f>
        <v>0</v>
      </c>
      <c r="U392" s="155">
        <f>SUM(G392:M392)</f>
        <v>247114.3815911038</v>
      </c>
      <c r="V392" s="140" t="str">
        <f>IF(ABS(F392-U392)&lt;0.01,"ok","err")</f>
        <v>ok</v>
      </c>
    </row>
    <row r="393" spans="1:23" x14ac:dyDescent="0.25">
      <c r="F393" s="16"/>
      <c r="U393" s="155"/>
    </row>
    <row r="394" spans="1:23" x14ac:dyDescent="0.25">
      <c r="A394" s="141" t="s">
        <v>8</v>
      </c>
      <c r="F394" s="16"/>
      <c r="U394" s="155"/>
    </row>
    <row r="395" spans="1:23" x14ac:dyDescent="0.25">
      <c r="A395" s="153" t="s">
        <v>690</v>
      </c>
      <c r="C395" s="147" t="s">
        <v>178</v>
      </c>
      <c r="D395" s="147" t="s">
        <v>292</v>
      </c>
      <c r="E395" s="147" t="s">
        <v>695</v>
      </c>
      <c r="F395" s="154">
        <f>VLOOKUP(C395,'Functional Assignment'!$C$1:$AR$731,13,)</f>
        <v>1131139.5047153765</v>
      </c>
      <c r="G395" s="154">
        <f t="shared" ref="G395:J398" si="122">(VLOOKUP($E395,$D$6:$AI$660,G$2,)/VLOOKUP($E395,$D$6:$AI$660,3,))*$F395</f>
        <v>718229.18983880116</v>
      </c>
      <c r="H395" s="154">
        <f t="shared" si="122"/>
        <v>331466.07877543382</v>
      </c>
      <c r="I395" s="154">
        <f t="shared" si="122"/>
        <v>23654.391086104748</v>
      </c>
      <c r="J395" s="154">
        <f t="shared" si="122"/>
        <v>6.542557876941163E-2</v>
      </c>
      <c r="K395" s="154">
        <f>(VLOOKUP($E395,$D$6:$AI$660,8,)/VLOOKUP($E395,$D$6:$AI$660,3,))*$F395</f>
        <v>57789.7795894581</v>
      </c>
      <c r="L395" s="154">
        <f t="shared" ref="L395:M398" si="123">(VLOOKUP($E395,$D$6:$AI$660,L$2,)/VLOOKUP($E395,$D$6:$AI$660,3,))*$F395</f>
        <v>0</v>
      </c>
      <c r="M395" s="154">
        <f t="shared" si="123"/>
        <v>0</v>
      </c>
      <c r="N395" s="154">
        <f>(VLOOKUP($E395,$D$6:$AI$660,11,)/VLOOKUP($E395,$D$6:$AI$660,3,))*$F395</f>
        <v>0</v>
      </c>
      <c r="O395" s="154">
        <f t="shared" ref="O395:Q398" si="124">(VLOOKUP($E395,$D$6:$AI$660,O$2,)/VLOOKUP($E395,$D$6:$AI$660,3,))*$F395</f>
        <v>0</v>
      </c>
      <c r="P395" s="154">
        <f t="shared" si="124"/>
        <v>0</v>
      </c>
      <c r="Q395" s="154">
        <f t="shared" si="124"/>
        <v>0</v>
      </c>
      <c r="R395" s="154">
        <f>(VLOOKUP($E395,$D$6:$AI$660,15,)/VLOOKUP($E395,$D$6:$AI$660,3,))*$F395</f>
        <v>0</v>
      </c>
      <c r="S395" s="154">
        <f>(VLOOKUP($E395,$D$6:$AI$660,16,)/VLOOKUP($E395,$D$6:$AI$660,3,))*$F395</f>
        <v>0</v>
      </c>
      <c r="T395" s="154">
        <f>(VLOOKUP($E395,$D$6:$AI$660,17,)/VLOOKUP($E395,$D$6:$AI$660,3,))*$F395</f>
        <v>0</v>
      </c>
      <c r="U395" s="155">
        <f>SUM(G395:M395)</f>
        <v>1131139.5047153765</v>
      </c>
      <c r="V395" s="140" t="str">
        <f>IF(ABS(F395-U395)&lt;0.01,"ok","err")</f>
        <v>ok</v>
      </c>
    </row>
    <row r="396" spans="1:23" x14ac:dyDescent="0.25">
      <c r="A396" s="153" t="s">
        <v>689</v>
      </c>
      <c r="C396" s="147" t="s">
        <v>178</v>
      </c>
      <c r="D396" s="147" t="s">
        <v>293</v>
      </c>
      <c r="E396" s="147" t="s">
        <v>694</v>
      </c>
      <c r="F396" s="16">
        <f>VLOOKUP(C396,'Functional Assignment'!$C$1:$AR$731,14,)</f>
        <v>1893440.5669171675</v>
      </c>
      <c r="G396" s="16">
        <f t="shared" si="122"/>
        <v>1750843.5697683585</v>
      </c>
      <c r="H396" s="16">
        <f t="shared" si="122"/>
        <v>140827.07472645995</v>
      </c>
      <c r="I396" s="16">
        <f t="shared" si="122"/>
        <v>1489.1250268543567</v>
      </c>
      <c r="J396" s="16">
        <f t="shared" si="122"/>
        <v>7.4285025263196935</v>
      </c>
      <c r="K396" s="16">
        <f>(VLOOKUP($E396,$D$6:$AI$660,8,)/VLOOKUP($E396,$D$6:$AI$660,3,))*$F396</f>
        <v>273.36889296856469</v>
      </c>
      <c r="L396" s="16">
        <f t="shared" si="123"/>
        <v>0</v>
      </c>
      <c r="M396" s="16">
        <f t="shared" si="123"/>
        <v>0</v>
      </c>
      <c r="N396" s="16">
        <f>(VLOOKUP($E396,$D$6:$AI$660,11,)/VLOOKUP($E396,$D$6:$AI$660,3,))*$F396</f>
        <v>0</v>
      </c>
      <c r="O396" s="16">
        <f t="shared" si="124"/>
        <v>0</v>
      </c>
      <c r="P396" s="16">
        <f t="shared" si="124"/>
        <v>0</v>
      </c>
      <c r="Q396" s="16">
        <f t="shared" si="124"/>
        <v>0</v>
      </c>
      <c r="R396" s="16">
        <f>(VLOOKUP($E396,$D$6:$AI$660,15,)/VLOOKUP($E396,$D$6:$AI$660,3,))*$F396</f>
        <v>0</v>
      </c>
      <c r="S396" s="16">
        <f>(VLOOKUP($E396,$D$6:$AI$660,16,)/VLOOKUP($E396,$D$6:$AI$660,3,))*$F396</f>
        <v>0</v>
      </c>
      <c r="T396" s="16">
        <f>(VLOOKUP($E396,$D$6:$AI$660,17,)/VLOOKUP($E396,$D$6:$AI$660,3,))*$F396</f>
        <v>0</v>
      </c>
      <c r="U396" s="155">
        <f>SUM(G396:M396)</f>
        <v>1893440.566917168</v>
      </c>
      <c r="V396" s="140" t="str">
        <f>IF(ABS(F396-U396)&lt;0.01,"ok","err")</f>
        <v>ok</v>
      </c>
      <c r="W396" s="156"/>
    </row>
    <row r="397" spans="1:23" x14ac:dyDescent="0.25">
      <c r="A397" s="153" t="s">
        <v>691</v>
      </c>
      <c r="C397" s="147" t="s">
        <v>178</v>
      </c>
      <c r="D397" s="147" t="s">
        <v>292</v>
      </c>
      <c r="E397" s="147" t="s">
        <v>321</v>
      </c>
      <c r="F397" s="16">
        <f>VLOOKUP(C397,'Functional Assignment'!$C$1:$AR$731,15,)</f>
        <v>164601.48287440123</v>
      </c>
      <c r="G397" s="16">
        <f t="shared" si="122"/>
        <v>92024.151172814847</v>
      </c>
      <c r="H397" s="16">
        <f t="shared" si="122"/>
        <v>43387.723802596389</v>
      </c>
      <c r="I397" s="16">
        <f t="shared" si="122"/>
        <v>3159.3842673753879</v>
      </c>
      <c r="J397" s="16">
        <f t="shared" si="122"/>
        <v>856.65337419946934</v>
      </c>
      <c r="K397" s="16">
        <f>(VLOOKUP($E397,$D$6:$AI$660,8,)/VLOOKUP($E397,$D$6:$AI$660,3,))*$F397</f>
        <v>24562.295887355867</v>
      </c>
      <c r="L397" s="16">
        <f t="shared" si="123"/>
        <v>611.27437005929551</v>
      </c>
      <c r="M397" s="16">
        <f t="shared" si="123"/>
        <v>0</v>
      </c>
      <c r="N397" s="16">
        <f>(VLOOKUP($E397,$D$6:$AI$660,11,)/VLOOKUP($E397,$D$6:$AI$660,3,))*$F397</f>
        <v>0</v>
      </c>
      <c r="O397" s="16">
        <f t="shared" si="124"/>
        <v>0</v>
      </c>
      <c r="P397" s="16">
        <f t="shared" si="124"/>
        <v>0</v>
      </c>
      <c r="Q397" s="16">
        <f t="shared" si="124"/>
        <v>0</v>
      </c>
      <c r="R397" s="16"/>
      <c r="S397" s="16"/>
      <c r="T397" s="16"/>
      <c r="U397" s="155"/>
      <c r="V397" s="140"/>
    </row>
    <row r="398" spans="1:23" x14ac:dyDescent="0.25">
      <c r="A398" s="153" t="s">
        <v>688</v>
      </c>
      <c r="C398" s="147" t="s">
        <v>178</v>
      </c>
      <c r="D398" s="147" t="s">
        <v>293</v>
      </c>
      <c r="E398" s="147" t="s">
        <v>322</v>
      </c>
      <c r="F398" s="16">
        <f>VLOOKUP(C398,'Functional Assignment'!$C$1:$AR$731,16,)</f>
        <v>118624.42438664747</v>
      </c>
      <c r="G398" s="16">
        <f t="shared" si="122"/>
        <v>109677.09713572214</v>
      </c>
      <c r="H398" s="16">
        <f t="shared" si="122"/>
        <v>8821.7502812984221</v>
      </c>
      <c r="I398" s="16">
        <f t="shared" si="122"/>
        <v>93.654682990186345</v>
      </c>
      <c r="J398" s="16">
        <f t="shared" si="122"/>
        <v>2.1405614945917786</v>
      </c>
      <c r="K398" s="16">
        <f>(VLOOKUP($E398,$D$6:$AI$660,8,)/VLOOKUP($E398,$D$6:$AI$660,3,))*$F398</f>
        <v>29.409453577869655</v>
      </c>
      <c r="L398" s="16">
        <f t="shared" si="123"/>
        <v>0.37227156427683106</v>
      </c>
      <c r="M398" s="16">
        <f t="shared" si="123"/>
        <v>0</v>
      </c>
      <c r="N398" s="16">
        <f>(VLOOKUP($E398,$D$6:$AI$660,11,)/VLOOKUP($E398,$D$6:$AI$660,3,))*$F398</f>
        <v>0</v>
      </c>
      <c r="O398" s="16">
        <f t="shared" si="124"/>
        <v>0</v>
      </c>
      <c r="P398" s="16">
        <f t="shared" si="124"/>
        <v>0</v>
      </c>
      <c r="Q398" s="16">
        <f t="shared" si="124"/>
        <v>0</v>
      </c>
      <c r="R398" s="16"/>
      <c r="S398" s="16"/>
      <c r="T398" s="16"/>
      <c r="U398" s="155"/>
      <c r="V398" s="140"/>
    </row>
    <row r="399" spans="1:23" x14ac:dyDescent="0.25">
      <c r="A399" s="147" t="s">
        <v>232</v>
      </c>
      <c r="F399" s="154">
        <f>SUM(F395:F398)</f>
        <v>3307805.978893593</v>
      </c>
      <c r="G399" s="154">
        <f t="shared" ref="G399:Q399" si="125">SUM(G395:G398)</f>
        <v>2670774.0079156966</v>
      </c>
      <c r="H399" s="154">
        <f t="shared" si="125"/>
        <v>524502.62758578861</v>
      </c>
      <c r="I399" s="154">
        <f t="shared" si="125"/>
        <v>28396.555063324675</v>
      </c>
      <c r="J399" s="154">
        <f t="shared" si="125"/>
        <v>866.28786379915027</v>
      </c>
      <c r="K399" s="154">
        <f t="shared" si="125"/>
        <v>82654.853823360405</v>
      </c>
      <c r="L399" s="154">
        <f t="shared" si="125"/>
        <v>611.64664162357235</v>
      </c>
      <c r="M399" s="154">
        <f t="shared" si="125"/>
        <v>0</v>
      </c>
      <c r="N399" s="154">
        <f t="shared" si="125"/>
        <v>0</v>
      </c>
      <c r="O399" s="154">
        <f t="shared" si="125"/>
        <v>0</v>
      </c>
      <c r="P399" s="154">
        <f t="shared" si="125"/>
        <v>0</v>
      </c>
      <c r="Q399" s="154">
        <f t="shared" si="125"/>
        <v>0</v>
      </c>
      <c r="R399" s="154">
        <f>R395+R396</f>
        <v>0</v>
      </c>
      <c r="S399" s="154">
        <f>S395+S396</f>
        <v>0</v>
      </c>
      <c r="T399" s="154">
        <f>T395+T396</f>
        <v>0</v>
      </c>
      <c r="U399" s="155">
        <f>SUM(G399:M399)</f>
        <v>3307805.9788935934</v>
      </c>
      <c r="V399" s="140" t="str">
        <f>IF(ABS(F399-U399)&lt;0.01,"ok","err")</f>
        <v>ok</v>
      </c>
      <c r="W399" s="156"/>
    </row>
    <row r="400" spans="1:23" x14ac:dyDescent="0.25">
      <c r="F400" s="16"/>
      <c r="U400" s="155"/>
    </row>
    <row r="401" spans="1:24" x14ac:dyDescent="0.25">
      <c r="A401" s="141" t="s">
        <v>10</v>
      </c>
      <c r="F401" s="16"/>
      <c r="U401" s="155"/>
    </row>
    <row r="402" spans="1:24" x14ac:dyDescent="0.25">
      <c r="A402" s="153" t="s">
        <v>210</v>
      </c>
      <c r="C402" s="147" t="s">
        <v>178</v>
      </c>
      <c r="D402" s="147" t="s">
        <v>287</v>
      </c>
      <c r="E402" s="147" t="s">
        <v>323</v>
      </c>
      <c r="F402" s="154">
        <f>VLOOKUP(C402,'Functional Assignment'!$C$1:$AR$731,17,)</f>
        <v>1976448.2952953065</v>
      </c>
      <c r="G402" s="154">
        <f>(VLOOKUP($E402,$D$6:$AI$660,G$2,)/VLOOKUP($E402,$D$6:$AI$660,3,))*$F402</f>
        <v>1661884.6904092866</v>
      </c>
      <c r="H402" s="154">
        <f>(VLOOKUP($E402,$D$6:$AI$660,H$2,)/VLOOKUP($E402,$D$6:$AI$660,3,))*$F402</f>
        <v>308687.62410410686</v>
      </c>
      <c r="I402" s="154">
        <f>(VLOOKUP($E402,$D$6:$AI$660,I$2,)/VLOOKUP($E402,$D$6:$AI$660,3,))*$F402</f>
        <v>2873.7558213593757</v>
      </c>
      <c r="J402" s="154">
        <f>(VLOOKUP($E402,$D$6:$AI$660,J$2,)/VLOOKUP($E402,$D$6:$AI$660,3,))*$F402</f>
        <v>851.84921527227709</v>
      </c>
      <c r="K402" s="154">
        <f>(VLOOKUP($E402,$D$6:$AI$660,8,)/VLOOKUP($E402,$D$6:$AI$660,3,))*$F402</f>
        <v>2102.9409861942063</v>
      </c>
      <c r="L402" s="154">
        <f>(VLOOKUP($E402,$D$6:$AI$660,L$2,)/VLOOKUP($E402,$D$6:$AI$660,3,))*$F402</f>
        <v>47.434759087087357</v>
      </c>
      <c r="M402" s="154">
        <f>(VLOOKUP($E402,$D$6:$AI$660,M$2,)/VLOOKUP($E402,$D$6:$AI$660,3,))*$F402</f>
        <v>0</v>
      </c>
      <c r="N402" s="154">
        <f>(VLOOKUP($E402,$D$6:$AI$660,11,)/VLOOKUP($E402,$D$6:$AI$660,3,))*$F402</f>
        <v>0</v>
      </c>
      <c r="O402" s="154">
        <f>(VLOOKUP($E402,$D$6:$AI$660,O$2,)/VLOOKUP($E402,$D$6:$AI$660,3,))*$F402</f>
        <v>0</v>
      </c>
      <c r="P402" s="154">
        <f>(VLOOKUP($E402,$D$6:$AI$660,P$2,)/VLOOKUP($E402,$D$6:$AI$660,3,))*$F402</f>
        <v>0</v>
      </c>
      <c r="Q402" s="154">
        <f>(VLOOKUP($E402,$D$6:$AI$660,Q$2,)/VLOOKUP($E402,$D$6:$AI$660,3,))*$F402</f>
        <v>0</v>
      </c>
      <c r="R402" s="154">
        <f>(VLOOKUP($E402,$D$6:$AI$660,15,)/VLOOKUP($E402,$D$6:$AI$660,3,))*$F402</f>
        <v>0</v>
      </c>
      <c r="S402" s="154">
        <f>(VLOOKUP($E402,$D$6:$AI$660,16,)/VLOOKUP($E402,$D$6:$AI$660,3,))*$F402</f>
        <v>0</v>
      </c>
      <c r="T402" s="154">
        <f>(VLOOKUP($E402,$D$6:$AI$660,17,)/VLOOKUP($E402,$D$6:$AI$660,3,))*$F402</f>
        <v>0</v>
      </c>
      <c r="U402" s="155">
        <f>SUM(G402:M402)</f>
        <v>1976448.2952953065</v>
      </c>
      <c r="V402" s="140" t="str">
        <f>IF(ABS(F402-U402)&lt;0.01,"ok","err")</f>
        <v>ok</v>
      </c>
      <c r="W402" s="156"/>
    </row>
    <row r="403" spans="1:24" x14ac:dyDescent="0.25">
      <c r="F403" s="16"/>
      <c r="U403" s="155"/>
    </row>
    <row r="404" spans="1:24" x14ac:dyDescent="0.25">
      <c r="A404" s="141" t="s">
        <v>11</v>
      </c>
      <c r="F404" s="16"/>
      <c r="U404" s="155"/>
    </row>
    <row r="405" spans="1:24" x14ac:dyDescent="0.25">
      <c r="A405" s="153" t="s">
        <v>210</v>
      </c>
      <c r="C405" s="147" t="s">
        <v>178</v>
      </c>
      <c r="D405" s="147" t="s">
        <v>294</v>
      </c>
      <c r="E405" s="147" t="s">
        <v>324</v>
      </c>
      <c r="F405" s="154">
        <f>VLOOKUP(C405,'Functional Assignment'!$C$1:$AR$731,18,)</f>
        <v>743320.89725723665</v>
      </c>
      <c r="G405" s="154">
        <f>(VLOOKUP($E405,$D$6:$AI$660,G$2,)/VLOOKUP($E405,$D$6:$AI$660,3,))*$F405</f>
        <v>549598.58239118417</v>
      </c>
      <c r="H405" s="154">
        <f>(VLOOKUP($E405,$D$6:$AI$660,H$2,)/VLOOKUP($E405,$D$6:$AI$660,3,))*$F405</f>
        <v>172711.68174359124</v>
      </c>
      <c r="I405" s="154">
        <f>(VLOOKUP($E405,$D$6:$AI$660,I$2,)/VLOOKUP($E405,$D$6:$AI$660,3,))*$F405</f>
        <v>13004.454998937323</v>
      </c>
      <c r="J405" s="154">
        <f>(VLOOKUP($E405,$D$6:$AI$660,J$2,)/VLOOKUP($E405,$D$6:$AI$660,3,))*$F405</f>
        <v>538.89472406276764</v>
      </c>
      <c r="K405" s="154">
        <f>(VLOOKUP($E405,$D$6:$AI$660,8,)/VLOOKUP($E405,$D$6:$AI$660,3,))*$F405</f>
        <v>7467.2833994610664</v>
      </c>
      <c r="L405" s="154">
        <f>(VLOOKUP($E405,$D$6:$AI$660,L$2,)/VLOOKUP($E405,$D$6:$AI$660,3,))*$F405</f>
        <v>0</v>
      </c>
      <c r="M405" s="154">
        <f>(VLOOKUP($E405,$D$6:$AI$660,M$2,)/VLOOKUP($E405,$D$6:$AI$660,3,))*$F405</f>
        <v>0</v>
      </c>
      <c r="N405" s="154">
        <f>(VLOOKUP($E405,$D$6:$AI$660,11,)/VLOOKUP($E405,$D$6:$AI$660,3,))*$F405</f>
        <v>0</v>
      </c>
      <c r="O405" s="154">
        <f>(VLOOKUP($E405,$D$6:$AI$660,O$2,)/VLOOKUP($E405,$D$6:$AI$660,3,))*$F405</f>
        <v>0</v>
      </c>
      <c r="P405" s="154">
        <f>(VLOOKUP($E405,$D$6:$AI$660,P$2,)/VLOOKUP($E405,$D$6:$AI$660,3,))*$F405</f>
        <v>0</v>
      </c>
      <c r="Q405" s="154">
        <f>(VLOOKUP($E405,$D$6:$AI$660,Q$2,)/VLOOKUP($E405,$D$6:$AI$660,3,))*$F405</f>
        <v>0</v>
      </c>
      <c r="R405" s="154">
        <f>(VLOOKUP($E405,$D$6:$AI$660,15,)/VLOOKUP($E405,$D$6:$AI$660,3,))*$F405</f>
        <v>0</v>
      </c>
      <c r="S405" s="154">
        <f>(VLOOKUP($E405,$D$6:$AI$660,16,)/VLOOKUP($E405,$D$6:$AI$660,3,))*$F405</f>
        <v>0</v>
      </c>
      <c r="T405" s="154">
        <f>(VLOOKUP($E405,$D$6:$AI$660,17,)/VLOOKUP($E405,$D$6:$AI$660,3,))*$F405</f>
        <v>0</v>
      </c>
      <c r="U405" s="155">
        <f>SUM(G405:M405)</f>
        <v>743320.89725723653</v>
      </c>
      <c r="V405" s="140" t="str">
        <f>IF(ABS(F405-U405)&lt;0.01,"ok","err")</f>
        <v>ok</v>
      </c>
    </row>
    <row r="406" spans="1:24" x14ac:dyDescent="0.25">
      <c r="F406" s="16"/>
      <c r="U406" s="155"/>
    </row>
    <row r="407" spans="1:24" x14ac:dyDescent="0.25">
      <c r="A407" s="141" t="s">
        <v>12</v>
      </c>
      <c r="F407" s="16"/>
      <c r="U407" s="155"/>
    </row>
    <row r="408" spans="1:24" x14ac:dyDescent="0.25">
      <c r="A408" s="153" t="s">
        <v>210</v>
      </c>
      <c r="C408" s="147" t="s">
        <v>178</v>
      </c>
      <c r="D408" s="147" t="s">
        <v>295</v>
      </c>
      <c r="E408" s="147" t="s">
        <v>325</v>
      </c>
      <c r="F408" s="154">
        <f>VLOOKUP(C408,'Functional Assignment'!$C$1:$AR$731,19,)</f>
        <v>0</v>
      </c>
      <c r="G408" s="154">
        <f>(VLOOKUP($E408,$D$6:$AI$660,G$2,)/VLOOKUP($E408,$D$6:$AI$660,3,))*$F408</f>
        <v>0</v>
      </c>
      <c r="H408" s="154">
        <f>(VLOOKUP($E408,$D$6:$AI$660,H$2,)/VLOOKUP($E408,$D$6:$AI$660,3,))*$F408</f>
        <v>0</v>
      </c>
      <c r="I408" s="154">
        <f>(VLOOKUP($E408,$D$6:$AI$660,I$2,)/VLOOKUP($E408,$D$6:$AI$660,3,))*$F408</f>
        <v>0</v>
      </c>
      <c r="J408" s="154">
        <f>(VLOOKUP($E408,$D$6:$AI$660,J$2,)/VLOOKUP($E408,$D$6:$AI$660,3,))*$F408</f>
        <v>0</v>
      </c>
      <c r="K408" s="154">
        <f>(VLOOKUP($E408,$D$6:$AI$660,8,)/VLOOKUP($E408,$D$6:$AI$660,3,))*$F408</f>
        <v>0</v>
      </c>
      <c r="L408" s="154">
        <f>(VLOOKUP($E408,$D$6:$AI$660,L$2,)/VLOOKUP($E408,$D$6:$AI$660,3,))*$F408</f>
        <v>0</v>
      </c>
      <c r="M408" s="154">
        <f>(VLOOKUP($E408,$D$6:$AI$660,M$2,)/VLOOKUP($E408,$D$6:$AI$660,3,))*$F408</f>
        <v>0</v>
      </c>
      <c r="N408" s="154">
        <f>(VLOOKUP($E408,$D$6:$AI$660,11,)/VLOOKUP($E408,$D$6:$AI$660,3,))*$F408</f>
        <v>0</v>
      </c>
      <c r="O408" s="154">
        <f>(VLOOKUP($E408,$D$6:$AI$660,O$2,)/VLOOKUP($E408,$D$6:$AI$660,3,))*$F408</f>
        <v>0</v>
      </c>
      <c r="P408" s="154">
        <f>(VLOOKUP($E408,$D$6:$AI$660,P$2,)/VLOOKUP($E408,$D$6:$AI$660,3,))*$F408</f>
        <v>0</v>
      </c>
      <c r="Q408" s="154">
        <f>(VLOOKUP($E408,$D$6:$AI$660,Q$2,)/VLOOKUP($E408,$D$6:$AI$660,3,))*$F408</f>
        <v>0</v>
      </c>
      <c r="R408" s="154">
        <f>(VLOOKUP($E408,$D$6:$AI$660,15,)/VLOOKUP($E408,$D$6:$AI$660,3,))*$F408</f>
        <v>0</v>
      </c>
      <c r="S408" s="154">
        <f>(VLOOKUP($E408,$D$6:$AI$660,16,)/VLOOKUP($E408,$D$6:$AI$660,3,))*$F408</f>
        <v>0</v>
      </c>
      <c r="T408" s="154">
        <f>(VLOOKUP($E408,$D$6:$AI$660,17,)/VLOOKUP($E408,$D$6:$AI$660,3,))*$F408</f>
        <v>0</v>
      </c>
      <c r="U408" s="155">
        <f>SUM(G408:M408)</f>
        <v>0</v>
      </c>
      <c r="V408" s="140" t="str">
        <f>IF(ABS(F408-U408)&lt;0.01,"ok","err")</f>
        <v>ok</v>
      </c>
    </row>
    <row r="409" spans="1:24" x14ac:dyDescent="0.25">
      <c r="F409" s="16"/>
      <c r="U409" s="155"/>
    </row>
    <row r="410" spans="1:24" x14ac:dyDescent="0.25">
      <c r="A410" s="141" t="s">
        <v>13</v>
      </c>
      <c r="F410" s="16"/>
      <c r="U410" s="155"/>
    </row>
    <row r="411" spans="1:24" x14ac:dyDescent="0.25">
      <c r="A411" s="153" t="s">
        <v>210</v>
      </c>
      <c r="C411" s="147" t="s">
        <v>178</v>
      </c>
      <c r="D411" s="147" t="s">
        <v>296</v>
      </c>
      <c r="E411" s="147" t="s">
        <v>326</v>
      </c>
      <c r="F411" s="154">
        <f>VLOOKUP(C411,'Functional Assignment'!$C$1:$AR$731,20,)</f>
        <v>0</v>
      </c>
      <c r="G411" s="154">
        <f>(VLOOKUP($E411,$D$6:$AI$660,G$2,)/VLOOKUP($E411,$D$6:$AI$660,3,))*$F411</f>
        <v>0</v>
      </c>
      <c r="H411" s="154">
        <f>(VLOOKUP($E411,$D$6:$AI$660,H$2,)/VLOOKUP($E411,$D$6:$AI$660,3,))*$F411</f>
        <v>0</v>
      </c>
      <c r="I411" s="154">
        <f>(VLOOKUP($E411,$D$6:$AI$660,I$2,)/VLOOKUP($E411,$D$6:$AI$660,3,))*$F411</f>
        <v>0</v>
      </c>
      <c r="J411" s="154">
        <f>(VLOOKUP($E411,$D$6:$AI$660,J$2,)/VLOOKUP($E411,$D$6:$AI$660,3,))*$F411</f>
        <v>0</v>
      </c>
      <c r="K411" s="154">
        <f>(VLOOKUP($E411,$D$6:$AI$660,8,)/VLOOKUP($E411,$D$6:$AI$660,3,))*$F411</f>
        <v>0</v>
      </c>
      <c r="L411" s="154">
        <f>(VLOOKUP($E411,$D$6:$AI$660,L$2,)/VLOOKUP($E411,$D$6:$AI$660,3,))*$F411</f>
        <v>0</v>
      </c>
      <c r="M411" s="154">
        <f>(VLOOKUP($E411,$D$6:$AI$660,M$2,)/VLOOKUP($E411,$D$6:$AI$660,3,))*$F411</f>
        <v>0</v>
      </c>
      <c r="N411" s="154">
        <f>(VLOOKUP($E411,$D$6:$AI$660,11,)/VLOOKUP($E411,$D$6:$AI$660,3,))*$F411</f>
        <v>0</v>
      </c>
      <c r="O411" s="154">
        <f>(VLOOKUP($E411,$D$6:$AI$660,O$2,)/VLOOKUP($E411,$D$6:$AI$660,3,))*$F411</f>
        <v>0</v>
      </c>
      <c r="P411" s="154">
        <f>(VLOOKUP($E411,$D$6:$AI$660,P$2,)/VLOOKUP($E411,$D$6:$AI$660,3,))*$F411</f>
        <v>0</v>
      </c>
      <c r="Q411" s="154">
        <f>(VLOOKUP($E411,$D$6:$AI$660,Q$2,)/VLOOKUP($E411,$D$6:$AI$660,3,))*$F411</f>
        <v>0</v>
      </c>
      <c r="R411" s="154">
        <f>(VLOOKUP($E411,$D$6:$AI$660,15,)/VLOOKUP($E411,$D$6:$AI$660,3,))*$F411</f>
        <v>0</v>
      </c>
      <c r="S411" s="154">
        <f>(VLOOKUP($E411,$D$6:$AI$660,16,)/VLOOKUP($E411,$D$6:$AI$660,3,))*$F411</f>
        <v>0</v>
      </c>
      <c r="T411" s="154">
        <f>(VLOOKUP($E411,$D$6:$AI$660,17,)/VLOOKUP($E411,$D$6:$AI$660,3,))*$F411</f>
        <v>0</v>
      </c>
      <c r="U411" s="155">
        <f>SUM(G411:M411)</f>
        <v>0</v>
      </c>
      <c r="V411" s="140" t="str">
        <f>IF(ABS(F411-U411)&lt;0.01,"ok","err")</f>
        <v>ok</v>
      </c>
    </row>
    <row r="412" spans="1:24" x14ac:dyDescent="0.25">
      <c r="F412" s="16"/>
      <c r="U412" s="155"/>
    </row>
    <row r="413" spans="1:24" x14ac:dyDescent="0.25">
      <c r="A413" s="147" t="s">
        <v>14</v>
      </c>
      <c r="D413" s="147" t="s">
        <v>298</v>
      </c>
      <c r="F413" s="154">
        <f t="shared" ref="F413:T413" si="126">F376+F381+F386+F389+F392+F399+F402+F405+F408+F411</f>
        <v>8174078.8712890325</v>
      </c>
      <c r="G413" s="154">
        <f t="shared" si="126"/>
        <v>6271835.0196807683</v>
      </c>
      <c r="H413" s="154">
        <f t="shared" si="126"/>
        <v>1669762.7320737431</v>
      </c>
      <c r="I413" s="154">
        <f t="shared" si="126"/>
        <v>98261.041934997731</v>
      </c>
      <c r="J413" s="154">
        <f t="shared" si="126"/>
        <v>3543.1160176048802</v>
      </c>
      <c r="K413" s="154">
        <f t="shared" si="126"/>
        <v>129100.18074556527</v>
      </c>
      <c r="L413" s="154">
        <f t="shared" si="126"/>
        <v>1576.7808363527809</v>
      </c>
      <c r="M413" s="154">
        <f t="shared" si="126"/>
        <v>0</v>
      </c>
      <c r="N413" s="154">
        <f t="shared" si="126"/>
        <v>0</v>
      </c>
      <c r="O413" s="154">
        <f t="shared" si="126"/>
        <v>0</v>
      </c>
      <c r="P413" s="154">
        <f t="shared" si="126"/>
        <v>0</v>
      </c>
      <c r="Q413" s="154">
        <f t="shared" si="126"/>
        <v>0</v>
      </c>
      <c r="R413" s="154">
        <f t="shared" si="126"/>
        <v>0</v>
      </c>
      <c r="S413" s="154">
        <f t="shared" si="126"/>
        <v>0</v>
      </c>
      <c r="T413" s="154">
        <f t="shared" si="126"/>
        <v>0</v>
      </c>
      <c r="U413" s="155">
        <f>SUM(G413:M413)</f>
        <v>8174078.8712890325</v>
      </c>
      <c r="V413" s="140" t="str">
        <f>IF(ABS(F413-U413)&lt;0.01,"ok","err")</f>
        <v>ok</v>
      </c>
      <c r="W413" s="155"/>
      <c r="X413" s="140"/>
    </row>
    <row r="414" spans="1:24" x14ac:dyDescent="0.25">
      <c r="U414" s="155"/>
    </row>
    <row r="415" spans="1:24" x14ac:dyDescent="0.25">
      <c r="U415" s="155"/>
    </row>
    <row r="417" spans="1:22" x14ac:dyDescent="0.25">
      <c r="U417" s="155"/>
    </row>
    <row r="418" spans="1:22" x14ac:dyDescent="0.25">
      <c r="A418" s="152" t="s">
        <v>663</v>
      </c>
      <c r="U418" s="155"/>
    </row>
    <row r="419" spans="1:22" x14ac:dyDescent="0.25">
      <c r="U419" s="155"/>
    </row>
    <row r="420" spans="1:22" x14ac:dyDescent="0.25">
      <c r="A420" s="141" t="s">
        <v>461</v>
      </c>
      <c r="U420" s="155"/>
    </row>
    <row r="421" spans="1:22" x14ac:dyDescent="0.25">
      <c r="A421" s="153" t="s">
        <v>209</v>
      </c>
      <c r="C421" s="147" t="s">
        <v>310</v>
      </c>
      <c r="D421" s="147" t="s">
        <v>389</v>
      </c>
      <c r="E421" s="147" t="s">
        <v>313</v>
      </c>
      <c r="F421" s="154">
        <f>VLOOKUP(C421,'Functional Assignment'!$C$1:$AR$731,5,)</f>
        <v>0</v>
      </c>
      <c r="G421" s="154">
        <f t="shared" ref="G421:J422" si="127">(VLOOKUP($E421,$D$6:$AI$660,G$2,)/VLOOKUP($E421,$D$6:$AI$660,3,))*$F421</f>
        <v>0</v>
      </c>
      <c r="H421" s="154">
        <f t="shared" si="127"/>
        <v>0</v>
      </c>
      <c r="I421" s="154">
        <f t="shared" si="127"/>
        <v>0</v>
      </c>
      <c r="J421" s="154">
        <f t="shared" si="127"/>
        <v>0</v>
      </c>
      <c r="K421" s="154">
        <f>(VLOOKUP($E421,$D$6:$AI$660,8,)/VLOOKUP($E421,$D$6:$AI$660,3,))*$F421</f>
        <v>0</v>
      </c>
      <c r="L421" s="154">
        <f>(VLOOKUP($E421,$D$6:$AI$660,L$2,)/VLOOKUP($E421,$D$6:$AI$660,3,))*$F421</f>
        <v>0</v>
      </c>
      <c r="M421" s="154">
        <f>(VLOOKUP($E421,$D$6:$AI$660,M$2,)/VLOOKUP($E421,$D$6:$AI$660,3,))*$F421</f>
        <v>0</v>
      </c>
      <c r="N421" s="154">
        <f>(VLOOKUP($E421,$D$6:$AI$660,11,)/VLOOKUP($E421,$D$6:$AI$660,3,))*$F421</f>
        <v>0</v>
      </c>
      <c r="O421" s="154">
        <f t="shared" ref="O421:Q422" si="128">(VLOOKUP($E421,$D$6:$AI$660,O$2,)/VLOOKUP($E421,$D$6:$AI$660,3,))*$F421</f>
        <v>0</v>
      </c>
      <c r="P421" s="154">
        <f t="shared" si="128"/>
        <v>0</v>
      </c>
      <c r="Q421" s="154">
        <f t="shared" si="128"/>
        <v>0</v>
      </c>
      <c r="R421" s="154">
        <f>(VLOOKUP($E421,$D$6:$AI$660,15,)/VLOOKUP($E421,$D$6:$AI$660,3,))*$F421</f>
        <v>0</v>
      </c>
      <c r="S421" s="154">
        <f>(VLOOKUP($E421,$D$6:$AI$660,16,)/VLOOKUP($E421,$D$6:$AI$660,3,))*$F421</f>
        <v>0</v>
      </c>
      <c r="T421" s="154">
        <f>(VLOOKUP($E421,$D$6:$AI$660,17,)/VLOOKUP($E421,$D$6:$AI$660,3,))*$F421</f>
        <v>0</v>
      </c>
      <c r="U421" s="155">
        <f>SUM(G421:M421)</f>
        <v>0</v>
      </c>
      <c r="V421" s="140" t="str">
        <f>IF(ABS(F421-U421)&lt;0.01,"ok","err")</f>
        <v>ok</v>
      </c>
    </row>
    <row r="422" spans="1:22" x14ac:dyDescent="0.25">
      <c r="A422" s="153" t="s">
        <v>229</v>
      </c>
      <c r="C422" s="147" t="s">
        <v>310</v>
      </c>
      <c r="D422" s="147" t="s">
        <v>373</v>
      </c>
      <c r="E422" s="147" t="s">
        <v>314</v>
      </c>
      <c r="F422" s="16">
        <f>VLOOKUP(C422,'Functional Assignment'!$C$1:$AR$731,6,)</f>
        <v>0</v>
      </c>
      <c r="G422" s="16">
        <f t="shared" si="127"/>
        <v>0</v>
      </c>
      <c r="H422" s="16">
        <f t="shared" si="127"/>
        <v>0</v>
      </c>
      <c r="I422" s="16">
        <f t="shared" si="127"/>
        <v>0</v>
      </c>
      <c r="J422" s="16">
        <f t="shared" si="127"/>
        <v>0</v>
      </c>
      <c r="K422" s="16">
        <f>(VLOOKUP($E422,$D$6:$AI$660,8,)/VLOOKUP($E422,$D$6:$AI$660,3,))*$F422</f>
        <v>0</v>
      </c>
      <c r="L422" s="16">
        <f>(VLOOKUP($E422,$D$6:$AI$660,L$2,)/VLOOKUP($E422,$D$6:$AI$660,3,))*$F422</f>
        <v>0</v>
      </c>
      <c r="M422" s="16">
        <f>(VLOOKUP($E422,$D$6:$AI$660,M$2,)/VLOOKUP($E422,$D$6:$AI$660,3,))*$F422</f>
        <v>0</v>
      </c>
      <c r="N422" s="16">
        <f>(VLOOKUP($E422,$D$6:$AI$660,11,)/VLOOKUP($E422,$D$6:$AI$660,3,))*$F422</f>
        <v>0</v>
      </c>
      <c r="O422" s="16">
        <f t="shared" si="128"/>
        <v>0</v>
      </c>
      <c r="P422" s="16">
        <f t="shared" si="128"/>
        <v>0</v>
      </c>
      <c r="Q422" s="16">
        <f t="shared" si="128"/>
        <v>0</v>
      </c>
      <c r="R422" s="16">
        <f>(VLOOKUP($E422,$D$6:$AI$660,15,)/VLOOKUP($E422,$D$6:$AI$660,3,))*$F422</f>
        <v>0</v>
      </c>
      <c r="S422" s="16">
        <f>(VLOOKUP($E422,$D$6:$AI$660,16,)/VLOOKUP($E422,$D$6:$AI$660,3,))*$F422</f>
        <v>0</v>
      </c>
      <c r="T422" s="16">
        <f>(VLOOKUP($E422,$D$6:$AI$660,17,)/VLOOKUP($E422,$D$6:$AI$660,3,))*$F422</f>
        <v>0</v>
      </c>
      <c r="U422" s="155">
        <f>SUM(G422:M422)</f>
        <v>0</v>
      </c>
      <c r="V422" s="140" t="str">
        <f>IF(ABS(F422-U422)&lt;0.01,"ok","err")</f>
        <v>ok</v>
      </c>
    </row>
    <row r="423" spans="1:22" x14ac:dyDescent="0.25">
      <c r="A423" s="147" t="s">
        <v>667</v>
      </c>
      <c r="D423" s="147" t="s">
        <v>374</v>
      </c>
      <c r="F423" s="154">
        <f t="shared" ref="F423:T423" si="129">F421+F422</f>
        <v>0</v>
      </c>
      <c r="G423" s="154">
        <f t="shared" si="129"/>
        <v>0</v>
      </c>
      <c r="H423" s="154">
        <f t="shared" si="129"/>
        <v>0</v>
      </c>
      <c r="I423" s="154">
        <f t="shared" si="129"/>
        <v>0</v>
      </c>
      <c r="J423" s="154">
        <f t="shared" si="129"/>
        <v>0</v>
      </c>
      <c r="K423" s="154">
        <f t="shared" si="129"/>
        <v>0</v>
      </c>
      <c r="L423" s="154">
        <f t="shared" si="129"/>
        <v>0</v>
      </c>
      <c r="M423" s="154">
        <f t="shared" si="129"/>
        <v>0</v>
      </c>
      <c r="N423" s="154">
        <f t="shared" si="129"/>
        <v>0</v>
      </c>
      <c r="O423" s="154">
        <f t="shared" si="129"/>
        <v>0</v>
      </c>
      <c r="P423" s="154">
        <f t="shared" si="129"/>
        <v>0</v>
      </c>
      <c r="Q423" s="154">
        <f t="shared" si="129"/>
        <v>0</v>
      </c>
      <c r="R423" s="154">
        <f t="shared" si="129"/>
        <v>0</v>
      </c>
      <c r="S423" s="154">
        <f t="shared" si="129"/>
        <v>0</v>
      </c>
      <c r="T423" s="154">
        <f t="shared" si="129"/>
        <v>0</v>
      </c>
      <c r="U423" s="155">
        <f>SUM(G423:M423)</f>
        <v>0</v>
      </c>
      <c r="V423" s="140" t="str">
        <f>IF(ABS(F423-U423)&lt;0.01,"ok","err")</f>
        <v>ok</v>
      </c>
    </row>
    <row r="424" spans="1:22" x14ac:dyDescent="0.25">
      <c r="F424" s="16"/>
      <c r="G424" s="16"/>
      <c r="U424" s="155"/>
    </row>
    <row r="425" spans="1:22" x14ac:dyDescent="0.25">
      <c r="A425" s="141" t="s">
        <v>3</v>
      </c>
      <c r="F425" s="16"/>
      <c r="G425" s="16"/>
      <c r="U425" s="155"/>
    </row>
    <row r="426" spans="1:22" x14ac:dyDescent="0.25">
      <c r="A426" s="153" t="s">
        <v>209</v>
      </c>
      <c r="C426" s="147" t="s">
        <v>310</v>
      </c>
      <c r="D426" s="147" t="s">
        <v>375</v>
      </c>
      <c r="E426" s="147" t="s">
        <v>315</v>
      </c>
      <c r="F426" s="154">
        <f>VLOOKUP(C426,'Functional Assignment'!$C$1:$AR$731,7,)</f>
        <v>2211194.0025860276</v>
      </c>
      <c r="G426" s="154">
        <f t="shared" ref="G426:J427" si="130">(VLOOKUP($E426,$D$6:$AI$660,G$2,)/VLOOKUP($E426,$D$6:$AI$660,3,))*$F426</f>
        <v>1456857.0996064288</v>
      </c>
      <c r="H426" s="154">
        <f t="shared" si="130"/>
        <v>697009.99948947527</v>
      </c>
      <c r="I426" s="154">
        <f t="shared" si="130"/>
        <v>57326.903490123441</v>
      </c>
      <c r="J426" s="154">
        <f t="shared" si="130"/>
        <v>0</v>
      </c>
      <c r="K426" s="154">
        <f>(VLOOKUP($E426,$D$6:$AI$660,8,)/VLOOKUP($E426,$D$6:$AI$660,3,))*$F426</f>
        <v>0</v>
      </c>
      <c r="L426" s="154">
        <f>(VLOOKUP($E426,$D$6:$AI$660,L$2,)/VLOOKUP($E426,$D$6:$AI$660,3,))*$F426</f>
        <v>0</v>
      </c>
      <c r="M426" s="154">
        <f>(VLOOKUP($E426,$D$6:$AI$660,M$2,)/VLOOKUP($E426,$D$6:$AI$660,3,))*$F426</f>
        <v>0</v>
      </c>
      <c r="N426" s="154">
        <f>(VLOOKUP($E426,$D$6:$AI$660,11,)/VLOOKUP($E426,$D$6:$AI$660,3,))*$F426</f>
        <v>0</v>
      </c>
      <c r="O426" s="154">
        <f t="shared" ref="O426:Q427" si="131">(VLOOKUP($E426,$D$6:$AI$660,O$2,)/VLOOKUP($E426,$D$6:$AI$660,3,))*$F426</f>
        <v>0</v>
      </c>
      <c r="P426" s="154">
        <f t="shared" si="131"/>
        <v>0</v>
      </c>
      <c r="Q426" s="154">
        <f t="shared" si="131"/>
        <v>0</v>
      </c>
      <c r="R426" s="154">
        <f>(VLOOKUP($E426,$D$6:$AI$660,15,)/VLOOKUP($E426,$D$6:$AI$660,3,))*$F426</f>
        <v>0</v>
      </c>
      <c r="S426" s="154">
        <f>(VLOOKUP($E426,$D$6:$AI$660,16,)/VLOOKUP($E426,$D$6:$AI$660,3,))*$F426</f>
        <v>0</v>
      </c>
      <c r="T426" s="154">
        <f>(VLOOKUP($E426,$D$6:$AI$660,17,)/VLOOKUP($E426,$D$6:$AI$660,3,))*$F426</f>
        <v>0</v>
      </c>
      <c r="U426" s="155">
        <f>SUM(G426:M426)</f>
        <v>2211194.0025860276</v>
      </c>
      <c r="V426" s="140" t="str">
        <f>IF(ABS(F426-U426)&lt;0.01,"ok","err")</f>
        <v>ok</v>
      </c>
    </row>
    <row r="427" spans="1:22" x14ac:dyDescent="0.25">
      <c r="A427" s="147" t="s">
        <v>229</v>
      </c>
      <c r="C427" s="147" t="s">
        <v>310</v>
      </c>
      <c r="D427" s="147" t="s">
        <v>376</v>
      </c>
      <c r="E427" s="147" t="s">
        <v>316</v>
      </c>
      <c r="F427" s="16">
        <f>VLOOKUP(C427,'Functional Assignment'!$C$1:$AR$731,8,)</f>
        <v>0</v>
      </c>
      <c r="G427" s="16">
        <f t="shared" si="130"/>
        <v>0</v>
      </c>
      <c r="H427" s="16">
        <f t="shared" si="130"/>
        <v>0</v>
      </c>
      <c r="I427" s="16">
        <f t="shared" si="130"/>
        <v>0</v>
      </c>
      <c r="J427" s="16">
        <f t="shared" si="130"/>
        <v>0</v>
      </c>
      <c r="K427" s="16">
        <f>(VLOOKUP($E427,$D$6:$AI$660,8,)/VLOOKUP($E427,$D$6:$AI$660,3,))*$F427</f>
        <v>0</v>
      </c>
      <c r="L427" s="16">
        <f>(VLOOKUP($E427,$D$6:$AI$660,L$2,)/VLOOKUP($E427,$D$6:$AI$660,3,))*$F427</f>
        <v>0</v>
      </c>
      <c r="M427" s="16">
        <f>(VLOOKUP($E427,$D$6:$AI$660,M$2,)/VLOOKUP($E427,$D$6:$AI$660,3,))*$F427</f>
        <v>0</v>
      </c>
      <c r="N427" s="16">
        <f>(VLOOKUP($E427,$D$6:$AI$660,11,)/VLOOKUP($E427,$D$6:$AI$660,3,))*$F427</f>
        <v>0</v>
      </c>
      <c r="O427" s="16">
        <f t="shared" si="131"/>
        <v>0</v>
      </c>
      <c r="P427" s="16">
        <f t="shared" si="131"/>
        <v>0</v>
      </c>
      <c r="Q427" s="16">
        <f t="shared" si="131"/>
        <v>0</v>
      </c>
      <c r="R427" s="16">
        <f>(VLOOKUP($E427,$D$6:$AI$660,15,)/VLOOKUP($E427,$D$6:$AI$660,3,))*$F427</f>
        <v>0</v>
      </c>
      <c r="S427" s="16">
        <f>(VLOOKUP($E427,$D$6:$AI$660,16,)/VLOOKUP($E427,$D$6:$AI$660,3,))*$F427</f>
        <v>0</v>
      </c>
      <c r="T427" s="16">
        <f>(VLOOKUP($E427,$D$6:$AI$660,17,)/VLOOKUP($E427,$D$6:$AI$660,3,))*$F427</f>
        <v>0</v>
      </c>
      <c r="U427" s="155">
        <f>SUM(G427:M427)</f>
        <v>0</v>
      </c>
      <c r="V427" s="140" t="str">
        <f>IF(ABS(F427-U427)&lt;0.01,"ok","err")</f>
        <v>ok</v>
      </c>
    </row>
    <row r="428" spans="1:22" x14ac:dyDescent="0.25">
      <c r="A428" s="147" t="s">
        <v>230</v>
      </c>
      <c r="D428" s="147" t="s">
        <v>377</v>
      </c>
      <c r="F428" s="154">
        <f>SUM(F426:F427)</f>
        <v>2211194.0025860276</v>
      </c>
      <c r="G428" s="154">
        <f t="shared" ref="G428:T428" si="132">G426+G427</f>
        <v>1456857.0996064288</v>
      </c>
      <c r="H428" s="154">
        <f t="shared" si="132"/>
        <v>697009.99948947527</v>
      </c>
      <c r="I428" s="154">
        <f t="shared" si="132"/>
        <v>57326.903490123441</v>
      </c>
      <c r="J428" s="154">
        <f t="shared" si="132"/>
        <v>0</v>
      </c>
      <c r="K428" s="154">
        <f t="shared" si="132"/>
        <v>0</v>
      </c>
      <c r="L428" s="154">
        <f t="shared" si="132"/>
        <v>0</v>
      </c>
      <c r="M428" s="154">
        <f t="shared" si="132"/>
        <v>0</v>
      </c>
      <c r="N428" s="154">
        <f t="shared" si="132"/>
        <v>0</v>
      </c>
      <c r="O428" s="154">
        <f t="shared" si="132"/>
        <v>0</v>
      </c>
      <c r="P428" s="154">
        <f t="shared" si="132"/>
        <v>0</v>
      </c>
      <c r="Q428" s="154">
        <f t="shared" si="132"/>
        <v>0</v>
      </c>
      <c r="R428" s="154">
        <f t="shared" si="132"/>
        <v>0</v>
      </c>
      <c r="S428" s="154">
        <f t="shared" si="132"/>
        <v>0</v>
      </c>
      <c r="T428" s="154">
        <f t="shared" si="132"/>
        <v>0</v>
      </c>
      <c r="U428" s="155">
        <f>SUM(G428:M428)</f>
        <v>2211194.0025860276</v>
      </c>
      <c r="V428" s="140" t="str">
        <f>IF(ABS(F428-U428)&lt;0.01,"ok","err")</f>
        <v>ok</v>
      </c>
    </row>
    <row r="429" spans="1:22" x14ac:dyDescent="0.25">
      <c r="F429" s="16"/>
      <c r="G429" s="16"/>
      <c r="U429" s="155"/>
    </row>
    <row r="430" spans="1:22" x14ac:dyDescent="0.25">
      <c r="A430" s="141" t="s">
        <v>4</v>
      </c>
      <c r="F430" s="16"/>
      <c r="G430" s="16"/>
      <c r="U430" s="155"/>
    </row>
    <row r="431" spans="1:22" x14ac:dyDescent="0.25">
      <c r="A431" s="153" t="s">
        <v>209</v>
      </c>
      <c r="C431" s="147" t="s">
        <v>310</v>
      </c>
      <c r="D431" s="147" t="s">
        <v>378</v>
      </c>
      <c r="E431" s="147" t="s">
        <v>317</v>
      </c>
      <c r="F431" s="154">
        <f>VLOOKUP(C431,'Functional Assignment'!$C$1:$AR$731,9,)</f>
        <v>767990.67981582892</v>
      </c>
      <c r="G431" s="154">
        <f t="shared" ref="G431:J432" si="133">(VLOOKUP($E431,$D$6:$AI$660,G$2,)/VLOOKUP($E431,$D$6:$AI$660,3,))*$F431</f>
        <v>505994.8032659014</v>
      </c>
      <c r="H431" s="154">
        <f t="shared" si="133"/>
        <v>242085.12808931008</v>
      </c>
      <c r="I431" s="154">
        <f t="shared" si="133"/>
        <v>19910.748460617462</v>
      </c>
      <c r="J431" s="154">
        <f t="shared" si="133"/>
        <v>0</v>
      </c>
      <c r="K431" s="154">
        <f>(VLOOKUP($E431,$D$6:$AI$660,8,)/VLOOKUP($E431,$D$6:$AI$660,3,))*$F431</f>
        <v>0</v>
      </c>
      <c r="L431" s="154">
        <f>(VLOOKUP($E431,$D$6:$AI$660,L$2,)/VLOOKUP($E431,$D$6:$AI$660,3,))*$F431</f>
        <v>0</v>
      </c>
      <c r="M431" s="154">
        <f>(VLOOKUP($E431,$D$6:$AI$660,M$2,)/VLOOKUP($E431,$D$6:$AI$660,3,))*$F431</f>
        <v>0</v>
      </c>
      <c r="N431" s="154">
        <f>(VLOOKUP($E431,$D$6:$AI$660,11,)/VLOOKUP($E431,$D$6:$AI$660,3,))*$F431</f>
        <v>0</v>
      </c>
      <c r="O431" s="154">
        <f t="shared" ref="O431:Q432" si="134">(VLOOKUP($E431,$D$6:$AI$660,O$2,)/VLOOKUP($E431,$D$6:$AI$660,3,))*$F431</f>
        <v>0</v>
      </c>
      <c r="P431" s="154">
        <f t="shared" si="134"/>
        <v>0</v>
      </c>
      <c r="Q431" s="154">
        <f t="shared" si="134"/>
        <v>0</v>
      </c>
      <c r="R431" s="154">
        <f>(VLOOKUP($E431,$D$6:$AI$660,15,)/VLOOKUP($E431,$D$6:$AI$660,3,))*$F431</f>
        <v>0</v>
      </c>
      <c r="S431" s="154">
        <f>(VLOOKUP($E431,$D$6:$AI$660,16,)/VLOOKUP($E431,$D$6:$AI$660,3,))*$F431</f>
        <v>0</v>
      </c>
      <c r="T431" s="154">
        <f>(VLOOKUP($E431,$D$6:$AI$660,17,)/VLOOKUP($E431,$D$6:$AI$660,3,))*$F431</f>
        <v>0</v>
      </c>
      <c r="U431" s="155">
        <f>SUM(G431:M431)</f>
        <v>767990.67981582892</v>
      </c>
      <c r="V431" s="140" t="str">
        <f>IF(ABS(F431-U431)&lt;0.01,"ok","err")</f>
        <v>ok</v>
      </c>
    </row>
    <row r="432" spans="1:22" x14ac:dyDescent="0.25">
      <c r="A432" s="147" t="s">
        <v>229</v>
      </c>
      <c r="C432" s="147" t="s">
        <v>310</v>
      </c>
      <c r="D432" s="147" t="s">
        <v>379</v>
      </c>
      <c r="E432" s="147" t="s">
        <v>318</v>
      </c>
      <c r="F432" s="16">
        <f>VLOOKUP(C432,'Functional Assignment'!$C$1:$AR$731,10,)</f>
        <v>0</v>
      </c>
      <c r="G432" s="16">
        <f t="shared" si="133"/>
        <v>0</v>
      </c>
      <c r="H432" s="16">
        <f t="shared" si="133"/>
        <v>0</v>
      </c>
      <c r="I432" s="16">
        <f t="shared" si="133"/>
        <v>0</v>
      </c>
      <c r="J432" s="16">
        <f t="shared" si="133"/>
        <v>0</v>
      </c>
      <c r="K432" s="16">
        <f>(VLOOKUP($E432,$D$6:$AI$660,8,)/VLOOKUP($E432,$D$6:$AI$660,3,))*$F432</f>
        <v>0</v>
      </c>
      <c r="L432" s="16">
        <f>(VLOOKUP($E432,$D$6:$AI$660,L$2,)/VLOOKUP($E432,$D$6:$AI$660,3,))*$F432</f>
        <v>0</v>
      </c>
      <c r="M432" s="16">
        <f>(VLOOKUP($E432,$D$6:$AI$660,M$2,)/VLOOKUP($E432,$D$6:$AI$660,3,))*$F432</f>
        <v>0</v>
      </c>
      <c r="N432" s="16">
        <f>(VLOOKUP($E432,$D$6:$AI$660,11,)/VLOOKUP($E432,$D$6:$AI$660,3,))*$F432</f>
        <v>0</v>
      </c>
      <c r="O432" s="16">
        <f t="shared" si="134"/>
        <v>0</v>
      </c>
      <c r="P432" s="16">
        <f t="shared" si="134"/>
        <v>0</v>
      </c>
      <c r="Q432" s="16">
        <f t="shared" si="134"/>
        <v>0</v>
      </c>
      <c r="R432" s="16">
        <f>(VLOOKUP($E432,$D$6:$AI$660,15,)/VLOOKUP($E432,$D$6:$AI$660,3,))*$F432</f>
        <v>0</v>
      </c>
      <c r="S432" s="16">
        <f>(VLOOKUP($E432,$D$6:$AI$660,16,)/VLOOKUP($E432,$D$6:$AI$660,3,))*$F432</f>
        <v>0</v>
      </c>
      <c r="T432" s="16">
        <f>(VLOOKUP($E432,$D$6:$AI$660,17,)/VLOOKUP($E432,$D$6:$AI$660,3,))*$F432</f>
        <v>0</v>
      </c>
      <c r="U432" s="155">
        <f>SUM(G432:M432)</f>
        <v>0</v>
      </c>
      <c r="V432" s="140" t="str">
        <f>IF(ABS(F432-U432)&lt;0.01,"ok","err")</f>
        <v>ok</v>
      </c>
    </row>
    <row r="433" spans="1:23" x14ac:dyDescent="0.25">
      <c r="A433" s="147" t="s">
        <v>231</v>
      </c>
      <c r="D433" s="147" t="s">
        <v>380</v>
      </c>
      <c r="F433" s="154">
        <f>SUM(F431:F432)</f>
        <v>767990.67981582892</v>
      </c>
      <c r="G433" s="154">
        <f t="shared" ref="G433:T433" si="135">G431+G432</f>
        <v>505994.8032659014</v>
      </c>
      <c r="H433" s="154">
        <f t="shared" si="135"/>
        <v>242085.12808931008</v>
      </c>
      <c r="I433" s="154">
        <f t="shared" si="135"/>
        <v>19910.748460617462</v>
      </c>
      <c r="J433" s="154">
        <f t="shared" si="135"/>
        <v>0</v>
      </c>
      <c r="K433" s="154">
        <f t="shared" si="135"/>
        <v>0</v>
      </c>
      <c r="L433" s="154">
        <f t="shared" si="135"/>
        <v>0</v>
      </c>
      <c r="M433" s="154">
        <f t="shared" si="135"/>
        <v>0</v>
      </c>
      <c r="N433" s="154">
        <f t="shared" si="135"/>
        <v>0</v>
      </c>
      <c r="O433" s="154">
        <f t="shared" si="135"/>
        <v>0</v>
      </c>
      <c r="P433" s="154">
        <f t="shared" si="135"/>
        <v>0</v>
      </c>
      <c r="Q433" s="154">
        <f t="shared" si="135"/>
        <v>0</v>
      </c>
      <c r="R433" s="154">
        <f t="shared" si="135"/>
        <v>0</v>
      </c>
      <c r="S433" s="154">
        <f t="shared" si="135"/>
        <v>0</v>
      </c>
      <c r="T433" s="154">
        <f t="shared" si="135"/>
        <v>0</v>
      </c>
      <c r="U433" s="155">
        <f>SUM(G433:M433)</f>
        <v>767990.67981582892</v>
      </c>
      <c r="V433" s="140" t="str">
        <f>IF(ABS(F433-U433)&lt;0.01,"ok","err")</f>
        <v>ok</v>
      </c>
    </row>
    <row r="434" spans="1:23" x14ac:dyDescent="0.25">
      <c r="F434" s="16"/>
      <c r="U434" s="155"/>
    </row>
    <row r="435" spans="1:23" x14ac:dyDescent="0.25">
      <c r="A435" s="141" t="s">
        <v>6</v>
      </c>
      <c r="F435" s="16"/>
      <c r="U435" s="155"/>
    </row>
    <row r="436" spans="1:23" x14ac:dyDescent="0.25">
      <c r="A436" s="147" t="s">
        <v>229</v>
      </c>
      <c r="C436" s="147" t="s">
        <v>310</v>
      </c>
      <c r="D436" s="147" t="s">
        <v>381</v>
      </c>
      <c r="E436" s="147" t="s">
        <v>319</v>
      </c>
      <c r="F436" s="154">
        <f>VLOOKUP(C436,'Functional Assignment'!$C$1:$AR$731,11,)</f>
        <v>0</v>
      </c>
      <c r="G436" s="154">
        <f>(VLOOKUP($E436,$D$6:$AI$660,G$2,)/VLOOKUP($E436,$D$6:$AI$660,3,))*$F436</f>
        <v>0</v>
      </c>
      <c r="H436" s="154">
        <f>(VLOOKUP($E436,$D$6:$AI$660,H$2,)/VLOOKUP($E436,$D$6:$AI$660,3,))*$F436</f>
        <v>0</v>
      </c>
      <c r="I436" s="154">
        <f>(VLOOKUP($E436,$D$6:$AI$660,I$2,)/VLOOKUP($E436,$D$6:$AI$660,3,))*$F436</f>
        <v>0</v>
      </c>
      <c r="J436" s="154">
        <f>(VLOOKUP($E436,$D$6:$AI$660,J$2,)/VLOOKUP($E436,$D$6:$AI$660,3,))*$F436</f>
        <v>0</v>
      </c>
      <c r="K436" s="154">
        <f>(VLOOKUP($E436,$D$6:$AI$660,8,)/VLOOKUP($E436,$D$6:$AI$660,3,))*$F436</f>
        <v>0</v>
      </c>
      <c r="L436" s="154">
        <f>(VLOOKUP($E436,$D$6:$AI$660,L$2,)/VLOOKUP($E436,$D$6:$AI$660,3,))*$F436</f>
        <v>0</v>
      </c>
      <c r="M436" s="154">
        <f>(VLOOKUP($E436,$D$6:$AI$660,M$2,)/VLOOKUP($E436,$D$6:$AI$660,3,))*$F436</f>
        <v>0</v>
      </c>
      <c r="N436" s="154">
        <f>(VLOOKUP($E436,$D$6:$AI$660,11,)/VLOOKUP($E436,$D$6:$AI$660,3,))*$F436</f>
        <v>0</v>
      </c>
      <c r="O436" s="154">
        <f>(VLOOKUP($E436,$D$6:$AI$660,O$2,)/VLOOKUP($E436,$D$6:$AI$660,3,))*$F436</f>
        <v>0</v>
      </c>
      <c r="P436" s="154">
        <f>(VLOOKUP($E436,$D$6:$AI$660,P$2,)/VLOOKUP($E436,$D$6:$AI$660,3,))*$F436</f>
        <v>0</v>
      </c>
      <c r="Q436" s="154">
        <f>(VLOOKUP($E436,$D$6:$AI$660,Q$2,)/VLOOKUP($E436,$D$6:$AI$660,3,))*$F436</f>
        <v>0</v>
      </c>
      <c r="R436" s="154">
        <f>(VLOOKUP($E436,$D$6:$AI$660,15,)/VLOOKUP($E436,$D$6:$AI$660,3,))*$F436</f>
        <v>0</v>
      </c>
      <c r="S436" s="154">
        <f>(VLOOKUP($E436,$D$6:$AI$660,16,)/VLOOKUP($E436,$D$6:$AI$660,3,))*$F436</f>
        <v>0</v>
      </c>
      <c r="T436" s="154">
        <f>(VLOOKUP($E436,$D$6:$AI$660,17,)/VLOOKUP($E436,$D$6:$AI$660,3,))*$F436</f>
        <v>0</v>
      </c>
      <c r="U436" s="155">
        <f>SUM(G436:M436)</f>
        <v>0</v>
      </c>
      <c r="V436" s="140" t="str">
        <f>IF(ABS(F436-U436)&lt;0.01,"ok","err")</f>
        <v>ok</v>
      </c>
    </row>
    <row r="437" spans="1:23" x14ac:dyDescent="0.25">
      <c r="A437" s="153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55"/>
      <c r="V437" s="140"/>
    </row>
    <row r="438" spans="1:23" x14ac:dyDescent="0.25">
      <c r="A438" s="141" t="s">
        <v>7</v>
      </c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55"/>
      <c r="V438" s="140"/>
    </row>
    <row r="439" spans="1:23" x14ac:dyDescent="0.25">
      <c r="A439" s="153" t="s">
        <v>209</v>
      </c>
      <c r="C439" s="147" t="s">
        <v>310</v>
      </c>
      <c r="D439" s="147" t="s">
        <v>382</v>
      </c>
      <c r="E439" s="147" t="s">
        <v>320</v>
      </c>
      <c r="F439" s="154">
        <f>VLOOKUP(C439,'Functional Assignment'!$C$1:$AR$731,12,)</f>
        <v>387597.93653837382</v>
      </c>
      <c r="G439" s="154">
        <f>(VLOOKUP($E439,$D$6:$AI$660,G$2,)/VLOOKUP($E439,$D$6:$AI$660,3,))*$F439</f>
        <v>216695.32062171682</v>
      </c>
      <c r="H439" s="154">
        <f>(VLOOKUP($E439,$D$6:$AI$660,H$2,)/VLOOKUP($E439,$D$6:$AI$660,3,))*$F439</f>
        <v>102167.92657825211</v>
      </c>
      <c r="I439" s="154">
        <f>(VLOOKUP($E439,$D$6:$AI$660,I$2,)/VLOOKUP($E439,$D$6:$AI$660,3,))*$F439</f>
        <v>7439.6099074083568</v>
      </c>
      <c r="J439" s="154">
        <f>(VLOOKUP($E439,$D$6:$AI$660,J$2,)/VLOOKUP($E439,$D$6:$AI$660,3,))*$F439</f>
        <v>2017.218036982752</v>
      </c>
      <c r="K439" s="154">
        <f>(VLOOKUP($E439,$D$6:$AI$660,8,)/VLOOKUP($E439,$D$6:$AI$660,3,))*$F439</f>
        <v>57838.453435128278</v>
      </c>
      <c r="L439" s="154">
        <f>(VLOOKUP($E439,$D$6:$AI$660,L$2,)/VLOOKUP($E439,$D$6:$AI$660,3,))*$F439</f>
        <v>1439.4079588855534</v>
      </c>
      <c r="M439" s="154">
        <f>(VLOOKUP($E439,$D$6:$AI$660,M$2,)/VLOOKUP($E439,$D$6:$AI$660,3,))*$F439</f>
        <v>0</v>
      </c>
      <c r="N439" s="154">
        <f>(VLOOKUP($E439,$D$6:$AI$660,11,)/VLOOKUP($E439,$D$6:$AI$660,3,))*$F439</f>
        <v>0</v>
      </c>
      <c r="O439" s="154">
        <f>(VLOOKUP($E439,$D$6:$AI$660,O$2,)/VLOOKUP($E439,$D$6:$AI$660,3,))*$F439</f>
        <v>0</v>
      </c>
      <c r="P439" s="154">
        <f>(VLOOKUP($E439,$D$6:$AI$660,P$2,)/VLOOKUP($E439,$D$6:$AI$660,3,))*$F439</f>
        <v>0</v>
      </c>
      <c r="Q439" s="154">
        <f>(VLOOKUP($E439,$D$6:$AI$660,Q$2,)/VLOOKUP($E439,$D$6:$AI$660,3,))*$F439</f>
        <v>0</v>
      </c>
      <c r="R439" s="154">
        <f>(VLOOKUP($E439,$D$6:$AI$660,15,)/VLOOKUP($E439,$D$6:$AI$660,3,))*$F439</f>
        <v>0</v>
      </c>
      <c r="S439" s="154">
        <f>(VLOOKUP($E439,$D$6:$AI$660,16,)/VLOOKUP($E439,$D$6:$AI$660,3,))*$F439</f>
        <v>0</v>
      </c>
      <c r="T439" s="154">
        <f>(VLOOKUP($E439,$D$6:$AI$660,17,)/VLOOKUP($E439,$D$6:$AI$660,3,))*$F439</f>
        <v>0</v>
      </c>
      <c r="U439" s="155">
        <f>SUM(G439:M439)</f>
        <v>387597.93653837382</v>
      </c>
      <c r="V439" s="140" t="str">
        <f>IF(ABS(F439-U439)&lt;0.01,"ok","err")</f>
        <v>ok</v>
      </c>
    </row>
    <row r="440" spans="1:23" x14ac:dyDescent="0.25">
      <c r="F440" s="16"/>
      <c r="U440" s="155"/>
    </row>
    <row r="441" spans="1:23" x14ac:dyDescent="0.25">
      <c r="A441" s="141" t="s">
        <v>8</v>
      </c>
      <c r="F441" s="16"/>
      <c r="U441" s="155"/>
    </row>
    <row r="442" spans="1:23" x14ac:dyDescent="0.25">
      <c r="A442" s="153" t="s">
        <v>690</v>
      </c>
      <c r="C442" s="147" t="s">
        <v>310</v>
      </c>
      <c r="D442" s="147" t="s">
        <v>383</v>
      </c>
      <c r="E442" s="147" t="s">
        <v>695</v>
      </c>
      <c r="F442" s="154">
        <f>VLOOKUP(C442,'Functional Assignment'!$C$1:$AR$731,13,)</f>
        <v>1774187.8685562583</v>
      </c>
      <c r="G442" s="154">
        <f t="shared" ref="G442:J445" si="136">(VLOOKUP($E442,$D$6:$AI$660,G$2,)/VLOOKUP($E442,$D$6:$AI$660,3,))*$F442</f>
        <v>1126539.6621220743</v>
      </c>
      <c r="H442" s="154">
        <f t="shared" si="136"/>
        <v>519903.24212862179</v>
      </c>
      <c r="I442" s="154">
        <f t="shared" si="136"/>
        <v>37101.819473286261</v>
      </c>
      <c r="J442" s="154">
        <f t="shared" si="136"/>
        <v>0.10261976322290149</v>
      </c>
      <c r="K442" s="154">
        <f>(VLOOKUP($E442,$D$6:$AI$660,8,)/VLOOKUP($E442,$D$6:$AI$660,3,))*$F442</f>
        <v>90643.042212512737</v>
      </c>
      <c r="L442" s="154">
        <f t="shared" ref="L442:M445" si="137">(VLOOKUP($E442,$D$6:$AI$660,L$2,)/VLOOKUP($E442,$D$6:$AI$660,3,))*$F442</f>
        <v>0</v>
      </c>
      <c r="M442" s="154">
        <f t="shared" si="137"/>
        <v>0</v>
      </c>
      <c r="N442" s="154">
        <f>(VLOOKUP($E442,$D$6:$AI$660,11,)/VLOOKUP($E442,$D$6:$AI$660,3,))*$F442</f>
        <v>0</v>
      </c>
      <c r="O442" s="154">
        <f t="shared" ref="O442:Q445" si="138">(VLOOKUP($E442,$D$6:$AI$660,O$2,)/VLOOKUP($E442,$D$6:$AI$660,3,))*$F442</f>
        <v>0</v>
      </c>
      <c r="P442" s="154">
        <f t="shared" si="138"/>
        <v>0</v>
      </c>
      <c r="Q442" s="154">
        <f t="shared" si="138"/>
        <v>0</v>
      </c>
      <c r="R442" s="154">
        <f>(VLOOKUP($E442,$D$6:$AI$660,15,)/VLOOKUP($E442,$D$6:$AI$660,3,))*$F442</f>
        <v>0</v>
      </c>
      <c r="S442" s="154">
        <f>(VLOOKUP($E442,$D$6:$AI$660,16,)/VLOOKUP($E442,$D$6:$AI$660,3,))*$F442</f>
        <v>0</v>
      </c>
      <c r="T442" s="154">
        <f>(VLOOKUP($E442,$D$6:$AI$660,17,)/VLOOKUP($E442,$D$6:$AI$660,3,))*$F442</f>
        <v>0</v>
      </c>
      <c r="U442" s="155">
        <f>SUM(G442:M442)</f>
        <v>1774187.8685562583</v>
      </c>
      <c r="V442" s="140" t="str">
        <f>IF(ABS(F442-U442)&lt;0.01,"ok","err")</f>
        <v>ok</v>
      </c>
    </row>
    <row r="443" spans="1:23" x14ac:dyDescent="0.25">
      <c r="A443" s="153" t="s">
        <v>689</v>
      </c>
      <c r="C443" s="147" t="s">
        <v>310</v>
      </c>
      <c r="D443" s="147" t="s">
        <v>384</v>
      </c>
      <c r="E443" s="147" t="s">
        <v>694</v>
      </c>
      <c r="F443" s="16">
        <f>VLOOKUP(C443,'Functional Assignment'!$C$1:$AR$731,14,)</f>
        <v>2969854.0893079434</v>
      </c>
      <c r="G443" s="16">
        <f t="shared" si="136"/>
        <v>2746191.2595868399</v>
      </c>
      <c r="H443" s="16">
        <f t="shared" si="136"/>
        <v>220886.71335621015</v>
      </c>
      <c r="I443" s="16">
        <f t="shared" si="136"/>
        <v>2335.6867533976751</v>
      </c>
      <c r="J443" s="16">
        <f t="shared" si="136"/>
        <v>11.651577023695436</v>
      </c>
      <c r="K443" s="16">
        <f>(VLOOKUP($E443,$D$6:$AI$660,8,)/VLOOKUP($E443,$D$6:$AI$660,3,))*$F443</f>
        <v>428.77803447199204</v>
      </c>
      <c r="L443" s="16">
        <f t="shared" si="137"/>
        <v>0</v>
      </c>
      <c r="M443" s="16">
        <f t="shared" si="137"/>
        <v>0</v>
      </c>
      <c r="N443" s="16">
        <f>(VLOOKUP($E443,$D$6:$AI$660,11,)/VLOOKUP($E443,$D$6:$AI$660,3,))*$F443</f>
        <v>0</v>
      </c>
      <c r="O443" s="16">
        <f t="shared" si="138"/>
        <v>0</v>
      </c>
      <c r="P443" s="16">
        <f t="shared" si="138"/>
        <v>0</v>
      </c>
      <c r="Q443" s="16">
        <f t="shared" si="138"/>
        <v>0</v>
      </c>
      <c r="R443" s="16">
        <f>(VLOOKUP($E443,$D$6:$AI$660,15,)/VLOOKUP($E443,$D$6:$AI$660,3,))*$F443</f>
        <v>0</v>
      </c>
      <c r="S443" s="16">
        <f>(VLOOKUP($E443,$D$6:$AI$660,16,)/VLOOKUP($E443,$D$6:$AI$660,3,))*$F443</f>
        <v>0</v>
      </c>
      <c r="T443" s="16">
        <f>(VLOOKUP($E443,$D$6:$AI$660,17,)/VLOOKUP($E443,$D$6:$AI$660,3,))*$F443</f>
        <v>0</v>
      </c>
      <c r="U443" s="155">
        <f>SUM(G443:M443)</f>
        <v>2969854.0893079434</v>
      </c>
      <c r="V443" s="140" t="str">
        <f>IF(ABS(F443-U443)&lt;0.01,"ok","err")</f>
        <v>ok</v>
      </c>
      <c r="W443" s="156"/>
    </row>
    <row r="444" spans="1:23" x14ac:dyDescent="0.25">
      <c r="A444" s="153" t="s">
        <v>691</v>
      </c>
      <c r="C444" s="147" t="s">
        <v>310</v>
      </c>
      <c r="D444" s="147" t="s">
        <v>383</v>
      </c>
      <c r="E444" s="147" t="s">
        <v>321</v>
      </c>
      <c r="F444" s="16">
        <f>VLOOKUP(C444,'Functional Assignment'!$C$1:$AR$731,15,)</f>
        <v>258176.77911940357</v>
      </c>
      <c r="G444" s="16">
        <f t="shared" si="136"/>
        <v>144339.51952378999</v>
      </c>
      <c r="H444" s="16">
        <f t="shared" si="136"/>
        <v>68053.474300860631</v>
      </c>
      <c r="I444" s="16">
        <f t="shared" si="136"/>
        <v>4955.4818092003252</v>
      </c>
      <c r="J444" s="16">
        <f t="shared" si="136"/>
        <v>1343.6574513812243</v>
      </c>
      <c r="K444" s="16">
        <f>(VLOOKUP($E444,$D$6:$AI$660,8,)/VLOOKUP($E444,$D$6:$AI$660,3,))*$F444</f>
        <v>38525.864586615615</v>
      </c>
      <c r="L444" s="16">
        <f t="shared" si="137"/>
        <v>958.78144755581013</v>
      </c>
      <c r="M444" s="16">
        <f t="shared" si="137"/>
        <v>0</v>
      </c>
      <c r="N444" s="16">
        <f>(VLOOKUP($E444,$D$6:$AI$660,11,)/VLOOKUP($E444,$D$6:$AI$660,3,))*$F444</f>
        <v>0</v>
      </c>
      <c r="O444" s="16">
        <f t="shared" si="138"/>
        <v>0</v>
      </c>
      <c r="P444" s="16">
        <f t="shared" si="138"/>
        <v>0</v>
      </c>
      <c r="Q444" s="16">
        <f t="shared" si="138"/>
        <v>0</v>
      </c>
      <c r="R444" s="16"/>
      <c r="S444" s="16"/>
      <c r="T444" s="16"/>
      <c r="U444" s="155">
        <f>SUM(G444:M444)</f>
        <v>258176.7791194036</v>
      </c>
      <c r="V444" s="140" t="str">
        <f>IF(ABS(F444-U444)&lt;0.01,"ok","err")</f>
        <v>ok</v>
      </c>
    </row>
    <row r="445" spans="1:23" x14ac:dyDescent="0.25">
      <c r="A445" s="153" t="s">
        <v>688</v>
      </c>
      <c r="C445" s="147" t="s">
        <v>310</v>
      </c>
      <c r="D445" s="147" t="s">
        <v>384</v>
      </c>
      <c r="E445" s="147" t="s">
        <v>322</v>
      </c>
      <c r="F445" s="16">
        <f>VLOOKUP(C445,'Functional Assignment'!$C$1:$AR$731,16,)</f>
        <v>186061.94353915405</v>
      </c>
      <c r="G445" s="16">
        <f t="shared" si="136"/>
        <v>172028.09590283717</v>
      </c>
      <c r="H445" s="16">
        <f t="shared" si="136"/>
        <v>13836.880652887034</v>
      </c>
      <c r="I445" s="16">
        <f t="shared" si="136"/>
        <v>146.89700227248369</v>
      </c>
      <c r="J445" s="16">
        <f t="shared" si="136"/>
        <v>3.3574622933525764</v>
      </c>
      <c r="K445" s="16">
        <f>(VLOOKUP($E445,$D$6:$AI$660,8,)/VLOOKUP($E445,$D$6:$AI$660,3,))*$F445</f>
        <v>46.128612378235403</v>
      </c>
      <c r="L445" s="16">
        <f t="shared" si="137"/>
        <v>0.58390648580044802</v>
      </c>
      <c r="M445" s="16">
        <f t="shared" si="137"/>
        <v>0</v>
      </c>
      <c r="N445" s="16">
        <f>(VLOOKUP($E445,$D$6:$AI$660,11,)/VLOOKUP($E445,$D$6:$AI$660,3,))*$F445</f>
        <v>0</v>
      </c>
      <c r="O445" s="16">
        <f t="shared" si="138"/>
        <v>0</v>
      </c>
      <c r="P445" s="16">
        <f t="shared" si="138"/>
        <v>0</v>
      </c>
      <c r="Q445" s="16">
        <f t="shared" si="138"/>
        <v>0</v>
      </c>
      <c r="R445" s="16"/>
      <c r="S445" s="16"/>
      <c r="T445" s="16"/>
      <c r="U445" s="155">
        <f>SUM(G445:M445)</f>
        <v>186061.94353915408</v>
      </c>
      <c r="V445" s="140" t="str">
        <f>IF(ABS(F445-U445)&lt;0.01,"ok","err")</f>
        <v>ok</v>
      </c>
    </row>
    <row r="446" spans="1:23" x14ac:dyDescent="0.25">
      <c r="A446" s="147" t="s">
        <v>232</v>
      </c>
      <c r="F446" s="154">
        <f>SUM(F442:F445)</f>
        <v>5188280.6805227585</v>
      </c>
      <c r="G446" s="154">
        <f t="shared" ref="G446:Q446" si="139">SUM(G442:G445)</f>
        <v>4189098.5371355419</v>
      </c>
      <c r="H446" s="154">
        <f t="shared" si="139"/>
        <v>822680.31043857965</v>
      </c>
      <c r="I446" s="154">
        <f t="shared" si="139"/>
        <v>44539.885038156746</v>
      </c>
      <c r="J446" s="154">
        <f t="shared" si="139"/>
        <v>1358.7691104614953</v>
      </c>
      <c r="K446" s="154">
        <f t="shared" si="139"/>
        <v>129643.81344597858</v>
      </c>
      <c r="L446" s="154">
        <f t="shared" si="139"/>
        <v>959.36535404161054</v>
      </c>
      <c r="M446" s="154">
        <f t="shared" si="139"/>
        <v>0</v>
      </c>
      <c r="N446" s="154">
        <f t="shared" si="139"/>
        <v>0</v>
      </c>
      <c r="O446" s="154">
        <f t="shared" si="139"/>
        <v>0</v>
      </c>
      <c r="P446" s="154">
        <f t="shared" si="139"/>
        <v>0</v>
      </c>
      <c r="Q446" s="154">
        <f t="shared" si="139"/>
        <v>0</v>
      </c>
      <c r="R446" s="154">
        <f>R442+R443</f>
        <v>0</v>
      </c>
      <c r="S446" s="154">
        <f>S442+S443</f>
        <v>0</v>
      </c>
      <c r="T446" s="154">
        <f>T442+T443</f>
        <v>0</v>
      </c>
      <c r="U446" s="155">
        <f>SUM(G446:M446)</f>
        <v>5188280.6805227604</v>
      </c>
      <c r="V446" s="140" t="str">
        <f>IF(ABS(F446-U446)&lt;0.01,"ok","err")</f>
        <v>ok</v>
      </c>
      <c r="W446" s="156"/>
    </row>
    <row r="447" spans="1:23" x14ac:dyDescent="0.25">
      <c r="F447" s="16"/>
      <c r="U447" s="155"/>
    </row>
    <row r="448" spans="1:23" x14ac:dyDescent="0.25">
      <c r="A448" s="141" t="s">
        <v>10</v>
      </c>
      <c r="F448" s="16"/>
      <c r="U448" s="155"/>
    </row>
    <row r="449" spans="1:24" x14ac:dyDescent="0.25">
      <c r="A449" s="153" t="s">
        <v>210</v>
      </c>
      <c r="C449" s="147" t="s">
        <v>310</v>
      </c>
      <c r="D449" s="147" t="s">
        <v>376</v>
      </c>
      <c r="E449" s="147" t="s">
        <v>323</v>
      </c>
      <c r="F449" s="154">
        <f>VLOOKUP(C449,'Functional Assignment'!$C$1:$AR$731,17,)</f>
        <v>3100051.3851065408</v>
      </c>
      <c r="G449" s="154">
        <f>(VLOOKUP($E449,$D$6:$AI$660,G$2,)/VLOOKUP($E449,$D$6:$AI$660,3,))*$F449</f>
        <v>2606659.6068585245</v>
      </c>
      <c r="H449" s="154">
        <f>(VLOOKUP($E449,$D$6:$AI$660,H$2,)/VLOOKUP($E449,$D$6:$AI$660,3,))*$F449</f>
        <v>484175.32548009482</v>
      </c>
      <c r="I449" s="154">
        <f>(VLOOKUP($E449,$D$6:$AI$660,I$2,)/VLOOKUP($E449,$D$6:$AI$660,3,))*$F449</f>
        <v>4507.47471394491</v>
      </c>
      <c r="J449" s="154">
        <f>(VLOOKUP($E449,$D$6:$AI$660,J$2,)/VLOOKUP($E449,$D$6:$AI$660,3,))*$F449</f>
        <v>1336.1221469809191</v>
      </c>
      <c r="K449" s="154">
        <f>(VLOOKUP($E449,$D$6:$AI$660,8,)/VLOOKUP($E449,$D$6:$AI$660,3,))*$F449</f>
        <v>3298.4546737533597</v>
      </c>
      <c r="L449" s="154">
        <f>(VLOOKUP($E449,$D$6:$AI$660,L$2,)/VLOOKUP($E449,$D$6:$AI$660,3,))*$F449</f>
        <v>74.401233242556984</v>
      </c>
      <c r="M449" s="154">
        <f>(VLOOKUP($E449,$D$6:$AI$660,M$2,)/VLOOKUP($E449,$D$6:$AI$660,3,))*$F449</f>
        <v>0</v>
      </c>
      <c r="N449" s="154">
        <f>(VLOOKUP($E449,$D$6:$AI$660,11,)/VLOOKUP($E449,$D$6:$AI$660,3,))*$F449</f>
        <v>0</v>
      </c>
      <c r="O449" s="154">
        <f>(VLOOKUP($E449,$D$6:$AI$660,O$2,)/VLOOKUP($E449,$D$6:$AI$660,3,))*$F449</f>
        <v>0</v>
      </c>
      <c r="P449" s="154">
        <f>(VLOOKUP($E449,$D$6:$AI$660,P$2,)/VLOOKUP($E449,$D$6:$AI$660,3,))*$F449</f>
        <v>0</v>
      </c>
      <c r="Q449" s="154">
        <f>(VLOOKUP($E449,$D$6:$AI$660,Q$2,)/VLOOKUP($E449,$D$6:$AI$660,3,))*$F449</f>
        <v>0</v>
      </c>
      <c r="R449" s="154">
        <f>(VLOOKUP($E449,$D$6:$AI$660,15,)/VLOOKUP($E449,$D$6:$AI$660,3,))*$F449</f>
        <v>0</v>
      </c>
      <c r="S449" s="154">
        <f>(VLOOKUP($E449,$D$6:$AI$660,16,)/VLOOKUP($E449,$D$6:$AI$660,3,))*$F449</f>
        <v>0</v>
      </c>
      <c r="T449" s="154">
        <f>(VLOOKUP($E449,$D$6:$AI$660,17,)/VLOOKUP($E449,$D$6:$AI$660,3,))*$F449</f>
        <v>0</v>
      </c>
      <c r="U449" s="155">
        <f>SUM(G449:M449)</f>
        <v>3100051.3851065408</v>
      </c>
      <c r="V449" s="140" t="str">
        <f>IF(ABS(F449-U449)&lt;0.01,"ok","err")</f>
        <v>ok</v>
      </c>
      <c r="W449" s="156"/>
    </row>
    <row r="450" spans="1:24" x14ac:dyDescent="0.25">
      <c r="F450" s="16"/>
      <c r="U450" s="155"/>
    </row>
    <row r="451" spans="1:24" x14ac:dyDescent="0.25">
      <c r="A451" s="141" t="s">
        <v>11</v>
      </c>
      <c r="F451" s="16"/>
      <c r="U451" s="155"/>
    </row>
    <row r="452" spans="1:24" x14ac:dyDescent="0.25">
      <c r="A452" s="153" t="s">
        <v>210</v>
      </c>
      <c r="C452" s="147" t="s">
        <v>310</v>
      </c>
      <c r="D452" s="147" t="s">
        <v>385</v>
      </c>
      <c r="E452" s="147" t="s">
        <v>324</v>
      </c>
      <c r="F452" s="154">
        <f>VLOOKUP(C452,'Functional Assignment'!$C$1:$AR$731,18,)</f>
        <v>1165895.90661497</v>
      </c>
      <c r="G452" s="154">
        <f>(VLOOKUP($E452,$D$6:$AI$660,G$2,)/VLOOKUP($E452,$D$6:$AI$660,3,))*$F452</f>
        <v>862043.21694123291</v>
      </c>
      <c r="H452" s="154">
        <f>(VLOOKUP($E452,$D$6:$AI$660,H$2,)/VLOOKUP($E452,$D$6:$AI$660,3,))*$F452</f>
        <v>270897.59417829965</v>
      </c>
      <c r="I452" s="154">
        <f>(VLOOKUP($E452,$D$6:$AI$660,I$2,)/VLOOKUP($E452,$D$6:$AI$660,3,))*$F452</f>
        <v>20397.436567389603</v>
      </c>
      <c r="J452" s="154">
        <f>(VLOOKUP($E452,$D$6:$AI$660,J$2,)/VLOOKUP($E452,$D$6:$AI$660,3,))*$F452</f>
        <v>845.25425721181375</v>
      </c>
      <c r="K452" s="154">
        <f>(VLOOKUP($E452,$D$6:$AI$660,8,)/VLOOKUP($E452,$D$6:$AI$660,3,))*$F452</f>
        <v>11712.40467083588</v>
      </c>
      <c r="L452" s="154">
        <f>(VLOOKUP($E452,$D$6:$AI$660,L$2,)/VLOOKUP($E452,$D$6:$AI$660,3,))*$F452</f>
        <v>0</v>
      </c>
      <c r="M452" s="154">
        <f>(VLOOKUP($E452,$D$6:$AI$660,M$2,)/VLOOKUP($E452,$D$6:$AI$660,3,))*$F452</f>
        <v>0</v>
      </c>
      <c r="N452" s="154">
        <f>(VLOOKUP($E452,$D$6:$AI$660,11,)/VLOOKUP($E452,$D$6:$AI$660,3,))*$F452</f>
        <v>0</v>
      </c>
      <c r="O452" s="154">
        <f>(VLOOKUP($E452,$D$6:$AI$660,O$2,)/VLOOKUP($E452,$D$6:$AI$660,3,))*$F452</f>
        <v>0</v>
      </c>
      <c r="P452" s="154">
        <f>(VLOOKUP($E452,$D$6:$AI$660,P$2,)/VLOOKUP($E452,$D$6:$AI$660,3,))*$F452</f>
        <v>0</v>
      </c>
      <c r="Q452" s="154">
        <f>(VLOOKUP($E452,$D$6:$AI$660,Q$2,)/VLOOKUP($E452,$D$6:$AI$660,3,))*$F452</f>
        <v>0</v>
      </c>
      <c r="R452" s="154">
        <f>(VLOOKUP($E452,$D$6:$AI$660,15,)/VLOOKUP($E452,$D$6:$AI$660,3,))*$F452</f>
        <v>0</v>
      </c>
      <c r="S452" s="154">
        <f>(VLOOKUP($E452,$D$6:$AI$660,16,)/VLOOKUP($E452,$D$6:$AI$660,3,))*$F452</f>
        <v>0</v>
      </c>
      <c r="T452" s="154">
        <f>(VLOOKUP($E452,$D$6:$AI$660,17,)/VLOOKUP($E452,$D$6:$AI$660,3,))*$F452</f>
        <v>0</v>
      </c>
      <c r="U452" s="155">
        <f>SUM(G452:M452)</f>
        <v>1165895.9066149702</v>
      </c>
      <c r="V452" s="140" t="str">
        <f>IF(ABS(F452-U452)&lt;0.01,"ok","err")</f>
        <v>ok</v>
      </c>
    </row>
    <row r="453" spans="1:24" x14ac:dyDescent="0.25">
      <c r="F453" s="16"/>
      <c r="U453" s="155"/>
    </row>
    <row r="454" spans="1:24" x14ac:dyDescent="0.25">
      <c r="A454" s="141" t="s">
        <v>12</v>
      </c>
      <c r="F454" s="16"/>
      <c r="U454" s="155"/>
    </row>
    <row r="455" spans="1:24" x14ac:dyDescent="0.25">
      <c r="A455" s="153" t="s">
        <v>210</v>
      </c>
      <c r="C455" s="147" t="s">
        <v>310</v>
      </c>
      <c r="D455" s="147" t="s">
        <v>386</v>
      </c>
      <c r="E455" s="147" t="s">
        <v>325</v>
      </c>
      <c r="F455" s="154">
        <f>VLOOKUP(C455,'Functional Assignment'!$C$1:$AR$731,19,)</f>
        <v>0</v>
      </c>
      <c r="G455" s="154">
        <f>(VLOOKUP($E455,$D$6:$AI$660,G$2,)/VLOOKUP($E455,$D$6:$AI$660,3,))*$F455</f>
        <v>0</v>
      </c>
      <c r="H455" s="154">
        <f>(VLOOKUP($E455,$D$6:$AI$660,H$2,)/VLOOKUP($E455,$D$6:$AI$660,3,))*$F455</f>
        <v>0</v>
      </c>
      <c r="I455" s="154">
        <f>(VLOOKUP($E455,$D$6:$AI$660,I$2,)/VLOOKUP($E455,$D$6:$AI$660,3,))*$F455</f>
        <v>0</v>
      </c>
      <c r="J455" s="154">
        <f>(VLOOKUP($E455,$D$6:$AI$660,J$2,)/VLOOKUP($E455,$D$6:$AI$660,3,))*$F455</f>
        <v>0</v>
      </c>
      <c r="K455" s="154">
        <f>(VLOOKUP($E455,$D$6:$AI$660,8,)/VLOOKUP($E455,$D$6:$AI$660,3,))*$F455</f>
        <v>0</v>
      </c>
      <c r="L455" s="154">
        <f>(VLOOKUP($E455,$D$6:$AI$660,L$2,)/VLOOKUP($E455,$D$6:$AI$660,3,))*$F455</f>
        <v>0</v>
      </c>
      <c r="M455" s="154">
        <f>(VLOOKUP($E455,$D$6:$AI$660,M$2,)/VLOOKUP($E455,$D$6:$AI$660,3,))*$F455</f>
        <v>0</v>
      </c>
      <c r="N455" s="154">
        <f>(VLOOKUP($E455,$D$6:$AI$660,11,)/VLOOKUP($E455,$D$6:$AI$660,3,))*$F455</f>
        <v>0</v>
      </c>
      <c r="O455" s="154">
        <f>(VLOOKUP($E455,$D$6:$AI$660,O$2,)/VLOOKUP($E455,$D$6:$AI$660,3,))*$F455</f>
        <v>0</v>
      </c>
      <c r="P455" s="154">
        <f>(VLOOKUP($E455,$D$6:$AI$660,P$2,)/VLOOKUP($E455,$D$6:$AI$660,3,))*$F455</f>
        <v>0</v>
      </c>
      <c r="Q455" s="154">
        <f>(VLOOKUP($E455,$D$6:$AI$660,Q$2,)/VLOOKUP($E455,$D$6:$AI$660,3,))*$F455</f>
        <v>0</v>
      </c>
      <c r="R455" s="154">
        <f>(VLOOKUP($E455,$D$6:$AI$660,15,)/VLOOKUP($E455,$D$6:$AI$660,3,))*$F455</f>
        <v>0</v>
      </c>
      <c r="S455" s="154">
        <f>(VLOOKUP($E455,$D$6:$AI$660,16,)/VLOOKUP($E455,$D$6:$AI$660,3,))*$F455</f>
        <v>0</v>
      </c>
      <c r="T455" s="154">
        <f>(VLOOKUP($E455,$D$6:$AI$660,17,)/VLOOKUP($E455,$D$6:$AI$660,3,))*$F455</f>
        <v>0</v>
      </c>
      <c r="U455" s="155">
        <f>SUM(G455:M455)</f>
        <v>0</v>
      </c>
      <c r="V455" s="140" t="str">
        <f>IF(ABS(F455-U455)&lt;0.01,"ok","err")</f>
        <v>ok</v>
      </c>
    </row>
    <row r="456" spans="1:24" x14ac:dyDescent="0.25">
      <c r="F456" s="16"/>
      <c r="U456" s="155"/>
    </row>
    <row r="457" spans="1:24" x14ac:dyDescent="0.25">
      <c r="A457" s="141" t="s">
        <v>13</v>
      </c>
      <c r="F457" s="16"/>
      <c r="U457" s="155"/>
    </row>
    <row r="458" spans="1:24" x14ac:dyDescent="0.25">
      <c r="A458" s="153" t="s">
        <v>210</v>
      </c>
      <c r="C458" s="147" t="s">
        <v>310</v>
      </c>
      <c r="D458" s="147" t="s">
        <v>387</v>
      </c>
      <c r="E458" s="147" t="s">
        <v>326</v>
      </c>
      <c r="F458" s="154">
        <f>VLOOKUP(C458,'Functional Assignment'!$C$1:$AR$731,20,)</f>
        <v>0</v>
      </c>
      <c r="G458" s="154">
        <f>(VLOOKUP($E458,$D$6:$AI$660,G$2,)/VLOOKUP($E458,$D$6:$AI$660,3,))*$F458</f>
        <v>0</v>
      </c>
      <c r="H458" s="154">
        <f>(VLOOKUP($E458,$D$6:$AI$660,H$2,)/VLOOKUP($E458,$D$6:$AI$660,3,))*$F458</f>
        <v>0</v>
      </c>
      <c r="I458" s="154">
        <f>(VLOOKUP($E458,$D$6:$AI$660,I$2,)/VLOOKUP($E458,$D$6:$AI$660,3,))*$F458</f>
        <v>0</v>
      </c>
      <c r="J458" s="154">
        <f>(VLOOKUP($E458,$D$6:$AI$660,J$2,)/VLOOKUP($E458,$D$6:$AI$660,3,))*$F458</f>
        <v>0</v>
      </c>
      <c r="K458" s="154">
        <f>(VLOOKUP($E458,$D$6:$AI$660,8,)/VLOOKUP($E458,$D$6:$AI$660,3,))*$F458</f>
        <v>0</v>
      </c>
      <c r="L458" s="154">
        <f>(VLOOKUP($E458,$D$6:$AI$660,L$2,)/VLOOKUP($E458,$D$6:$AI$660,3,))*$F458</f>
        <v>0</v>
      </c>
      <c r="M458" s="154">
        <f>(VLOOKUP($E458,$D$6:$AI$660,M$2,)/VLOOKUP($E458,$D$6:$AI$660,3,))*$F458</f>
        <v>0</v>
      </c>
      <c r="N458" s="154">
        <f>(VLOOKUP($E458,$D$6:$AI$660,11,)/VLOOKUP($E458,$D$6:$AI$660,3,))*$F458</f>
        <v>0</v>
      </c>
      <c r="O458" s="154">
        <f>(VLOOKUP($E458,$D$6:$AI$660,O$2,)/VLOOKUP($E458,$D$6:$AI$660,3,))*$F458</f>
        <v>0</v>
      </c>
      <c r="P458" s="154">
        <f>(VLOOKUP($E458,$D$6:$AI$660,P$2,)/VLOOKUP($E458,$D$6:$AI$660,3,))*$F458</f>
        <v>0</v>
      </c>
      <c r="Q458" s="154">
        <f>(VLOOKUP($E458,$D$6:$AI$660,Q$2,)/VLOOKUP($E458,$D$6:$AI$660,3,))*$F458</f>
        <v>0</v>
      </c>
      <c r="R458" s="154">
        <f>(VLOOKUP($E458,$D$6:$AI$660,15,)/VLOOKUP($E458,$D$6:$AI$660,3,))*$F458</f>
        <v>0</v>
      </c>
      <c r="S458" s="154">
        <f>(VLOOKUP($E458,$D$6:$AI$660,16,)/VLOOKUP($E458,$D$6:$AI$660,3,))*$F458</f>
        <v>0</v>
      </c>
      <c r="T458" s="154">
        <f>(VLOOKUP($E458,$D$6:$AI$660,17,)/VLOOKUP($E458,$D$6:$AI$660,3,))*$F458</f>
        <v>0</v>
      </c>
      <c r="U458" s="155">
        <f>SUM(G458:M458)</f>
        <v>0</v>
      </c>
      <c r="V458" s="140" t="str">
        <f>IF(ABS(F458-U458)&lt;0.01,"ok","err")</f>
        <v>ok</v>
      </c>
    </row>
    <row r="459" spans="1:24" x14ac:dyDescent="0.25">
      <c r="F459" s="16"/>
      <c r="U459" s="155"/>
    </row>
    <row r="460" spans="1:24" x14ac:dyDescent="0.25">
      <c r="A460" s="147" t="s">
        <v>14</v>
      </c>
      <c r="D460" s="147" t="s">
        <v>388</v>
      </c>
      <c r="F460" s="154">
        <f t="shared" ref="F460:T460" si="140">F423+F428+F433+F436+F439+F446+F449+F452+F455+F458</f>
        <v>12821010.591184501</v>
      </c>
      <c r="G460" s="154">
        <f t="shared" si="140"/>
        <v>9837348.584429346</v>
      </c>
      <c r="H460" s="154">
        <f t="shared" si="140"/>
        <v>2619016.2842540117</v>
      </c>
      <c r="I460" s="154">
        <f t="shared" si="140"/>
        <v>154122.05817764052</v>
      </c>
      <c r="J460" s="154">
        <f t="shared" si="140"/>
        <v>5557.3635516369795</v>
      </c>
      <c r="K460" s="154">
        <f t="shared" si="140"/>
        <v>202493.12622569609</v>
      </c>
      <c r="L460" s="154">
        <f t="shared" si="140"/>
        <v>2473.1745461697205</v>
      </c>
      <c r="M460" s="154">
        <f t="shared" si="140"/>
        <v>0</v>
      </c>
      <c r="N460" s="154">
        <f t="shared" si="140"/>
        <v>0</v>
      </c>
      <c r="O460" s="154">
        <f t="shared" si="140"/>
        <v>0</v>
      </c>
      <c r="P460" s="154">
        <f t="shared" si="140"/>
        <v>0</v>
      </c>
      <c r="Q460" s="154">
        <f t="shared" si="140"/>
        <v>0</v>
      </c>
      <c r="R460" s="154">
        <f t="shared" si="140"/>
        <v>0</v>
      </c>
      <c r="S460" s="154">
        <f t="shared" si="140"/>
        <v>0</v>
      </c>
      <c r="T460" s="154">
        <f t="shared" si="140"/>
        <v>0</v>
      </c>
      <c r="U460" s="155">
        <f>SUM(G460:M460)</f>
        <v>12821010.591184501</v>
      </c>
      <c r="V460" s="140" t="str">
        <f>IF(ABS(F460-U460)&lt;0.01,"ok","err")</f>
        <v>ok</v>
      </c>
      <c r="W460" s="155"/>
      <c r="X460" s="140"/>
    </row>
    <row r="461" spans="1:24" x14ac:dyDescent="0.25">
      <c r="U461" s="155"/>
    </row>
    <row r="462" spans="1:24" x14ac:dyDescent="0.25">
      <c r="U462" s="155"/>
    </row>
    <row r="463" spans="1:24" x14ac:dyDescent="0.25">
      <c r="A463" s="152" t="s">
        <v>365</v>
      </c>
      <c r="U463" s="155"/>
    </row>
    <row r="464" spans="1:24" x14ac:dyDescent="0.25">
      <c r="G464" s="158"/>
      <c r="U464" s="155"/>
    </row>
    <row r="465" spans="1:25" x14ac:dyDescent="0.25">
      <c r="A465" s="141" t="s">
        <v>218</v>
      </c>
      <c r="U465" s="155"/>
    </row>
    <row r="466" spans="1:25" x14ac:dyDescent="0.25">
      <c r="A466" s="153" t="s">
        <v>303</v>
      </c>
      <c r="E466" s="147" t="s">
        <v>785</v>
      </c>
      <c r="F466" s="16">
        <v>334037984.83669817</v>
      </c>
      <c r="G466" s="16">
        <f t="shared" ref="G466:J469" si="141">(VLOOKUP($E466,$D$6:$AI$663,G$2,)/VLOOKUP($E466,$D$6:$AI$663,3,))*$F466</f>
        <v>220393501.10999998</v>
      </c>
      <c r="H466" s="16">
        <f t="shared" si="141"/>
        <v>94537965.239999995</v>
      </c>
      <c r="I466" s="16">
        <f t="shared" si="141"/>
        <v>9504796.0899999999</v>
      </c>
      <c r="J466" s="16">
        <f t="shared" si="141"/>
        <v>2376092.09</v>
      </c>
      <c r="K466" s="16">
        <f>(VLOOKUP($E466,$D$6:$AI$663,8,)/VLOOKUP($E466,$D$6:$AI$663,3,))*$F466</f>
        <v>6987865.7800000003</v>
      </c>
      <c r="L466" s="16">
        <f>(VLOOKUP($E466,$D$6:$AI$663,L$2,)/VLOOKUP($E466,$D$6:$AI$663,3,))*$F466</f>
        <v>237764.52669826537</v>
      </c>
      <c r="M466" s="16">
        <f>(VLOOKUP($E466,$D$6:$AI$663,M$2,)/VLOOKUP($E466,$D$6:$AI$663,3,))*$F466</f>
        <v>0</v>
      </c>
      <c r="N466" s="16">
        <v>0</v>
      </c>
      <c r="O466" s="16">
        <f t="shared" ref="O466:Q468" si="142">(VLOOKUP($E466,$D$6:$AI$663,O$2,)/VLOOKUP($E466,$D$6:$AI$663,3,))*$F466</f>
        <v>0</v>
      </c>
      <c r="P466" s="16">
        <f t="shared" si="142"/>
        <v>0</v>
      </c>
      <c r="Q466" s="16">
        <f t="shared" si="142"/>
        <v>0</v>
      </c>
      <c r="R466" s="16">
        <v>0</v>
      </c>
      <c r="S466" s="16">
        <v>0</v>
      </c>
      <c r="T466" s="16">
        <v>0</v>
      </c>
      <c r="U466" s="155">
        <f>SUM(G466:M466)</f>
        <v>334037984.83669817</v>
      </c>
      <c r="V466" s="140" t="str">
        <f>IF(ABS(F466-U466)&lt;2,"ok","err")</f>
        <v>ok</v>
      </c>
      <c r="W466" s="155"/>
      <c r="X466" s="140"/>
    </row>
    <row r="467" spans="1:25" x14ac:dyDescent="0.25">
      <c r="A467" s="147" t="s">
        <v>771</v>
      </c>
      <c r="E467" s="147" t="s">
        <v>785</v>
      </c>
      <c r="F467" s="16">
        <v>5458606.8618000001</v>
      </c>
      <c r="G467" s="16">
        <f t="shared" si="141"/>
        <v>3601511.0019398094</v>
      </c>
      <c r="H467" s="16">
        <f t="shared" si="141"/>
        <v>1544870.9703237915</v>
      </c>
      <c r="I467" s="16">
        <f t="shared" si="141"/>
        <v>155320.49500971552</v>
      </c>
      <c r="J467" s="16">
        <f t="shared" si="141"/>
        <v>38828.376338946742</v>
      </c>
      <c r="K467" s="16">
        <f>(VLOOKUP($E467,$D$6:$AI$663,8,)/VLOOKUP($E467,$D$6:$AI$663,3,))*$F467</f>
        <v>114190.64246448784</v>
      </c>
      <c r="L467" s="16">
        <f>(VLOOKUP($E467,$D$6:$AI$663,L$2,)/VLOOKUP($E467,$D$6:$AI$663,3,))*$F467</f>
        <v>3885.3757232497665</v>
      </c>
      <c r="M467" s="16">
        <f>(VLOOKUP($E467,$D$6:$AI$663,M$2,)/VLOOKUP($E467,$D$6:$AI$663,3,))*$F467</f>
        <v>0</v>
      </c>
      <c r="N467" s="16">
        <v>0</v>
      </c>
      <c r="O467" s="16">
        <f t="shared" si="142"/>
        <v>0</v>
      </c>
      <c r="P467" s="16">
        <f t="shared" si="142"/>
        <v>0</v>
      </c>
      <c r="Q467" s="16">
        <f t="shared" si="142"/>
        <v>0</v>
      </c>
      <c r="R467" s="16">
        <v>0</v>
      </c>
      <c r="S467" s="16">
        <v>0</v>
      </c>
      <c r="T467" s="16">
        <v>0</v>
      </c>
      <c r="U467" s="155">
        <f>SUM(G467:M467)</f>
        <v>5458606.861800001</v>
      </c>
      <c r="V467" s="140" t="str">
        <f>IF(ABS(F467-U467)&lt;2,"ok","err")</f>
        <v>ok</v>
      </c>
      <c r="W467" s="155"/>
      <c r="X467" s="140"/>
    </row>
    <row r="468" spans="1:25" x14ac:dyDescent="0.25">
      <c r="A468" s="147" t="s">
        <v>654</v>
      </c>
      <c r="E468" s="147" t="s">
        <v>676</v>
      </c>
      <c r="F468" s="154">
        <v>1234768</v>
      </c>
      <c r="G468" s="16">
        <f t="shared" si="141"/>
        <v>1028042.134094503</v>
      </c>
      <c r="H468" s="16">
        <f t="shared" si="141"/>
        <v>189000.81465052479</v>
      </c>
      <c r="I468" s="16">
        <f t="shared" si="141"/>
        <v>13032.042851115501</v>
      </c>
      <c r="J468" s="16">
        <f t="shared" si="141"/>
        <v>4693.0084038566065</v>
      </c>
      <c r="K468" s="16">
        <f>(VLOOKUP($E468,$D$6:$AI$663,8,)/VLOOKUP($E468,$D$6:$AI$663,3,))*$F468</f>
        <v>0</v>
      </c>
      <c r="L468" s="16">
        <f>(VLOOKUP($E468,$D$6:$AI$663,L$2,)/VLOOKUP($E468,$D$6:$AI$663,3,))*$F468</f>
        <v>0</v>
      </c>
      <c r="M468" s="16">
        <f>SUM(O468:T468)</f>
        <v>0</v>
      </c>
      <c r="N468" s="16">
        <v>0</v>
      </c>
      <c r="O468" s="16">
        <f t="shared" si="142"/>
        <v>0</v>
      </c>
      <c r="P468" s="16">
        <f t="shared" si="142"/>
        <v>0</v>
      </c>
      <c r="Q468" s="16">
        <f t="shared" si="142"/>
        <v>0</v>
      </c>
      <c r="R468" s="16">
        <v>0</v>
      </c>
      <c r="S468" s="16">
        <v>0</v>
      </c>
      <c r="T468" s="16">
        <v>0</v>
      </c>
      <c r="U468" s="155">
        <f>SUM(G468:M468)</f>
        <v>1234768</v>
      </c>
      <c r="V468" s="140" t="str">
        <f>IF(ABS(F468-U468)&lt;1,"ok","err")</f>
        <v>ok</v>
      </c>
      <c r="W468" s="155"/>
      <c r="X468" s="140"/>
    </row>
    <row r="469" spans="1:25" x14ac:dyDescent="0.25">
      <c r="A469" s="147" t="s">
        <v>703</v>
      </c>
      <c r="D469" s="147" t="s">
        <v>220</v>
      </c>
      <c r="E469" s="159" t="s">
        <v>729</v>
      </c>
      <c r="F469" s="16">
        <v>310022.12219066662</v>
      </c>
      <c r="G469" s="16">
        <f t="shared" si="141"/>
        <v>88963.306391088496</v>
      </c>
      <c r="H469" s="16">
        <f t="shared" si="141"/>
        <v>221058.81579957815</v>
      </c>
      <c r="I469" s="16">
        <f t="shared" si="141"/>
        <v>0</v>
      </c>
      <c r="J469" s="16">
        <f t="shared" si="141"/>
        <v>0</v>
      </c>
      <c r="K469" s="16">
        <f>(VLOOKUP($E469,$D$6:$AI$663,8,)/VLOOKUP($E469,$D$6:$AI$663,3,))*$F469</f>
        <v>0</v>
      </c>
      <c r="L469" s="16">
        <f>(VLOOKUP($E469,$D$6:$AI$663,L$2,)/VLOOKUP($E469,$D$6:$AI$663,3,))*$F469</f>
        <v>0</v>
      </c>
      <c r="M469" s="16">
        <f>SUM(O469:T469)</f>
        <v>0</v>
      </c>
      <c r="N469" s="16">
        <f>(VLOOKUP($E469,$D$6:$AI$660,11,)/VLOOKUP($E469,$D$6:$AI$660,3,))*$F469</f>
        <v>0</v>
      </c>
      <c r="O469" s="16">
        <f>(VLOOKUP($E469,$D$6:$AI$660,O$2,)/VLOOKUP($E469,$D$6:$AI$660,3,))*$F469</f>
        <v>0</v>
      </c>
      <c r="P469" s="16">
        <f>(VLOOKUP($E469,$D$6:$AI$660,P$2,)/VLOOKUP($E469,$D$6:$AI$660,3,))*$F469</f>
        <v>0</v>
      </c>
      <c r="Q469" s="16">
        <f>(VLOOKUP($E469,$D$6:$AI$660,Q$2,)/VLOOKUP($E469,$D$6:$AI$660,3,))*$F469</f>
        <v>0</v>
      </c>
      <c r="R469" s="16">
        <f>(VLOOKUP($E469,$D$6:$AI$660,15,)/VLOOKUP($E469,$D$6:$AI$660,3,))*$F469</f>
        <v>0</v>
      </c>
      <c r="S469" s="16">
        <f>(VLOOKUP($E469,$D$6:$AI$660,16,)/VLOOKUP($E469,$D$6:$AI$660,3,))*$F469</f>
        <v>0</v>
      </c>
      <c r="T469" s="16">
        <f>(VLOOKUP($E469,$D$6:$AI$660,17,)/VLOOKUP($E469,$D$6:$AI$660,3,))*$F469</f>
        <v>0</v>
      </c>
      <c r="U469" s="155">
        <f>SUM(G469:M469)</f>
        <v>310022.12219066662</v>
      </c>
      <c r="V469" s="140" t="str">
        <f>IF(ABS(F469-U469)&lt;0.01,"ok","err")</f>
        <v>ok</v>
      </c>
      <c r="W469" s="155"/>
      <c r="X469" s="140"/>
    </row>
    <row r="470" spans="1:25" x14ac:dyDescent="0.25">
      <c r="U470" s="155"/>
    </row>
    <row r="471" spans="1:25" x14ac:dyDescent="0.25">
      <c r="A471" s="147" t="s">
        <v>767</v>
      </c>
      <c r="D471" s="147" t="s">
        <v>221</v>
      </c>
      <c r="F471" s="155">
        <f t="shared" ref="F471:T471" si="143">SUM(F466:F470)</f>
        <v>341041381.82068884</v>
      </c>
      <c r="G471" s="155">
        <f t="shared" si="143"/>
        <v>225112017.55242538</v>
      </c>
      <c r="H471" s="155">
        <f t="shared" si="143"/>
        <v>96492895.84077388</v>
      </c>
      <c r="I471" s="155">
        <f t="shared" si="143"/>
        <v>9673148.6278608292</v>
      </c>
      <c r="J471" s="155">
        <f t="shared" si="143"/>
        <v>2419613.4747428033</v>
      </c>
      <c r="K471" s="155">
        <f t="shared" si="143"/>
        <v>7102056.4224644881</v>
      </c>
      <c r="L471" s="155">
        <f t="shared" si="143"/>
        <v>241649.90242151514</v>
      </c>
      <c r="M471" s="155">
        <f t="shared" si="143"/>
        <v>0</v>
      </c>
      <c r="N471" s="155">
        <f t="shared" si="143"/>
        <v>0</v>
      </c>
      <c r="O471" s="155">
        <f t="shared" si="143"/>
        <v>0</v>
      </c>
      <c r="P471" s="155">
        <f t="shared" si="143"/>
        <v>0</v>
      </c>
      <c r="Q471" s="155">
        <f t="shared" si="143"/>
        <v>0</v>
      </c>
      <c r="R471" s="155">
        <f t="shared" si="143"/>
        <v>0</v>
      </c>
      <c r="S471" s="155">
        <f t="shared" si="143"/>
        <v>0</v>
      </c>
      <c r="T471" s="155">
        <f t="shared" si="143"/>
        <v>0</v>
      </c>
      <c r="U471" s="155">
        <f>SUM(G471:M471)</f>
        <v>341041381.82068896</v>
      </c>
      <c r="V471" s="140" t="str">
        <f>IF(ABS(F471-U471)&lt;2,"ok","err")</f>
        <v>ok</v>
      </c>
      <c r="W471" s="155"/>
      <c r="X471" s="140"/>
    </row>
    <row r="472" spans="1:25" x14ac:dyDescent="0.25">
      <c r="F472" s="155"/>
      <c r="U472" s="155"/>
    </row>
    <row r="473" spans="1:25" x14ac:dyDescent="0.25">
      <c r="A473" s="141" t="s">
        <v>655</v>
      </c>
      <c r="Q473" s="155"/>
      <c r="U473" s="155"/>
    </row>
    <row r="474" spans="1:25" x14ac:dyDescent="0.25">
      <c r="A474" s="147" t="s">
        <v>874</v>
      </c>
      <c r="F474" s="16">
        <v>-18939886</v>
      </c>
      <c r="G474" s="16">
        <v>-12833668</v>
      </c>
      <c r="H474" s="16">
        <v>-5604314</v>
      </c>
      <c r="I474" s="16">
        <v>-378798</v>
      </c>
      <c r="J474" s="16">
        <v>-123106</v>
      </c>
      <c r="K474" s="16"/>
      <c r="L474" s="16">
        <v>0</v>
      </c>
      <c r="M474" s="16">
        <v>0</v>
      </c>
      <c r="N474" s="16">
        <v>0</v>
      </c>
      <c r="O474" s="16">
        <v>0</v>
      </c>
      <c r="P474" s="16">
        <v>0</v>
      </c>
      <c r="Q474" s="16">
        <v>0</v>
      </c>
      <c r="R474" s="155">
        <v>0</v>
      </c>
      <c r="S474" s="155">
        <v>0</v>
      </c>
      <c r="T474" s="155">
        <v>0</v>
      </c>
      <c r="U474" s="16">
        <f>SUM(G474:M474)</f>
        <v>-18939886</v>
      </c>
      <c r="V474" s="140" t="str">
        <f>IF(ABS(F474-U474=0),"ok","err")</f>
        <v>ok</v>
      </c>
      <c r="W474" s="19"/>
      <c r="X474" s="140"/>
      <c r="Y474" s="156">
        <f>+F474-U474</f>
        <v>0</v>
      </c>
    </row>
    <row r="475" spans="1:25" x14ac:dyDescent="0.25">
      <c r="A475" s="147" t="s">
        <v>772</v>
      </c>
      <c r="E475" s="147" t="s">
        <v>783</v>
      </c>
      <c r="F475" s="16">
        <v>-167683934</v>
      </c>
      <c r="G475" s="154">
        <f t="shared" ref="G475:J477" si="144">(VLOOKUP($E475,$D$6:$AI$660,G$2,)/VLOOKUP($E475,$D$6:$AI$660,3,))*$F475</f>
        <v>-105116312.00000001</v>
      </c>
      <c r="H475" s="154">
        <f t="shared" si="144"/>
        <v>-54544206</v>
      </c>
      <c r="I475" s="154">
        <f t="shared" si="144"/>
        <v>-6048391</v>
      </c>
      <c r="J475" s="154">
        <f t="shared" si="144"/>
        <v>-1975025</v>
      </c>
      <c r="K475" s="154">
        <f>(VLOOKUP($E475,$D$6:$AI$660,8,)/VLOOKUP($E475,$D$6:$AI$660,3,))*$F475</f>
        <v>0</v>
      </c>
      <c r="L475" s="154">
        <f t="shared" ref="L475:M477" si="145">(VLOOKUP($E475,$D$6:$AI$660,L$2,)/VLOOKUP($E475,$D$6:$AI$660,3,))*$F475</f>
        <v>0</v>
      </c>
      <c r="M475" s="154">
        <f t="shared" si="145"/>
        <v>0</v>
      </c>
      <c r="N475" s="154">
        <f>(VLOOKUP($E475,$D$6:$AI$660,11,)/VLOOKUP($E475,$D$6:$AI$660,3,))*$F475</f>
        <v>0</v>
      </c>
      <c r="O475" s="154">
        <f t="shared" ref="O475:Q477" si="146">(VLOOKUP($E475,$D$6:$AI$660,O$2,)/VLOOKUP($E475,$D$6:$AI$660,3,))*$F475</f>
        <v>0</v>
      </c>
      <c r="P475" s="154">
        <f t="shared" si="146"/>
        <v>0</v>
      </c>
      <c r="Q475" s="154">
        <f t="shared" si="146"/>
        <v>0</v>
      </c>
      <c r="U475" s="155">
        <f>SUM(G475:M475)</f>
        <v>-167683934</v>
      </c>
      <c r="V475" s="140" t="str">
        <f>IF(ABS((F475-U475)&lt;0.001),"ok","err")</f>
        <v>ok</v>
      </c>
      <c r="W475" s="155"/>
      <c r="X475" s="140"/>
    </row>
    <row r="476" spans="1:25" x14ac:dyDescent="0.25">
      <c r="A476" s="147" t="s">
        <v>883</v>
      </c>
      <c r="E476" s="147" t="s">
        <v>785</v>
      </c>
      <c r="F476" s="16">
        <v>-1840503.8</v>
      </c>
      <c r="G476" s="154">
        <f t="shared" si="144"/>
        <v>-1214338.1732067473</v>
      </c>
      <c r="H476" s="154">
        <f t="shared" si="144"/>
        <v>-520891.31226662867</v>
      </c>
      <c r="I476" s="154">
        <f t="shared" si="144"/>
        <v>-52370.131889109201</v>
      </c>
      <c r="J476" s="154">
        <f t="shared" si="144"/>
        <v>-13091.943788766659</v>
      </c>
      <c r="K476" s="154">
        <f>(VLOOKUP($E476,$D$6:$AI$660,8,)/VLOOKUP($E476,$D$6:$AI$660,3,))*$F476</f>
        <v>-38502.188690509087</v>
      </c>
      <c r="L476" s="154">
        <f t="shared" si="145"/>
        <v>-1310.0501582396159</v>
      </c>
      <c r="M476" s="154">
        <f t="shared" si="145"/>
        <v>0</v>
      </c>
      <c r="N476" s="154">
        <f>(VLOOKUP($E476,$D$6:$AI$660,11,)/VLOOKUP($E476,$D$6:$AI$660,3,))*$F476</f>
        <v>0</v>
      </c>
      <c r="O476" s="154">
        <f t="shared" si="146"/>
        <v>0</v>
      </c>
      <c r="P476" s="154">
        <f t="shared" si="146"/>
        <v>0</v>
      </c>
      <c r="Q476" s="154">
        <f t="shared" si="146"/>
        <v>0</v>
      </c>
      <c r="U476" s="155">
        <f>SUM(G476:M476)</f>
        <v>-1840503.8000000007</v>
      </c>
      <c r="V476" s="140" t="str">
        <f>IF(ABS((F476-U476)&lt;0.001),"ok","err")</f>
        <v>ok</v>
      </c>
      <c r="W476" s="155"/>
      <c r="X476" s="140"/>
    </row>
    <row r="477" spans="1:25" x14ac:dyDescent="0.25">
      <c r="A477" s="147" t="s">
        <v>701</v>
      </c>
      <c r="E477" s="147" t="s">
        <v>700</v>
      </c>
      <c r="F477" s="16">
        <v>-4660303</v>
      </c>
      <c r="G477" s="16">
        <f t="shared" si="144"/>
        <v>-1917160.9756932515</v>
      </c>
      <c r="H477" s="16">
        <f t="shared" si="144"/>
        <v>-1064992.432813928</v>
      </c>
      <c r="I477" s="16">
        <f t="shared" si="144"/>
        <v>0</v>
      </c>
      <c r="J477" s="16">
        <f t="shared" si="144"/>
        <v>-6736.8698972382799</v>
      </c>
      <c r="K477" s="16">
        <f>(VLOOKUP($E477,$D$6:$AI$660,8,)/VLOOKUP($E477,$D$6:$AI$660,3,))*$F477</f>
        <v>-1578211.5215017274</v>
      </c>
      <c r="L477" s="16">
        <f t="shared" si="145"/>
        <v>-93201.200093854743</v>
      </c>
      <c r="M477" s="16">
        <f t="shared" si="145"/>
        <v>0</v>
      </c>
      <c r="N477" s="16">
        <f>(VLOOKUP($E477,$D$6:$AI$660,11,)/VLOOKUP($E477,$D$6:$AI$660,3,))*$F477</f>
        <v>0</v>
      </c>
      <c r="O477" s="16">
        <f t="shared" si="146"/>
        <v>0</v>
      </c>
      <c r="P477" s="16">
        <f t="shared" si="146"/>
        <v>0</v>
      </c>
      <c r="Q477" s="16">
        <f t="shared" si="146"/>
        <v>0</v>
      </c>
      <c r="R477" s="16"/>
      <c r="S477" s="16"/>
      <c r="T477" s="16"/>
      <c r="U477" s="155">
        <f>SUM(G477:M477)</f>
        <v>-4660303.0000000009</v>
      </c>
      <c r="V477" s="140" t="str">
        <f>IF(ABS((F477-U477)&lt;0.001),"ok","err")</f>
        <v>ok</v>
      </c>
      <c r="W477" s="16"/>
      <c r="X477" s="140"/>
    </row>
    <row r="478" spans="1:25" x14ac:dyDescent="0.25">
      <c r="A478" s="147" t="s">
        <v>657</v>
      </c>
      <c r="F478" s="155">
        <f t="shared" ref="F478:T478" si="147">SUM(F474:F477)</f>
        <v>-193124626.80000001</v>
      </c>
      <c r="G478" s="155">
        <f t="shared" si="147"/>
        <v>-121081479.14890002</v>
      </c>
      <c r="H478" s="155">
        <f t="shared" si="147"/>
        <v>-61734403.745080553</v>
      </c>
      <c r="I478" s="155">
        <f t="shared" si="147"/>
        <v>-6479559.1318891095</v>
      </c>
      <c r="J478" s="155">
        <f t="shared" si="147"/>
        <v>-2117959.8136860053</v>
      </c>
      <c r="K478" s="155">
        <f t="shared" si="147"/>
        <v>-1616713.7101922366</v>
      </c>
      <c r="L478" s="155">
        <f t="shared" si="147"/>
        <v>-94511.250252094353</v>
      </c>
      <c r="M478" s="155">
        <f t="shared" si="147"/>
        <v>0</v>
      </c>
      <c r="N478" s="155">
        <f t="shared" si="147"/>
        <v>0</v>
      </c>
      <c r="O478" s="155">
        <f t="shared" si="147"/>
        <v>0</v>
      </c>
      <c r="P478" s="155">
        <f t="shared" si="147"/>
        <v>0</v>
      </c>
      <c r="Q478" s="155">
        <f t="shared" si="147"/>
        <v>0</v>
      </c>
      <c r="R478" s="155">
        <f t="shared" si="147"/>
        <v>0</v>
      </c>
      <c r="S478" s="155">
        <f t="shared" si="147"/>
        <v>0</v>
      </c>
      <c r="T478" s="155">
        <f t="shared" si="147"/>
        <v>0</v>
      </c>
      <c r="U478" s="155">
        <f>SUM(G478:M478)</f>
        <v>-193124626.80000001</v>
      </c>
      <c r="V478" s="140" t="str">
        <f>IF(ABS(F478-U478)&lt;0.01,"ok","err")</f>
        <v>ok</v>
      </c>
      <c r="W478" s="155"/>
      <c r="X478" s="140"/>
    </row>
    <row r="479" spans="1:25" x14ac:dyDescent="0.25">
      <c r="F479" s="155"/>
      <c r="G479" s="155"/>
      <c r="H479" s="155"/>
      <c r="I479" s="155"/>
      <c r="J479" s="155"/>
      <c r="K479" s="155"/>
      <c r="L479" s="155"/>
      <c r="M479" s="155"/>
      <c r="N479" s="155"/>
      <c r="O479" s="155"/>
      <c r="P479" s="155"/>
      <c r="Q479" s="155"/>
      <c r="R479" s="155"/>
      <c r="S479" s="155"/>
      <c r="T479" s="155"/>
      <c r="U479" s="155"/>
      <c r="V479" s="140"/>
    </row>
    <row r="480" spans="1:25" x14ac:dyDescent="0.25">
      <c r="A480" s="141" t="s">
        <v>662</v>
      </c>
      <c r="D480" s="147" t="s">
        <v>788</v>
      </c>
      <c r="E480" s="155"/>
      <c r="F480" s="155">
        <f t="shared" ref="F480:T480" si="148">F471+F478</f>
        <v>147916755.02068883</v>
      </c>
      <c r="G480" s="155">
        <f t="shared" si="148"/>
        <v>104030538.40352537</v>
      </c>
      <c r="H480" s="155">
        <f t="shared" si="148"/>
        <v>34758492.095693327</v>
      </c>
      <c r="I480" s="155">
        <f t="shared" si="148"/>
        <v>3193589.4959717197</v>
      </c>
      <c r="J480" s="155">
        <f t="shared" si="148"/>
        <v>301653.66105679795</v>
      </c>
      <c r="K480" s="155">
        <f t="shared" si="148"/>
        <v>5485342.712272251</v>
      </c>
      <c r="L480" s="155">
        <f t="shared" si="148"/>
        <v>147138.65216942079</v>
      </c>
      <c r="M480" s="155">
        <f t="shared" si="148"/>
        <v>0</v>
      </c>
      <c r="N480" s="155">
        <f t="shared" si="148"/>
        <v>0</v>
      </c>
      <c r="O480" s="155">
        <f t="shared" si="148"/>
        <v>0</v>
      </c>
      <c r="P480" s="155">
        <f t="shared" si="148"/>
        <v>0</v>
      </c>
      <c r="Q480" s="155">
        <f t="shared" si="148"/>
        <v>0</v>
      </c>
      <c r="R480" s="155">
        <f t="shared" si="148"/>
        <v>0</v>
      </c>
      <c r="S480" s="155">
        <f t="shared" si="148"/>
        <v>0</v>
      </c>
      <c r="T480" s="155">
        <f t="shared" si="148"/>
        <v>0</v>
      </c>
      <c r="U480" s="155">
        <f>SUM(G480:M480)</f>
        <v>147916755.02068886</v>
      </c>
      <c r="V480" s="140" t="str">
        <f>IF(ABS(F480-U480)&lt;2,"ok","err")</f>
        <v>ok</v>
      </c>
      <c r="W480" s="155"/>
      <c r="X480" s="140"/>
    </row>
    <row r="481" spans="1:24" x14ac:dyDescent="0.25">
      <c r="A481" s="155"/>
      <c r="U481" s="155"/>
    </row>
    <row r="482" spans="1:24" x14ac:dyDescent="0.25">
      <c r="A482" s="141" t="s">
        <v>305</v>
      </c>
      <c r="U482" s="155"/>
    </row>
    <row r="483" spans="1:24" x14ac:dyDescent="0.25">
      <c r="A483" s="153" t="s">
        <v>222</v>
      </c>
      <c r="F483" s="155">
        <f t="shared" ref="F483:T483" si="149">F143</f>
        <v>69416767.277806863</v>
      </c>
      <c r="G483" s="155">
        <f t="shared" si="149"/>
        <v>52447969.002701022</v>
      </c>
      <c r="H483" s="155">
        <f t="shared" si="149"/>
        <v>14441132.022977147</v>
      </c>
      <c r="I483" s="155">
        <f t="shared" si="149"/>
        <v>934411.50374367682</v>
      </c>
      <c r="J483" s="155">
        <f t="shared" si="149"/>
        <v>41642.246010801871</v>
      </c>
      <c r="K483" s="155">
        <f t="shared" si="149"/>
        <v>1516604.2491476724</v>
      </c>
      <c r="L483" s="155">
        <f t="shared" si="149"/>
        <v>35008.253226549292</v>
      </c>
      <c r="M483" s="155">
        <f t="shared" si="149"/>
        <v>0</v>
      </c>
      <c r="N483" s="155">
        <f t="shared" si="149"/>
        <v>0</v>
      </c>
      <c r="O483" s="155">
        <f t="shared" si="149"/>
        <v>0</v>
      </c>
      <c r="P483" s="155">
        <f t="shared" si="149"/>
        <v>0</v>
      </c>
      <c r="Q483" s="155">
        <f t="shared" si="149"/>
        <v>0</v>
      </c>
      <c r="R483" s="155">
        <f t="shared" si="149"/>
        <v>0</v>
      </c>
      <c r="S483" s="155">
        <f t="shared" si="149"/>
        <v>0</v>
      </c>
      <c r="T483" s="155">
        <f t="shared" si="149"/>
        <v>0</v>
      </c>
      <c r="U483" s="155">
        <f>SUM(G483:M483)</f>
        <v>69416767.277806863</v>
      </c>
      <c r="V483" s="140" t="str">
        <f>IF(ABS(F483-U483)&lt;0.01,"ok","err")</f>
        <v>ok</v>
      </c>
      <c r="W483" s="155"/>
      <c r="X483" s="140"/>
    </row>
    <row r="484" spans="1:24" x14ac:dyDescent="0.25">
      <c r="A484" s="153" t="s">
        <v>223</v>
      </c>
      <c r="F484" s="16">
        <f t="shared" ref="F484:T484" si="150">F236</f>
        <v>29188731.504268151</v>
      </c>
      <c r="G484" s="16">
        <f t="shared" si="150"/>
        <v>22667096.250581</v>
      </c>
      <c r="H484" s="16">
        <f t="shared" si="150"/>
        <v>5768790.9637615122</v>
      </c>
      <c r="I484" s="16">
        <f t="shared" si="150"/>
        <v>311708.01202578825</v>
      </c>
      <c r="J484" s="16">
        <f t="shared" si="150"/>
        <v>14097.92707087115</v>
      </c>
      <c r="K484" s="16">
        <f t="shared" si="150"/>
        <v>421752.68056523934</v>
      </c>
      <c r="L484" s="16">
        <f t="shared" si="150"/>
        <v>5285.6702637429953</v>
      </c>
      <c r="M484" s="16">
        <f t="shared" si="150"/>
        <v>0</v>
      </c>
      <c r="N484" s="16">
        <f t="shared" si="150"/>
        <v>0</v>
      </c>
      <c r="O484" s="16">
        <f t="shared" si="150"/>
        <v>0</v>
      </c>
      <c r="P484" s="16">
        <f t="shared" si="150"/>
        <v>0</v>
      </c>
      <c r="Q484" s="16">
        <f t="shared" si="150"/>
        <v>0</v>
      </c>
      <c r="R484" s="16">
        <f t="shared" si="150"/>
        <v>0</v>
      </c>
      <c r="S484" s="16">
        <f t="shared" si="150"/>
        <v>0</v>
      </c>
      <c r="T484" s="16">
        <f t="shared" si="150"/>
        <v>0</v>
      </c>
      <c r="U484" s="155">
        <f>SUM(G484:M484)</f>
        <v>29188731.504268151</v>
      </c>
      <c r="V484" s="140" t="str">
        <f>IF(ABS(F484-U484)&lt;0.01,"ok","err")</f>
        <v>ok</v>
      </c>
      <c r="W484" s="155"/>
      <c r="X484" s="140"/>
    </row>
    <row r="485" spans="1:24" x14ac:dyDescent="0.25">
      <c r="A485" s="159" t="s">
        <v>748</v>
      </c>
      <c r="F485" s="16">
        <f t="shared" ref="F485:Q485" si="151">F281+F325+F369</f>
        <v>-69070</v>
      </c>
      <c r="G485" s="16">
        <f t="shared" si="151"/>
        <v>-53053.888932215246</v>
      </c>
      <c r="H485" s="16">
        <f t="shared" si="151"/>
        <v>-14051.555178960196</v>
      </c>
      <c r="I485" s="16">
        <f t="shared" si="151"/>
        <v>-822.4558680177397</v>
      </c>
      <c r="J485" s="16">
        <f t="shared" si="151"/>
        <v>-30.256361086107262</v>
      </c>
      <c r="K485" s="16">
        <f t="shared" si="151"/>
        <v>-1098.3967063089435</v>
      </c>
      <c r="L485" s="16">
        <f t="shared" si="151"/>
        <v>-13.446953411771108</v>
      </c>
      <c r="M485" s="16">
        <f t="shared" si="151"/>
        <v>0</v>
      </c>
      <c r="N485" s="16">
        <f t="shared" si="151"/>
        <v>0</v>
      </c>
      <c r="O485" s="16">
        <f t="shared" si="151"/>
        <v>0</v>
      </c>
      <c r="P485" s="16">
        <f t="shared" si="151"/>
        <v>0</v>
      </c>
      <c r="Q485" s="16">
        <f t="shared" si="151"/>
        <v>0</v>
      </c>
      <c r="R485" s="16">
        <f t="shared" ref="R485:T486" si="152">R412</f>
        <v>0</v>
      </c>
      <c r="S485" s="16">
        <f t="shared" si="152"/>
        <v>0</v>
      </c>
      <c r="T485" s="16">
        <f t="shared" si="152"/>
        <v>0</v>
      </c>
      <c r="U485" s="155">
        <f>SUM(G485:M485)</f>
        <v>-69070</v>
      </c>
      <c r="V485" s="140" t="str">
        <f>IF(ABS(F485-U485)&lt;0.01,"ok","err")</f>
        <v>ok</v>
      </c>
      <c r="W485" s="155"/>
      <c r="X485" s="140"/>
    </row>
    <row r="486" spans="1:24" x14ac:dyDescent="0.25">
      <c r="A486" s="153" t="s">
        <v>224</v>
      </c>
      <c r="F486" s="16">
        <f t="shared" ref="F486:Q486" si="153">F413</f>
        <v>8174078.8712890325</v>
      </c>
      <c r="G486" s="16">
        <f t="shared" si="153"/>
        <v>6271835.0196807683</v>
      </c>
      <c r="H486" s="16">
        <f t="shared" si="153"/>
        <v>1669762.7320737431</v>
      </c>
      <c r="I486" s="16">
        <f t="shared" si="153"/>
        <v>98261.041934997731</v>
      </c>
      <c r="J486" s="16">
        <f t="shared" si="153"/>
        <v>3543.1160176048802</v>
      </c>
      <c r="K486" s="16">
        <f t="shared" si="153"/>
        <v>129100.18074556527</v>
      </c>
      <c r="L486" s="16">
        <f t="shared" si="153"/>
        <v>1576.7808363527809</v>
      </c>
      <c r="M486" s="16">
        <f t="shared" si="153"/>
        <v>0</v>
      </c>
      <c r="N486" s="16">
        <f t="shared" si="153"/>
        <v>0</v>
      </c>
      <c r="O486" s="16">
        <f t="shared" si="153"/>
        <v>0</v>
      </c>
      <c r="P486" s="16">
        <f t="shared" si="153"/>
        <v>0</v>
      </c>
      <c r="Q486" s="16">
        <f t="shared" si="153"/>
        <v>0</v>
      </c>
      <c r="R486" s="16">
        <f t="shared" si="152"/>
        <v>0</v>
      </c>
      <c r="S486" s="16">
        <f t="shared" si="152"/>
        <v>0</v>
      </c>
      <c r="T486" s="16">
        <f t="shared" si="152"/>
        <v>0</v>
      </c>
      <c r="U486" s="155">
        <f>SUM(G486:M486)</f>
        <v>8174078.8712890325</v>
      </c>
      <c r="V486" s="140" t="str">
        <f>IF(ABS(F486-U486)&lt;0.01,"ok","err")</f>
        <v>ok</v>
      </c>
      <c r="W486" s="155"/>
      <c r="X486" s="140"/>
    </row>
    <row r="487" spans="1:24" x14ac:dyDescent="0.25">
      <c r="A487" s="147" t="s">
        <v>225</v>
      </c>
      <c r="D487" s="147" t="s">
        <v>226</v>
      </c>
      <c r="F487" s="155">
        <f>SUM(F483:F486)</f>
        <v>106710507.65336405</v>
      </c>
      <c r="G487" s="155">
        <f t="shared" ref="G487:T487" si="154">SUM(G483:G486)</f>
        <v>81333846.384030581</v>
      </c>
      <c r="H487" s="155">
        <f t="shared" si="154"/>
        <v>21865634.163633443</v>
      </c>
      <c r="I487" s="155">
        <f t="shared" si="154"/>
        <v>1343558.1018364453</v>
      </c>
      <c r="J487" s="155">
        <f t="shared" si="154"/>
        <v>59253.032738191789</v>
      </c>
      <c r="K487" s="155">
        <f t="shared" si="154"/>
        <v>2066358.7137521682</v>
      </c>
      <c r="L487" s="155">
        <f t="shared" si="154"/>
        <v>41857.257373233297</v>
      </c>
      <c r="M487" s="155">
        <f t="shared" si="154"/>
        <v>0</v>
      </c>
      <c r="N487" s="155">
        <f t="shared" si="154"/>
        <v>0</v>
      </c>
      <c r="O487" s="155">
        <f t="shared" si="154"/>
        <v>0</v>
      </c>
      <c r="P487" s="155">
        <f t="shared" si="154"/>
        <v>0</v>
      </c>
      <c r="Q487" s="155">
        <f t="shared" si="154"/>
        <v>0</v>
      </c>
      <c r="R487" s="155">
        <f t="shared" si="154"/>
        <v>0</v>
      </c>
      <c r="S487" s="155">
        <f t="shared" si="154"/>
        <v>0</v>
      </c>
      <c r="T487" s="155">
        <f t="shared" si="154"/>
        <v>0</v>
      </c>
      <c r="U487" s="155">
        <f>SUM(G487:M487)</f>
        <v>106710507.65336405</v>
      </c>
      <c r="V487" s="140" t="str">
        <f>IF(ABS(F487-U487)&lt;0.01,"ok","err")</f>
        <v>ok</v>
      </c>
      <c r="W487" s="155"/>
      <c r="X487" s="140"/>
    </row>
    <row r="488" spans="1:24" x14ac:dyDescent="0.25">
      <c r="F488" s="155"/>
      <c r="G488" s="155"/>
      <c r="H488" s="155"/>
      <c r="I488" s="155"/>
      <c r="J488" s="155"/>
      <c r="K488" s="155"/>
      <c r="L488" s="155"/>
      <c r="M488" s="155"/>
      <c r="N488" s="155"/>
      <c r="O488" s="155"/>
      <c r="P488" s="155"/>
      <c r="Q488" s="155"/>
      <c r="R488" s="155"/>
      <c r="S488" s="155"/>
      <c r="T488" s="155"/>
      <c r="U488" s="155"/>
      <c r="V488" s="140"/>
    </row>
    <row r="489" spans="1:24" x14ac:dyDescent="0.25">
      <c r="A489" s="161"/>
      <c r="F489" s="155"/>
      <c r="G489" s="155"/>
      <c r="H489" s="155"/>
      <c r="I489" s="155"/>
      <c r="J489" s="155"/>
      <c r="K489" s="155"/>
      <c r="L489" s="155"/>
      <c r="M489" s="155"/>
      <c r="N489" s="155"/>
      <c r="O489" s="155"/>
      <c r="P489" s="155"/>
      <c r="Q489" s="155"/>
      <c r="R489" s="155"/>
      <c r="S489" s="155"/>
      <c r="T489" s="155"/>
      <c r="U489" s="155"/>
      <c r="V489" s="140"/>
    </row>
    <row r="490" spans="1:24" x14ac:dyDescent="0.25">
      <c r="A490" s="161"/>
      <c r="F490" s="158"/>
      <c r="G490" s="158"/>
      <c r="H490" s="158"/>
      <c r="I490" s="158"/>
      <c r="J490" s="158"/>
      <c r="K490" s="158"/>
      <c r="L490" s="158"/>
      <c r="M490" s="158"/>
      <c r="N490" s="158"/>
      <c r="O490" s="158"/>
      <c r="P490" s="158"/>
      <c r="Q490" s="158"/>
      <c r="R490" s="155"/>
      <c r="S490" s="155"/>
      <c r="T490" s="155"/>
      <c r="U490" s="155"/>
      <c r="V490" s="140"/>
    </row>
    <row r="491" spans="1:24" x14ac:dyDescent="0.25">
      <c r="A491" s="162"/>
      <c r="F491" s="155"/>
      <c r="G491" s="155"/>
      <c r="H491" s="155"/>
      <c r="I491" s="155"/>
      <c r="J491" s="155"/>
      <c r="K491" s="155"/>
      <c r="L491" s="155"/>
      <c r="M491" s="155"/>
      <c r="N491" s="155"/>
      <c r="O491" s="155"/>
      <c r="P491" s="155"/>
      <c r="Q491" s="155"/>
      <c r="R491" s="155"/>
      <c r="S491" s="155"/>
      <c r="T491" s="155"/>
      <c r="U491" s="155"/>
      <c r="V491" s="140"/>
    </row>
    <row r="492" spans="1:24" x14ac:dyDescent="0.25">
      <c r="A492" s="156"/>
      <c r="F492" s="155"/>
      <c r="G492" s="155"/>
      <c r="H492" s="155"/>
      <c r="I492" s="155"/>
      <c r="J492" s="155"/>
      <c r="K492" s="155"/>
      <c r="L492" s="155"/>
      <c r="M492" s="155"/>
      <c r="N492" s="155"/>
      <c r="O492" s="155"/>
      <c r="P492" s="155"/>
      <c r="Q492" s="155"/>
      <c r="R492" s="155"/>
      <c r="S492" s="155"/>
      <c r="T492" s="155"/>
      <c r="U492" s="155"/>
      <c r="V492" s="140"/>
    </row>
    <row r="493" spans="1:24" x14ac:dyDescent="0.25">
      <c r="A493" s="152" t="s">
        <v>664</v>
      </c>
      <c r="F493" s="155"/>
      <c r="G493" s="155"/>
      <c r="H493" s="155"/>
      <c r="I493" s="155"/>
      <c r="J493" s="155"/>
      <c r="K493" s="155"/>
      <c r="L493" s="155"/>
      <c r="M493" s="155"/>
      <c r="N493" s="155"/>
      <c r="O493" s="155"/>
      <c r="P493" s="155"/>
      <c r="Q493" s="155"/>
      <c r="R493" s="155"/>
      <c r="S493" s="155"/>
      <c r="T493" s="155"/>
      <c r="U493" s="155"/>
      <c r="V493" s="140"/>
    </row>
    <row r="494" spans="1:24" x14ac:dyDescent="0.25">
      <c r="A494" s="141" t="s">
        <v>656</v>
      </c>
      <c r="F494" s="155"/>
      <c r="G494" s="155"/>
      <c r="H494" s="155"/>
      <c r="I494" s="155"/>
      <c r="J494" s="155"/>
      <c r="K494" s="155"/>
      <c r="L494" s="155"/>
      <c r="M494" s="155"/>
      <c r="N494" s="155"/>
      <c r="O494" s="155"/>
      <c r="P494" s="155"/>
      <c r="Q494" s="155"/>
      <c r="R494" s="155"/>
      <c r="S494" s="155"/>
      <c r="T494" s="155"/>
      <c r="U494" s="155"/>
      <c r="V494" s="140"/>
    </row>
    <row r="495" spans="1:24" hidden="1" x14ac:dyDescent="0.25">
      <c r="A495" s="147" t="s">
        <v>702</v>
      </c>
      <c r="D495" s="147" t="s">
        <v>330</v>
      </c>
      <c r="E495" s="147" t="s">
        <v>700</v>
      </c>
      <c r="F495" s="16">
        <v>0</v>
      </c>
      <c r="G495" s="16">
        <f t="shared" ref="G495:J513" si="155">(VLOOKUP($E495,$D$6:$AI$660,G$2,)/VLOOKUP($E495,$D$6:$AI$660,3,))*$F495</f>
        <v>0</v>
      </c>
      <c r="H495" s="16">
        <f t="shared" si="155"/>
        <v>0</v>
      </c>
      <c r="I495" s="16">
        <f t="shared" si="155"/>
        <v>0</v>
      </c>
      <c r="J495" s="16">
        <f t="shared" si="155"/>
        <v>0</v>
      </c>
      <c r="K495" s="16">
        <f t="shared" ref="K495:K513" si="156">(VLOOKUP($E495,$D$6:$AI$660,8,)/VLOOKUP($E495,$D$6:$AI$660,3,))*$F495</f>
        <v>0</v>
      </c>
      <c r="L495" s="16">
        <f t="shared" ref="L495:M513" si="157">(VLOOKUP($E495,$D$6:$AI$660,L$2,)/VLOOKUP($E495,$D$6:$AI$660,3,))*$F495</f>
        <v>0</v>
      </c>
      <c r="M495" s="16">
        <f t="shared" si="157"/>
        <v>0</v>
      </c>
      <c r="N495" s="16">
        <f t="shared" ref="N495:N513" si="158">(VLOOKUP($E495,$D$6:$AI$660,11,)/VLOOKUP($E495,$D$6:$AI$660,3,))*$F495</f>
        <v>0</v>
      </c>
      <c r="O495" s="16">
        <f t="shared" ref="O495:Q513" si="159">(VLOOKUP($E495,$D$6:$AI$660,O$2,)/VLOOKUP($E495,$D$6:$AI$660,3,))*$F495</f>
        <v>0</v>
      </c>
      <c r="P495" s="16">
        <f t="shared" si="159"/>
        <v>0</v>
      </c>
      <c r="Q495" s="16">
        <f t="shared" si="159"/>
        <v>0</v>
      </c>
      <c r="R495" s="16">
        <f t="shared" ref="R495:R513" si="160">(VLOOKUP($E495,$D$6:$AI$660,15,)/VLOOKUP($E495,$D$6:$AI$660,3,))*$F495</f>
        <v>0</v>
      </c>
      <c r="S495" s="16">
        <f t="shared" ref="S495:S513" si="161">(VLOOKUP($E495,$D$6:$AI$660,16,)/VLOOKUP($E495,$D$6:$AI$660,3,))*$F495</f>
        <v>0</v>
      </c>
      <c r="T495" s="16">
        <f t="shared" ref="T495:T513" si="162">(VLOOKUP($E495,$D$6:$AI$660,17,)/VLOOKUP($E495,$D$6:$AI$660,3,))*$F495</f>
        <v>0</v>
      </c>
      <c r="U495" s="155">
        <f>SUM(G495:M495)</f>
        <v>0</v>
      </c>
      <c r="V495" s="140" t="str">
        <f>IF(ABS(F495-U495)&lt;0.01,"ok","err")</f>
        <v>ok</v>
      </c>
      <c r="W495" s="155"/>
      <c r="X495" s="140"/>
    </row>
    <row r="496" spans="1:24" hidden="1" x14ac:dyDescent="0.25">
      <c r="A496" s="147" t="s">
        <v>660</v>
      </c>
      <c r="D496" s="147" t="s">
        <v>331</v>
      </c>
      <c r="E496" s="147" t="s">
        <v>297</v>
      </c>
      <c r="F496" s="16">
        <v>0</v>
      </c>
      <c r="G496" s="16">
        <f t="shared" si="155"/>
        <v>0</v>
      </c>
      <c r="H496" s="16">
        <f t="shared" si="155"/>
        <v>0</v>
      </c>
      <c r="I496" s="16">
        <f t="shared" si="155"/>
        <v>0</v>
      </c>
      <c r="J496" s="16">
        <f t="shared" si="155"/>
        <v>0</v>
      </c>
      <c r="K496" s="16">
        <f t="shared" si="156"/>
        <v>0</v>
      </c>
      <c r="L496" s="16">
        <f t="shared" si="157"/>
        <v>0</v>
      </c>
      <c r="M496" s="16">
        <f t="shared" si="157"/>
        <v>0</v>
      </c>
      <c r="N496" s="16">
        <f t="shared" si="158"/>
        <v>0</v>
      </c>
      <c r="O496" s="16">
        <f t="shared" si="159"/>
        <v>0</v>
      </c>
      <c r="P496" s="16">
        <f t="shared" si="159"/>
        <v>0</v>
      </c>
      <c r="Q496" s="16">
        <f t="shared" si="159"/>
        <v>0</v>
      </c>
      <c r="R496" s="16">
        <f t="shared" si="160"/>
        <v>0</v>
      </c>
      <c r="S496" s="16">
        <f t="shared" si="161"/>
        <v>0</v>
      </c>
      <c r="T496" s="16">
        <f t="shared" si="162"/>
        <v>0</v>
      </c>
      <c r="U496" s="155">
        <f>SUM(G496:M496)</f>
        <v>0</v>
      </c>
      <c r="V496" s="140" t="str">
        <f>IF(ABS(F496-U496)&lt;0.01,"ok","err")</f>
        <v>ok</v>
      </c>
      <c r="W496" s="155"/>
      <c r="X496" s="140"/>
    </row>
    <row r="497" spans="1:24" hidden="1" x14ac:dyDescent="0.25">
      <c r="A497" s="147" t="s">
        <v>659</v>
      </c>
      <c r="D497" s="147" t="s">
        <v>332</v>
      </c>
      <c r="E497" s="147" t="s">
        <v>356</v>
      </c>
      <c r="F497" s="16">
        <v>0</v>
      </c>
      <c r="G497" s="16">
        <f t="shared" si="155"/>
        <v>0</v>
      </c>
      <c r="H497" s="16">
        <f t="shared" si="155"/>
        <v>0</v>
      </c>
      <c r="I497" s="16">
        <f t="shared" si="155"/>
        <v>0</v>
      </c>
      <c r="J497" s="16">
        <f t="shared" si="155"/>
        <v>0</v>
      </c>
      <c r="K497" s="16">
        <f t="shared" si="156"/>
        <v>0</v>
      </c>
      <c r="L497" s="16">
        <f t="shared" si="157"/>
        <v>0</v>
      </c>
      <c r="M497" s="16">
        <f t="shared" si="157"/>
        <v>0</v>
      </c>
      <c r="N497" s="16">
        <f t="shared" si="158"/>
        <v>0</v>
      </c>
      <c r="O497" s="16">
        <f t="shared" si="159"/>
        <v>0</v>
      </c>
      <c r="P497" s="16">
        <f t="shared" si="159"/>
        <v>0</v>
      </c>
      <c r="Q497" s="16">
        <f t="shared" si="159"/>
        <v>0</v>
      </c>
      <c r="R497" s="16">
        <f t="shared" si="160"/>
        <v>0</v>
      </c>
      <c r="S497" s="16">
        <f t="shared" si="161"/>
        <v>0</v>
      </c>
      <c r="T497" s="16">
        <f t="shared" si="162"/>
        <v>0</v>
      </c>
      <c r="U497" s="155">
        <f>SUM(G497:M497)</f>
        <v>0</v>
      </c>
      <c r="V497" s="140" t="str">
        <f>IF(ABS(F497-U497)&lt;0.01,"ok","err")</f>
        <v>ok</v>
      </c>
      <c r="W497" s="155"/>
      <c r="X497" s="140"/>
    </row>
    <row r="498" spans="1:24" hidden="1" x14ac:dyDescent="0.25">
      <c r="A498" s="147" t="s">
        <v>789</v>
      </c>
      <c r="D498" s="147" t="s">
        <v>333</v>
      </c>
      <c r="E498" s="147" t="s">
        <v>356</v>
      </c>
      <c r="F498" s="16">
        <v>0</v>
      </c>
      <c r="G498" s="16">
        <f t="shared" si="155"/>
        <v>0</v>
      </c>
      <c r="H498" s="16">
        <f t="shared" si="155"/>
        <v>0</v>
      </c>
      <c r="I498" s="16">
        <f t="shared" si="155"/>
        <v>0</v>
      </c>
      <c r="J498" s="16">
        <f t="shared" si="155"/>
        <v>0</v>
      </c>
      <c r="K498" s="16">
        <f t="shared" si="156"/>
        <v>0</v>
      </c>
      <c r="L498" s="16">
        <f t="shared" si="157"/>
        <v>0</v>
      </c>
      <c r="M498" s="16">
        <f t="shared" si="157"/>
        <v>0</v>
      </c>
      <c r="N498" s="16">
        <f t="shared" si="158"/>
        <v>0</v>
      </c>
      <c r="O498" s="16">
        <f t="shared" si="159"/>
        <v>0</v>
      </c>
      <c r="P498" s="16">
        <f t="shared" si="159"/>
        <v>0</v>
      </c>
      <c r="Q498" s="16">
        <f t="shared" si="159"/>
        <v>0</v>
      </c>
      <c r="R498" s="16">
        <f t="shared" si="160"/>
        <v>0</v>
      </c>
      <c r="S498" s="16">
        <f t="shared" si="161"/>
        <v>0</v>
      </c>
      <c r="T498" s="16">
        <f t="shared" si="162"/>
        <v>0</v>
      </c>
      <c r="U498" s="155">
        <f t="shared" ref="U498:U512" si="163">SUM(G498:M498)</f>
        <v>0</v>
      </c>
      <c r="V498" s="140" t="str">
        <f t="shared" ref="V498:V512" si="164">IF(ABS(F498-U498)&lt;0.01,"ok","err")</f>
        <v>ok</v>
      </c>
      <c r="W498" s="155"/>
      <c r="X498" s="140"/>
    </row>
    <row r="499" spans="1:24" x14ac:dyDescent="0.25">
      <c r="A499" s="147" t="s">
        <v>773</v>
      </c>
      <c r="E499" s="147" t="s">
        <v>214</v>
      </c>
      <c r="F499" s="16">
        <v>-1078923.5699999998</v>
      </c>
      <c r="G499" s="16">
        <f t="shared" si="155"/>
        <v>-809932.37594297633</v>
      </c>
      <c r="H499" s="16">
        <f t="shared" si="155"/>
        <v>-236050.34783248848</v>
      </c>
      <c r="I499" s="16">
        <f t="shared" si="155"/>
        <v>-15130.199246827975</v>
      </c>
      <c r="J499" s="16">
        <f t="shared" si="155"/>
        <v>-477.59574956771445</v>
      </c>
      <c r="K499" s="16">
        <f t="shared" si="156"/>
        <v>-17102.18807962607</v>
      </c>
      <c r="L499" s="16">
        <f t="shared" si="157"/>
        <v>-230.86314851338918</v>
      </c>
      <c r="M499" s="16">
        <f t="shared" si="157"/>
        <v>0</v>
      </c>
      <c r="N499" s="16">
        <f t="shared" si="158"/>
        <v>0</v>
      </c>
      <c r="O499" s="16">
        <f t="shared" si="159"/>
        <v>0</v>
      </c>
      <c r="P499" s="16">
        <f t="shared" si="159"/>
        <v>0</v>
      </c>
      <c r="Q499" s="16">
        <f t="shared" si="159"/>
        <v>0</v>
      </c>
      <c r="R499" s="16">
        <f t="shared" si="160"/>
        <v>0</v>
      </c>
      <c r="S499" s="16">
        <f t="shared" si="161"/>
        <v>0</v>
      </c>
      <c r="T499" s="16">
        <f t="shared" si="162"/>
        <v>0</v>
      </c>
      <c r="U499" s="155">
        <f t="shared" si="163"/>
        <v>-1078923.57</v>
      </c>
      <c r="V499" s="140" t="str">
        <f t="shared" si="164"/>
        <v>ok</v>
      </c>
      <c r="W499" s="155"/>
      <c r="X499" s="140"/>
    </row>
    <row r="500" spans="1:24" hidden="1" x14ac:dyDescent="0.25">
      <c r="A500" s="147" t="s">
        <v>836</v>
      </c>
      <c r="E500" s="147" t="s">
        <v>214</v>
      </c>
      <c r="F500" s="16">
        <v>0</v>
      </c>
      <c r="G500" s="16">
        <f t="shared" si="155"/>
        <v>0</v>
      </c>
      <c r="H500" s="16">
        <f t="shared" si="155"/>
        <v>0</v>
      </c>
      <c r="I500" s="16">
        <f t="shared" si="155"/>
        <v>0</v>
      </c>
      <c r="J500" s="16">
        <f t="shared" si="155"/>
        <v>0</v>
      </c>
      <c r="K500" s="16">
        <f t="shared" si="156"/>
        <v>0</v>
      </c>
      <c r="L500" s="16">
        <f t="shared" si="157"/>
        <v>0</v>
      </c>
      <c r="M500" s="16">
        <f t="shared" si="157"/>
        <v>0</v>
      </c>
      <c r="N500" s="16">
        <f t="shared" si="158"/>
        <v>0</v>
      </c>
      <c r="O500" s="16">
        <f t="shared" si="159"/>
        <v>0</v>
      </c>
      <c r="P500" s="16">
        <f t="shared" si="159"/>
        <v>0</v>
      </c>
      <c r="Q500" s="16">
        <f t="shared" si="159"/>
        <v>0</v>
      </c>
      <c r="R500" s="16">
        <f t="shared" si="160"/>
        <v>0</v>
      </c>
      <c r="S500" s="16">
        <f t="shared" si="161"/>
        <v>0</v>
      </c>
      <c r="T500" s="16">
        <f t="shared" si="162"/>
        <v>0</v>
      </c>
      <c r="U500" s="155">
        <f t="shared" si="163"/>
        <v>0</v>
      </c>
      <c r="V500" s="140" t="str">
        <f t="shared" si="164"/>
        <v>ok</v>
      </c>
      <c r="W500" s="155"/>
      <c r="X500" s="140"/>
    </row>
    <row r="501" spans="1:24" x14ac:dyDescent="0.25">
      <c r="A501" s="147" t="s">
        <v>790</v>
      </c>
      <c r="D501" s="147" t="s">
        <v>334</v>
      </c>
      <c r="E501" s="147" t="s">
        <v>211</v>
      </c>
      <c r="F501" s="16">
        <v>-123505</v>
      </c>
      <c r="G501" s="16">
        <f t="shared" si="155"/>
        <v>-94835.807925906236</v>
      </c>
      <c r="H501" s="16">
        <f t="shared" si="155"/>
        <v>-25157.047371222103</v>
      </c>
      <c r="I501" s="16">
        <f t="shared" si="155"/>
        <v>-1474.5662179946219</v>
      </c>
      <c r="J501" s="16">
        <f t="shared" si="155"/>
        <v>-53.979256857180651</v>
      </c>
      <c r="K501" s="16">
        <f t="shared" si="156"/>
        <v>-1959.6090148512935</v>
      </c>
      <c r="L501" s="16">
        <f t="shared" si="157"/>
        <v>-23.990213168556608</v>
      </c>
      <c r="M501" s="16">
        <f t="shared" si="157"/>
        <v>0</v>
      </c>
      <c r="N501" s="16">
        <f t="shared" si="158"/>
        <v>0</v>
      </c>
      <c r="O501" s="16">
        <f t="shared" si="159"/>
        <v>0</v>
      </c>
      <c r="P501" s="16">
        <f t="shared" si="159"/>
        <v>0</v>
      </c>
      <c r="Q501" s="16">
        <f t="shared" si="159"/>
        <v>0</v>
      </c>
      <c r="R501" s="16">
        <f t="shared" si="160"/>
        <v>0</v>
      </c>
      <c r="S501" s="16">
        <f t="shared" si="161"/>
        <v>0</v>
      </c>
      <c r="T501" s="16">
        <f t="shared" si="162"/>
        <v>0</v>
      </c>
      <c r="U501" s="155">
        <f t="shared" si="163"/>
        <v>-123504.99999999999</v>
      </c>
      <c r="V501" s="140" t="str">
        <f t="shared" si="164"/>
        <v>ok</v>
      </c>
      <c r="W501" s="155"/>
      <c r="X501" s="140"/>
    </row>
    <row r="502" spans="1:24" hidden="1" x14ac:dyDescent="0.25">
      <c r="A502" s="147" t="s">
        <v>661</v>
      </c>
      <c r="D502" s="147" t="s">
        <v>335</v>
      </c>
      <c r="E502" s="147" t="s">
        <v>299</v>
      </c>
      <c r="F502" s="16">
        <v>0</v>
      </c>
      <c r="G502" s="16">
        <f t="shared" si="155"/>
        <v>0</v>
      </c>
      <c r="H502" s="16">
        <f t="shared" si="155"/>
        <v>0</v>
      </c>
      <c r="I502" s="16">
        <f t="shared" si="155"/>
        <v>0</v>
      </c>
      <c r="J502" s="16">
        <f t="shared" si="155"/>
        <v>0</v>
      </c>
      <c r="K502" s="16">
        <f t="shared" si="156"/>
        <v>0</v>
      </c>
      <c r="L502" s="16">
        <f t="shared" si="157"/>
        <v>0</v>
      </c>
      <c r="M502" s="16">
        <f t="shared" si="157"/>
        <v>0</v>
      </c>
      <c r="N502" s="16">
        <f t="shared" si="158"/>
        <v>0</v>
      </c>
      <c r="O502" s="16">
        <f t="shared" si="159"/>
        <v>0</v>
      </c>
      <c r="P502" s="16">
        <f t="shared" si="159"/>
        <v>0</v>
      </c>
      <c r="Q502" s="16">
        <f t="shared" si="159"/>
        <v>0</v>
      </c>
      <c r="R502" s="16">
        <f t="shared" si="160"/>
        <v>0</v>
      </c>
      <c r="S502" s="16">
        <f t="shared" si="161"/>
        <v>0</v>
      </c>
      <c r="T502" s="16">
        <f t="shared" si="162"/>
        <v>0</v>
      </c>
      <c r="U502" s="155">
        <f t="shared" si="163"/>
        <v>0</v>
      </c>
      <c r="V502" s="140" t="str">
        <f t="shared" si="164"/>
        <v>ok</v>
      </c>
      <c r="W502" s="155"/>
      <c r="X502" s="140"/>
    </row>
    <row r="503" spans="1:24" hidden="1" x14ac:dyDescent="0.25">
      <c r="A503" s="147" t="s">
        <v>837</v>
      </c>
      <c r="E503" s="147" t="s">
        <v>214</v>
      </c>
      <c r="F503" s="16">
        <v>0</v>
      </c>
      <c r="G503" s="16">
        <f t="shared" si="155"/>
        <v>0</v>
      </c>
      <c r="H503" s="16">
        <f t="shared" si="155"/>
        <v>0</v>
      </c>
      <c r="I503" s="16">
        <f t="shared" si="155"/>
        <v>0</v>
      </c>
      <c r="J503" s="16">
        <f t="shared" si="155"/>
        <v>0</v>
      </c>
      <c r="K503" s="16">
        <f t="shared" si="156"/>
        <v>0</v>
      </c>
      <c r="L503" s="16">
        <f t="shared" si="157"/>
        <v>0</v>
      </c>
      <c r="M503" s="16">
        <f t="shared" si="157"/>
        <v>0</v>
      </c>
      <c r="N503" s="16">
        <f t="shared" si="158"/>
        <v>0</v>
      </c>
      <c r="O503" s="16">
        <f t="shared" si="159"/>
        <v>0</v>
      </c>
      <c r="P503" s="16">
        <f t="shared" si="159"/>
        <v>0</v>
      </c>
      <c r="Q503" s="16">
        <f t="shared" si="159"/>
        <v>0</v>
      </c>
      <c r="R503" s="16">
        <f t="shared" si="160"/>
        <v>0</v>
      </c>
      <c r="S503" s="16">
        <f t="shared" si="161"/>
        <v>0</v>
      </c>
      <c r="T503" s="16">
        <f t="shared" si="162"/>
        <v>0</v>
      </c>
      <c r="U503" s="155">
        <f t="shared" si="163"/>
        <v>0</v>
      </c>
      <c r="V503" s="140" t="str">
        <f t="shared" si="164"/>
        <v>ok</v>
      </c>
      <c r="W503" s="155"/>
      <c r="X503" s="140"/>
    </row>
    <row r="504" spans="1:24" hidden="1" x14ac:dyDescent="0.25">
      <c r="A504" s="147" t="s">
        <v>838</v>
      </c>
      <c r="E504" s="147" t="s">
        <v>783</v>
      </c>
      <c r="F504" s="16">
        <v>0</v>
      </c>
      <c r="G504" s="16">
        <f t="shared" si="155"/>
        <v>0</v>
      </c>
      <c r="H504" s="16">
        <f t="shared" si="155"/>
        <v>0</v>
      </c>
      <c r="I504" s="16">
        <f t="shared" si="155"/>
        <v>0</v>
      </c>
      <c r="J504" s="16">
        <f t="shared" si="155"/>
        <v>0</v>
      </c>
      <c r="K504" s="16">
        <f t="shared" si="156"/>
        <v>0</v>
      </c>
      <c r="L504" s="16">
        <f t="shared" si="157"/>
        <v>0</v>
      </c>
      <c r="M504" s="16">
        <f t="shared" si="157"/>
        <v>0</v>
      </c>
      <c r="N504" s="16">
        <f t="shared" si="158"/>
        <v>0</v>
      </c>
      <c r="O504" s="16">
        <f t="shared" si="159"/>
        <v>0</v>
      </c>
      <c r="P504" s="16">
        <f t="shared" si="159"/>
        <v>0</v>
      </c>
      <c r="Q504" s="16">
        <f t="shared" si="159"/>
        <v>0</v>
      </c>
      <c r="R504" s="16">
        <f t="shared" si="160"/>
        <v>0</v>
      </c>
      <c r="S504" s="16">
        <f t="shared" si="161"/>
        <v>0</v>
      </c>
      <c r="T504" s="16">
        <f t="shared" si="162"/>
        <v>0</v>
      </c>
      <c r="U504" s="155">
        <f t="shared" si="163"/>
        <v>0</v>
      </c>
      <c r="V504" s="140" t="str">
        <f t="shared" si="164"/>
        <v>ok</v>
      </c>
      <c r="W504" s="155"/>
      <c r="X504" s="140"/>
    </row>
    <row r="505" spans="1:24" hidden="1" x14ac:dyDescent="0.25">
      <c r="A505" s="147" t="s">
        <v>774</v>
      </c>
      <c r="D505" s="147" t="s">
        <v>336</v>
      </c>
      <c r="E505" s="147" t="s">
        <v>214</v>
      </c>
      <c r="F505" s="16">
        <v>0</v>
      </c>
      <c r="G505" s="16">
        <f t="shared" si="155"/>
        <v>0</v>
      </c>
      <c r="H505" s="16">
        <f t="shared" si="155"/>
        <v>0</v>
      </c>
      <c r="I505" s="16">
        <f t="shared" si="155"/>
        <v>0</v>
      </c>
      <c r="J505" s="16">
        <f t="shared" si="155"/>
        <v>0</v>
      </c>
      <c r="K505" s="16">
        <f t="shared" si="156"/>
        <v>0</v>
      </c>
      <c r="L505" s="16">
        <f t="shared" si="157"/>
        <v>0</v>
      </c>
      <c r="M505" s="16">
        <f t="shared" si="157"/>
        <v>0</v>
      </c>
      <c r="N505" s="16">
        <f t="shared" si="158"/>
        <v>0</v>
      </c>
      <c r="O505" s="16">
        <f t="shared" si="159"/>
        <v>0</v>
      </c>
      <c r="P505" s="16">
        <f t="shared" si="159"/>
        <v>0</v>
      </c>
      <c r="Q505" s="16">
        <f t="shared" si="159"/>
        <v>0</v>
      </c>
      <c r="R505" s="16">
        <f t="shared" si="160"/>
        <v>0</v>
      </c>
      <c r="S505" s="16">
        <f t="shared" si="161"/>
        <v>0</v>
      </c>
      <c r="T505" s="16">
        <f t="shared" si="162"/>
        <v>0</v>
      </c>
      <c r="U505" s="155">
        <f t="shared" si="163"/>
        <v>0</v>
      </c>
      <c r="V505" s="140" t="str">
        <f t="shared" si="164"/>
        <v>ok</v>
      </c>
      <c r="W505" s="155"/>
      <c r="X505" s="140"/>
    </row>
    <row r="506" spans="1:24" hidden="1" x14ac:dyDescent="0.25">
      <c r="A506" s="147" t="s">
        <v>791</v>
      </c>
      <c r="D506" s="147" t="s">
        <v>337</v>
      </c>
      <c r="E506" s="147" t="s">
        <v>356</v>
      </c>
      <c r="F506" s="16">
        <v>0</v>
      </c>
      <c r="G506" s="16">
        <f t="shared" si="155"/>
        <v>0</v>
      </c>
      <c r="H506" s="16">
        <f t="shared" si="155"/>
        <v>0</v>
      </c>
      <c r="I506" s="16">
        <f t="shared" si="155"/>
        <v>0</v>
      </c>
      <c r="J506" s="16">
        <f t="shared" si="155"/>
        <v>0</v>
      </c>
      <c r="K506" s="16">
        <f t="shared" si="156"/>
        <v>0</v>
      </c>
      <c r="L506" s="16">
        <f t="shared" si="157"/>
        <v>0</v>
      </c>
      <c r="M506" s="16">
        <f t="shared" si="157"/>
        <v>0</v>
      </c>
      <c r="N506" s="16">
        <f t="shared" si="158"/>
        <v>0</v>
      </c>
      <c r="O506" s="16">
        <f t="shared" si="159"/>
        <v>0</v>
      </c>
      <c r="P506" s="16">
        <f t="shared" si="159"/>
        <v>0</v>
      </c>
      <c r="Q506" s="16">
        <f t="shared" si="159"/>
        <v>0</v>
      </c>
      <c r="R506" s="16">
        <f t="shared" si="160"/>
        <v>0</v>
      </c>
      <c r="S506" s="16">
        <f t="shared" si="161"/>
        <v>0</v>
      </c>
      <c r="T506" s="16">
        <f t="shared" si="162"/>
        <v>0</v>
      </c>
      <c r="U506" s="155">
        <f t="shared" si="163"/>
        <v>0</v>
      </c>
      <c r="V506" s="140" t="str">
        <f t="shared" si="164"/>
        <v>ok</v>
      </c>
      <c r="W506" s="155"/>
      <c r="X506" s="140"/>
    </row>
    <row r="507" spans="1:24" hidden="1" x14ac:dyDescent="0.25">
      <c r="A507" s="147" t="s">
        <v>779</v>
      </c>
      <c r="E507" s="147" t="s">
        <v>214</v>
      </c>
      <c r="F507" s="16">
        <v>0</v>
      </c>
      <c r="G507" s="16">
        <f t="shared" si="155"/>
        <v>0</v>
      </c>
      <c r="H507" s="16">
        <f t="shared" si="155"/>
        <v>0</v>
      </c>
      <c r="I507" s="16">
        <f t="shared" si="155"/>
        <v>0</v>
      </c>
      <c r="J507" s="16">
        <f t="shared" si="155"/>
        <v>0</v>
      </c>
      <c r="K507" s="16">
        <f t="shared" si="156"/>
        <v>0</v>
      </c>
      <c r="L507" s="16">
        <f t="shared" si="157"/>
        <v>0</v>
      </c>
      <c r="M507" s="16">
        <f t="shared" si="157"/>
        <v>0</v>
      </c>
      <c r="N507" s="16">
        <f t="shared" si="158"/>
        <v>0</v>
      </c>
      <c r="O507" s="16">
        <f t="shared" si="159"/>
        <v>0</v>
      </c>
      <c r="P507" s="16">
        <f t="shared" si="159"/>
        <v>0</v>
      </c>
      <c r="Q507" s="16">
        <f t="shared" si="159"/>
        <v>0</v>
      </c>
      <c r="R507" s="16">
        <f t="shared" si="160"/>
        <v>0</v>
      </c>
      <c r="S507" s="16">
        <f t="shared" si="161"/>
        <v>0</v>
      </c>
      <c r="T507" s="16">
        <f t="shared" si="162"/>
        <v>0</v>
      </c>
      <c r="U507" s="155">
        <f t="shared" si="163"/>
        <v>0</v>
      </c>
      <c r="V507" s="140" t="str">
        <f t="shared" si="164"/>
        <v>ok</v>
      </c>
      <c r="W507" s="155"/>
      <c r="X507" s="140"/>
    </row>
    <row r="508" spans="1:24" hidden="1" x14ac:dyDescent="0.25">
      <c r="A508" s="147" t="s">
        <v>775</v>
      </c>
      <c r="E508" s="147" t="s">
        <v>214</v>
      </c>
      <c r="F508" s="16">
        <v>0</v>
      </c>
      <c r="G508" s="16">
        <f t="shared" si="155"/>
        <v>0</v>
      </c>
      <c r="H508" s="16">
        <f t="shared" si="155"/>
        <v>0</v>
      </c>
      <c r="I508" s="16">
        <f t="shared" si="155"/>
        <v>0</v>
      </c>
      <c r="J508" s="16">
        <f t="shared" si="155"/>
        <v>0</v>
      </c>
      <c r="K508" s="16">
        <f t="shared" si="156"/>
        <v>0</v>
      </c>
      <c r="L508" s="16">
        <f t="shared" si="157"/>
        <v>0</v>
      </c>
      <c r="M508" s="16">
        <f t="shared" si="157"/>
        <v>0</v>
      </c>
      <c r="N508" s="16">
        <f t="shared" si="158"/>
        <v>0</v>
      </c>
      <c r="O508" s="16">
        <f t="shared" si="159"/>
        <v>0</v>
      </c>
      <c r="P508" s="16">
        <f t="shared" si="159"/>
        <v>0</v>
      </c>
      <c r="Q508" s="16">
        <f t="shared" si="159"/>
        <v>0</v>
      </c>
      <c r="R508" s="16">
        <f t="shared" si="160"/>
        <v>0</v>
      </c>
      <c r="S508" s="16">
        <f t="shared" si="161"/>
        <v>0</v>
      </c>
      <c r="T508" s="16">
        <f t="shared" si="162"/>
        <v>0</v>
      </c>
      <c r="U508" s="155">
        <f t="shared" si="163"/>
        <v>0</v>
      </c>
      <c r="V508" s="140" t="str">
        <f t="shared" si="164"/>
        <v>ok</v>
      </c>
      <c r="W508" s="155"/>
      <c r="X508" s="140"/>
    </row>
    <row r="509" spans="1:24" x14ac:dyDescent="0.25">
      <c r="A509" s="147" t="s">
        <v>776</v>
      </c>
      <c r="E509" s="147" t="s">
        <v>782</v>
      </c>
      <c r="F509" s="16">
        <v>985084.3544604237</v>
      </c>
      <c r="G509" s="16">
        <f t="shared" si="155"/>
        <v>618373.71784413629</v>
      </c>
      <c r="H509" s="16">
        <f t="shared" si="155"/>
        <v>314268.67691288254</v>
      </c>
      <c r="I509" s="16">
        <f t="shared" si="155"/>
        <v>32930.409031875453</v>
      </c>
      <c r="J509" s="16">
        <f t="shared" si="155"/>
        <v>10739.074484953171</v>
      </c>
      <c r="K509" s="16">
        <f t="shared" si="156"/>
        <v>8292.0870517470285</v>
      </c>
      <c r="L509" s="16">
        <f t="shared" si="157"/>
        <v>480.38913482923141</v>
      </c>
      <c r="M509" s="16">
        <f t="shared" si="157"/>
        <v>0</v>
      </c>
      <c r="N509" s="16">
        <f t="shared" si="158"/>
        <v>0</v>
      </c>
      <c r="O509" s="16">
        <f t="shared" si="159"/>
        <v>0</v>
      </c>
      <c r="P509" s="16">
        <f t="shared" si="159"/>
        <v>0</v>
      </c>
      <c r="Q509" s="16">
        <f t="shared" si="159"/>
        <v>0</v>
      </c>
      <c r="R509" s="16">
        <f t="shared" si="160"/>
        <v>0</v>
      </c>
      <c r="S509" s="16">
        <f t="shared" si="161"/>
        <v>0</v>
      </c>
      <c r="T509" s="16">
        <f t="shared" si="162"/>
        <v>0</v>
      </c>
      <c r="U509" s="155">
        <f t="shared" si="163"/>
        <v>985084.35446042381</v>
      </c>
      <c r="V509" s="140" t="str">
        <f t="shared" si="164"/>
        <v>ok</v>
      </c>
      <c r="W509" s="155"/>
      <c r="X509" s="140"/>
    </row>
    <row r="510" spans="1:24" hidden="1" x14ac:dyDescent="0.25">
      <c r="A510" s="188" t="s">
        <v>777</v>
      </c>
      <c r="E510" s="147" t="s">
        <v>388</v>
      </c>
      <c r="F510" s="16">
        <v>0</v>
      </c>
      <c r="G510" s="16">
        <f t="shared" si="155"/>
        <v>0</v>
      </c>
      <c r="H510" s="16">
        <f t="shared" si="155"/>
        <v>0</v>
      </c>
      <c r="I510" s="16">
        <f t="shared" si="155"/>
        <v>0</v>
      </c>
      <c r="J510" s="16">
        <f t="shared" si="155"/>
        <v>0</v>
      </c>
      <c r="K510" s="16">
        <f t="shared" si="156"/>
        <v>0</v>
      </c>
      <c r="L510" s="16">
        <f t="shared" si="157"/>
        <v>0</v>
      </c>
      <c r="M510" s="16">
        <f t="shared" si="157"/>
        <v>0</v>
      </c>
      <c r="N510" s="16">
        <f t="shared" si="158"/>
        <v>0</v>
      </c>
      <c r="O510" s="16">
        <f t="shared" si="159"/>
        <v>0</v>
      </c>
      <c r="P510" s="16">
        <f t="shared" si="159"/>
        <v>0</v>
      </c>
      <c r="Q510" s="16">
        <f t="shared" si="159"/>
        <v>0</v>
      </c>
      <c r="R510" s="16">
        <f t="shared" si="160"/>
        <v>0</v>
      </c>
      <c r="S510" s="16">
        <f t="shared" si="161"/>
        <v>0</v>
      </c>
      <c r="T510" s="16">
        <f t="shared" si="162"/>
        <v>0</v>
      </c>
      <c r="U510" s="155">
        <f t="shared" si="163"/>
        <v>0</v>
      </c>
      <c r="V510" s="140" t="str">
        <f t="shared" si="164"/>
        <v>ok</v>
      </c>
      <c r="W510" s="155"/>
      <c r="X510" s="140"/>
    </row>
    <row r="511" spans="1:24" hidden="1" x14ac:dyDescent="0.25">
      <c r="A511" s="188" t="s">
        <v>778</v>
      </c>
      <c r="E511" s="147" t="s">
        <v>214</v>
      </c>
      <c r="F511" s="16">
        <v>0</v>
      </c>
      <c r="G511" s="16">
        <f t="shared" si="155"/>
        <v>0</v>
      </c>
      <c r="H511" s="16">
        <f t="shared" si="155"/>
        <v>0</v>
      </c>
      <c r="I511" s="16">
        <f t="shared" si="155"/>
        <v>0</v>
      </c>
      <c r="J511" s="16">
        <f t="shared" si="155"/>
        <v>0</v>
      </c>
      <c r="K511" s="16">
        <f t="shared" si="156"/>
        <v>0</v>
      </c>
      <c r="L511" s="16">
        <f t="shared" si="157"/>
        <v>0</v>
      </c>
      <c r="M511" s="16">
        <f t="shared" si="157"/>
        <v>0</v>
      </c>
      <c r="N511" s="16">
        <f t="shared" si="158"/>
        <v>0</v>
      </c>
      <c r="O511" s="16">
        <f t="shared" si="159"/>
        <v>0</v>
      </c>
      <c r="P511" s="16">
        <f t="shared" si="159"/>
        <v>0</v>
      </c>
      <c r="Q511" s="16">
        <f t="shared" si="159"/>
        <v>0</v>
      </c>
      <c r="R511" s="16">
        <f t="shared" si="160"/>
        <v>0</v>
      </c>
      <c r="S511" s="16">
        <f t="shared" si="161"/>
        <v>0</v>
      </c>
      <c r="T511" s="16">
        <f t="shared" si="162"/>
        <v>0</v>
      </c>
      <c r="U511" s="155">
        <f t="shared" si="163"/>
        <v>0</v>
      </c>
      <c r="V511" s="140" t="str">
        <f t="shared" si="164"/>
        <v>ok</v>
      </c>
      <c r="W511" s="155"/>
      <c r="X511" s="140"/>
    </row>
    <row r="512" spans="1:24" hidden="1" x14ac:dyDescent="0.25">
      <c r="A512" s="188" t="s">
        <v>852</v>
      </c>
      <c r="E512" s="147" t="s">
        <v>297</v>
      </c>
      <c r="F512" s="16">
        <v>0</v>
      </c>
      <c r="G512" s="16">
        <f t="shared" si="155"/>
        <v>0</v>
      </c>
      <c r="H512" s="16">
        <f t="shared" si="155"/>
        <v>0</v>
      </c>
      <c r="I512" s="16">
        <f t="shared" si="155"/>
        <v>0</v>
      </c>
      <c r="J512" s="16">
        <f t="shared" si="155"/>
        <v>0</v>
      </c>
      <c r="K512" s="16">
        <f t="shared" si="156"/>
        <v>0</v>
      </c>
      <c r="L512" s="16">
        <f t="shared" si="157"/>
        <v>0</v>
      </c>
      <c r="M512" s="16">
        <f t="shared" si="157"/>
        <v>0</v>
      </c>
      <c r="N512" s="16">
        <f t="shared" si="158"/>
        <v>0</v>
      </c>
      <c r="O512" s="16">
        <f t="shared" si="159"/>
        <v>0</v>
      </c>
      <c r="P512" s="16">
        <f t="shared" si="159"/>
        <v>0</v>
      </c>
      <c r="Q512" s="16">
        <f t="shared" si="159"/>
        <v>0</v>
      </c>
      <c r="R512" s="16">
        <f t="shared" si="160"/>
        <v>0</v>
      </c>
      <c r="S512" s="16">
        <f t="shared" si="161"/>
        <v>0</v>
      </c>
      <c r="T512" s="16">
        <f t="shared" si="162"/>
        <v>0</v>
      </c>
      <c r="U512" s="155">
        <f t="shared" si="163"/>
        <v>0</v>
      </c>
      <c r="V512" s="140" t="str">
        <f t="shared" si="164"/>
        <v>ok</v>
      </c>
      <c r="W512" s="155"/>
      <c r="X512" s="140"/>
    </row>
    <row r="513" spans="1:30" hidden="1" x14ac:dyDescent="0.25">
      <c r="A513" s="188" t="s">
        <v>835</v>
      </c>
      <c r="E513" s="147" t="s">
        <v>214</v>
      </c>
      <c r="F513" s="16">
        <v>0</v>
      </c>
      <c r="G513" s="16">
        <f t="shared" si="155"/>
        <v>0</v>
      </c>
      <c r="H513" s="16">
        <f t="shared" si="155"/>
        <v>0</v>
      </c>
      <c r="I513" s="16">
        <f t="shared" si="155"/>
        <v>0</v>
      </c>
      <c r="J513" s="16">
        <f t="shared" si="155"/>
        <v>0</v>
      </c>
      <c r="K513" s="16">
        <f t="shared" si="156"/>
        <v>0</v>
      </c>
      <c r="L513" s="16">
        <f t="shared" si="157"/>
        <v>0</v>
      </c>
      <c r="M513" s="16">
        <f t="shared" si="157"/>
        <v>0</v>
      </c>
      <c r="N513" s="16">
        <f t="shared" si="158"/>
        <v>0</v>
      </c>
      <c r="O513" s="16">
        <f t="shared" si="159"/>
        <v>0</v>
      </c>
      <c r="P513" s="16">
        <f t="shared" si="159"/>
        <v>0</v>
      </c>
      <c r="Q513" s="16">
        <f t="shared" si="159"/>
        <v>0</v>
      </c>
      <c r="R513" s="16">
        <f t="shared" si="160"/>
        <v>0</v>
      </c>
      <c r="S513" s="16">
        <f t="shared" si="161"/>
        <v>0</v>
      </c>
      <c r="T513" s="16">
        <f t="shared" si="162"/>
        <v>0</v>
      </c>
      <c r="U513" s="155">
        <f>SUM(G513:M513)</f>
        <v>0</v>
      </c>
      <c r="V513" s="140" t="str">
        <f>IF(ABS(F513-U513)&lt;0.01,"ok","err")</f>
        <v>ok</v>
      </c>
      <c r="W513" s="155"/>
      <c r="X513" s="140"/>
    </row>
    <row r="514" spans="1:30" x14ac:dyDescent="0.25">
      <c r="F514" s="17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55"/>
      <c r="V514" s="140"/>
      <c r="W514" s="155"/>
      <c r="X514" s="140"/>
    </row>
    <row r="515" spans="1:30" x14ac:dyDescent="0.25">
      <c r="A515" s="147" t="s">
        <v>329</v>
      </c>
      <c r="D515" s="147" t="s">
        <v>338</v>
      </c>
      <c r="F515" s="155">
        <f t="shared" ref="F515:T515" si="165">SUM(F495:F513)</f>
        <v>-217344.21553957614</v>
      </c>
      <c r="G515" s="155">
        <f t="shared" si="165"/>
        <v>-286394.4660247463</v>
      </c>
      <c r="H515" s="155">
        <f t="shared" si="165"/>
        <v>53061.281709171948</v>
      </c>
      <c r="I515" s="155">
        <f t="shared" si="165"/>
        <v>16325.643567052855</v>
      </c>
      <c r="J515" s="155">
        <f t="shared" si="165"/>
        <v>10207.499478528276</v>
      </c>
      <c r="K515" s="155">
        <f t="shared" si="165"/>
        <v>-10769.710042730334</v>
      </c>
      <c r="L515" s="155">
        <f t="shared" si="165"/>
        <v>225.53577314728562</v>
      </c>
      <c r="M515" s="155">
        <f t="shared" si="165"/>
        <v>0</v>
      </c>
      <c r="N515" s="155">
        <f t="shared" si="165"/>
        <v>0</v>
      </c>
      <c r="O515" s="155">
        <f t="shared" si="165"/>
        <v>0</v>
      </c>
      <c r="P515" s="155">
        <f t="shared" si="165"/>
        <v>0</v>
      </c>
      <c r="Q515" s="155">
        <f t="shared" si="165"/>
        <v>0</v>
      </c>
      <c r="R515" s="155">
        <f t="shared" si="165"/>
        <v>0</v>
      </c>
      <c r="S515" s="155">
        <f t="shared" si="165"/>
        <v>0</v>
      </c>
      <c r="T515" s="155">
        <f t="shared" si="165"/>
        <v>0</v>
      </c>
      <c r="U515" s="155">
        <f>SUM(G515:M515)</f>
        <v>-217344.21553957628</v>
      </c>
      <c r="V515" s="140" t="str">
        <f>IF(ABS(F515-U515)&lt;0.01,"ok","err")</f>
        <v>ok</v>
      </c>
      <c r="W515" s="155"/>
      <c r="X515" s="140"/>
    </row>
    <row r="516" spans="1:30" x14ac:dyDescent="0.25">
      <c r="F516" s="155"/>
      <c r="G516" s="155"/>
      <c r="H516" s="155"/>
      <c r="I516" s="155"/>
      <c r="J516" s="155"/>
      <c r="K516" s="155"/>
      <c r="L516" s="155"/>
      <c r="M516" s="155"/>
      <c r="N516" s="155"/>
      <c r="O516" s="155"/>
      <c r="P516" s="155"/>
      <c r="Q516" s="155"/>
      <c r="R516" s="155"/>
      <c r="S516" s="155"/>
      <c r="T516" s="155"/>
      <c r="U516" s="155"/>
      <c r="V516" s="140"/>
    </row>
    <row r="517" spans="1:30" x14ac:dyDescent="0.25">
      <c r="A517" s="147" t="s">
        <v>308</v>
      </c>
      <c r="F517" s="155">
        <f t="shared" ref="F517:T517" si="166">F471+F478-F487-F515</f>
        <v>41423591.582864359</v>
      </c>
      <c r="G517" s="155">
        <f t="shared" si="166"/>
        <v>22983086.485519532</v>
      </c>
      <c r="H517" s="155">
        <f t="shared" si="166"/>
        <v>12839796.650350712</v>
      </c>
      <c r="I517" s="155">
        <f t="shared" si="166"/>
        <v>1833705.7505682216</v>
      </c>
      <c r="J517" s="155">
        <f t="shared" si="166"/>
        <v>232193.1288400779</v>
      </c>
      <c r="K517" s="155">
        <f t="shared" si="166"/>
        <v>3429753.7085628132</v>
      </c>
      <c r="L517" s="155">
        <f t="shared" si="166"/>
        <v>105055.8590230402</v>
      </c>
      <c r="M517" s="155">
        <f t="shared" si="166"/>
        <v>0</v>
      </c>
      <c r="N517" s="155">
        <f t="shared" si="166"/>
        <v>0</v>
      </c>
      <c r="O517" s="155">
        <f t="shared" si="166"/>
        <v>0</v>
      </c>
      <c r="P517" s="155">
        <f t="shared" si="166"/>
        <v>0</v>
      </c>
      <c r="Q517" s="155">
        <f t="shared" si="166"/>
        <v>0</v>
      </c>
      <c r="R517" s="155">
        <f t="shared" si="166"/>
        <v>0</v>
      </c>
      <c r="S517" s="155">
        <f t="shared" si="166"/>
        <v>0</v>
      </c>
      <c r="T517" s="155">
        <f t="shared" si="166"/>
        <v>0</v>
      </c>
      <c r="U517" s="155">
        <f>SUM(G517:M517)</f>
        <v>41423591.582864404</v>
      </c>
      <c r="V517" s="140" t="str">
        <f>IF(ABS(F517-U517)&lt;2,"ok","err")</f>
        <v>ok</v>
      </c>
      <c r="W517" s="155"/>
      <c r="X517" s="140"/>
    </row>
    <row r="518" spans="1:30" x14ac:dyDescent="0.25">
      <c r="F518" s="155"/>
      <c r="G518" s="155"/>
      <c r="H518" s="155"/>
      <c r="I518" s="155"/>
      <c r="J518" s="155"/>
      <c r="K518" s="155"/>
      <c r="L518" s="155"/>
      <c r="M518" s="155"/>
      <c r="N518" s="155"/>
      <c r="O518" s="155"/>
      <c r="P518" s="155"/>
      <c r="Q518" s="155"/>
      <c r="R518" s="155"/>
      <c r="S518" s="155"/>
      <c r="T518" s="155"/>
      <c r="U518" s="155"/>
      <c r="V518" s="140"/>
    </row>
    <row r="519" spans="1:30" x14ac:dyDescent="0.25">
      <c r="A519" s="147" t="s">
        <v>300</v>
      </c>
      <c r="E519" s="147" t="s">
        <v>309</v>
      </c>
      <c r="F519" s="154">
        <v>11749242.093654618</v>
      </c>
      <c r="G519" s="16">
        <f>(VLOOKUP($E519,$D$6:$AI$660,G$2,)/VLOOKUP($E519,$D$6:$AI$660,3,))*$F519</f>
        <v>5399948.2474874575</v>
      </c>
      <c r="H519" s="16">
        <f>(VLOOKUP($E519,$D$6:$AI$660,H$2,)/VLOOKUP($E519,$D$6:$AI$660,3,))*$F519</f>
        <v>4198447.0891726064</v>
      </c>
      <c r="I519" s="16">
        <f>(VLOOKUP($E519,$D$6:$AI$660,I$2,)/VLOOKUP($E519,$D$6:$AI$660,3,))*$F519</f>
        <v>689931.98285817623</v>
      </c>
      <c r="J519" s="16">
        <f>(VLOOKUP($E519,$D$6:$AI$660,J$2,)/VLOOKUP($E519,$D$6:$AI$660,3,))*$F519</f>
        <v>93096.440290795916</v>
      </c>
      <c r="K519" s="16">
        <f>(VLOOKUP($E519,$D$6:$AI$660,8,)/VLOOKUP($E519,$D$6:$AI$660,3,))*$F519</f>
        <v>1325679.8710653917</v>
      </c>
      <c r="L519" s="16">
        <f>(VLOOKUP($E519,$D$6:$AI$660,L$2,)/VLOOKUP($E519,$D$6:$AI$660,3,))*$F519</f>
        <v>42138.462780206261</v>
      </c>
      <c r="M519" s="16">
        <f>(VLOOKUP($E519,$D$6:$AI$660,M$2,)/VLOOKUP($E519,$D$6:$AI$660,3,))*$F519</f>
        <v>0</v>
      </c>
      <c r="N519" s="16">
        <f>(VLOOKUP($E519,$D$6:$AI$660,11,)/VLOOKUP($E519,$D$6:$AI$660,3,))*$F519</f>
        <v>0</v>
      </c>
      <c r="O519" s="16">
        <f>(VLOOKUP($E519,$D$6:$AI$660,O$2,)/VLOOKUP($E519,$D$6:$AI$660,3,))*$F519</f>
        <v>0</v>
      </c>
      <c r="P519" s="16">
        <f>(VLOOKUP($E519,$D$6:$AI$660,P$2,)/VLOOKUP($E519,$D$6:$AI$660,3,))*$F519</f>
        <v>0</v>
      </c>
      <c r="Q519" s="16">
        <f>(VLOOKUP($E519,$D$6:$AI$660,Q$2,)/VLOOKUP($E519,$D$6:$AI$660,3,))*$F519</f>
        <v>0</v>
      </c>
      <c r="R519" s="16">
        <f>(VLOOKUP($E519,$D$6:$AI$660,15,)/VLOOKUP($E519,$D$6:$AI$660,3,))*$F519</f>
        <v>0</v>
      </c>
      <c r="S519" s="16">
        <f>(VLOOKUP($E519,$D$6:$AI$660,16,)/VLOOKUP($E519,$D$6:$AI$660,3,))*$F519</f>
        <v>0</v>
      </c>
      <c r="T519" s="16">
        <f>(VLOOKUP($E519,$D$6:$AI$660,17,)/VLOOKUP($E519,$D$6:$AI$660,3,))*$F519</f>
        <v>0</v>
      </c>
      <c r="U519" s="155">
        <f>SUM(G519:M519)</f>
        <v>11749242.093654633</v>
      </c>
      <c r="V519" s="140" t="str">
        <f>IF(ABS(F519-U519)&lt;1,"ok","err")</f>
        <v>ok</v>
      </c>
      <c r="W519" s="155"/>
      <c r="X519" s="140"/>
    </row>
    <row r="520" spans="1:30" x14ac:dyDescent="0.25">
      <c r="A520" s="153"/>
      <c r="F520" s="155"/>
      <c r="U520" s="155"/>
    </row>
    <row r="521" spans="1:30" x14ac:dyDescent="0.25">
      <c r="A521" s="147" t="s">
        <v>706</v>
      </c>
      <c r="D521" s="147" t="s">
        <v>227</v>
      </c>
      <c r="F521" s="155">
        <f>F517-F519</f>
        <v>29674349.489209741</v>
      </c>
      <c r="G521" s="155">
        <f t="shared" ref="G521:T521" si="167">G517-G519</f>
        <v>17583138.238032073</v>
      </c>
      <c r="H521" s="155">
        <f t="shared" si="167"/>
        <v>8641349.5611781068</v>
      </c>
      <c r="I521" s="155">
        <f t="shared" si="167"/>
        <v>1143773.7677100454</v>
      </c>
      <c r="J521" s="155">
        <f t="shared" si="167"/>
        <v>139096.68854928197</v>
      </c>
      <c r="K521" s="155">
        <f t="shared" si="167"/>
        <v>2104073.8374974215</v>
      </c>
      <c r="L521" s="155">
        <f t="shared" si="167"/>
        <v>62917.396242833944</v>
      </c>
      <c r="M521" s="155">
        <f t="shared" si="167"/>
        <v>0</v>
      </c>
      <c r="N521" s="155">
        <f t="shared" si="167"/>
        <v>0</v>
      </c>
      <c r="O521" s="155">
        <f t="shared" si="167"/>
        <v>0</v>
      </c>
      <c r="P521" s="155">
        <f t="shared" si="167"/>
        <v>0</v>
      </c>
      <c r="Q521" s="155">
        <f t="shared" si="167"/>
        <v>0</v>
      </c>
      <c r="R521" s="155">
        <f t="shared" si="167"/>
        <v>0</v>
      </c>
      <c r="S521" s="155">
        <f t="shared" si="167"/>
        <v>0</v>
      </c>
      <c r="T521" s="155">
        <f t="shared" si="167"/>
        <v>0</v>
      </c>
      <c r="U521" s="155">
        <f>SUM(G521:M521)</f>
        <v>29674349.48920976</v>
      </c>
      <c r="V521" s="140" t="str">
        <f>IF(ABS(F521-U521)&lt;2,"ok","err")</f>
        <v>ok</v>
      </c>
      <c r="W521" s="155"/>
      <c r="X521" s="140"/>
    </row>
    <row r="522" spans="1:30" x14ac:dyDescent="0.25">
      <c r="F522" s="155"/>
      <c r="U522" s="155"/>
    </row>
    <row r="523" spans="1:30" x14ac:dyDescent="0.25">
      <c r="A523" s="141" t="s">
        <v>665</v>
      </c>
      <c r="F523" s="155">
        <f t="shared" ref="F523:T523" si="168">F97</f>
        <v>542010214.31792057</v>
      </c>
      <c r="G523" s="155">
        <f t="shared" si="168"/>
        <v>406879257.13577217</v>
      </c>
      <c r="H523" s="155">
        <f t="shared" si="168"/>
        <v>118582727.42943859</v>
      </c>
      <c r="I523" s="155">
        <f t="shared" si="168"/>
        <v>7600837.320150557</v>
      </c>
      <c r="J523" s="155">
        <f t="shared" si="168"/>
        <v>239925.96118789478</v>
      </c>
      <c r="K523" s="155">
        <f t="shared" si="168"/>
        <v>8591489.5958232842</v>
      </c>
      <c r="L523" s="155">
        <f t="shared" si="168"/>
        <v>115976.87554814658</v>
      </c>
      <c r="M523" s="155">
        <f t="shared" si="168"/>
        <v>0</v>
      </c>
      <c r="N523" s="155">
        <f t="shared" si="168"/>
        <v>0</v>
      </c>
      <c r="O523" s="155">
        <f t="shared" si="168"/>
        <v>0</v>
      </c>
      <c r="P523" s="155">
        <f t="shared" si="168"/>
        <v>0</v>
      </c>
      <c r="Q523" s="155">
        <f t="shared" si="168"/>
        <v>0</v>
      </c>
      <c r="R523" s="155">
        <f t="shared" si="168"/>
        <v>0</v>
      </c>
      <c r="S523" s="155">
        <f t="shared" si="168"/>
        <v>0</v>
      </c>
      <c r="T523" s="155">
        <f t="shared" si="168"/>
        <v>0</v>
      </c>
      <c r="U523" s="155">
        <f>SUM(G523:M523)</f>
        <v>542010214.31792057</v>
      </c>
      <c r="V523" s="140" t="str">
        <f>IF(ABS(F523-U523)&lt;0.01,"ok","err")</f>
        <v>ok</v>
      </c>
      <c r="W523" s="155"/>
      <c r="X523" s="140"/>
    </row>
    <row r="524" spans="1:30" x14ac:dyDescent="0.25">
      <c r="A524" s="141" t="s">
        <v>186</v>
      </c>
      <c r="E524" s="147" t="s">
        <v>297</v>
      </c>
      <c r="F524" s="155">
        <v>0</v>
      </c>
      <c r="G524" s="16">
        <f t="shared" ref="G524:J525" si="169">(VLOOKUP($E524,$D$6:$AI$660,G$2,)/VLOOKUP($E524,$D$6:$AI$660,3,))*$F524</f>
        <v>0</v>
      </c>
      <c r="H524" s="16">
        <f t="shared" si="169"/>
        <v>0</v>
      </c>
      <c r="I524" s="16">
        <f t="shared" si="169"/>
        <v>0</v>
      </c>
      <c r="J524" s="16">
        <f t="shared" si="169"/>
        <v>0</v>
      </c>
      <c r="K524" s="16">
        <f>(VLOOKUP($E524,$D$6:$AI$660,8,)/VLOOKUP($E524,$D$6:$AI$660,3,))*$F524</f>
        <v>0</v>
      </c>
      <c r="L524" s="16">
        <f>(VLOOKUP($E524,$D$6:$AI$660,L$2,)/VLOOKUP($E524,$D$6:$AI$660,3,))*$F524</f>
        <v>0</v>
      </c>
      <c r="M524" s="16">
        <f>(VLOOKUP($E524,$D$6:$AI$660,M$2,)/VLOOKUP($E524,$D$6:$AI$660,3,))*$F524</f>
        <v>0</v>
      </c>
      <c r="N524" s="16">
        <f>(VLOOKUP($E524,$D$6:$AI$660,11,)/VLOOKUP($E524,$D$6:$AI$660,3,))*$F524</f>
        <v>0</v>
      </c>
      <c r="O524" s="16">
        <f t="shared" ref="O524:Q525" si="170">(VLOOKUP($E524,$D$6:$AI$660,O$2,)/VLOOKUP($E524,$D$6:$AI$660,3,))*$F524</f>
        <v>0</v>
      </c>
      <c r="P524" s="16">
        <f t="shared" si="170"/>
        <v>0</v>
      </c>
      <c r="Q524" s="16">
        <f t="shared" si="170"/>
        <v>0</v>
      </c>
      <c r="R524" s="16">
        <f>(VLOOKUP($E524,$D$6:$AI$660,15,)/VLOOKUP($E524,$D$6:$AI$660,3,))*$F524</f>
        <v>0</v>
      </c>
      <c r="S524" s="16">
        <f>(VLOOKUP($E524,$D$6:$AI$660,16,)/VLOOKUP($E524,$D$6:$AI$660,3,))*$F524</f>
        <v>0</v>
      </c>
      <c r="T524" s="16">
        <f>(VLOOKUP($E524,$D$6:$AI$660,17,)/VLOOKUP($E524,$D$6:$AI$660,3,))*$F524</f>
        <v>0</v>
      </c>
      <c r="U524" s="155">
        <f>SUM(G524:M524)</f>
        <v>0</v>
      </c>
      <c r="V524" s="140" t="str">
        <f>IF(ABS(F524-U524)&lt;0.01,"ok","err")</f>
        <v>ok</v>
      </c>
      <c r="W524" s="155"/>
      <c r="X524" s="140"/>
    </row>
    <row r="525" spans="1:30" x14ac:dyDescent="0.25">
      <c r="A525" s="141" t="s">
        <v>871</v>
      </c>
      <c r="E525" s="147" t="s">
        <v>299</v>
      </c>
      <c r="F525" s="155">
        <v>0</v>
      </c>
      <c r="G525" s="16">
        <f t="shared" si="169"/>
        <v>0</v>
      </c>
      <c r="H525" s="16">
        <f t="shared" si="169"/>
        <v>0</v>
      </c>
      <c r="I525" s="16">
        <f t="shared" si="169"/>
        <v>0</v>
      </c>
      <c r="J525" s="16">
        <f t="shared" si="169"/>
        <v>0</v>
      </c>
      <c r="K525" s="16">
        <f>(VLOOKUP($E525,$D$6:$AI$660,8,)/VLOOKUP($E525,$D$6:$AI$660,3,))*$F525</f>
        <v>0</v>
      </c>
      <c r="L525" s="16">
        <f>(VLOOKUP($E525,$D$6:$AI$660,L$2,)/VLOOKUP($E525,$D$6:$AI$660,3,))*$F525</f>
        <v>0</v>
      </c>
      <c r="M525" s="16">
        <f>(VLOOKUP($E525,$D$6:$AI$660,M$2,)/VLOOKUP($E525,$D$6:$AI$660,3,))*$F525</f>
        <v>0</v>
      </c>
      <c r="N525" s="16">
        <f>(VLOOKUP($E525,$D$6:$AI$660,11,)/VLOOKUP($E525,$D$6:$AI$660,3,))*$F525</f>
        <v>0</v>
      </c>
      <c r="O525" s="16">
        <f t="shared" si="170"/>
        <v>0</v>
      </c>
      <c r="P525" s="16">
        <f t="shared" si="170"/>
        <v>0</v>
      </c>
      <c r="Q525" s="16">
        <f t="shared" si="170"/>
        <v>0</v>
      </c>
      <c r="R525" s="16">
        <f>(VLOOKUP($E525,$D$6:$AI$660,15,)/VLOOKUP($E525,$D$6:$AI$660,3,))*$F525</f>
        <v>0</v>
      </c>
      <c r="S525" s="16">
        <f>(VLOOKUP($E525,$D$6:$AI$660,16,)/VLOOKUP($E525,$D$6:$AI$660,3,))*$F525</f>
        <v>0</v>
      </c>
      <c r="T525" s="16">
        <f>(VLOOKUP($E525,$D$6:$AI$660,17,)/VLOOKUP($E525,$D$6:$AI$660,3,))*$F525</f>
        <v>0</v>
      </c>
      <c r="U525" s="155">
        <f>SUM(G525:M525)</f>
        <v>0</v>
      </c>
      <c r="V525" s="140" t="str">
        <f>IF(ABS(F525-U525)&lt;0.01,"ok","err")</f>
        <v>ok</v>
      </c>
      <c r="W525" s="155"/>
      <c r="X525" s="140"/>
    </row>
    <row r="526" spans="1:30" ht="16.5" thickBot="1" x14ac:dyDescent="0.3">
      <c r="A526" s="141" t="s">
        <v>92</v>
      </c>
      <c r="F526" s="155">
        <f>SUM(F523:F525)</f>
        <v>542010214.31792057</v>
      </c>
      <c r="G526" s="155">
        <f>SUM(G523:G525)</f>
        <v>406879257.13577217</v>
      </c>
      <c r="H526" s="155">
        <f t="shared" ref="H526:T526" si="171">SUM(H523:H525)</f>
        <v>118582727.42943859</v>
      </c>
      <c r="I526" s="155">
        <f t="shared" si="171"/>
        <v>7600837.320150557</v>
      </c>
      <c r="J526" s="155">
        <f t="shared" si="171"/>
        <v>239925.96118789478</v>
      </c>
      <c r="K526" s="155">
        <f t="shared" si="171"/>
        <v>8591489.5958232842</v>
      </c>
      <c r="L526" s="155">
        <f t="shared" si="171"/>
        <v>115976.87554814658</v>
      </c>
      <c r="M526" s="155">
        <f t="shared" si="171"/>
        <v>0</v>
      </c>
      <c r="N526" s="155">
        <f t="shared" si="171"/>
        <v>0</v>
      </c>
      <c r="O526" s="155">
        <f t="shared" si="171"/>
        <v>0</v>
      </c>
      <c r="P526" s="155">
        <f t="shared" si="171"/>
        <v>0</v>
      </c>
      <c r="Q526" s="155">
        <f t="shared" si="171"/>
        <v>0</v>
      </c>
      <c r="R526" s="155">
        <f t="shared" si="171"/>
        <v>0</v>
      </c>
      <c r="S526" s="155">
        <f t="shared" si="171"/>
        <v>0</v>
      </c>
      <c r="T526" s="155">
        <f t="shared" si="171"/>
        <v>0</v>
      </c>
      <c r="U526" s="155">
        <f>SUM(G526:M526)</f>
        <v>542010214.31792057</v>
      </c>
      <c r="V526" s="140" t="str">
        <f>IF(ABS(F526-U526)&lt;0.01,"ok","err")</f>
        <v>ok</v>
      </c>
      <c r="W526" s="155"/>
      <c r="X526" s="140"/>
    </row>
    <row r="527" spans="1:30" ht="16.5" thickBot="1" x14ac:dyDescent="0.3">
      <c r="A527" s="163" t="s">
        <v>707</v>
      </c>
      <c r="B527" s="164"/>
      <c r="C527" s="164"/>
      <c r="D527" s="164"/>
      <c r="E527" s="164"/>
      <c r="F527" s="165">
        <f>IF(F523&lt;&gt;0,F521/F526,"")</f>
        <v>5.4748690532617911E-2</v>
      </c>
      <c r="G527" s="165">
        <f t="shared" ref="G527:T527" si="172">IF(G523&lt;&gt;0,G521/G526,"")</f>
        <v>4.3214634144312571E-2</v>
      </c>
      <c r="H527" s="165">
        <f t="shared" si="172"/>
        <v>7.2871907642030345E-2</v>
      </c>
      <c r="I527" s="165">
        <f t="shared" si="172"/>
        <v>0.15047996944728578</v>
      </c>
      <c r="J527" s="165">
        <f t="shared" si="172"/>
        <v>0.57974838512932025</v>
      </c>
      <c r="K527" s="165">
        <f t="shared" si="172"/>
        <v>0.24490209922622824</v>
      </c>
      <c r="L527" s="165">
        <f t="shared" si="172"/>
        <v>0.54249949350217186</v>
      </c>
      <c r="M527" s="165" t="str">
        <f t="shared" si="172"/>
        <v/>
      </c>
      <c r="N527" s="165" t="str">
        <f t="shared" si="172"/>
        <v/>
      </c>
      <c r="O527" s="165" t="str">
        <f t="shared" si="172"/>
        <v/>
      </c>
      <c r="P527" s="165" t="str">
        <f t="shared" si="172"/>
        <v/>
      </c>
      <c r="Q527" s="165" t="str">
        <f t="shared" si="172"/>
        <v/>
      </c>
      <c r="R527" s="165" t="str">
        <f t="shared" si="172"/>
        <v/>
      </c>
      <c r="S527" s="165" t="str">
        <f t="shared" si="172"/>
        <v/>
      </c>
      <c r="T527" s="165" t="str">
        <f t="shared" si="172"/>
        <v/>
      </c>
      <c r="U527" s="165"/>
      <c r="V527" s="166"/>
      <c r="W527" s="166"/>
      <c r="X527" s="167"/>
      <c r="Y527" s="167"/>
      <c r="Z527" s="168"/>
      <c r="AD527" s="18"/>
    </row>
    <row r="528" spans="1:30" x14ac:dyDescent="0.25">
      <c r="U528" s="155"/>
    </row>
    <row r="529" spans="1:21" hidden="1" x14ac:dyDescent="0.25">
      <c r="A529" s="147" t="s">
        <v>312</v>
      </c>
      <c r="F529" s="169">
        <f>F466/F580</f>
        <v>7.540262464517296</v>
      </c>
      <c r="G529" s="169">
        <f>G466/G580</f>
        <v>11.027907036504011</v>
      </c>
      <c r="H529" s="169">
        <f>H466/H580</f>
        <v>9.0606812065022062</v>
      </c>
      <c r="I529" s="169">
        <f>I466/I580</f>
        <v>7.1174290105713141</v>
      </c>
      <c r="J529" s="169">
        <f>J466/J580</f>
        <v>5.9577507968185941</v>
      </c>
      <c r="K529" s="169">
        <v>0</v>
      </c>
      <c r="L529" s="169">
        <f>L466/L580</f>
        <v>0.40085241384793224</v>
      </c>
      <c r="M529" s="169" t="e">
        <f>M466/M580</f>
        <v>#DIV/0!</v>
      </c>
      <c r="N529" s="169"/>
      <c r="O529" s="169"/>
      <c r="P529" s="169"/>
      <c r="Q529" s="169"/>
      <c r="R529" s="169"/>
      <c r="S529" s="169"/>
      <c r="T529" s="169"/>
      <c r="U529" s="155"/>
    </row>
    <row r="530" spans="1:21" hidden="1" x14ac:dyDescent="0.25">
      <c r="U530" s="155"/>
    </row>
    <row r="531" spans="1:21" hidden="1" x14ac:dyDescent="0.25">
      <c r="A531" s="147" t="s">
        <v>370</v>
      </c>
      <c r="F531" s="158">
        <f t="shared" ref="F531:M531" si="173">F580/(F588*365)</f>
        <v>0.21333392512268676</v>
      </c>
      <c r="G531" s="158">
        <f t="shared" si="173"/>
        <v>0.17214251471563186</v>
      </c>
      <c r="H531" s="158">
        <f t="shared" si="173"/>
        <v>0.19061751742242511</v>
      </c>
      <c r="I531" s="158">
        <f t="shared" si="173"/>
        <v>0.33504372188592535</v>
      </c>
      <c r="J531" s="158">
        <f t="shared" si="173"/>
        <v>0.36902864697299559</v>
      </c>
      <c r="K531" s="158">
        <v>0</v>
      </c>
      <c r="L531" s="158">
        <f t="shared" si="173"/>
        <v>0.76914929475244109</v>
      </c>
      <c r="M531" s="158" t="e">
        <f t="shared" si="173"/>
        <v>#DIV/0!</v>
      </c>
      <c r="N531" s="158"/>
      <c r="O531" s="158"/>
      <c r="P531" s="158"/>
      <c r="Q531" s="158"/>
      <c r="R531" s="158"/>
      <c r="S531" s="158"/>
      <c r="T531" s="158"/>
      <c r="U531" s="155"/>
    </row>
    <row r="532" spans="1:21" hidden="1" x14ac:dyDescent="0.25">
      <c r="F532" s="158"/>
      <c r="G532" s="158"/>
      <c r="H532" s="158"/>
      <c r="I532" s="158"/>
      <c r="J532" s="158"/>
      <c r="K532" s="158"/>
      <c r="L532" s="158"/>
      <c r="M532" s="158"/>
      <c r="N532" s="158"/>
      <c r="O532" s="158"/>
      <c r="P532" s="158"/>
      <c r="Q532" s="158"/>
      <c r="R532" s="158"/>
      <c r="S532" s="158"/>
      <c r="T532" s="158"/>
      <c r="U532" s="155"/>
    </row>
    <row r="533" spans="1:21" hidden="1" x14ac:dyDescent="0.25">
      <c r="F533" s="158"/>
      <c r="G533" s="158"/>
      <c r="H533" s="158"/>
      <c r="I533" s="158"/>
      <c r="J533" s="158"/>
      <c r="K533" s="158"/>
      <c r="L533" s="158"/>
      <c r="M533" s="158"/>
      <c r="N533" s="158"/>
      <c r="O533" s="158"/>
      <c r="P533" s="158"/>
      <c r="Q533" s="158"/>
      <c r="R533" s="158"/>
      <c r="S533" s="158"/>
      <c r="T533" s="158"/>
      <c r="U533" s="155"/>
    </row>
    <row r="534" spans="1:21" hidden="1" x14ac:dyDescent="0.25">
      <c r="F534" s="155">
        <f>F487+F515+F519</f>
        <v>118242405.53147909</v>
      </c>
      <c r="U534" s="155"/>
    </row>
    <row r="535" spans="1:21" hidden="1" x14ac:dyDescent="0.25"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55"/>
    </row>
    <row r="536" spans="1:21" hidden="1" x14ac:dyDescent="0.25">
      <c r="U536" s="155"/>
    </row>
    <row r="537" spans="1:21" hidden="1" x14ac:dyDescent="0.25">
      <c r="U537" s="155"/>
    </row>
    <row r="538" spans="1:21" hidden="1" x14ac:dyDescent="0.25">
      <c r="U538" s="155"/>
    </row>
    <row r="539" spans="1:21" hidden="1" x14ac:dyDescent="0.25">
      <c r="U539" s="155"/>
    </row>
    <row r="540" spans="1:21" hidden="1" x14ac:dyDescent="0.25">
      <c r="U540" s="155"/>
    </row>
    <row r="541" spans="1:21" hidden="1" x14ac:dyDescent="0.25">
      <c r="U541" s="155"/>
    </row>
    <row r="542" spans="1:21" hidden="1" x14ac:dyDescent="0.25">
      <c r="U542" s="155"/>
    </row>
    <row r="543" spans="1:21" hidden="1" x14ac:dyDescent="0.25">
      <c r="U543" s="155"/>
    </row>
    <row r="544" spans="1:21" hidden="1" x14ac:dyDescent="0.25">
      <c r="U544" s="155"/>
    </row>
    <row r="545" spans="1:24" hidden="1" x14ac:dyDescent="0.25">
      <c r="U545" s="155"/>
    </row>
    <row r="546" spans="1:24" hidden="1" x14ac:dyDescent="0.25">
      <c r="U546" s="155"/>
    </row>
    <row r="547" spans="1:24" hidden="1" x14ac:dyDescent="0.25">
      <c r="U547" s="155"/>
    </row>
    <row r="548" spans="1:24" hidden="1" x14ac:dyDescent="0.25">
      <c r="U548" s="155"/>
    </row>
    <row r="549" spans="1:24" hidden="1" x14ac:dyDescent="0.25">
      <c r="U549" s="155"/>
    </row>
    <row r="550" spans="1:24" hidden="1" x14ac:dyDescent="0.25">
      <c r="U550" s="155"/>
    </row>
    <row r="551" spans="1:24" hidden="1" x14ac:dyDescent="0.25">
      <c r="U551" s="155"/>
    </row>
    <row r="552" spans="1:24" hidden="1" x14ac:dyDescent="0.25">
      <c r="U552" s="155"/>
    </row>
    <row r="553" spans="1:24" hidden="1" x14ac:dyDescent="0.25">
      <c r="U553" s="155"/>
    </row>
    <row r="554" spans="1:24" hidden="1" x14ac:dyDescent="0.25">
      <c r="A554" s="141"/>
      <c r="U554" s="155"/>
    </row>
    <row r="555" spans="1:24" x14ac:dyDescent="0.25">
      <c r="U555" s="155"/>
    </row>
    <row r="556" spans="1:24" x14ac:dyDescent="0.25">
      <c r="A556" s="161"/>
      <c r="F556" s="155"/>
      <c r="G556" s="155"/>
      <c r="H556" s="155"/>
      <c r="K556" s="147" t="s">
        <v>682</v>
      </c>
      <c r="U556" s="155"/>
    </row>
    <row r="557" spans="1:24" x14ac:dyDescent="0.25">
      <c r="A557" s="152" t="s">
        <v>766</v>
      </c>
      <c r="U557" s="155"/>
    </row>
    <row r="558" spans="1:24" x14ac:dyDescent="0.25">
      <c r="U558" s="155"/>
    </row>
    <row r="559" spans="1:24" x14ac:dyDescent="0.25">
      <c r="A559" s="141" t="s">
        <v>366</v>
      </c>
      <c r="F559" s="155">
        <f>F521</f>
        <v>29674349.489209741</v>
      </c>
      <c r="G559" s="155">
        <f t="shared" ref="G559:T559" si="174">G521</f>
        <v>17583138.238032073</v>
      </c>
      <c r="H559" s="155">
        <f t="shared" si="174"/>
        <v>8641349.5611781068</v>
      </c>
      <c r="I559" s="155">
        <f t="shared" si="174"/>
        <v>1143773.7677100454</v>
      </c>
      <c r="J559" s="155">
        <f t="shared" si="174"/>
        <v>139096.68854928197</v>
      </c>
      <c r="K559" s="155">
        <f t="shared" si="174"/>
        <v>2104073.8374974215</v>
      </c>
      <c r="L559" s="155">
        <f t="shared" si="174"/>
        <v>62917.396242833944</v>
      </c>
      <c r="M559" s="155">
        <f>M521</f>
        <v>0</v>
      </c>
      <c r="N559" s="155">
        <f t="shared" si="174"/>
        <v>0</v>
      </c>
      <c r="O559" s="155">
        <f t="shared" si="174"/>
        <v>0</v>
      </c>
      <c r="P559" s="155">
        <f t="shared" si="174"/>
        <v>0</v>
      </c>
      <c r="Q559" s="155">
        <f t="shared" si="174"/>
        <v>0</v>
      </c>
      <c r="R559" s="155">
        <f t="shared" si="174"/>
        <v>0</v>
      </c>
      <c r="S559" s="155">
        <f t="shared" si="174"/>
        <v>0</v>
      </c>
      <c r="T559" s="155">
        <f t="shared" si="174"/>
        <v>0</v>
      </c>
      <c r="U559" s="155">
        <f>SUM(G559:M559)</f>
        <v>29674349.48920976</v>
      </c>
      <c r="V559" s="140" t="str">
        <f>IF(ABS(F559-U559)&lt;2,"ok","err")</f>
        <v>ok</v>
      </c>
      <c r="W559" s="155"/>
      <c r="X559" s="140"/>
    </row>
    <row r="560" spans="1:24" x14ac:dyDescent="0.25">
      <c r="U560" s="155"/>
    </row>
    <row r="561" spans="1:24" x14ac:dyDescent="0.25">
      <c r="A561" s="141" t="s">
        <v>367</v>
      </c>
      <c r="F561" s="154">
        <v>14041381.257467223</v>
      </c>
      <c r="G561" s="154">
        <v>9264250.0116835833</v>
      </c>
      <c r="H561" s="187">
        <v>3973949.4778175056</v>
      </c>
      <c r="I561" s="187">
        <v>399691.56110857613</v>
      </c>
      <c r="J561" s="187">
        <v>99892.235721160658</v>
      </c>
      <c r="K561" s="16">
        <v>293560.33091230225</v>
      </c>
      <c r="L561" s="16">
        <v>10037.64022409395</v>
      </c>
      <c r="M561" s="16">
        <v>0</v>
      </c>
      <c r="N561" s="16">
        <v>0</v>
      </c>
      <c r="O561" s="16">
        <v>0</v>
      </c>
      <c r="P561" s="16">
        <v>0</v>
      </c>
      <c r="Q561" s="16">
        <v>0</v>
      </c>
      <c r="U561" s="155">
        <f>SUM(G561:M561)</f>
        <v>14041381.257467223</v>
      </c>
      <c r="V561" s="140" t="str">
        <f>IF(ABS(F561-U561)&lt;0.01,"ok","err")</f>
        <v>ok</v>
      </c>
    </row>
    <row r="562" spans="1:24" x14ac:dyDescent="0.25">
      <c r="A562" s="141" t="s">
        <v>886</v>
      </c>
      <c r="E562" s="147" t="s">
        <v>785</v>
      </c>
      <c r="F562" s="16">
        <v>229456.90430999943</v>
      </c>
      <c r="G562" s="16">
        <f>(VLOOKUP($E562,$D$6:$AI$660,G$2,)/VLOOKUP($E562,$D$6:$AI$660,3,))*$F562</f>
        <v>151392.39484834537</v>
      </c>
      <c r="H562" s="16">
        <f>(VLOOKUP($E562,$D$6:$AI$660,H$2,)/VLOOKUP($E562,$D$6:$AI$660,3,))*$F562</f>
        <v>64939.886565120833</v>
      </c>
      <c r="I562" s="16">
        <f>(VLOOKUP($E562,$D$6:$AI$660,I$2,)/VLOOKUP($E562,$D$6:$AI$660,3,))*$F562</f>
        <v>6529.0212069007293</v>
      </c>
      <c r="J562" s="16">
        <f>(VLOOKUP($E562,$D$6:$AI$660,J$2,)/VLOOKUP($E562,$D$6:$AI$660,3,))*$F562</f>
        <v>1632.1818478021737</v>
      </c>
      <c r="K562" s="16">
        <f>(VLOOKUP($E562,$D$6:$AI$660,8,)/VLOOKUP($E562,$D$6:$AI$660,3,))*$F562</f>
        <v>4800.0949664345626</v>
      </c>
      <c r="L562" s="16">
        <f>(VLOOKUP($E562,$D$6:$AI$660,L$2,)/VLOOKUP($E562,$D$6:$AI$660,3,))*$F562</f>
        <v>163.32487539579498</v>
      </c>
      <c r="M562" s="16">
        <f>(VLOOKUP($E562,$D$6:$AI$660,M$2,)/VLOOKUP($E562,$D$6:$AI$660,3,))*$F562</f>
        <v>0</v>
      </c>
      <c r="N562" s="16">
        <f>(VLOOKUP($E562,$D$6:$AI$660,11,)/VLOOKUP($E562,$D$6:$AI$660,3,))*$F562</f>
        <v>0</v>
      </c>
      <c r="O562" s="16">
        <f>(VLOOKUP($E562,$D$6:$AI$660,O$2,)/VLOOKUP($E562,$D$6:$AI$660,3,))*$F562</f>
        <v>0</v>
      </c>
      <c r="P562" s="16">
        <f>(VLOOKUP($E562,$D$6:$AI$660,P$2,)/VLOOKUP($E562,$D$6:$AI$660,3,))*$F562</f>
        <v>0</v>
      </c>
      <c r="Q562" s="16">
        <f>(VLOOKUP($E562,$D$6:$AI$660,Q$2,)/VLOOKUP($E562,$D$6:$AI$660,3,))*$F562</f>
        <v>0</v>
      </c>
      <c r="R562" s="16">
        <f>(VLOOKUP($E562,$D$6:$AI$660,15,)/VLOOKUP($E562,$D$6:$AI$660,3,))*$F562</f>
        <v>0</v>
      </c>
      <c r="S562" s="16">
        <f>(VLOOKUP($E562,$D$6:$AI$660,16,)/VLOOKUP($E562,$D$6:$AI$660,3,))*$F562</f>
        <v>0</v>
      </c>
      <c r="T562" s="16">
        <f>(VLOOKUP($E562,$D$6:$AI$660,17,)/VLOOKUP($E562,$D$6:$AI$660,3,))*$F562</f>
        <v>0</v>
      </c>
      <c r="U562" s="155">
        <f>SUM(G562:M562)</f>
        <v>229456.90430999946</v>
      </c>
      <c r="V562" s="140" t="str">
        <f>IF(ABS(F562-U562)&lt;0.01,"ok","err")</f>
        <v>ok</v>
      </c>
      <c r="W562" s="155"/>
      <c r="X562" s="140"/>
    </row>
    <row r="563" spans="1:24" x14ac:dyDescent="0.25">
      <c r="F563" s="155"/>
      <c r="U563" s="155"/>
    </row>
    <row r="564" spans="1:24" x14ac:dyDescent="0.25">
      <c r="A564" s="141" t="s">
        <v>709</v>
      </c>
      <c r="E564" s="158">
        <v>0.37318192322147398</v>
      </c>
      <c r="F564" s="16">
        <f>SUM(F561:F562)*$E$564</f>
        <v>5325618.8311944287</v>
      </c>
      <c r="G564" s="16">
        <f t="shared" ref="G564:M564" si="175">SUM(G561:G562)*$E$564</f>
        <v>3513747.5416352525</v>
      </c>
      <c r="H564" s="16">
        <f t="shared" si="175"/>
        <v>1507240.5006790652</v>
      </c>
      <c r="I564" s="16">
        <f t="shared" si="175"/>
        <v>151594.17816063671</v>
      </c>
      <c r="J564" s="16">
        <f t="shared" si="175"/>
        <v>37887.077402325551</v>
      </c>
      <c r="K564" s="16">
        <f t="shared" si="175"/>
        <v>111342.71754260505</v>
      </c>
      <c r="L564" s="16">
        <f t="shared" si="175"/>
        <v>3806.815774542717</v>
      </c>
      <c r="M564" s="16">
        <f t="shared" si="175"/>
        <v>0</v>
      </c>
      <c r="N564" s="16">
        <f t="shared" ref="N564:T564" si="176">SUM(N561:N562)*0.3719143</f>
        <v>0</v>
      </c>
      <c r="O564" s="16">
        <f t="shared" si="176"/>
        <v>0</v>
      </c>
      <c r="P564" s="16">
        <f t="shared" si="176"/>
        <v>0</v>
      </c>
      <c r="Q564" s="16">
        <f t="shared" si="176"/>
        <v>0</v>
      </c>
      <c r="R564" s="16">
        <f t="shared" si="176"/>
        <v>0</v>
      </c>
      <c r="S564" s="16">
        <f t="shared" si="176"/>
        <v>0</v>
      </c>
      <c r="T564" s="16">
        <f t="shared" si="176"/>
        <v>0</v>
      </c>
      <c r="U564" s="155">
        <f>SUM(G564:M564)</f>
        <v>5325618.8311944278</v>
      </c>
      <c r="V564" s="140" t="str">
        <f>IF(ABS(F564-U564)&lt;0.01,"ok","err")</f>
        <v>ok</v>
      </c>
    </row>
    <row r="565" spans="1:24" x14ac:dyDescent="0.25">
      <c r="A565" s="141" t="s">
        <v>880</v>
      </c>
      <c r="E565" s="147" t="s">
        <v>325</v>
      </c>
      <c r="F565" s="16">
        <v>45674.151476388637</v>
      </c>
      <c r="G565" s="16">
        <f t="shared" ref="G565:J566" si="177">(VLOOKUP($E565,$D$6:$AI$660,G$2,)/VLOOKUP($E565,$D$6:$AI$660,3,))*$F565</f>
        <v>39189.614019012959</v>
      </c>
      <c r="H565" s="16">
        <f t="shared" si="177"/>
        <v>6304.3424292746322</v>
      </c>
      <c r="I565" s="16">
        <f t="shared" si="177"/>
        <v>66.929030277242774</v>
      </c>
      <c r="J565" s="16">
        <f t="shared" si="177"/>
        <v>1.5297228126525757</v>
      </c>
      <c r="K565" s="16">
        <f>(VLOOKUP($E565,$D$6:$AI$660,8,)/VLOOKUP($E565,$D$6:$AI$660,3,))*$F565</f>
        <v>105.08530626048129</v>
      </c>
      <c r="L565" s="16">
        <f>(VLOOKUP($E565,$D$6:$AI$660,L$2,)/VLOOKUP($E565,$D$6:$AI$660,3,))*$F565</f>
        <v>6.6509687506633721</v>
      </c>
      <c r="M565" s="16">
        <f>(VLOOKUP($E565,$D$6:$AI$660,M$2,)/VLOOKUP($E565,$D$6:$AI$660,3,))*$F565</f>
        <v>0</v>
      </c>
      <c r="N565" s="16">
        <f>(VLOOKUP($E565,$D$6:$AI$660,11,)/VLOOKUP($E565,$D$6:$AI$660,3,))*$F565</f>
        <v>0</v>
      </c>
      <c r="O565" s="16">
        <f t="shared" ref="O565:Q566" si="178">(VLOOKUP($E565,$D$6:$AI$660,O$2,)/VLOOKUP($E565,$D$6:$AI$660,3,))*$F565</f>
        <v>0</v>
      </c>
      <c r="P565" s="16">
        <f t="shared" si="178"/>
        <v>0</v>
      </c>
      <c r="Q565" s="16">
        <f t="shared" si="178"/>
        <v>0</v>
      </c>
      <c r="R565" s="16">
        <f>(VLOOKUP($E565,$D$6:$AI$660,15,)/VLOOKUP($E565,$D$6:$AI$660,3,))*$F565</f>
        <v>0</v>
      </c>
      <c r="S565" s="16">
        <f>(VLOOKUP($E565,$D$6:$AI$660,16,)/VLOOKUP($E565,$D$6:$AI$660,3,))*$F565</f>
        <v>0</v>
      </c>
      <c r="T565" s="16">
        <f>(VLOOKUP($E565,$D$6:$AI$660,17,)/VLOOKUP($E565,$D$6:$AI$660,3,))*$F565</f>
        <v>0</v>
      </c>
      <c r="U565" s="155">
        <f>SUM(G565:M565)</f>
        <v>45674.15147638863</v>
      </c>
      <c r="V565" s="140" t="str">
        <f>IF(ABS(F565-U565)&lt;0.01,"ok","err")</f>
        <v>ok</v>
      </c>
    </row>
    <row r="566" spans="1:24" x14ac:dyDescent="0.25">
      <c r="A566" s="141" t="s">
        <v>881</v>
      </c>
      <c r="E566" s="147" t="s">
        <v>785</v>
      </c>
      <c r="F566" s="16">
        <v>27861.232400597066</v>
      </c>
      <c r="G566" s="16">
        <f t="shared" si="177"/>
        <v>18382.444011595995</v>
      </c>
      <c r="H566" s="16">
        <f t="shared" si="177"/>
        <v>7885.1637831513945</v>
      </c>
      <c r="I566" s="16">
        <f t="shared" si="177"/>
        <v>792.77011838410272</v>
      </c>
      <c r="J566" s="16">
        <f t="shared" si="177"/>
        <v>198.18361063659913</v>
      </c>
      <c r="K566" s="16">
        <f>(VLOOKUP($E566,$D$6:$AI$660,8,)/VLOOKUP($E566,$D$6:$AI$660,3,))*$F566</f>
        <v>582.83956112338024</v>
      </c>
      <c r="L566" s="16">
        <f>(VLOOKUP($E566,$D$6:$AI$660,L$2,)/VLOOKUP($E566,$D$6:$AI$660,3,))*$F566</f>
        <v>19.831315705598055</v>
      </c>
      <c r="M566" s="16">
        <f>(VLOOKUP($E566,$D$6:$AI$660,M$2,)/VLOOKUP($E566,$D$6:$AI$660,3,))*$F566</f>
        <v>0</v>
      </c>
      <c r="N566" s="16">
        <f>(VLOOKUP($E566,$D$6:$AI$660,11,)/VLOOKUP($E566,$D$6:$AI$660,3,))*$F566</f>
        <v>0</v>
      </c>
      <c r="O566" s="16">
        <f t="shared" si="178"/>
        <v>0</v>
      </c>
      <c r="P566" s="16">
        <f t="shared" si="178"/>
        <v>0</v>
      </c>
      <c r="Q566" s="16">
        <f t="shared" si="178"/>
        <v>0</v>
      </c>
      <c r="R566" s="16">
        <f>(VLOOKUP($E566,$D$6:$AI$660,15,)/VLOOKUP($E566,$D$6:$AI$660,3,))*$F566</f>
        <v>0</v>
      </c>
      <c r="S566" s="16">
        <f>(VLOOKUP($E566,$D$6:$AI$660,16,)/VLOOKUP($E566,$D$6:$AI$660,3,))*$F566</f>
        <v>0</v>
      </c>
      <c r="T566" s="16">
        <f>(VLOOKUP($E566,$D$6:$AI$660,17,)/VLOOKUP($E566,$D$6:$AI$660,3,))*$F566</f>
        <v>0</v>
      </c>
      <c r="U566" s="155">
        <f>SUM(G566:M566)</f>
        <v>27861.232400597066</v>
      </c>
      <c r="V566" s="140" t="str">
        <f>IF(ABS(F566-U566)&lt;0.01,"ok","err")</f>
        <v>ok</v>
      </c>
    </row>
    <row r="567" spans="1:24" x14ac:dyDescent="0.25">
      <c r="U567" s="155"/>
    </row>
    <row r="568" spans="1:24" x14ac:dyDescent="0.25">
      <c r="A568" s="141" t="s">
        <v>368</v>
      </c>
      <c r="F568" s="16">
        <f>F559+SUM(F561:F562)-SUM(F564:F566)</f>
        <v>38546033.435915545</v>
      </c>
      <c r="G568" s="16">
        <f t="shared" ref="G568:L568" si="179">G559+SUM(G561:G562)-SUM(G564:G566)</f>
        <v>23427461.044898141</v>
      </c>
      <c r="H568" s="16">
        <f t="shared" si="179"/>
        <v>11158808.918669242</v>
      </c>
      <c r="I568" s="16">
        <f t="shared" si="179"/>
        <v>1397540.4727162241</v>
      </c>
      <c r="J568" s="16">
        <f t="shared" si="179"/>
        <v>202534.31538247003</v>
      </c>
      <c r="K568" s="16">
        <f t="shared" si="179"/>
        <v>2290403.6209661691</v>
      </c>
      <c r="L568" s="16">
        <f t="shared" si="179"/>
        <v>69285.063283324707</v>
      </c>
      <c r="M568" s="16">
        <f t="shared" ref="M568:T568" si="180">M559+SUM(M561:M562)-M564</f>
        <v>0</v>
      </c>
      <c r="N568" s="16">
        <f t="shared" si="180"/>
        <v>0</v>
      </c>
      <c r="O568" s="16">
        <f t="shared" si="180"/>
        <v>0</v>
      </c>
      <c r="P568" s="16">
        <f t="shared" si="180"/>
        <v>0</v>
      </c>
      <c r="Q568" s="16">
        <f t="shared" si="180"/>
        <v>0</v>
      </c>
      <c r="R568" s="16">
        <f t="shared" si="180"/>
        <v>0</v>
      </c>
      <c r="S568" s="16">
        <f t="shared" si="180"/>
        <v>0</v>
      </c>
      <c r="T568" s="16">
        <f t="shared" si="180"/>
        <v>0</v>
      </c>
      <c r="U568" s="155">
        <f>SUM(G568:M568)</f>
        <v>38546033.435915574</v>
      </c>
      <c r="V568" s="140" t="str">
        <f>IF(ABS(F568-U568)&lt;2,"ok","err")</f>
        <v>ok</v>
      </c>
    </row>
    <row r="569" spans="1:24" x14ac:dyDescent="0.25">
      <c r="U569" s="155"/>
    </row>
    <row r="570" spans="1:24" x14ac:dyDescent="0.25">
      <c r="A570" s="141" t="s">
        <v>708</v>
      </c>
      <c r="F570" s="155">
        <f t="shared" ref="F570:M570" si="181">F526</f>
        <v>542010214.31792057</v>
      </c>
      <c r="G570" s="155">
        <f t="shared" si="181"/>
        <v>406879257.13577217</v>
      </c>
      <c r="H570" s="155">
        <f t="shared" si="181"/>
        <v>118582727.42943859</v>
      </c>
      <c r="I570" s="155">
        <f t="shared" si="181"/>
        <v>7600837.320150557</v>
      </c>
      <c r="J570" s="155">
        <f t="shared" si="181"/>
        <v>239925.96118789478</v>
      </c>
      <c r="K570" s="155">
        <f t="shared" si="181"/>
        <v>8591489.5958232842</v>
      </c>
      <c r="L570" s="155">
        <f t="shared" si="181"/>
        <v>115976.87554814658</v>
      </c>
      <c r="M570" s="155">
        <f t="shared" si="181"/>
        <v>0</v>
      </c>
      <c r="N570" s="155">
        <f t="shared" ref="N570:T570" si="182">N523</f>
        <v>0</v>
      </c>
      <c r="O570" s="155">
        <f t="shared" si="182"/>
        <v>0</v>
      </c>
      <c r="P570" s="155">
        <f t="shared" si="182"/>
        <v>0</v>
      </c>
      <c r="Q570" s="155">
        <f t="shared" si="182"/>
        <v>0</v>
      </c>
      <c r="R570" s="155">
        <f t="shared" si="182"/>
        <v>0</v>
      </c>
      <c r="S570" s="155">
        <f t="shared" si="182"/>
        <v>0</v>
      </c>
      <c r="T570" s="155">
        <f t="shared" si="182"/>
        <v>0</v>
      </c>
      <c r="U570" s="155">
        <f>SUM(G570:M570)</f>
        <v>542010214.31792057</v>
      </c>
      <c r="V570" s="140" t="str">
        <f>IF(ABS(F570-U570)&lt;0.01,"ok","err")</f>
        <v>ok</v>
      </c>
    </row>
    <row r="571" spans="1:24" ht="16.5" thickBot="1" x14ac:dyDescent="0.3">
      <c r="U571" s="155"/>
    </row>
    <row r="572" spans="1:24" ht="16.5" thickBot="1" x14ac:dyDescent="0.3">
      <c r="A572" s="163" t="s">
        <v>765</v>
      </c>
      <c r="B572" s="164"/>
      <c r="C572" s="164"/>
      <c r="D572" s="164"/>
      <c r="E572" s="164"/>
      <c r="F572" s="165">
        <f>F568/F570</f>
        <v>7.1116802631520246E-2</v>
      </c>
      <c r="G572" s="165">
        <f t="shared" ref="G572:Q572" si="183">G568/G570</f>
        <v>5.7578410877506578E-2</v>
      </c>
      <c r="H572" s="165">
        <f t="shared" si="183"/>
        <v>9.4101469586362604E-2</v>
      </c>
      <c r="I572" s="165">
        <f t="shared" si="183"/>
        <v>0.1838666470352166</v>
      </c>
      <c r="J572" s="165">
        <f t="shared" si="183"/>
        <v>0.84415339790535637</v>
      </c>
      <c r="K572" s="165">
        <f t="shared" si="183"/>
        <v>0.26658981488840294</v>
      </c>
      <c r="L572" s="165">
        <f t="shared" si="183"/>
        <v>0.59740412005289578</v>
      </c>
      <c r="M572" s="165" t="e">
        <f>M568/M570</f>
        <v>#DIV/0!</v>
      </c>
      <c r="N572" s="170">
        <v>0</v>
      </c>
      <c r="O572" s="170" t="e">
        <f t="shared" si="183"/>
        <v>#DIV/0!</v>
      </c>
      <c r="P572" s="170" t="e">
        <f t="shared" si="183"/>
        <v>#DIV/0!</v>
      </c>
      <c r="Q572" s="170" t="e">
        <f t="shared" si="183"/>
        <v>#DIV/0!</v>
      </c>
      <c r="R572" s="170"/>
      <c r="S572" s="170"/>
      <c r="T572" s="170"/>
      <c r="U572" s="155"/>
    </row>
    <row r="573" spans="1:24" x14ac:dyDescent="0.25">
      <c r="G573" s="158"/>
      <c r="H573" s="158"/>
      <c r="I573" s="16"/>
      <c r="J573" s="158"/>
      <c r="K573" s="158"/>
      <c r="L573" s="158"/>
      <c r="M573" s="158"/>
      <c r="P573" s="155"/>
      <c r="U573" s="155"/>
    </row>
    <row r="574" spans="1:24" x14ac:dyDescent="0.25">
      <c r="F574" s="155"/>
      <c r="G574" s="155"/>
      <c r="H574" s="155"/>
      <c r="I574" s="155"/>
      <c r="J574" s="155"/>
      <c r="K574" s="155"/>
      <c r="L574" s="155"/>
      <c r="M574" s="158"/>
      <c r="P574" s="155"/>
      <c r="U574" s="155"/>
    </row>
    <row r="575" spans="1:24" x14ac:dyDescent="0.25">
      <c r="A575" s="157"/>
      <c r="F575" s="16"/>
      <c r="G575" s="16"/>
      <c r="H575" s="16"/>
      <c r="I575" s="16"/>
      <c r="J575" s="16"/>
      <c r="K575" s="16"/>
      <c r="L575" s="16"/>
      <c r="U575" s="155"/>
    </row>
    <row r="576" spans="1:24" x14ac:dyDescent="0.25">
      <c r="U576" s="155"/>
    </row>
    <row r="577" spans="1:23" x14ac:dyDescent="0.25">
      <c r="A577" s="152" t="s">
        <v>228</v>
      </c>
      <c r="U577" s="155"/>
    </row>
    <row r="578" spans="1:23" x14ac:dyDescent="0.25">
      <c r="U578" s="155"/>
    </row>
    <row r="579" spans="1:23" x14ac:dyDescent="0.25">
      <c r="A579" s="141" t="s">
        <v>2</v>
      </c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</row>
    <row r="580" spans="1:23" x14ac:dyDescent="0.25">
      <c r="A580" s="147" t="s">
        <v>461</v>
      </c>
      <c r="D580" s="147" t="s">
        <v>314</v>
      </c>
      <c r="F580" s="16">
        <v>44300577.918686844</v>
      </c>
      <c r="G580" s="16">
        <v>19985070.637652706</v>
      </c>
      <c r="H580" s="16">
        <v>10433869.494509621</v>
      </c>
      <c r="I580" s="16">
        <v>1335425.4852254651</v>
      </c>
      <c r="J580" s="16">
        <v>398823.67877300608</v>
      </c>
      <c r="K580" s="16">
        <v>11554241.323209887</v>
      </c>
      <c r="L580" s="16">
        <v>593147.29931616166</v>
      </c>
      <c r="M580" s="16">
        <v>0</v>
      </c>
      <c r="N580" s="16">
        <v>0</v>
      </c>
      <c r="O580" s="16">
        <v>0</v>
      </c>
      <c r="P580" s="16">
        <v>0</v>
      </c>
      <c r="Q580" s="16">
        <v>0</v>
      </c>
      <c r="R580" s="16"/>
      <c r="S580" s="16"/>
      <c r="T580" s="16"/>
      <c r="U580" s="16">
        <f>SUM(G580:M580)</f>
        <v>44300577.918686844</v>
      </c>
      <c r="V580" s="172" t="str">
        <f>IF(ABS(F580-U580)&lt;0.01,"ok","err")</f>
        <v>ok</v>
      </c>
    </row>
    <row r="581" spans="1:23" x14ac:dyDescent="0.25">
      <c r="A581" s="171"/>
      <c r="F581" s="16"/>
      <c r="G581" s="173">
        <f>G580/$F580</f>
        <v>0.4511243775269716</v>
      </c>
      <c r="H581" s="173">
        <f>H580/$F580</f>
        <v>0.23552445554233756</v>
      </c>
      <c r="I581" s="173">
        <f>I580/$F580</f>
        <v>3.0144651559097534E-2</v>
      </c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72"/>
    </row>
    <row r="582" spans="1:23" x14ac:dyDescent="0.25">
      <c r="A582" s="147" t="s">
        <v>3</v>
      </c>
      <c r="D582" s="147" t="s">
        <v>316</v>
      </c>
      <c r="E582" s="16"/>
      <c r="F582" s="174">
        <f>SUM(G582:J582)+L582+M582</f>
        <v>23946577.86794788</v>
      </c>
      <c r="G582" s="16">
        <v>15452000.480987273</v>
      </c>
      <c r="H582" s="16">
        <v>7722825.5</v>
      </c>
      <c r="I582" s="16">
        <v>771751.88696060865</v>
      </c>
      <c r="J582" s="16"/>
      <c r="K582" s="17">
        <v>0</v>
      </c>
      <c r="L582" s="16"/>
      <c r="M582" s="16">
        <v>0</v>
      </c>
      <c r="N582" s="16">
        <v>0</v>
      </c>
      <c r="O582" s="16">
        <v>0</v>
      </c>
      <c r="P582" s="16">
        <v>0</v>
      </c>
      <c r="Q582" s="16">
        <v>0</v>
      </c>
      <c r="R582" s="16"/>
      <c r="S582" s="16"/>
      <c r="T582" s="16"/>
      <c r="U582" s="16">
        <f>SUM(G582:M582)</f>
        <v>23946577.86794788</v>
      </c>
      <c r="V582" s="172" t="str">
        <f>IF(ABS(F582-U582)&lt;0.01,"ok","err")</f>
        <v>ok</v>
      </c>
    </row>
    <row r="583" spans="1:23" x14ac:dyDescent="0.25">
      <c r="A583" s="147" t="s">
        <v>4</v>
      </c>
      <c r="D583" s="147" t="s">
        <v>318</v>
      </c>
      <c r="F583" s="174">
        <f>F582</f>
        <v>23946577.86794788</v>
      </c>
      <c r="G583" s="16">
        <f t="shared" ref="G583:N583" si="184">G582</f>
        <v>15452000.480987273</v>
      </c>
      <c r="H583" s="16">
        <f t="shared" si="184"/>
        <v>7722825.5</v>
      </c>
      <c r="I583" s="16">
        <f t="shared" si="184"/>
        <v>771751.88696060865</v>
      </c>
      <c r="J583" s="16">
        <f t="shared" si="184"/>
        <v>0</v>
      </c>
      <c r="K583" s="16">
        <f t="shared" si="184"/>
        <v>0</v>
      </c>
      <c r="L583" s="16">
        <f t="shared" si="184"/>
        <v>0</v>
      </c>
      <c r="M583" s="16">
        <f t="shared" si="184"/>
        <v>0</v>
      </c>
      <c r="N583" s="16">
        <f t="shared" si="184"/>
        <v>0</v>
      </c>
      <c r="O583" s="16">
        <f>O582</f>
        <v>0</v>
      </c>
      <c r="P583" s="16">
        <f>P582</f>
        <v>0</v>
      </c>
      <c r="Q583" s="16">
        <f>Q582</f>
        <v>0</v>
      </c>
      <c r="R583" s="16"/>
      <c r="S583" s="16"/>
      <c r="T583" s="16"/>
      <c r="U583" s="16">
        <f>SUM(G583:M583)</f>
        <v>23946577.86794788</v>
      </c>
      <c r="V583" s="172" t="str">
        <f>IF(ABS(F583-U583)&lt;0.01,"ok","err")</f>
        <v>ok</v>
      </c>
    </row>
    <row r="584" spans="1:23" x14ac:dyDescent="0.25">
      <c r="A584" s="147" t="s">
        <v>5</v>
      </c>
      <c r="D584" s="147" t="s">
        <v>319</v>
      </c>
      <c r="F584" s="174">
        <f>F580</f>
        <v>44300577.918686844</v>
      </c>
      <c r="G584" s="16">
        <f>G580</f>
        <v>19985070.637652706</v>
      </c>
      <c r="H584" s="16">
        <f t="shared" ref="H584:M584" si="185">H580</f>
        <v>10433869.494509621</v>
      </c>
      <c r="I584" s="16">
        <f t="shared" si="185"/>
        <v>1335425.4852254651</v>
      </c>
      <c r="J584" s="16">
        <f t="shared" si="185"/>
        <v>398823.67877300608</v>
      </c>
      <c r="K584" s="16">
        <f t="shared" si="185"/>
        <v>11554241.323209887</v>
      </c>
      <c r="L584" s="16">
        <f t="shared" si="185"/>
        <v>593147.29931616166</v>
      </c>
      <c r="M584" s="16">
        <f t="shared" si="185"/>
        <v>0</v>
      </c>
      <c r="N584" s="16">
        <f>N580</f>
        <v>0</v>
      </c>
      <c r="O584" s="16">
        <f>O580</f>
        <v>0</v>
      </c>
      <c r="P584" s="16">
        <f>P580</f>
        <v>0</v>
      </c>
      <c r="Q584" s="16">
        <f>Q580</f>
        <v>0</v>
      </c>
      <c r="R584" s="16"/>
      <c r="S584" s="16"/>
      <c r="T584" s="16"/>
      <c r="U584" s="16">
        <f>SUM(G584:M584)</f>
        <v>44300577.918686844</v>
      </c>
      <c r="V584" s="172" t="str">
        <f>IF(ABS(F584-U584)&lt;0.01,"ok","err")</f>
        <v>ok</v>
      </c>
    </row>
    <row r="585" spans="1:23" x14ac:dyDescent="0.25">
      <c r="A585" s="147" t="s">
        <v>666</v>
      </c>
      <c r="F585" s="174">
        <f>F584</f>
        <v>44300577.918686844</v>
      </c>
      <c r="G585" s="174">
        <f t="shared" ref="G585:M585" si="186">G584</f>
        <v>19985070.637652706</v>
      </c>
      <c r="H585" s="174">
        <f t="shared" si="186"/>
        <v>10433869.494509621</v>
      </c>
      <c r="I585" s="174">
        <f t="shared" si="186"/>
        <v>1335425.4852254651</v>
      </c>
      <c r="J585" s="174">
        <f t="shared" si="186"/>
        <v>398823.67877300608</v>
      </c>
      <c r="K585" s="174">
        <f t="shared" si="186"/>
        <v>11554241.323209887</v>
      </c>
      <c r="L585" s="174">
        <f t="shared" si="186"/>
        <v>593147.29931616166</v>
      </c>
      <c r="M585" s="174">
        <f t="shared" si="186"/>
        <v>0</v>
      </c>
      <c r="N585" s="16">
        <v>0</v>
      </c>
      <c r="O585" s="16">
        <v>0</v>
      </c>
      <c r="P585" s="16">
        <v>0</v>
      </c>
      <c r="Q585" s="16">
        <v>0</v>
      </c>
      <c r="R585" s="16"/>
      <c r="S585" s="16"/>
      <c r="T585" s="16"/>
      <c r="U585" s="16">
        <f>SUM(G585:M585)</f>
        <v>44300577.918686844</v>
      </c>
      <c r="V585" s="172" t="str">
        <f>IF(ABS(F585-U585)&lt;0.01,"ok","err")</f>
        <v>ok</v>
      </c>
    </row>
    <row r="586" spans="1:23" x14ac:dyDescent="0.25">
      <c r="A586" s="171"/>
      <c r="U586" s="16">
        <f>+F585-U585</f>
        <v>0</v>
      </c>
      <c r="V586" s="172"/>
    </row>
    <row r="587" spans="1:23" x14ac:dyDescent="0.25">
      <c r="A587" s="141" t="s">
        <v>1</v>
      </c>
      <c r="U587" s="16"/>
    </row>
    <row r="588" spans="1:23" x14ac:dyDescent="0.25">
      <c r="A588" s="147" t="s">
        <v>461</v>
      </c>
      <c r="D588" s="147" t="s">
        <v>313</v>
      </c>
      <c r="F588" s="16">
        <f>SUM(G588:M588)</f>
        <v>568927.0765667808</v>
      </c>
      <c r="G588" s="16">
        <v>318071.44374415156</v>
      </c>
      <c r="H588" s="16">
        <v>149964.9361040903</v>
      </c>
      <c r="I588" s="16">
        <v>10920.067204743878</v>
      </c>
      <c r="J588" s="16">
        <v>2960.9289740497761</v>
      </c>
      <c r="K588" s="16">
        <v>84896.897336122929</v>
      </c>
      <c r="L588" s="16">
        <v>2112.8032036224181</v>
      </c>
      <c r="M588" s="16">
        <v>0</v>
      </c>
      <c r="N588" s="16">
        <v>0</v>
      </c>
      <c r="O588" s="16">
        <v>0</v>
      </c>
      <c r="P588" s="16">
        <v>0</v>
      </c>
      <c r="Q588" s="16">
        <v>0</v>
      </c>
      <c r="R588" s="16"/>
      <c r="S588" s="16"/>
      <c r="T588" s="16"/>
      <c r="U588" s="16">
        <f>SUM(G588:M588)</f>
        <v>568927.0765667808</v>
      </c>
      <c r="V588" s="172" t="str">
        <f>IF(ABS(F588-U588)&lt;0.01,"ok","err")</f>
        <v>ok</v>
      </c>
      <c r="W588" s="171"/>
    </row>
    <row r="589" spans="1:23" x14ac:dyDescent="0.25">
      <c r="A589" s="147" t="s">
        <v>3</v>
      </c>
      <c r="D589" s="147" t="s">
        <v>315</v>
      </c>
      <c r="F589" s="16">
        <f>SUM(G589:M589)</f>
        <v>12268643.428959999</v>
      </c>
      <c r="G589" s="16">
        <v>8083261.9214399997</v>
      </c>
      <c r="H589" s="16">
        <v>3867307.5</v>
      </c>
      <c r="I589" s="16">
        <v>318074.00751999998</v>
      </c>
      <c r="J589" s="16"/>
      <c r="K589" s="16"/>
      <c r="L589" s="16"/>
      <c r="M589" s="16"/>
      <c r="N589" s="16">
        <f>J589+K589</f>
        <v>0</v>
      </c>
      <c r="O589" s="16"/>
      <c r="P589" s="16"/>
      <c r="Q589" s="16">
        <v>0</v>
      </c>
      <c r="R589" s="16"/>
      <c r="S589" s="16"/>
      <c r="T589" s="16"/>
      <c r="U589" s="16">
        <f>SUM(G589:M589)</f>
        <v>12268643.428959999</v>
      </c>
      <c r="V589" s="172" t="str">
        <f>IF(ABS(F589-U589)&lt;0.01,"ok","err")</f>
        <v>ok</v>
      </c>
    </row>
    <row r="590" spans="1:23" x14ac:dyDescent="0.25">
      <c r="F590" s="16"/>
      <c r="G590" s="173">
        <f>G589/$F589</f>
        <v>0.65885539572855689</v>
      </c>
      <c r="H590" s="173">
        <f>H589/$F589</f>
        <v>0.31521883592046229</v>
      </c>
      <c r="I590" s="173">
        <f>I589/$F589</f>
        <v>2.5925768350980823E-2</v>
      </c>
      <c r="J590" s="173"/>
      <c r="K590" s="173"/>
      <c r="L590" s="173"/>
      <c r="M590" s="173"/>
      <c r="N590" s="16"/>
      <c r="O590" s="16"/>
      <c r="P590" s="16"/>
      <c r="Q590" s="16"/>
      <c r="R590" s="16"/>
      <c r="S590" s="16"/>
      <c r="T590" s="16"/>
      <c r="U590" s="16"/>
      <c r="V590" s="172"/>
    </row>
    <row r="591" spans="1:23" x14ac:dyDescent="0.25">
      <c r="A591" s="147" t="s">
        <v>4</v>
      </c>
      <c r="D591" s="147" t="s">
        <v>317</v>
      </c>
      <c r="F591" s="16">
        <f>F589</f>
        <v>12268643.428959999</v>
      </c>
      <c r="G591" s="16">
        <f>G589</f>
        <v>8083261.9214399997</v>
      </c>
      <c r="H591" s="16">
        <f>H589</f>
        <v>3867307.5</v>
      </c>
      <c r="I591" s="16">
        <f>I589</f>
        <v>318074.00751999998</v>
      </c>
      <c r="J591" s="16">
        <f t="shared" ref="J591:Q591" si="187">J589</f>
        <v>0</v>
      </c>
      <c r="K591" s="16">
        <f t="shared" si="187"/>
        <v>0</v>
      </c>
      <c r="L591" s="16">
        <f t="shared" si="187"/>
        <v>0</v>
      </c>
      <c r="M591" s="16">
        <f>M589</f>
        <v>0</v>
      </c>
      <c r="N591" s="16">
        <f t="shared" si="187"/>
        <v>0</v>
      </c>
      <c r="O591" s="16">
        <f t="shared" si="187"/>
        <v>0</v>
      </c>
      <c r="P591" s="16">
        <f t="shared" si="187"/>
        <v>0</v>
      </c>
      <c r="Q591" s="16">
        <f t="shared" si="187"/>
        <v>0</v>
      </c>
      <c r="R591" s="16"/>
      <c r="S591" s="16"/>
      <c r="T591" s="16"/>
      <c r="U591" s="16">
        <f>SUM(G591:M591)</f>
        <v>12268643.428959999</v>
      </c>
      <c r="V591" s="172" t="str">
        <f>IF(ABS(F591-U591)&lt;0.01,"ok","err")</f>
        <v>ok</v>
      </c>
    </row>
    <row r="592" spans="1:23" x14ac:dyDescent="0.25">
      <c r="A592" s="147" t="s">
        <v>327</v>
      </c>
      <c r="D592" s="147" t="s">
        <v>320</v>
      </c>
      <c r="F592" s="16">
        <f>F588</f>
        <v>568927.0765667808</v>
      </c>
      <c r="G592" s="16">
        <f t="shared" ref="G592:M592" si="188">G588</f>
        <v>318071.44374415156</v>
      </c>
      <c r="H592" s="16">
        <f t="shared" si="188"/>
        <v>149964.9361040903</v>
      </c>
      <c r="I592" s="16">
        <f t="shared" si="188"/>
        <v>10920.067204743878</v>
      </c>
      <c r="J592" s="16">
        <f t="shared" si="188"/>
        <v>2960.9289740497761</v>
      </c>
      <c r="K592" s="16">
        <f t="shared" si="188"/>
        <v>84896.897336122929</v>
      </c>
      <c r="L592" s="16">
        <f t="shared" si="188"/>
        <v>2112.8032036224181</v>
      </c>
      <c r="M592" s="16">
        <f t="shared" si="188"/>
        <v>0</v>
      </c>
      <c r="N592" s="16">
        <v>0</v>
      </c>
      <c r="O592" s="16">
        <f>O588</f>
        <v>0</v>
      </c>
      <c r="P592" s="16">
        <f>P588</f>
        <v>0</v>
      </c>
      <c r="Q592" s="16">
        <f>Q588</f>
        <v>0</v>
      </c>
      <c r="R592" s="16"/>
      <c r="S592" s="16"/>
      <c r="T592" s="16"/>
      <c r="U592" s="16">
        <f>SUM(G592:M592)</f>
        <v>568927.0765667808</v>
      </c>
      <c r="V592" s="172" t="str">
        <f>IF(ABS(F592-U592)&lt;0.01,"ok","err")</f>
        <v>ok</v>
      </c>
    </row>
    <row r="593" spans="1:22" x14ac:dyDescent="0.25">
      <c r="A593" s="147" t="s">
        <v>693</v>
      </c>
      <c r="D593" s="147" t="s">
        <v>321</v>
      </c>
      <c r="F593" s="16">
        <f>F592</f>
        <v>568927.0765667808</v>
      </c>
      <c r="G593" s="16">
        <f t="shared" ref="G593:P593" si="189">G592</f>
        <v>318071.44374415156</v>
      </c>
      <c r="H593" s="16">
        <f t="shared" si="189"/>
        <v>149964.9361040903</v>
      </c>
      <c r="I593" s="16">
        <f t="shared" si="189"/>
        <v>10920.067204743878</v>
      </c>
      <c r="J593" s="16">
        <f t="shared" si="189"/>
        <v>2960.9289740497761</v>
      </c>
      <c r="K593" s="16">
        <f t="shared" si="189"/>
        <v>84896.897336122929</v>
      </c>
      <c r="L593" s="16">
        <f t="shared" si="189"/>
        <v>2112.8032036224181</v>
      </c>
      <c r="M593" s="16">
        <f t="shared" si="189"/>
        <v>0</v>
      </c>
      <c r="N593" s="16">
        <v>0</v>
      </c>
      <c r="O593" s="16">
        <f t="shared" si="189"/>
        <v>0</v>
      </c>
      <c r="P593" s="16">
        <f t="shared" si="189"/>
        <v>0</v>
      </c>
      <c r="Q593" s="16">
        <v>0</v>
      </c>
      <c r="R593" s="16"/>
      <c r="S593" s="16"/>
      <c r="T593" s="16"/>
      <c r="U593" s="16">
        <f>SUM(G593:M593)</f>
        <v>568927.0765667808</v>
      </c>
      <c r="V593" s="172" t="str">
        <f>IF(ABS(F593-U593)&lt;0.01,"ok","err")</f>
        <v>ok</v>
      </c>
    </row>
    <row r="594" spans="1:22" x14ac:dyDescent="0.25">
      <c r="A594" s="147" t="s">
        <v>692</v>
      </c>
      <c r="D594" s="147" t="s">
        <v>695</v>
      </c>
      <c r="F594" s="16">
        <f>SUM(G594:M594)</f>
        <v>500930.87336315843</v>
      </c>
      <c r="G594" s="16">
        <v>318071.44374415156</v>
      </c>
      <c r="H594" s="16">
        <v>146791.4361040903</v>
      </c>
      <c r="I594" s="16">
        <v>10475.467204743878</v>
      </c>
      <c r="J594" s="16">
        <v>2.8974049776024913E-2</v>
      </c>
      <c r="K594" s="16">
        <v>25592.49733612292</v>
      </c>
      <c r="L594" s="16">
        <v>0</v>
      </c>
      <c r="M594" s="16">
        <v>0</v>
      </c>
      <c r="N594" s="16">
        <v>0</v>
      </c>
      <c r="O594" s="16">
        <v>0</v>
      </c>
      <c r="P594" s="16">
        <v>0</v>
      </c>
      <c r="Q594" s="16">
        <v>0</v>
      </c>
      <c r="U594" s="16">
        <f>SUM(G594:M594)</f>
        <v>500930.87336315843</v>
      </c>
      <c r="V594" s="172" t="str">
        <f>IF(ABS(F594-U594)&lt;0.01,"ok","err")</f>
        <v>ok</v>
      </c>
    </row>
    <row r="595" spans="1:22" x14ac:dyDescent="0.25">
      <c r="A595" s="141" t="s">
        <v>9</v>
      </c>
      <c r="F595" s="171"/>
      <c r="G595" s="171"/>
      <c r="U595" s="16"/>
    </row>
    <row r="596" spans="1:22" x14ac:dyDescent="0.25">
      <c r="A596" s="147" t="s">
        <v>875</v>
      </c>
      <c r="D596" s="147" t="s">
        <v>322</v>
      </c>
      <c r="F596" s="16">
        <f>SUM(G596:M596)</f>
        <v>318650.24291362526</v>
      </c>
      <c r="G596" s="16">
        <f>3535390/12</f>
        <v>294615.83333333331</v>
      </c>
      <c r="H596" s="16">
        <f>284365/12</f>
        <v>23697.083333333332</v>
      </c>
      <c r="I596" s="16">
        <f>3018.91496350365/12</f>
        <v>251.57624695863751</v>
      </c>
      <c r="J596" s="16">
        <f>69/12</f>
        <v>5.75</v>
      </c>
      <c r="K596" s="16">
        <f>948/12</f>
        <v>79</v>
      </c>
      <c r="L596" s="16">
        <v>1</v>
      </c>
      <c r="M596" s="16">
        <v>0</v>
      </c>
      <c r="N596" s="16">
        <v>0</v>
      </c>
      <c r="O596" s="16">
        <v>0</v>
      </c>
      <c r="P596" s="16">
        <v>0</v>
      </c>
      <c r="Q596" s="16">
        <v>0</v>
      </c>
      <c r="R596" s="16"/>
      <c r="S596" s="16"/>
      <c r="T596" s="16"/>
      <c r="U596" s="16">
        <f t="shared" ref="U596:U602" si="190">SUM(G596:M596)</f>
        <v>318650.24291362526</v>
      </c>
      <c r="V596" s="172" t="str">
        <f t="shared" ref="V596:V602" si="191">IF(ABS(F596-U596)&lt;0.01,"ok","err")</f>
        <v>ok</v>
      </c>
    </row>
    <row r="597" spans="1:22" x14ac:dyDescent="0.25">
      <c r="A597" s="147" t="s">
        <v>876</v>
      </c>
      <c r="D597" s="147" t="s">
        <v>694</v>
      </c>
      <c r="F597" s="16">
        <f>SUM(G597:M597)</f>
        <v>318610.74291362526</v>
      </c>
      <c r="G597" s="16">
        <f>G596</f>
        <v>294615.83333333331</v>
      </c>
      <c r="H597" s="16">
        <f>H596</f>
        <v>23697.083333333332</v>
      </c>
      <c r="I597" s="16">
        <f>I596-1</f>
        <v>250.57624695863751</v>
      </c>
      <c r="J597" s="16">
        <f>J596-(54/12)</f>
        <v>1.25</v>
      </c>
      <c r="K597" s="16">
        <f>K596-(396/12)</f>
        <v>46</v>
      </c>
      <c r="L597" s="16">
        <v>0</v>
      </c>
      <c r="M597" s="16">
        <v>0</v>
      </c>
      <c r="N597" s="16">
        <v>0</v>
      </c>
      <c r="O597" s="16">
        <v>0</v>
      </c>
      <c r="P597" s="16">
        <v>0</v>
      </c>
      <c r="Q597" s="16">
        <v>0</v>
      </c>
      <c r="R597" s="16"/>
      <c r="S597" s="16"/>
      <c r="T597" s="16"/>
      <c r="U597" s="16">
        <f>SUM(G597:M597)</f>
        <v>318610.74291362526</v>
      </c>
      <c r="V597" s="172" t="str">
        <f>IF(ABS(F597-U597)&lt;0.01,"ok","err")</f>
        <v>ok</v>
      </c>
    </row>
    <row r="598" spans="1:22" x14ac:dyDescent="0.25">
      <c r="A598" s="147" t="s">
        <v>10</v>
      </c>
      <c r="D598" s="147" t="s">
        <v>323</v>
      </c>
      <c r="F598" s="16">
        <f>F621</f>
        <v>230777812.51838294</v>
      </c>
      <c r="G598" s="16">
        <f t="shared" ref="G598:T598" si="192">G621</f>
        <v>194048138.98920718</v>
      </c>
      <c r="H598" s="16">
        <f t="shared" si="192"/>
        <v>36043571.0925586</v>
      </c>
      <c r="I598" s="16">
        <f t="shared" si="192"/>
        <v>335550.9394017288</v>
      </c>
      <c r="J598" s="16">
        <f t="shared" si="192"/>
        <v>99465.237195423048</v>
      </c>
      <c r="K598" s="16">
        <f t="shared" si="192"/>
        <v>245547.59251955946</v>
      </c>
      <c r="L598" s="16">
        <f t="shared" si="192"/>
        <v>5538.6675004411909</v>
      </c>
      <c r="M598" s="16">
        <f t="shared" si="192"/>
        <v>0</v>
      </c>
      <c r="N598" s="16">
        <v>0</v>
      </c>
      <c r="O598" s="16">
        <f t="shared" si="192"/>
        <v>0</v>
      </c>
      <c r="P598" s="16">
        <f t="shared" si="192"/>
        <v>0</v>
      </c>
      <c r="Q598" s="16">
        <f t="shared" si="192"/>
        <v>0</v>
      </c>
      <c r="R598" s="16">
        <f t="shared" si="192"/>
        <v>0</v>
      </c>
      <c r="S598" s="16">
        <f t="shared" si="192"/>
        <v>0</v>
      </c>
      <c r="T598" s="16">
        <f t="shared" si="192"/>
        <v>0</v>
      </c>
      <c r="U598" s="16">
        <f t="shared" si="190"/>
        <v>230777812.51838291</v>
      </c>
      <c r="V598" s="172" t="str">
        <f t="shared" si="191"/>
        <v>ok</v>
      </c>
    </row>
    <row r="599" spans="1:22" x14ac:dyDescent="0.25">
      <c r="A599" s="147" t="s">
        <v>11</v>
      </c>
      <c r="D599" s="147" t="s">
        <v>324</v>
      </c>
      <c r="F599" s="16">
        <v>119748675.24743965</v>
      </c>
      <c r="G599" s="16">
        <v>88540094.059052616</v>
      </c>
      <c r="H599" s="16">
        <v>27823777.274211578</v>
      </c>
      <c r="I599" s="16">
        <v>2095012.0791488723</v>
      </c>
      <c r="J599" s="16">
        <v>86815.707109090974</v>
      </c>
      <c r="K599" s="16">
        <v>1202976.1279174839</v>
      </c>
      <c r="L599" s="16">
        <v>0</v>
      </c>
      <c r="M599" s="16">
        <v>0</v>
      </c>
      <c r="N599" s="16">
        <v>0</v>
      </c>
      <c r="O599" s="16">
        <v>0</v>
      </c>
      <c r="P599" s="16">
        <v>0</v>
      </c>
      <c r="Q599" s="16">
        <v>0</v>
      </c>
      <c r="R599" s="16">
        <v>0</v>
      </c>
      <c r="S599" s="16">
        <v>0</v>
      </c>
      <c r="T599" s="16">
        <v>0</v>
      </c>
      <c r="U599" s="16">
        <f t="shared" si="190"/>
        <v>119748675.24743965</v>
      </c>
      <c r="V599" s="172" t="str">
        <f t="shared" si="191"/>
        <v>ok</v>
      </c>
    </row>
    <row r="600" spans="1:22" x14ac:dyDescent="0.25">
      <c r="A600" s="147" t="s">
        <v>653</v>
      </c>
      <c r="F600" s="16">
        <v>318650.24291362526</v>
      </c>
      <c r="G600" s="16">
        <v>294615.83333333331</v>
      </c>
      <c r="H600" s="16">
        <v>23697.083333333332</v>
      </c>
      <c r="I600" s="16">
        <v>251.57624695863751</v>
      </c>
      <c r="J600" s="16">
        <v>5.75</v>
      </c>
      <c r="K600" s="16">
        <v>79</v>
      </c>
      <c r="L600" s="16">
        <v>1</v>
      </c>
      <c r="M600" s="16">
        <v>0</v>
      </c>
      <c r="N600" s="16">
        <v>0</v>
      </c>
      <c r="O600" s="16">
        <v>0</v>
      </c>
      <c r="P600" s="16">
        <v>0</v>
      </c>
      <c r="Q600" s="16">
        <v>0</v>
      </c>
      <c r="R600" s="16"/>
      <c r="S600" s="16"/>
      <c r="T600" s="16"/>
      <c r="U600" s="16">
        <f t="shared" si="190"/>
        <v>318650.24291362526</v>
      </c>
      <c r="V600" s="172" t="str">
        <f t="shared" si="191"/>
        <v>ok</v>
      </c>
    </row>
    <row r="601" spans="1:22" x14ac:dyDescent="0.25">
      <c r="A601" s="147" t="s">
        <v>12</v>
      </c>
      <c r="D601" s="147" t="s">
        <v>325</v>
      </c>
      <c r="F601" s="16">
        <f>F602</f>
        <v>343364.65249391727</v>
      </c>
      <c r="G601" s="16">
        <f t="shared" ref="G601:M601" si="193">G602</f>
        <v>294615.83333333331</v>
      </c>
      <c r="H601" s="16">
        <f t="shared" si="193"/>
        <v>47394.166666666664</v>
      </c>
      <c r="I601" s="16">
        <f t="shared" si="193"/>
        <v>503.15249391727502</v>
      </c>
      <c r="J601" s="16">
        <f t="shared" si="193"/>
        <v>11.5</v>
      </c>
      <c r="K601" s="16">
        <f t="shared" si="193"/>
        <v>790</v>
      </c>
      <c r="L601" s="16">
        <f t="shared" si="193"/>
        <v>50</v>
      </c>
      <c r="M601" s="16">
        <f t="shared" si="193"/>
        <v>0</v>
      </c>
      <c r="N601" s="16">
        <v>0</v>
      </c>
      <c r="O601" s="16">
        <f>O602</f>
        <v>0</v>
      </c>
      <c r="P601" s="16">
        <f>P602</f>
        <v>0</v>
      </c>
      <c r="Q601" s="16">
        <f>Q602</f>
        <v>0</v>
      </c>
      <c r="R601" s="16">
        <v>0</v>
      </c>
      <c r="S601" s="16">
        <v>0</v>
      </c>
      <c r="T601" s="16">
        <v>0</v>
      </c>
      <c r="U601" s="16">
        <f t="shared" si="190"/>
        <v>343364.65249391727</v>
      </c>
      <c r="V601" s="172" t="str">
        <f>IF(ABS(F601-U601)&lt;0.0001,"ok","err")</f>
        <v>ok</v>
      </c>
    </row>
    <row r="602" spans="1:22" x14ac:dyDescent="0.25">
      <c r="A602" s="147" t="s">
        <v>13</v>
      </c>
      <c r="D602" s="147" t="s">
        <v>326</v>
      </c>
      <c r="F602" s="16">
        <f>U602</f>
        <v>343364.65249391727</v>
      </c>
      <c r="G602" s="16">
        <f>G600*1</f>
        <v>294615.83333333331</v>
      </c>
      <c r="H602" s="16">
        <f>H600*2</f>
        <v>47394.166666666664</v>
      </c>
      <c r="I602" s="16">
        <f>I600*2</f>
        <v>503.15249391727502</v>
      </c>
      <c r="J602" s="16">
        <f>J600*2</f>
        <v>11.5</v>
      </c>
      <c r="K602" s="16">
        <f>K600*10</f>
        <v>790</v>
      </c>
      <c r="L602" s="16">
        <f>L600*50</f>
        <v>50</v>
      </c>
      <c r="M602" s="16">
        <f>M600*50</f>
        <v>0</v>
      </c>
      <c r="N602" s="16">
        <v>0</v>
      </c>
      <c r="O602" s="16">
        <f>O600*20</f>
        <v>0</v>
      </c>
      <c r="P602" s="16">
        <f>P600*20</f>
        <v>0</v>
      </c>
      <c r="Q602" s="16">
        <f>Q600*20</f>
        <v>0</v>
      </c>
      <c r="R602" s="16"/>
      <c r="S602" s="16"/>
      <c r="T602" s="16"/>
      <c r="U602" s="16">
        <f t="shared" si="190"/>
        <v>343364.65249391727</v>
      </c>
      <c r="V602" s="172" t="str">
        <f t="shared" si="191"/>
        <v>ok</v>
      </c>
    </row>
    <row r="603" spans="1:22" x14ac:dyDescent="0.25"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40"/>
    </row>
    <row r="604" spans="1:22" x14ac:dyDescent="0.25">
      <c r="A604" s="147" t="s">
        <v>675</v>
      </c>
      <c r="D604" s="147" t="s">
        <v>676</v>
      </c>
      <c r="F604" s="16">
        <v>1234768</v>
      </c>
      <c r="G604" s="16">
        <v>1028042.1340945031</v>
      </c>
      <c r="H604" s="16">
        <v>189000.81465052479</v>
      </c>
      <c r="I604" s="16">
        <v>13032.042851115502</v>
      </c>
      <c r="J604" s="16">
        <v>4693.0084038566065</v>
      </c>
      <c r="K604" s="16"/>
      <c r="L604" s="16">
        <v>0</v>
      </c>
      <c r="M604" s="16">
        <v>0</v>
      </c>
      <c r="N604" s="173">
        <v>0</v>
      </c>
      <c r="O604" s="173">
        <v>0</v>
      </c>
      <c r="P604" s="173">
        <v>0</v>
      </c>
      <c r="Q604" s="173">
        <v>0</v>
      </c>
      <c r="R604" s="16"/>
      <c r="S604" s="16"/>
      <c r="T604" s="16"/>
      <c r="U604" s="16">
        <f>SUM(G604:M604)</f>
        <v>1234768</v>
      </c>
      <c r="V604" s="172" t="str">
        <f>IF(ABS(F604-U604)=0,"ok","err")</f>
        <v>ok</v>
      </c>
    </row>
    <row r="605" spans="1:22" x14ac:dyDescent="0.25">
      <c r="F605" s="16"/>
      <c r="G605" s="16"/>
      <c r="H605" s="16"/>
      <c r="I605" s="16"/>
      <c r="J605" s="173"/>
      <c r="K605" s="173"/>
      <c r="L605" s="173"/>
      <c r="M605" s="173"/>
      <c r="N605" s="173"/>
      <c r="O605" s="173"/>
      <c r="P605" s="173"/>
      <c r="Q605" s="173"/>
      <c r="R605" s="16"/>
      <c r="S605" s="16"/>
      <c r="T605" s="16"/>
      <c r="U605" s="16"/>
      <c r="V605" s="172"/>
    </row>
    <row r="606" spans="1:22" x14ac:dyDescent="0.25">
      <c r="A606" s="152" t="s">
        <v>672</v>
      </c>
      <c r="F606" s="16"/>
      <c r="G606" s="173"/>
      <c r="H606" s="173"/>
      <c r="I606" s="173"/>
      <c r="J606" s="173"/>
      <c r="K606" s="173"/>
      <c r="L606" s="173"/>
      <c r="M606" s="173"/>
      <c r="N606" s="16"/>
      <c r="O606" s="16"/>
      <c r="P606" s="16"/>
      <c r="Q606" s="16"/>
      <c r="R606" s="16"/>
      <c r="S606" s="16"/>
      <c r="T606" s="16"/>
      <c r="U606" s="173"/>
      <c r="V606" s="140"/>
    </row>
    <row r="607" spans="1:22" x14ac:dyDescent="0.25">
      <c r="H607" s="16"/>
      <c r="I607" s="16"/>
      <c r="J607" s="16"/>
      <c r="K607" s="16"/>
      <c r="L607" s="16"/>
      <c r="M607" s="16"/>
      <c r="U607" s="16"/>
    </row>
    <row r="608" spans="1:22" x14ac:dyDescent="0.25">
      <c r="A608" s="141" t="s">
        <v>306</v>
      </c>
      <c r="U608" s="16"/>
    </row>
    <row r="609" spans="1:24" x14ac:dyDescent="0.25">
      <c r="U609" s="16"/>
    </row>
    <row r="610" spans="1:24" x14ac:dyDescent="0.25">
      <c r="A610" s="147" t="s">
        <v>307</v>
      </c>
      <c r="D610" s="147" t="s">
        <v>311</v>
      </c>
      <c r="F610" s="155">
        <f>F517</f>
        <v>41423591.582864359</v>
      </c>
      <c r="G610" s="155">
        <f t="shared" ref="G610:Q610" si="194">G517</f>
        <v>22983086.485519532</v>
      </c>
      <c r="H610" s="155">
        <f t="shared" si="194"/>
        <v>12839796.650350712</v>
      </c>
      <c r="I610" s="155">
        <f t="shared" si="194"/>
        <v>1833705.7505682216</v>
      </c>
      <c r="J610" s="155">
        <f t="shared" si="194"/>
        <v>232193.1288400779</v>
      </c>
      <c r="K610" s="155">
        <f t="shared" si="194"/>
        <v>3429753.7085628132</v>
      </c>
      <c r="L610" s="155">
        <f t="shared" si="194"/>
        <v>105055.8590230402</v>
      </c>
      <c r="M610" s="155">
        <f t="shared" si="194"/>
        <v>0</v>
      </c>
      <c r="N610" s="155">
        <f t="shared" si="194"/>
        <v>0</v>
      </c>
      <c r="O610" s="155">
        <f t="shared" si="194"/>
        <v>0</v>
      </c>
      <c r="P610" s="155">
        <f t="shared" si="194"/>
        <v>0</v>
      </c>
      <c r="Q610" s="155">
        <f t="shared" si="194"/>
        <v>0</v>
      </c>
      <c r="R610" s="155">
        <v>0</v>
      </c>
      <c r="S610" s="155">
        <v>0</v>
      </c>
      <c r="T610" s="155">
        <v>0</v>
      </c>
      <c r="U610" s="16">
        <f>SUM(G610:M610)</f>
        <v>41423591.582864404</v>
      </c>
      <c r="V610" s="140" t="str">
        <f>IF(ABS(F610-U610)&lt;2,"ok","err")</f>
        <v>ok</v>
      </c>
    </row>
    <row r="611" spans="1:24" x14ac:dyDescent="0.25">
      <c r="U611" s="16"/>
    </row>
    <row r="612" spans="1:24" x14ac:dyDescent="0.25">
      <c r="A612" s="147" t="s">
        <v>663</v>
      </c>
      <c r="D612" s="147" t="s">
        <v>310</v>
      </c>
      <c r="F612" s="154">
        <f t="shared" ref="F612:Q612" si="195">F460</f>
        <v>12821010.591184501</v>
      </c>
      <c r="G612" s="154">
        <f t="shared" si="195"/>
        <v>9837348.584429346</v>
      </c>
      <c r="H612" s="154">
        <f t="shared" si="195"/>
        <v>2619016.2842540117</v>
      </c>
      <c r="I612" s="154">
        <f t="shared" si="195"/>
        <v>154122.05817764052</v>
      </c>
      <c r="J612" s="154">
        <f t="shared" si="195"/>
        <v>5557.3635516369795</v>
      </c>
      <c r="K612" s="154">
        <f t="shared" si="195"/>
        <v>202493.12622569609</v>
      </c>
      <c r="L612" s="154">
        <f t="shared" si="195"/>
        <v>2473.1745461697205</v>
      </c>
      <c r="M612" s="154">
        <f t="shared" si="195"/>
        <v>0</v>
      </c>
      <c r="N612" s="154">
        <f t="shared" si="195"/>
        <v>0</v>
      </c>
      <c r="O612" s="154">
        <f t="shared" si="195"/>
        <v>0</v>
      </c>
      <c r="P612" s="154">
        <f t="shared" si="195"/>
        <v>0</v>
      </c>
      <c r="Q612" s="154">
        <f t="shared" si="195"/>
        <v>0</v>
      </c>
      <c r="R612" s="154"/>
      <c r="S612" s="154"/>
      <c r="T612" s="154"/>
      <c r="U612" s="16">
        <f>SUM(G612:M612)</f>
        <v>12821010.591184501</v>
      </c>
      <c r="V612" s="140" t="str">
        <f>IF(ABS(F612-U612)&lt;0.01,"ok","err")</f>
        <v>ok</v>
      </c>
    </row>
    <row r="613" spans="1:24" x14ac:dyDescent="0.25">
      <c r="A613" s="147" t="s">
        <v>705</v>
      </c>
      <c r="F613" s="154">
        <v>0</v>
      </c>
      <c r="G613" s="16">
        <f>$F613*(G612/$F612)</f>
        <v>0</v>
      </c>
      <c r="H613" s="16">
        <f t="shared" ref="H613:Q613" si="196">$F613*(H612/$F612)</f>
        <v>0</v>
      </c>
      <c r="I613" s="16">
        <f t="shared" si="196"/>
        <v>0</v>
      </c>
      <c r="J613" s="16">
        <f t="shared" si="196"/>
        <v>0</v>
      </c>
      <c r="K613" s="16">
        <f t="shared" si="196"/>
        <v>0</v>
      </c>
      <c r="L613" s="16">
        <f t="shared" si="196"/>
        <v>0</v>
      </c>
      <c r="M613" s="16">
        <f t="shared" si="196"/>
        <v>0</v>
      </c>
      <c r="N613" s="16">
        <f t="shared" si="196"/>
        <v>0</v>
      </c>
      <c r="O613" s="16">
        <f t="shared" si="196"/>
        <v>0</v>
      </c>
      <c r="P613" s="16">
        <f t="shared" si="196"/>
        <v>0</v>
      </c>
      <c r="Q613" s="16">
        <f t="shared" si="196"/>
        <v>0</v>
      </c>
      <c r="R613" s="154"/>
      <c r="S613" s="154"/>
      <c r="T613" s="154"/>
      <c r="U613" s="16">
        <f>SUM(G613:M613)</f>
        <v>0</v>
      </c>
      <c r="V613" s="140" t="str">
        <f>IF(ABS(F613-U613)&lt;0.01,"ok","err")</f>
        <v>ok</v>
      </c>
    </row>
    <row r="614" spans="1:24" x14ac:dyDescent="0.25">
      <c r="U614" s="16"/>
    </row>
    <row r="615" spans="1:24" x14ac:dyDescent="0.25">
      <c r="A615" s="147" t="s">
        <v>306</v>
      </c>
      <c r="D615" s="147" t="s">
        <v>309</v>
      </c>
      <c r="F615" s="155">
        <f>F610-F612-F613</f>
        <v>28602580.991679858</v>
      </c>
      <c r="G615" s="155">
        <f t="shared" ref="G615:Q615" si="197">G610-G612-G613</f>
        <v>13145737.901090186</v>
      </c>
      <c r="H615" s="155">
        <f t="shared" si="197"/>
        <v>10220780.366096701</v>
      </c>
      <c r="I615" s="155">
        <f t="shared" si="197"/>
        <v>1679583.6923905811</v>
      </c>
      <c r="J615" s="155">
        <f t="shared" si="197"/>
        <v>226635.76528844092</v>
      </c>
      <c r="K615" s="155">
        <f t="shared" si="197"/>
        <v>3227260.5823371173</v>
      </c>
      <c r="L615" s="155">
        <f t="shared" si="197"/>
        <v>102582.68447687049</v>
      </c>
      <c r="M615" s="155">
        <f t="shared" si="197"/>
        <v>0</v>
      </c>
      <c r="N615" s="155">
        <f t="shared" si="197"/>
        <v>0</v>
      </c>
      <c r="O615" s="155">
        <f t="shared" si="197"/>
        <v>0</v>
      </c>
      <c r="P615" s="155">
        <f t="shared" si="197"/>
        <v>0</v>
      </c>
      <c r="Q615" s="155">
        <f t="shared" si="197"/>
        <v>0</v>
      </c>
      <c r="R615" s="155"/>
      <c r="S615" s="155"/>
      <c r="T615" s="155"/>
      <c r="U615" s="16">
        <f>SUM(G615:M615)</f>
        <v>28602580.991679899</v>
      </c>
      <c r="V615" s="140" t="str">
        <f>IF(ABS(F615-U615)&lt;2,"ok","err")</f>
        <v>ok</v>
      </c>
    </row>
    <row r="616" spans="1:24" x14ac:dyDescent="0.25">
      <c r="U616" s="16"/>
    </row>
    <row r="617" spans="1:24" x14ac:dyDescent="0.25">
      <c r="A617" s="147" t="s">
        <v>679</v>
      </c>
      <c r="D617" s="147" t="s">
        <v>680</v>
      </c>
      <c r="F617" s="155">
        <f t="shared" ref="F617:Q617" si="198">F119+F122+F129+F132+F135</f>
        <v>37055158.969248563</v>
      </c>
      <c r="G617" s="155">
        <f t="shared" si="198"/>
        <v>28723777.811755992</v>
      </c>
      <c r="H617" s="155">
        <f t="shared" si="198"/>
        <v>6595538.923367247</v>
      </c>
      <c r="I617" s="155">
        <f t="shared" si="198"/>
        <v>365048.24764776515</v>
      </c>
      <c r="J617" s="155">
        <f t="shared" si="198"/>
        <v>35160.991134978423</v>
      </c>
      <c r="K617" s="155">
        <f t="shared" si="198"/>
        <v>1311209.2159691702</v>
      </c>
      <c r="L617" s="155">
        <f t="shared" si="198"/>
        <v>24423.779373409197</v>
      </c>
      <c r="M617" s="155">
        <f t="shared" si="198"/>
        <v>0</v>
      </c>
      <c r="N617" s="155">
        <f t="shared" si="198"/>
        <v>0</v>
      </c>
      <c r="O617" s="155">
        <f t="shared" si="198"/>
        <v>0</v>
      </c>
      <c r="P617" s="155">
        <f t="shared" si="198"/>
        <v>0</v>
      </c>
      <c r="Q617" s="155">
        <f t="shared" si="198"/>
        <v>0</v>
      </c>
      <c r="U617" s="16">
        <f>SUM(G617:M617)</f>
        <v>37055158.969248556</v>
      </c>
    </row>
    <row r="618" spans="1:24" x14ac:dyDescent="0.25">
      <c r="U618" s="16"/>
    </row>
    <row r="619" spans="1:24" x14ac:dyDescent="0.25">
      <c r="A619" s="147" t="s">
        <v>328</v>
      </c>
      <c r="F619" s="171">
        <f t="shared" ref="F619:T619" si="199">F596</f>
        <v>318650.24291362526</v>
      </c>
      <c r="G619" s="171">
        <f t="shared" si="199"/>
        <v>294615.83333333331</v>
      </c>
      <c r="H619" s="171">
        <f t="shared" si="199"/>
        <v>23697.083333333332</v>
      </c>
      <c r="I619" s="171">
        <f t="shared" si="199"/>
        <v>251.57624695863751</v>
      </c>
      <c r="J619" s="171">
        <f t="shared" si="199"/>
        <v>5.75</v>
      </c>
      <c r="K619" s="171">
        <f t="shared" si="199"/>
        <v>79</v>
      </c>
      <c r="L619" s="171">
        <f t="shared" si="199"/>
        <v>1</v>
      </c>
      <c r="M619" s="171">
        <f t="shared" si="199"/>
        <v>0</v>
      </c>
      <c r="N619" s="171">
        <f t="shared" si="199"/>
        <v>0</v>
      </c>
      <c r="O619" s="171">
        <f t="shared" si="199"/>
        <v>0</v>
      </c>
      <c r="P619" s="171">
        <f t="shared" si="199"/>
        <v>0</v>
      </c>
      <c r="Q619" s="171">
        <f t="shared" si="199"/>
        <v>0</v>
      </c>
      <c r="R619" s="171">
        <f t="shared" si="199"/>
        <v>0</v>
      </c>
      <c r="S619" s="171">
        <f t="shared" si="199"/>
        <v>0</v>
      </c>
      <c r="T619" s="171">
        <f t="shared" si="199"/>
        <v>0</v>
      </c>
      <c r="U619" s="16">
        <f>SUM(G619:M619)</f>
        <v>318650.24291362526</v>
      </c>
      <c r="V619" s="140" t="str">
        <f>IF(ABS(F619-U619)&lt;0.01,"ok","err")</f>
        <v>ok</v>
      </c>
    </row>
    <row r="620" spans="1:24" x14ac:dyDescent="0.25">
      <c r="G620" s="175"/>
      <c r="U620" s="16"/>
    </row>
    <row r="621" spans="1:24" x14ac:dyDescent="0.25">
      <c r="A621" s="147" t="s">
        <v>697</v>
      </c>
      <c r="F621" s="171">
        <f>F38</f>
        <v>230777812.51838294</v>
      </c>
      <c r="G621" s="16">
        <f>$F621*G622</f>
        <v>194048138.98920718</v>
      </c>
      <c r="H621" s="16">
        <f t="shared" ref="H621:Q621" si="200">$F621*H622</f>
        <v>36043571.0925586</v>
      </c>
      <c r="I621" s="16">
        <f t="shared" si="200"/>
        <v>335550.9394017288</v>
      </c>
      <c r="J621" s="16">
        <f t="shared" si="200"/>
        <v>99465.237195423048</v>
      </c>
      <c r="K621" s="16">
        <f t="shared" si="200"/>
        <v>245547.59251955946</v>
      </c>
      <c r="L621" s="16">
        <f t="shared" si="200"/>
        <v>5538.6675004411909</v>
      </c>
      <c r="M621" s="16">
        <f t="shared" si="200"/>
        <v>0</v>
      </c>
      <c r="N621" s="16">
        <f t="shared" si="200"/>
        <v>0</v>
      </c>
      <c r="O621" s="16">
        <f t="shared" si="200"/>
        <v>0</v>
      </c>
      <c r="P621" s="16">
        <f t="shared" si="200"/>
        <v>0</v>
      </c>
      <c r="Q621" s="16">
        <f t="shared" si="200"/>
        <v>0</v>
      </c>
      <c r="R621" s="171">
        <f>R619*R620</f>
        <v>0</v>
      </c>
      <c r="S621" s="171">
        <f>S619*S620</f>
        <v>0</v>
      </c>
      <c r="T621" s="171">
        <f>T619*T620</f>
        <v>0</v>
      </c>
      <c r="U621" s="16">
        <f>SUM(G621:M621)</f>
        <v>230777812.51838291</v>
      </c>
      <c r="V621" s="140" t="str">
        <f>IF(ABS(F621-U621)&lt;0.01,"ok","err")</f>
        <v>ok</v>
      </c>
    </row>
    <row r="622" spans="1:24" x14ac:dyDescent="0.25">
      <c r="G622" s="173">
        <v>0.84084400000000004</v>
      </c>
      <c r="H622" s="173">
        <v>0.15618299999999999</v>
      </c>
      <c r="I622" s="173">
        <v>1.454E-3</v>
      </c>
      <c r="J622" s="173">
        <v>4.3100000000000001E-4</v>
      </c>
      <c r="K622" s="173">
        <v>1.0640000000000001E-3</v>
      </c>
      <c r="L622" s="173">
        <v>2.4000000000000001E-5</v>
      </c>
      <c r="M622" s="173">
        <v>0</v>
      </c>
      <c r="N622" s="173">
        <v>0</v>
      </c>
      <c r="O622" s="173">
        <f>M622/4</f>
        <v>0</v>
      </c>
      <c r="P622" s="173">
        <f>M622/4</f>
        <v>0</v>
      </c>
      <c r="Q622" s="173">
        <f>M622/2</f>
        <v>0</v>
      </c>
      <c r="U622" s="176">
        <f>SUM(G622:M622)</f>
        <v>0.99999999999999989</v>
      </c>
    </row>
    <row r="623" spans="1:24" x14ac:dyDescent="0.25">
      <c r="F623" s="171"/>
      <c r="G623" s="16"/>
      <c r="H623" s="16"/>
      <c r="I623" s="16"/>
      <c r="J623" s="16"/>
      <c r="K623" s="16"/>
      <c r="L623" s="16"/>
      <c r="M623" s="16"/>
      <c r="U623" s="16"/>
    </row>
    <row r="624" spans="1:24" s="16" customFormat="1" x14ac:dyDescent="0.25">
      <c r="A624" s="147" t="s">
        <v>704</v>
      </c>
      <c r="D624" s="177" t="s">
        <v>785</v>
      </c>
      <c r="F624" s="16">
        <v>334037984.83669817</v>
      </c>
      <c r="G624" s="16">
        <v>220393501.10999998</v>
      </c>
      <c r="H624" s="16">
        <v>94537965.239999995</v>
      </c>
      <c r="I624" s="16">
        <v>9504796.0899999999</v>
      </c>
      <c r="J624" s="16">
        <v>2376092.09</v>
      </c>
      <c r="K624" s="16">
        <v>6987865.7800000003</v>
      </c>
      <c r="L624" s="16">
        <v>237764.52669826537</v>
      </c>
      <c r="M624" s="16">
        <v>0</v>
      </c>
      <c r="N624" s="16">
        <v>0</v>
      </c>
      <c r="O624" s="16">
        <v>0</v>
      </c>
      <c r="P624" s="16">
        <v>0</v>
      </c>
      <c r="Q624" s="16">
        <v>0</v>
      </c>
      <c r="U624" s="16">
        <f t="shared" ref="U624:U629" si="201">SUM(G624:M624)</f>
        <v>334037984.83669817</v>
      </c>
      <c r="V624" s="140" t="str">
        <f>IF(ABS(F624-U624)=0,"ok","err")</f>
        <v>ok</v>
      </c>
      <c r="W624" s="155"/>
      <c r="X624" s="140"/>
    </row>
    <row r="625" spans="1:25" s="16" customFormat="1" x14ac:dyDescent="0.25">
      <c r="A625" s="147" t="s">
        <v>786</v>
      </c>
      <c r="D625" s="177" t="s">
        <v>219</v>
      </c>
      <c r="F625" s="16">
        <v>142753861.74752548</v>
      </c>
      <c r="G625" s="16">
        <v>100526323.10999997</v>
      </c>
      <c r="H625" s="16">
        <v>33324522.239999995</v>
      </c>
      <c r="I625" s="16">
        <v>3077607</v>
      </c>
      <c r="J625" s="16">
        <v>271224.08999999985</v>
      </c>
      <c r="K625" s="16">
        <v>5409623.7825254994</v>
      </c>
      <c r="L625" s="16">
        <v>144561.52499999999</v>
      </c>
      <c r="M625" s="16">
        <v>0</v>
      </c>
      <c r="N625" s="16">
        <f t="shared" ref="N625:T625" si="202">N624-N628</f>
        <v>0</v>
      </c>
      <c r="O625" s="16">
        <f t="shared" si="202"/>
        <v>0</v>
      </c>
      <c r="P625" s="16">
        <f t="shared" si="202"/>
        <v>0</v>
      </c>
      <c r="Q625" s="16">
        <f t="shared" si="202"/>
        <v>0</v>
      </c>
      <c r="R625" s="16">
        <f t="shared" si="202"/>
        <v>0</v>
      </c>
      <c r="S625" s="16">
        <f t="shared" si="202"/>
        <v>0</v>
      </c>
      <c r="T625" s="16">
        <f t="shared" si="202"/>
        <v>0</v>
      </c>
      <c r="U625" s="16">
        <f t="shared" si="201"/>
        <v>142753861.74752548</v>
      </c>
      <c r="V625" s="140" t="str">
        <f>IF(ABS(F625-U625)&lt;=0.01,"ok","err")</f>
        <v>ok</v>
      </c>
      <c r="W625" s="155"/>
      <c r="X625" s="140"/>
    </row>
    <row r="626" spans="1:25" x14ac:dyDescent="0.25">
      <c r="A626" s="147" t="s">
        <v>710</v>
      </c>
      <c r="D626" s="160" t="s">
        <v>700</v>
      </c>
      <c r="F626" s="16">
        <v>4660393</v>
      </c>
      <c r="G626" s="16">
        <v>1917198</v>
      </c>
      <c r="H626" s="16">
        <v>1065013</v>
      </c>
      <c r="I626" s="16">
        <v>0</v>
      </c>
      <c r="J626" s="16">
        <v>6737</v>
      </c>
      <c r="K626" s="16">
        <v>1578242</v>
      </c>
      <c r="L626" s="16">
        <v>93203</v>
      </c>
      <c r="M626" s="16"/>
      <c r="N626" s="16">
        <v>0</v>
      </c>
      <c r="O626" s="16">
        <v>0</v>
      </c>
      <c r="P626" s="16">
        <v>0</v>
      </c>
      <c r="Q626" s="16">
        <v>0</v>
      </c>
      <c r="R626" s="171"/>
      <c r="S626" s="171"/>
      <c r="T626" s="171"/>
      <c r="U626" s="16">
        <f t="shared" si="201"/>
        <v>4660393</v>
      </c>
      <c r="V626" s="140" t="str">
        <f>IF(ABS(F626-U626)=0,"ok","err")</f>
        <v>ok</v>
      </c>
    </row>
    <row r="627" spans="1:25" x14ac:dyDescent="0.25">
      <c r="A627" s="147" t="s">
        <v>730</v>
      </c>
      <c r="D627" s="160" t="s">
        <v>729</v>
      </c>
      <c r="F627" s="16">
        <v>332763.48</v>
      </c>
      <c r="G627" s="16">
        <v>95489.119349999994</v>
      </c>
      <c r="H627" s="16">
        <v>237274.36064999999</v>
      </c>
      <c r="I627" s="16"/>
      <c r="J627" s="16"/>
      <c r="K627" s="16"/>
      <c r="L627" s="16"/>
      <c r="M627" s="16"/>
      <c r="N627" s="16">
        <v>0</v>
      </c>
      <c r="O627" s="16">
        <v>0</v>
      </c>
      <c r="P627" s="16">
        <v>0</v>
      </c>
      <c r="Q627" s="16">
        <v>0</v>
      </c>
      <c r="R627" s="16">
        <v>0</v>
      </c>
      <c r="S627" s="16">
        <v>0</v>
      </c>
      <c r="T627" s="16">
        <v>0</v>
      </c>
      <c r="U627" s="16">
        <f t="shared" si="201"/>
        <v>332763.48</v>
      </c>
      <c r="V627" s="140" t="str">
        <f>IF(ABS(F627-U627)=0,"ok","err")</f>
        <v>ok</v>
      </c>
      <c r="Y627" s="171"/>
    </row>
    <row r="628" spans="1:25" x14ac:dyDescent="0.25">
      <c r="A628" s="147" t="s">
        <v>784</v>
      </c>
      <c r="D628" s="160" t="s">
        <v>783</v>
      </c>
      <c r="F628" s="16">
        <v>167683934</v>
      </c>
      <c r="G628" s="16">
        <v>105116312</v>
      </c>
      <c r="H628" s="16">
        <v>54544206</v>
      </c>
      <c r="I628" s="16">
        <v>6048391</v>
      </c>
      <c r="J628" s="16">
        <v>1975025</v>
      </c>
      <c r="K628" s="16"/>
      <c r="L628" s="16">
        <v>0</v>
      </c>
      <c r="M628" s="16">
        <v>0</v>
      </c>
      <c r="N628" s="16"/>
      <c r="O628" s="16">
        <v>0</v>
      </c>
      <c r="P628" s="16">
        <v>0</v>
      </c>
      <c r="Q628" s="16">
        <v>0</v>
      </c>
      <c r="U628" s="16">
        <f>SUM(G628:M628)</f>
        <v>167683934</v>
      </c>
      <c r="V628" s="140" t="s">
        <v>0</v>
      </c>
    </row>
    <row r="629" spans="1:25" x14ac:dyDescent="0.25">
      <c r="A629" s="147" t="s">
        <v>787</v>
      </c>
      <c r="D629" s="160" t="s">
        <v>658</v>
      </c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U629" s="16">
        <f t="shared" si="201"/>
        <v>0</v>
      </c>
      <c r="V629" s="140" t="s">
        <v>0</v>
      </c>
    </row>
    <row r="630" spans="1:25" x14ac:dyDescent="0.25">
      <c r="A630" s="147" t="s">
        <v>781</v>
      </c>
      <c r="D630" s="160" t="s">
        <v>782</v>
      </c>
      <c r="F630" s="16">
        <f t="shared" ref="F630:Q630" si="203">F478+SUM(F495:F508)</f>
        <v>-194327055.37</v>
      </c>
      <c r="G630" s="16">
        <f t="shared" si="203"/>
        <v>-121986247.3327689</v>
      </c>
      <c r="H630" s="16">
        <f t="shared" si="203"/>
        <v>-61995611.140284263</v>
      </c>
      <c r="I630" s="16">
        <f t="shared" si="203"/>
        <v>-6496163.8973539323</v>
      </c>
      <c r="J630" s="16">
        <f t="shared" si="203"/>
        <v>-2118491.3886924302</v>
      </c>
      <c r="K630" s="16">
        <f t="shared" si="203"/>
        <v>-1635775.5072867139</v>
      </c>
      <c r="L630" s="16">
        <f t="shared" si="203"/>
        <v>-94766.1036137763</v>
      </c>
      <c r="M630" s="16">
        <f t="shared" si="203"/>
        <v>0</v>
      </c>
      <c r="N630" s="16">
        <f t="shared" si="203"/>
        <v>0</v>
      </c>
      <c r="O630" s="16">
        <f t="shared" si="203"/>
        <v>0</v>
      </c>
      <c r="P630" s="16">
        <f t="shared" si="203"/>
        <v>0</v>
      </c>
      <c r="Q630" s="16">
        <f t="shared" si="203"/>
        <v>0</v>
      </c>
      <c r="U630" s="16">
        <f>SUM(G630:M630)</f>
        <v>-194327055.37000003</v>
      </c>
      <c r="V630" s="140" t="s">
        <v>0</v>
      </c>
    </row>
    <row r="631" spans="1:25" x14ac:dyDescent="0.25">
      <c r="F631" s="171"/>
      <c r="M631" s="171"/>
      <c r="U631" s="16"/>
    </row>
    <row r="632" spans="1:25" x14ac:dyDescent="0.25">
      <c r="A632" s="147" t="s">
        <v>755</v>
      </c>
      <c r="D632" s="147" t="s">
        <v>756</v>
      </c>
      <c r="F632" s="171">
        <f t="shared" ref="F632:M632" si="204">F81+F82</f>
        <v>16717644.132012531</v>
      </c>
      <c r="G632" s="171">
        <f t="shared" si="204"/>
        <v>11905583.506867819</v>
      </c>
      <c r="H632" s="171">
        <f t="shared" si="204"/>
        <v>3081707.519254616</v>
      </c>
      <c r="I632" s="171">
        <f t="shared" si="204"/>
        <v>192013.32267129933</v>
      </c>
      <c r="J632" s="171">
        <f t="shared" si="204"/>
        <v>50691.024484673791</v>
      </c>
      <c r="K632" s="171">
        <f t="shared" si="204"/>
        <v>1451545.808308129</v>
      </c>
      <c r="L632" s="171">
        <f t="shared" si="204"/>
        <v>36102.950425996365</v>
      </c>
      <c r="M632" s="171">
        <f t="shared" si="204"/>
        <v>0</v>
      </c>
      <c r="U632" s="16">
        <f>SUM(G632:M632)</f>
        <v>16717644.132012531</v>
      </c>
      <c r="V632" s="140" t="s">
        <v>0</v>
      </c>
    </row>
    <row r="633" spans="1:25" x14ac:dyDescent="0.25">
      <c r="U633" s="16"/>
    </row>
    <row r="634" spans="1:25" x14ac:dyDescent="0.25">
      <c r="A634" s="166"/>
      <c r="B634" s="168"/>
      <c r="C634" s="168"/>
      <c r="D634" s="168"/>
      <c r="E634" s="168"/>
      <c r="F634" s="168"/>
      <c r="G634" s="168"/>
      <c r="H634" s="168"/>
      <c r="I634" s="168"/>
      <c r="J634" s="168"/>
      <c r="K634" s="168"/>
      <c r="L634" s="168"/>
      <c r="M634" s="168"/>
      <c r="N634" s="168"/>
      <c r="O634" s="168"/>
      <c r="P634" s="168"/>
      <c r="Q634" s="168"/>
      <c r="R634" s="168"/>
      <c r="S634" s="168"/>
      <c r="T634" s="168"/>
      <c r="U634" s="17"/>
    </row>
    <row r="635" spans="1:25" x14ac:dyDescent="0.25">
      <c r="A635" s="168"/>
      <c r="B635" s="168"/>
      <c r="C635" s="168"/>
      <c r="D635" s="168"/>
      <c r="E635" s="168"/>
      <c r="F635" s="168"/>
      <c r="G635" s="178"/>
      <c r="H635" s="168"/>
      <c r="I635" s="168"/>
      <c r="J635" s="168"/>
      <c r="K635" s="168"/>
      <c r="L635" s="168"/>
      <c r="M635" s="168"/>
      <c r="N635" s="168"/>
      <c r="O635" s="168"/>
      <c r="P635" s="168"/>
      <c r="Q635" s="168"/>
      <c r="R635" s="168"/>
      <c r="S635" s="168"/>
      <c r="T635" s="168"/>
      <c r="U635" s="17"/>
    </row>
    <row r="636" spans="1:25" x14ac:dyDescent="0.25">
      <c r="A636" s="166"/>
      <c r="B636" s="168"/>
      <c r="C636" s="168"/>
      <c r="D636" s="168"/>
      <c r="E636" s="168"/>
      <c r="F636" s="168"/>
      <c r="G636" s="17"/>
      <c r="H636" s="168"/>
      <c r="I636" s="168"/>
      <c r="J636" s="168"/>
      <c r="K636" s="168"/>
      <c r="L636" s="168"/>
      <c r="M636" s="168"/>
      <c r="N636" s="168"/>
      <c r="O636" s="168"/>
      <c r="P636" s="168"/>
      <c r="Q636" s="168"/>
      <c r="R636" s="168"/>
      <c r="S636" s="168"/>
      <c r="T636" s="168"/>
      <c r="U636" s="17"/>
    </row>
    <row r="637" spans="1:25" x14ac:dyDescent="0.25">
      <c r="A637" s="168"/>
      <c r="B637" s="168"/>
      <c r="C637" s="168"/>
      <c r="D637" s="168"/>
      <c r="E637" s="168"/>
      <c r="F637" s="178"/>
      <c r="G637" s="17"/>
      <c r="H637" s="178"/>
      <c r="I637" s="178"/>
      <c r="J637" s="178"/>
      <c r="K637" s="178"/>
      <c r="L637" s="178"/>
      <c r="M637" s="178"/>
      <c r="N637" s="178"/>
      <c r="O637" s="178"/>
      <c r="P637" s="178"/>
      <c r="Q637" s="178"/>
      <c r="R637" s="168"/>
      <c r="S637" s="168"/>
      <c r="T637" s="168"/>
      <c r="U637" s="17"/>
    </row>
    <row r="638" spans="1:25" x14ac:dyDescent="0.25">
      <c r="A638" s="168"/>
      <c r="B638" s="168"/>
      <c r="C638" s="168"/>
      <c r="D638" s="168"/>
      <c r="E638" s="168"/>
      <c r="F638" s="179"/>
      <c r="G638" s="178"/>
      <c r="H638" s="179"/>
      <c r="I638" s="179"/>
      <c r="J638" s="179"/>
      <c r="K638" s="179"/>
      <c r="L638" s="179"/>
      <c r="M638" s="179"/>
      <c r="N638" s="179"/>
      <c r="O638" s="179"/>
      <c r="P638" s="179"/>
      <c r="Q638" s="179"/>
      <c r="R638" s="168"/>
      <c r="S638" s="168"/>
      <c r="T638" s="168"/>
      <c r="U638" s="17"/>
    </row>
    <row r="639" spans="1:25" x14ac:dyDescent="0.25">
      <c r="A639" s="168"/>
      <c r="B639" s="168"/>
      <c r="C639" s="168"/>
      <c r="D639" s="168"/>
      <c r="E639" s="168"/>
      <c r="F639" s="180"/>
      <c r="G639" s="17"/>
      <c r="H639" s="180"/>
      <c r="I639" s="180"/>
      <c r="J639" s="180"/>
      <c r="K639" s="180"/>
      <c r="L639" s="180"/>
      <c r="M639" s="180"/>
      <c r="N639" s="180"/>
      <c r="O639" s="180"/>
      <c r="P639" s="180"/>
      <c r="Q639" s="180"/>
      <c r="R639" s="168"/>
      <c r="S639" s="168"/>
      <c r="T639" s="168"/>
      <c r="U639" s="17"/>
    </row>
    <row r="640" spans="1:25" x14ac:dyDescent="0.25">
      <c r="A640" s="168"/>
      <c r="B640" s="168"/>
      <c r="C640" s="168"/>
      <c r="D640" s="168"/>
      <c r="E640" s="168"/>
      <c r="F640" s="168"/>
      <c r="G640" s="16"/>
      <c r="H640" s="168"/>
      <c r="I640" s="168"/>
      <c r="J640" s="168"/>
      <c r="K640" s="168"/>
      <c r="L640" s="168"/>
      <c r="M640" s="168"/>
      <c r="N640" s="168"/>
      <c r="O640" s="168"/>
      <c r="P640" s="168"/>
      <c r="Q640" s="168"/>
      <c r="R640" s="168"/>
      <c r="S640" s="168"/>
      <c r="T640" s="168"/>
      <c r="U640" s="17"/>
    </row>
    <row r="641" spans="1:21" x14ac:dyDescent="0.25">
      <c r="A641" s="168"/>
      <c r="B641" s="168"/>
      <c r="C641" s="168"/>
      <c r="D641" s="168"/>
      <c r="E641" s="168"/>
      <c r="F641" s="178"/>
      <c r="H641" s="178"/>
      <c r="I641" s="178"/>
      <c r="J641" s="178"/>
      <c r="K641" s="178"/>
      <c r="L641" s="178"/>
      <c r="M641" s="178"/>
      <c r="N641" s="178"/>
      <c r="O641" s="178"/>
      <c r="P641" s="178"/>
      <c r="Q641" s="178"/>
      <c r="R641" s="168"/>
      <c r="S641" s="168"/>
      <c r="T641" s="168"/>
      <c r="U641" s="17"/>
    </row>
    <row r="642" spans="1:21" x14ac:dyDescent="0.25">
      <c r="A642" s="168"/>
      <c r="B642" s="168"/>
      <c r="C642" s="168"/>
      <c r="D642" s="168"/>
      <c r="E642" s="168"/>
      <c r="F642" s="17"/>
      <c r="G642" s="16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68"/>
      <c r="S642" s="168"/>
      <c r="T642" s="168"/>
      <c r="U642" s="17"/>
    </row>
    <row r="643" spans="1:21" x14ac:dyDescent="0.25">
      <c r="A643" s="168"/>
      <c r="B643" s="168"/>
      <c r="C643" s="168"/>
      <c r="D643" s="168"/>
      <c r="E643" s="168"/>
      <c r="F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68"/>
      <c r="S643" s="168"/>
      <c r="T643" s="168"/>
      <c r="U643" s="17"/>
    </row>
    <row r="644" spans="1:21" x14ac:dyDescent="0.25">
      <c r="A644" s="168"/>
      <c r="B644" s="168"/>
      <c r="C644" s="168"/>
      <c r="D644" s="168"/>
      <c r="E644" s="168"/>
      <c r="F644" s="17"/>
      <c r="G644" s="155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68"/>
      <c r="S644" s="168"/>
      <c r="T644" s="168"/>
      <c r="U644" s="17"/>
    </row>
    <row r="645" spans="1:21" x14ac:dyDescent="0.25">
      <c r="A645" s="168"/>
      <c r="B645" s="168"/>
      <c r="C645" s="168"/>
      <c r="D645" s="168"/>
      <c r="E645" s="168"/>
      <c r="F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68"/>
      <c r="S645" s="168"/>
      <c r="T645" s="168"/>
      <c r="U645" s="17"/>
    </row>
    <row r="646" spans="1:21" x14ac:dyDescent="0.25">
      <c r="A646" s="168"/>
      <c r="B646" s="168"/>
      <c r="C646" s="168"/>
      <c r="D646" s="168"/>
      <c r="E646" s="168"/>
      <c r="F646" s="168"/>
      <c r="G646" s="170"/>
      <c r="H646" s="168"/>
      <c r="I646" s="168"/>
      <c r="J646" s="168"/>
      <c r="K646" s="168"/>
      <c r="L646" s="168"/>
      <c r="M646" s="168"/>
      <c r="N646" s="168"/>
      <c r="O646" s="168"/>
      <c r="P646" s="168"/>
      <c r="Q646" s="168"/>
      <c r="R646" s="168"/>
      <c r="S646" s="168"/>
      <c r="T646" s="168"/>
      <c r="U646" s="17"/>
    </row>
    <row r="647" spans="1:21" x14ac:dyDescent="0.25">
      <c r="A647" s="168"/>
      <c r="B647" s="168"/>
      <c r="C647" s="168"/>
      <c r="D647" s="168"/>
      <c r="E647" s="168"/>
      <c r="F647" s="178"/>
      <c r="G647" s="181"/>
      <c r="H647" s="178"/>
      <c r="I647" s="178"/>
      <c r="J647" s="178"/>
      <c r="K647" s="178"/>
      <c r="L647" s="178"/>
      <c r="M647" s="178"/>
      <c r="N647" s="178"/>
      <c r="O647" s="178"/>
      <c r="P647" s="178"/>
      <c r="Q647" s="178"/>
      <c r="R647" s="168"/>
      <c r="S647" s="168"/>
      <c r="T647" s="168"/>
      <c r="U647" s="17"/>
    </row>
    <row r="648" spans="1:21" x14ac:dyDescent="0.25">
      <c r="A648" s="168"/>
      <c r="B648" s="168"/>
      <c r="C648" s="168"/>
      <c r="D648" s="168"/>
      <c r="E648" s="168"/>
      <c r="F648" s="17"/>
      <c r="G648" s="179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68"/>
      <c r="S648" s="168"/>
      <c r="T648" s="168"/>
      <c r="U648" s="17"/>
    </row>
    <row r="649" spans="1:21" x14ac:dyDescent="0.25">
      <c r="A649" s="168"/>
      <c r="B649" s="168"/>
      <c r="C649" s="168"/>
      <c r="D649" s="168"/>
      <c r="E649" s="168"/>
      <c r="F649" s="178"/>
      <c r="H649" s="178"/>
      <c r="I649" s="178"/>
      <c r="J649" s="178"/>
      <c r="K649" s="178"/>
      <c r="L649" s="178"/>
      <c r="M649" s="178"/>
      <c r="N649" s="178"/>
      <c r="O649" s="178"/>
      <c r="P649" s="178"/>
      <c r="Q649" s="178"/>
      <c r="R649" s="168"/>
      <c r="S649" s="168"/>
      <c r="T649" s="168"/>
      <c r="U649" s="17"/>
    </row>
    <row r="650" spans="1:21" x14ac:dyDescent="0.25">
      <c r="A650" s="168"/>
      <c r="B650" s="168"/>
      <c r="C650" s="168"/>
      <c r="D650" s="168"/>
      <c r="E650" s="168"/>
      <c r="F650" s="168"/>
      <c r="G650" s="182"/>
      <c r="H650" s="168"/>
      <c r="I650" s="168"/>
      <c r="J650" s="168"/>
      <c r="K650" s="168"/>
      <c r="L650" s="168"/>
      <c r="M650" s="168"/>
      <c r="N650" s="168"/>
      <c r="O650" s="168"/>
      <c r="P650" s="168"/>
      <c r="Q650" s="168"/>
      <c r="R650" s="168"/>
      <c r="S650" s="168"/>
      <c r="T650" s="168"/>
      <c r="U650" s="17"/>
    </row>
    <row r="651" spans="1:21" x14ac:dyDescent="0.25">
      <c r="A651" s="168"/>
      <c r="B651" s="168"/>
      <c r="C651" s="168"/>
      <c r="D651" s="168"/>
      <c r="E651" s="168"/>
      <c r="F651" s="183"/>
      <c r="G651" s="171"/>
      <c r="H651" s="183"/>
      <c r="I651" s="183"/>
      <c r="J651" s="183"/>
      <c r="K651" s="183"/>
      <c r="L651" s="183"/>
      <c r="M651" s="183"/>
      <c r="N651" s="183"/>
      <c r="O651" s="183"/>
      <c r="P651" s="183"/>
      <c r="Q651" s="183"/>
      <c r="R651" s="168"/>
      <c r="S651" s="168"/>
      <c r="T651" s="168"/>
      <c r="U651" s="17"/>
    </row>
    <row r="652" spans="1:21" x14ac:dyDescent="0.25">
      <c r="A652" s="168"/>
      <c r="B652" s="168"/>
      <c r="C652" s="168"/>
      <c r="D652" s="168"/>
      <c r="E652" s="168"/>
      <c r="F652" s="168"/>
      <c r="G652" s="155"/>
      <c r="H652" s="168"/>
      <c r="I652" s="168"/>
      <c r="J652" s="168"/>
      <c r="K652" s="168"/>
      <c r="L652" s="168"/>
      <c r="M652" s="168"/>
      <c r="N652" s="168"/>
      <c r="O652" s="168"/>
      <c r="P652" s="168"/>
      <c r="Q652" s="168"/>
      <c r="R652" s="168"/>
      <c r="S652" s="168"/>
      <c r="T652" s="168"/>
      <c r="U652" s="17"/>
    </row>
    <row r="653" spans="1:21" x14ac:dyDescent="0.25">
      <c r="A653" s="168"/>
      <c r="B653" s="168"/>
      <c r="C653" s="168"/>
      <c r="D653" s="168"/>
      <c r="E653" s="168"/>
      <c r="F653" s="184"/>
      <c r="G653" s="185"/>
      <c r="H653" s="181"/>
      <c r="I653" s="181"/>
      <c r="J653" s="181"/>
      <c r="K653" s="181"/>
      <c r="L653" s="181"/>
      <c r="M653" s="181"/>
      <c r="N653" s="181"/>
      <c r="O653" s="181"/>
      <c r="P653" s="181"/>
      <c r="Q653" s="181"/>
      <c r="R653" s="168"/>
      <c r="S653" s="168"/>
      <c r="T653" s="168"/>
      <c r="U653" s="17"/>
    </row>
    <row r="654" spans="1:21" x14ac:dyDescent="0.25">
      <c r="A654" s="168"/>
      <c r="B654" s="168"/>
      <c r="C654" s="168"/>
      <c r="D654" s="168"/>
      <c r="E654" s="168"/>
      <c r="F654" s="186"/>
      <c r="H654" s="168"/>
      <c r="I654" s="168"/>
      <c r="J654" s="168"/>
      <c r="K654" s="168"/>
      <c r="L654" s="168"/>
      <c r="M654" s="168"/>
      <c r="N654" s="168"/>
      <c r="O654" s="168"/>
      <c r="P654" s="168"/>
      <c r="Q654" s="168"/>
      <c r="R654" s="168"/>
      <c r="S654" s="168"/>
      <c r="T654" s="168"/>
      <c r="U654" s="17"/>
    </row>
    <row r="655" spans="1:21" x14ac:dyDescent="0.25">
      <c r="A655" s="168"/>
      <c r="B655" s="168"/>
      <c r="C655" s="168"/>
      <c r="D655" s="168"/>
      <c r="E655" s="168"/>
      <c r="F655" s="168"/>
      <c r="G655" s="168"/>
      <c r="H655" s="168"/>
      <c r="I655" s="168"/>
      <c r="J655" s="168"/>
      <c r="K655" s="168"/>
      <c r="L655" s="168"/>
      <c r="M655" s="168"/>
      <c r="N655" s="168"/>
      <c r="O655" s="168"/>
      <c r="P655" s="168"/>
      <c r="Q655" s="168"/>
      <c r="R655" s="168"/>
      <c r="S655" s="168"/>
      <c r="T655" s="168"/>
      <c r="U655" s="17"/>
    </row>
    <row r="656" spans="1:21" x14ac:dyDescent="0.25">
      <c r="A656" s="168"/>
      <c r="B656" s="168"/>
      <c r="C656" s="168"/>
      <c r="D656" s="168"/>
      <c r="E656" s="168"/>
      <c r="F656" s="168"/>
      <c r="G656" s="168"/>
      <c r="H656" s="168"/>
      <c r="I656" s="168"/>
      <c r="J656" s="168"/>
      <c r="K656" s="168"/>
      <c r="L656" s="168"/>
      <c r="M656" s="168"/>
      <c r="N656" s="168"/>
      <c r="O656" s="168"/>
      <c r="P656" s="168"/>
      <c r="Q656" s="168"/>
      <c r="R656" s="168"/>
      <c r="S656" s="168"/>
      <c r="T656" s="168"/>
      <c r="U656" s="17"/>
    </row>
    <row r="657" spans="1:21" x14ac:dyDescent="0.25">
      <c r="A657" s="168"/>
      <c r="B657" s="168"/>
      <c r="C657" s="168"/>
      <c r="D657" s="168"/>
      <c r="E657" s="168"/>
      <c r="F657" s="168"/>
      <c r="G657" s="168"/>
      <c r="H657" s="168"/>
      <c r="I657" s="168"/>
      <c r="J657" s="168"/>
      <c r="K657" s="168"/>
      <c r="L657" s="168"/>
      <c r="M657" s="168"/>
      <c r="N657" s="168"/>
      <c r="O657" s="168"/>
      <c r="P657" s="168"/>
      <c r="Q657" s="168"/>
      <c r="R657" s="168"/>
      <c r="S657" s="168"/>
      <c r="T657" s="168"/>
      <c r="U657" s="17"/>
    </row>
    <row r="658" spans="1:21" x14ac:dyDescent="0.25">
      <c r="A658" s="168"/>
      <c r="B658" s="168"/>
      <c r="C658" s="168"/>
      <c r="D658" s="168"/>
      <c r="E658" s="168"/>
      <c r="F658" s="168"/>
      <c r="G658" s="168"/>
      <c r="H658" s="168"/>
      <c r="I658" s="168"/>
      <c r="J658" s="168"/>
      <c r="K658" s="168"/>
      <c r="L658" s="168"/>
      <c r="M658" s="168"/>
      <c r="N658" s="168"/>
      <c r="O658" s="168"/>
      <c r="P658" s="168"/>
      <c r="Q658" s="168"/>
      <c r="R658" s="168"/>
      <c r="S658" s="168"/>
      <c r="T658" s="168"/>
      <c r="U658" s="17"/>
    </row>
    <row r="659" spans="1:21" x14ac:dyDescent="0.25">
      <c r="A659" s="168"/>
      <c r="B659" s="168"/>
      <c r="C659" s="168"/>
      <c r="D659" s="168"/>
      <c r="E659" s="168"/>
      <c r="F659" s="168"/>
      <c r="G659" s="168"/>
      <c r="H659" s="168"/>
      <c r="I659" s="168"/>
      <c r="J659" s="168"/>
      <c r="K659" s="168"/>
      <c r="L659" s="168"/>
      <c r="M659" s="168"/>
      <c r="N659" s="168"/>
      <c r="O659" s="168"/>
      <c r="P659" s="168"/>
      <c r="Q659" s="168"/>
      <c r="R659" s="168"/>
      <c r="S659" s="168"/>
      <c r="T659" s="168"/>
      <c r="U659" s="17"/>
    </row>
    <row r="660" spans="1:21" x14ac:dyDescent="0.25">
      <c r="A660" s="166"/>
      <c r="B660" s="168"/>
      <c r="C660" s="168"/>
      <c r="D660" s="168"/>
      <c r="E660" s="168"/>
      <c r="F660" s="168"/>
      <c r="G660" s="168"/>
      <c r="H660" s="168"/>
      <c r="I660" s="168"/>
      <c r="J660" s="168"/>
      <c r="K660" s="168"/>
      <c r="L660" s="168"/>
      <c r="M660" s="168"/>
      <c r="N660" s="168"/>
      <c r="O660" s="168"/>
      <c r="P660" s="168"/>
      <c r="Q660" s="168"/>
      <c r="R660" s="168"/>
      <c r="S660" s="168"/>
      <c r="T660" s="168"/>
      <c r="U660" s="17"/>
    </row>
    <row r="661" spans="1:21" x14ac:dyDescent="0.25">
      <c r="A661" s="168"/>
      <c r="B661" s="168"/>
      <c r="C661" s="168"/>
      <c r="D661" s="168"/>
      <c r="E661" s="168"/>
      <c r="F661" s="180"/>
      <c r="G661" s="180"/>
      <c r="H661" s="180"/>
      <c r="I661" s="180"/>
      <c r="J661" s="180"/>
      <c r="K661" s="180"/>
      <c r="L661" s="180"/>
      <c r="M661" s="180"/>
      <c r="N661" s="180"/>
      <c r="O661" s="180"/>
      <c r="P661" s="180"/>
      <c r="Q661" s="180"/>
      <c r="R661" s="168"/>
      <c r="S661" s="168"/>
      <c r="T661" s="168"/>
      <c r="U661" s="17"/>
    </row>
    <row r="662" spans="1:21" x14ac:dyDescent="0.25">
      <c r="A662" s="168"/>
      <c r="B662" s="168"/>
      <c r="C662" s="168"/>
      <c r="D662" s="168"/>
      <c r="E662" s="168"/>
      <c r="F662" s="179"/>
      <c r="G662" s="179"/>
      <c r="H662" s="179"/>
      <c r="I662" s="179"/>
      <c r="J662" s="179"/>
      <c r="K662" s="179"/>
      <c r="L662" s="179"/>
      <c r="M662" s="179"/>
      <c r="N662" s="179"/>
      <c r="O662" s="179"/>
      <c r="P662" s="179"/>
      <c r="Q662" s="179"/>
      <c r="R662" s="168"/>
      <c r="S662" s="168"/>
      <c r="T662" s="168"/>
      <c r="U662" s="17"/>
    </row>
    <row r="663" spans="1:21" x14ac:dyDescent="0.25">
      <c r="A663" s="168"/>
      <c r="B663" s="168"/>
      <c r="C663" s="168"/>
      <c r="D663" s="168"/>
      <c r="E663" s="168"/>
      <c r="F663" s="180"/>
      <c r="G663" s="180"/>
      <c r="H663" s="180"/>
      <c r="I663" s="180"/>
      <c r="J663" s="180"/>
      <c r="K663" s="180"/>
      <c r="L663" s="180"/>
      <c r="M663" s="180"/>
      <c r="N663" s="180"/>
      <c r="O663" s="180"/>
      <c r="P663" s="180"/>
      <c r="Q663" s="180"/>
      <c r="R663" s="168"/>
      <c r="S663" s="168"/>
      <c r="T663" s="168"/>
      <c r="U663" s="17"/>
    </row>
    <row r="664" spans="1:21" x14ac:dyDescent="0.25">
      <c r="A664" s="168"/>
      <c r="B664" s="168"/>
      <c r="C664" s="168"/>
      <c r="D664" s="168"/>
      <c r="E664" s="168"/>
      <c r="F664" s="168"/>
      <c r="G664" s="168"/>
      <c r="H664" s="168"/>
      <c r="I664" s="168"/>
      <c r="J664" s="168"/>
      <c r="K664" s="168"/>
      <c r="L664" s="168"/>
      <c r="M664" s="168"/>
      <c r="N664" s="168"/>
      <c r="O664" s="168"/>
      <c r="P664" s="168"/>
      <c r="Q664" s="168"/>
      <c r="R664" s="168"/>
      <c r="S664" s="168"/>
      <c r="T664" s="168"/>
      <c r="U664" s="17"/>
    </row>
    <row r="665" spans="1:21" x14ac:dyDescent="0.25">
      <c r="A665" s="168"/>
      <c r="B665" s="168"/>
      <c r="C665" s="168"/>
      <c r="D665" s="168"/>
      <c r="E665" s="168"/>
      <c r="F665" s="178"/>
      <c r="G665" s="178"/>
      <c r="H665" s="178"/>
      <c r="I665" s="178"/>
      <c r="J665" s="178"/>
      <c r="K665" s="178"/>
      <c r="L665" s="178"/>
      <c r="M665" s="178"/>
      <c r="N665" s="178"/>
      <c r="O665" s="178"/>
      <c r="P665" s="178"/>
      <c r="Q665" s="178"/>
      <c r="R665" s="168"/>
      <c r="S665" s="168"/>
      <c r="T665" s="168"/>
      <c r="U665" s="17"/>
    </row>
    <row r="666" spans="1:21" x14ac:dyDescent="0.25">
      <c r="A666" s="168"/>
      <c r="B666" s="168"/>
      <c r="C666" s="168"/>
      <c r="D666" s="168"/>
      <c r="E666" s="168"/>
      <c r="F666" s="183"/>
      <c r="G666" s="183"/>
      <c r="H666" s="183"/>
      <c r="I666" s="183"/>
      <c r="J666" s="183"/>
      <c r="K666" s="183"/>
      <c r="L666" s="183"/>
      <c r="M666" s="183"/>
      <c r="N666" s="183"/>
      <c r="O666" s="183"/>
      <c r="P666" s="183"/>
      <c r="Q666" s="183"/>
      <c r="R666" s="168"/>
      <c r="S666" s="168"/>
      <c r="T666" s="168"/>
      <c r="U666" s="17"/>
    </row>
    <row r="667" spans="1:21" x14ac:dyDescent="0.25">
      <c r="A667" s="168"/>
      <c r="B667" s="168"/>
      <c r="C667" s="168"/>
      <c r="D667" s="168"/>
      <c r="E667" s="168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68"/>
      <c r="S667" s="168"/>
      <c r="T667" s="168"/>
      <c r="U667" s="17"/>
    </row>
    <row r="668" spans="1:21" x14ac:dyDescent="0.25">
      <c r="A668" s="168"/>
      <c r="B668" s="168"/>
      <c r="C668" s="168"/>
      <c r="D668" s="168"/>
      <c r="E668" s="168"/>
      <c r="F668" s="183"/>
      <c r="G668" s="183"/>
      <c r="H668" s="183"/>
      <c r="I668" s="183"/>
      <c r="J668" s="183"/>
      <c r="K668" s="183"/>
      <c r="L668" s="183"/>
      <c r="M668" s="183"/>
      <c r="N668" s="183"/>
      <c r="O668" s="183"/>
      <c r="P668" s="183"/>
      <c r="Q668" s="183"/>
      <c r="R668" s="168"/>
      <c r="S668" s="168"/>
      <c r="T668" s="168"/>
      <c r="U668" s="17"/>
    </row>
    <row r="669" spans="1:21" x14ac:dyDescent="0.25">
      <c r="A669" s="168"/>
      <c r="B669" s="168"/>
      <c r="C669" s="168"/>
      <c r="D669" s="168"/>
      <c r="E669" s="168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68"/>
      <c r="S669" s="168"/>
      <c r="T669" s="168"/>
      <c r="U669" s="17"/>
    </row>
    <row r="670" spans="1:21" x14ac:dyDescent="0.25">
      <c r="A670" s="168"/>
      <c r="B670" s="168"/>
      <c r="C670" s="168"/>
      <c r="D670" s="168"/>
      <c r="E670" s="168"/>
      <c r="F670" s="168"/>
      <c r="G670" s="168"/>
      <c r="H670" s="168"/>
      <c r="I670" s="168"/>
      <c r="J670" s="168"/>
      <c r="K670" s="168"/>
      <c r="L670" s="168"/>
      <c r="M670" s="168"/>
      <c r="N670" s="168"/>
      <c r="O670" s="168"/>
      <c r="P670" s="168"/>
      <c r="Q670" s="168"/>
      <c r="R670" s="168"/>
      <c r="S670" s="168"/>
      <c r="T670" s="168"/>
      <c r="U670" s="17"/>
    </row>
    <row r="671" spans="1:21" x14ac:dyDescent="0.25">
      <c r="A671" s="168"/>
      <c r="B671" s="168"/>
      <c r="C671" s="168"/>
      <c r="D671" s="168"/>
      <c r="E671" s="168"/>
      <c r="F671" s="178"/>
      <c r="G671" s="178"/>
      <c r="H671" s="178"/>
      <c r="I671" s="178"/>
      <c r="J671" s="178"/>
      <c r="K671" s="178"/>
      <c r="L671" s="178"/>
      <c r="M671" s="178"/>
      <c r="N671" s="178"/>
      <c r="O671" s="178"/>
      <c r="P671" s="178"/>
      <c r="Q671" s="178"/>
      <c r="R671" s="168"/>
      <c r="S671" s="168"/>
      <c r="T671" s="168"/>
      <c r="U671" s="17"/>
    </row>
    <row r="672" spans="1:21" x14ac:dyDescent="0.25">
      <c r="A672" s="168"/>
      <c r="B672" s="168"/>
      <c r="C672" s="168"/>
      <c r="D672" s="168"/>
      <c r="E672" s="168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68"/>
      <c r="S672" s="168"/>
      <c r="T672" s="168"/>
      <c r="U672" s="17"/>
    </row>
    <row r="673" spans="1:21" x14ac:dyDescent="0.25">
      <c r="A673" s="168"/>
      <c r="B673" s="168"/>
      <c r="C673" s="168"/>
      <c r="D673" s="168"/>
      <c r="E673" s="168"/>
      <c r="F673" s="178"/>
      <c r="G673" s="178"/>
      <c r="H673" s="178"/>
      <c r="I673" s="178"/>
      <c r="J673" s="178"/>
      <c r="K673" s="178"/>
      <c r="L673" s="178"/>
      <c r="M673" s="178"/>
      <c r="N673" s="178"/>
      <c r="O673" s="178"/>
      <c r="P673" s="178"/>
      <c r="Q673" s="178"/>
      <c r="R673" s="168"/>
      <c r="S673" s="168"/>
      <c r="T673" s="168"/>
      <c r="U673" s="17"/>
    </row>
    <row r="674" spans="1:21" x14ac:dyDescent="0.25">
      <c r="A674" s="168"/>
      <c r="B674" s="168"/>
      <c r="C674" s="168"/>
      <c r="D674" s="168"/>
      <c r="E674" s="168"/>
      <c r="F674" s="168"/>
      <c r="G674" s="168"/>
      <c r="H674" s="168"/>
      <c r="I674" s="168"/>
      <c r="J674" s="168"/>
      <c r="K674" s="168"/>
      <c r="L674" s="168"/>
      <c r="M674" s="168"/>
      <c r="N674" s="168"/>
      <c r="O674" s="168"/>
      <c r="P674" s="168"/>
      <c r="Q674" s="168"/>
      <c r="R674" s="168"/>
      <c r="S674" s="168"/>
      <c r="T674" s="168"/>
      <c r="U674" s="17"/>
    </row>
    <row r="675" spans="1:21" x14ac:dyDescent="0.25">
      <c r="A675" s="168"/>
      <c r="B675" s="168"/>
      <c r="C675" s="168"/>
      <c r="D675" s="168"/>
      <c r="E675" s="168"/>
      <c r="F675" s="183"/>
      <c r="G675" s="183"/>
      <c r="H675" s="183"/>
      <c r="I675" s="183"/>
      <c r="J675" s="183"/>
      <c r="K675" s="183"/>
      <c r="L675" s="183"/>
      <c r="M675" s="183"/>
      <c r="N675" s="183"/>
      <c r="O675" s="183"/>
      <c r="P675" s="183"/>
      <c r="Q675" s="183"/>
      <c r="R675" s="168"/>
      <c r="S675" s="168"/>
      <c r="T675" s="168"/>
      <c r="U675" s="17"/>
    </row>
    <row r="676" spans="1:21" x14ac:dyDescent="0.25">
      <c r="A676" s="168"/>
      <c r="B676" s="168"/>
      <c r="C676" s="168"/>
      <c r="D676" s="168"/>
      <c r="E676" s="168"/>
      <c r="F676" s="168"/>
      <c r="G676" s="168"/>
      <c r="H676" s="168"/>
      <c r="I676" s="168"/>
      <c r="J676" s="168"/>
      <c r="K676" s="168"/>
      <c r="L676" s="168"/>
      <c r="M676" s="168"/>
      <c r="N676" s="168"/>
      <c r="O676" s="168"/>
      <c r="P676" s="168"/>
      <c r="Q676" s="168"/>
      <c r="R676" s="168"/>
      <c r="S676" s="168"/>
      <c r="T676" s="168"/>
      <c r="U676" s="17"/>
    </row>
    <row r="677" spans="1:21" x14ac:dyDescent="0.25">
      <c r="A677" s="168"/>
      <c r="B677" s="168"/>
      <c r="C677" s="168"/>
      <c r="D677" s="168"/>
      <c r="E677" s="168"/>
      <c r="F677" s="181"/>
      <c r="G677" s="181"/>
      <c r="H677" s="181"/>
      <c r="I677" s="181"/>
      <c r="J677" s="181"/>
      <c r="K677" s="181"/>
      <c r="L677" s="181"/>
      <c r="M677" s="181"/>
      <c r="N677" s="181"/>
      <c r="O677" s="181"/>
      <c r="P677" s="181"/>
      <c r="Q677" s="181"/>
      <c r="R677" s="168"/>
      <c r="S677" s="168"/>
      <c r="T677" s="168"/>
      <c r="U677" s="17"/>
    </row>
    <row r="678" spans="1:21" x14ac:dyDescent="0.25">
      <c r="A678" s="168"/>
      <c r="B678" s="168"/>
      <c r="C678" s="168"/>
      <c r="D678" s="168"/>
      <c r="E678" s="168"/>
      <c r="F678" s="168"/>
      <c r="G678" s="168"/>
      <c r="H678" s="168"/>
      <c r="I678" s="168"/>
      <c r="J678" s="168"/>
      <c r="K678" s="168"/>
      <c r="L678" s="168"/>
      <c r="M678" s="168"/>
      <c r="N678" s="168"/>
      <c r="O678" s="168"/>
      <c r="P678" s="168"/>
      <c r="Q678" s="168"/>
      <c r="R678" s="168"/>
      <c r="S678" s="168"/>
      <c r="T678" s="168"/>
      <c r="U678" s="17"/>
    </row>
    <row r="679" spans="1:21" x14ac:dyDescent="0.25">
      <c r="A679" s="168"/>
      <c r="B679" s="168"/>
      <c r="C679" s="168"/>
      <c r="D679" s="168"/>
      <c r="E679" s="168"/>
      <c r="F679" s="168"/>
      <c r="G679" s="168"/>
      <c r="H679" s="168"/>
      <c r="I679" s="168"/>
      <c r="J679" s="168"/>
      <c r="K679" s="168"/>
      <c r="L679" s="168"/>
      <c r="M679" s="168"/>
      <c r="N679" s="168"/>
      <c r="O679" s="168"/>
      <c r="P679" s="168"/>
      <c r="Q679" s="168"/>
      <c r="R679" s="168"/>
      <c r="S679" s="168"/>
      <c r="T679" s="168"/>
      <c r="U679" s="17"/>
    </row>
    <row r="680" spans="1:21" x14ac:dyDescent="0.25">
      <c r="A680" s="168"/>
      <c r="B680" s="168"/>
      <c r="C680" s="168"/>
      <c r="D680" s="168"/>
      <c r="E680" s="168"/>
      <c r="F680" s="168"/>
      <c r="G680" s="168"/>
      <c r="H680" s="168"/>
      <c r="I680" s="168"/>
      <c r="J680" s="168"/>
      <c r="K680" s="168"/>
      <c r="L680" s="168"/>
      <c r="M680" s="168"/>
      <c r="N680" s="168"/>
      <c r="O680" s="168"/>
      <c r="P680" s="168"/>
      <c r="Q680" s="168"/>
      <c r="R680" s="168"/>
      <c r="S680" s="168"/>
      <c r="T680" s="168"/>
      <c r="U680" s="17"/>
    </row>
    <row r="681" spans="1:21" x14ac:dyDescent="0.25">
      <c r="A681" s="168"/>
      <c r="B681" s="168"/>
      <c r="C681" s="168"/>
      <c r="D681" s="168"/>
      <c r="E681" s="168"/>
      <c r="F681" s="168"/>
      <c r="G681" s="168"/>
      <c r="H681" s="168"/>
      <c r="I681" s="168"/>
      <c r="J681" s="168"/>
      <c r="K681" s="168"/>
      <c r="L681" s="168"/>
      <c r="M681" s="168"/>
      <c r="N681" s="168"/>
      <c r="O681" s="168"/>
      <c r="P681" s="168"/>
      <c r="Q681" s="168"/>
      <c r="R681" s="168"/>
      <c r="S681" s="168"/>
      <c r="T681" s="168"/>
      <c r="U681" s="17"/>
    </row>
    <row r="682" spans="1:21" x14ac:dyDescent="0.25">
      <c r="A682" s="168"/>
      <c r="B682" s="168"/>
      <c r="C682" s="168"/>
      <c r="D682" s="168"/>
      <c r="E682" s="168"/>
      <c r="F682" s="168"/>
      <c r="G682" s="168"/>
      <c r="H682" s="168"/>
      <c r="I682" s="168"/>
      <c r="J682" s="168"/>
      <c r="K682" s="168"/>
      <c r="L682" s="168"/>
      <c r="M682" s="168"/>
      <c r="N682" s="168"/>
      <c r="O682" s="168"/>
      <c r="P682" s="168"/>
      <c r="Q682" s="168"/>
      <c r="R682" s="168"/>
      <c r="S682" s="168"/>
      <c r="T682" s="168"/>
      <c r="U682" s="17"/>
    </row>
    <row r="683" spans="1:21" x14ac:dyDescent="0.25">
      <c r="A683" s="168"/>
      <c r="B683" s="168"/>
      <c r="C683" s="168"/>
      <c r="D683" s="168"/>
      <c r="E683" s="168"/>
      <c r="F683" s="168"/>
      <c r="G683" s="168"/>
      <c r="H683" s="168"/>
      <c r="I683" s="168"/>
      <c r="J683" s="168"/>
      <c r="K683" s="168"/>
      <c r="L683" s="168"/>
      <c r="M683" s="168"/>
      <c r="N683" s="168"/>
      <c r="O683" s="168"/>
      <c r="P683" s="168"/>
      <c r="Q683" s="168"/>
      <c r="R683" s="168"/>
      <c r="S683" s="168"/>
      <c r="T683" s="168"/>
      <c r="U683" s="17"/>
    </row>
    <row r="684" spans="1:21" x14ac:dyDescent="0.25">
      <c r="A684" s="168"/>
      <c r="B684" s="168"/>
      <c r="C684" s="168"/>
      <c r="D684" s="168"/>
      <c r="E684" s="168"/>
      <c r="F684" s="168"/>
      <c r="G684" s="168"/>
      <c r="H684" s="168"/>
      <c r="I684" s="168"/>
      <c r="J684" s="168"/>
      <c r="K684" s="168"/>
      <c r="L684" s="168"/>
      <c r="M684" s="168"/>
      <c r="N684" s="168"/>
      <c r="O684" s="168"/>
      <c r="P684" s="168"/>
      <c r="Q684" s="168"/>
      <c r="R684" s="168"/>
      <c r="S684" s="168"/>
      <c r="T684" s="168"/>
      <c r="U684" s="17"/>
    </row>
    <row r="685" spans="1:21" x14ac:dyDescent="0.25">
      <c r="A685" s="168"/>
      <c r="B685" s="168"/>
      <c r="C685" s="168"/>
      <c r="D685" s="168"/>
      <c r="E685" s="168"/>
      <c r="F685" s="168"/>
      <c r="G685" s="168"/>
      <c r="H685" s="168"/>
      <c r="I685" s="168"/>
      <c r="J685" s="168"/>
      <c r="K685" s="168"/>
      <c r="L685" s="168"/>
      <c r="M685" s="168"/>
      <c r="N685" s="168"/>
      <c r="O685" s="168"/>
      <c r="P685" s="168"/>
      <c r="Q685" s="168"/>
      <c r="R685" s="168"/>
      <c r="S685" s="168"/>
      <c r="T685" s="168"/>
      <c r="U685" s="17"/>
    </row>
    <row r="686" spans="1:21" x14ac:dyDescent="0.25">
      <c r="A686" s="168"/>
      <c r="B686" s="168"/>
      <c r="C686" s="168"/>
      <c r="D686" s="168"/>
      <c r="E686" s="168"/>
      <c r="F686" s="168"/>
      <c r="G686" s="168"/>
      <c r="H686" s="168"/>
      <c r="I686" s="168"/>
      <c r="J686" s="168"/>
      <c r="K686" s="168"/>
      <c r="L686" s="168"/>
      <c r="M686" s="168"/>
      <c r="N686" s="168"/>
      <c r="O686" s="168"/>
      <c r="P686" s="168"/>
      <c r="Q686" s="168"/>
      <c r="R686" s="168"/>
      <c r="S686" s="168"/>
      <c r="T686" s="168"/>
      <c r="U686" s="17"/>
    </row>
    <row r="687" spans="1:21" x14ac:dyDescent="0.25">
      <c r="A687" s="166"/>
      <c r="B687" s="168"/>
      <c r="C687" s="168"/>
      <c r="D687" s="168"/>
      <c r="E687" s="168"/>
      <c r="F687" s="168"/>
      <c r="G687" s="168"/>
      <c r="H687" s="168"/>
      <c r="I687" s="168"/>
      <c r="J687" s="168"/>
      <c r="K687" s="168"/>
      <c r="L687" s="168"/>
      <c r="M687" s="168"/>
      <c r="N687" s="168"/>
      <c r="O687" s="168"/>
      <c r="P687" s="168"/>
      <c r="Q687" s="168"/>
      <c r="R687" s="168"/>
      <c r="S687" s="168"/>
      <c r="T687" s="168"/>
      <c r="U687" s="17"/>
    </row>
    <row r="688" spans="1:21" x14ac:dyDescent="0.25">
      <c r="A688" s="168"/>
      <c r="B688" s="168"/>
      <c r="C688" s="168"/>
      <c r="D688" s="168"/>
      <c r="E688" s="168"/>
      <c r="F688" s="180"/>
      <c r="G688" s="180"/>
      <c r="H688" s="180"/>
      <c r="I688" s="180"/>
      <c r="J688" s="180"/>
      <c r="K688" s="180"/>
      <c r="L688" s="180"/>
      <c r="M688" s="180"/>
      <c r="N688" s="180"/>
      <c r="O688" s="180"/>
      <c r="P688" s="180"/>
      <c r="Q688" s="180"/>
      <c r="R688" s="168"/>
      <c r="S688" s="168"/>
      <c r="T688" s="168"/>
      <c r="U688" s="17"/>
    </row>
    <row r="689" spans="1:21" x14ac:dyDescent="0.25">
      <c r="A689" s="168"/>
      <c r="B689" s="168"/>
      <c r="C689" s="168"/>
      <c r="D689" s="168"/>
      <c r="E689" s="168"/>
      <c r="F689" s="179"/>
      <c r="G689" s="179"/>
      <c r="H689" s="179"/>
      <c r="I689" s="179"/>
      <c r="J689" s="179"/>
      <c r="K689" s="179"/>
      <c r="L689" s="179"/>
      <c r="M689" s="179"/>
      <c r="N689" s="179"/>
      <c r="O689" s="179"/>
      <c r="P689" s="179"/>
      <c r="Q689" s="179"/>
      <c r="R689" s="168"/>
      <c r="S689" s="168"/>
      <c r="T689" s="168"/>
      <c r="U689" s="17"/>
    </row>
    <row r="690" spans="1:21" x14ac:dyDescent="0.25">
      <c r="A690" s="168"/>
      <c r="B690" s="168"/>
      <c r="C690" s="168"/>
      <c r="D690" s="168"/>
      <c r="E690" s="168"/>
      <c r="F690" s="180"/>
      <c r="G690" s="180"/>
      <c r="H690" s="180"/>
      <c r="I690" s="180"/>
      <c r="J690" s="180"/>
      <c r="K690" s="180"/>
      <c r="L690" s="180"/>
      <c r="M690" s="180"/>
      <c r="N690" s="180"/>
      <c r="O690" s="180"/>
      <c r="P690" s="180"/>
      <c r="Q690" s="180"/>
      <c r="R690" s="168"/>
      <c r="S690" s="168"/>
      <c r="T690" s="168"/>
      <c r="U690" s="17"/>
    </row>
    <row r="691" spans="1:21" x14ac:dyDescent="0.25">
      <c r="A691" s="168"/>
      <c r="B691" s="168"/>
      <c r="C691" s="168"/>
      <c r="D691" s="168"/>
      <c r="E691" s="168"/>
      <c r="F691" s="168"/>
      <c r="G691" s="168"/>
      <c r="H691" s="168"/>
      <c r="I691" s="168"/>
      <c r="J691" s="168"/>
      <c r="K691" s="168"/>
      <c r="L691" s="168"/>
      <c r="M691" s="168"/>
      <c r="N691" s="168"/>
      <c r="O691" s="168"/>
      <c r="P691" s="168"/>
      <c r="Q691" s="168"/>
      <c r="R691" s="168"/>
      <c r="S691" s="168"/>
      <c r="T691" s="168"/>
      <c r="U691" s="17"/>
    </row>
    <row r="692" spans="1:21" x14ac:dyDescent="0.25">
      <c r="A692" s="168"/>
      <c r="B692" s="168"/>
      <c r="C692" s="168"/>
      <c r="D692" s="168"/>
      <c r="E692" s="168"/>
      <c r="F692" s="178"/>
      <c r="G692" s="178"/>
      <c r="H692" s="178"/>
      <c r="I692" s="178"/>
      <c r="J692" s="178"/>
      <c r="K692" s="178"/>
      <c r="L692" s="178"/>
      <c r="M692" s="178"/>
      <c r="N692" s="178"/>
      <c r="O692" s="178"/>
      <c r="P692" s="178"/>
      <c r="Q692" s="178"/>
      <c r="R692" s="168"/>
      <c r="S692" s="168"/>
      <c r="T692" s="168"/>
      <c r="U692" s="17"/>
    </row>
    <row r="693" spans="1:21" x14ac:dyDescent="0.25">
      <c r="A693" s="168"/>
      <c r="B693" s="168"/>
      <c r="C693" s="168"/>
      <c r="D693" s="168"/>
      <c r="E693" s="168"/>
      <c r="F693" s="183"/>
      <c r="G693" s="183"/>
      <c r="H693" s="183"/>
      <c r="I693" s="183"/>
      <c r="J693" s="183"/>
      <c r="K693" s="183"/>
      <c r="L693" s="183"/>
      <c r="M693" s="183"/>
      <c r="N693" s="183"/>
      <c r="O693" s="183"/>
      <c r="P693" s="183"/>
      <c r="Q693" s="183"/>
      <c r="R693" s="168"/>
      <c r="S693" s="168"/>
      <c r="T693" s="168"/>
      <c r="U693" s="17"/>
    </row>
    <row r="694" spans="1:21" x14ac:dyDescent="0.25">
      <c r="A694" s="168"/>
      <c r="B694" s="168"/>
      <c r="C694" s="168"/>
      <c r="D694" s="168"/>
      <c r="E694" s="168"/>
      <c r="F694" s="183"/>
      <c r="G694" s="183"/>
      <c r="H694" s="183"/>
      <c r="I694" s="183"/>
      <c r="J694" s="183"/>
      <c r="K694" s="183"/>
      <c r="L694" s="183"/>
      <c r="M694" s="183"/>
      <c r="N694" s="183"/>
      <c r="O694" s="183"/>
      <c r="P694" s="183"/>
      <c r="Q694" s="183"/>
      <c r="R694" s="168"/>
      <c r="S694" s="168"/>
      <c r="T694" s="168"/>
      <c r="U694" s="17"/>
    </row>
    <row r="695" spans="1:21" x14ac:dyDescent="0.25">
      <c r="A695" s="168"/>
      <c r="B695" s="168"/>
      <c r="C695" s="168"/>
      <c r="D695" s="168"/>
      <c r="E695" s="168"/>
      <c r="F695" s="183"/>
      <c r="G695" s="183"/>
      <c r="H695" s="183"/>
      <c r="I695" s="183"/>
      <c r="J695" s="183"/>
      <c r="K695" s="183"/>
      <c r="L695" s="183"/>
      <c r="M695" s="183"/>
      <c r="N695" s="183"/>
      <c r="O695" s="183"/>
      <c r="P695" s="183"/>
      <c r="Q695" s="183"/>
      <c r="R695" s="168"/>
      <c r="S695" s="168"/>
      <c r="T695" s="168"/>
      <c r="U695" s="17"/>
    </row>
    <row r="696" spans="1:21" x14ac:dyDescent="0.25">
      <c r="A696" s="168"/>
      <c r="B696" s="168"/>
      <c r="C696" s="168"/>
      <c r="D696" s="168"/>
      <c r="E696" s="168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68"/>
      <c r="S696" s="168"/>
      <c r="T696" s="168"/>
      <c r="U696" s="17"/>
    </row>
    <row r="697" spans="1:21" x14ac:dyDescent="0.25">
      <c r="A697" s="168"/>
      <c r="B697" s="168"/>
      <c r="C697" s="168"/>
      <c r="D697" s="168"/>
      <c r="E697" s="168"/>
      <c r="F697" s="168"/>
      <c r="G697" s="168"/>
      <c r="H697" s="168"/>
      <c r="I697" s="168"/>
      <c r="J697" s="168"/>
      <c r="K697" s="168"/>
      <c r="L697" s="168"/>
      <c r="M697" s="168"/>
      <c r="N697" s="168"/>
      <c r="O697" s="168"/>
      <c r="P697" s="168"/>
      <c r="Q697" s="168"/>
      <c r="R697" s="168"/>
      <c r="S697" s="168"/>
      <c r="T697" s="168"/>
      <c r="U697" s="17"/>
    </row>
    <row r="698" spans="1:21" x14ac:dyDescent="0.25">
      <c r="A698" s="168"/>
      <c r="B698" s="168"/>
      <c r="C698" s="168"/>
      <c r="D698" s="168"/>
      <c r="E698" s="168"/>
      <c r="F698" s="178"/>
      <c r="G698" s="178"/>
      <c r="H698" s="178"/>
      <c r="I698" s="178"/>
      <c r="J698" s="178"/>
      <c r="K698" s="178"/>
      <c r="L698" s="178"/>
      <c r="M698" s="178"/>
      <c r="N698" s="178"/>
      <c r="O698" s="178"/>
      <c r="P698" s="178"/>
      <c r="Q698" s="178"/>
      <c r="R698" s="168"/>
      <c r="S698" s="168"/>
      <c r="T698" s="168"/>
      <c r="U698" s="17"/>
    </row>
    <row r="699" spans="1:21" x14ac:dyDescent="0.25">
      <c r="A699" s="168"/>
      <c r="B699" s="168"/>
      <c r="C699" s="168"/>
      <c r="D699" s="168"/>
      <c r="E699" s="168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68"/>
      <c r="S699" s="168"/>
      <c r="T699" s="168"/>
      <c r="U699" s="17"/>
    </row>
    <row r="700" spans="1:21" x14ac:dyDescent="0.25">
      <c r="A700" s="168"/>
      <c r="B700" s="168"/>
      <c r="C700" s="168"/>
      <c r="D700" s="168"/>
      <c r="E700" s="168"/>
      <c r="F700" s="178"/>
      <c r="G700" s="178"/>
      <c r="H700" s="178"/>
      <c r="I700" s="178"/>
      <c r="J700" s="178"/>
      <c r="K700" s="178"/>
      <c r="L700" s="178"/>
      <c r="M700" s="178"/>
      <c r="N700" s="178"/>
      <c r="O700" s="178"/>
      <c r="P700" s="178"/>
      <c r="Q700" s="178"/>
      <c r="R700" s="168"/>
      <c r="S700" s="168"/>
      <c r="T700" s="168"/>
      <c r="U700" s="17"/>
    </row>
    <row r="701" spans="1:21" x14ac:dyDescent="0.25">
      <c r="A701" s="168"/>
      <c r="B701" s="168"/>
      <c r="C701" s="168"/>
      <c r="D701" s="168"/>
      <c r="E701" s="168"/>
      <c r="F701" s="168"/>
      <c r="G701" s="168"/>
      <c r="H701" s="168"/>
      <c r="I701" s="168"/>
      <c r="J701" s="168"/>
      <c r="K701" s="168"/>
      <c r="L701" s="168"/>
      <c r="M701" s="168"/>
      <c r="N701" s="168"/>
      <c r="O701" s="168"/>
      <c r="P701" s="168"/>
      <c r="Q701" s="168"/>
      <c r="R701" s="168"/>
      <c r="S701" s="168"/>
      <c r="T701" s="168"/>
      <c r="U701" s="17"/>
    </row>
    <row r="702" spans="1:21" x14ac:dyDescent="0.25">
      <c r="A702" s="168"/>
      <c r="B702" s="168"/>
      <c r="C702" s="168"/>
      <c r="D702" s="168"/>
      <c r="E702" s="168"/>
      <c r="F702" s="183"/>
      <c r="G702" s="183"/>
      <c r="H702" s="183"/>
      <c r="I702" s="183"/>
      <c r="J702" s="183"/>
      <c r="K702" s="183"/>
      <c r="L702" s="183"/>
      <c r="M702" s="183"/>
      <c r="N702" s="183"/>
      <c r="O702" s="183"/>
      <c r="P702" s="183"/>
      <c r="Q702" s="183"/>
      <c r="R702" s="168"/>
      <c r="S702" s="168"/>
      <c r="T702" s="168"/>
      <c r="U702" s="17"/>
    </row>
    <row r="703" spans="1:21" x14ac:dyDescent="0.25">
      <c r="A703" s="168"/>
      <c r="B703" s="168"/>
      <c r="C703" s="168"/>
      <c r="D703" s="168"/>
      <c r="E703" s="168"/>
      <c r="F703" s="168"/>
      <c r="G703" s="168"/>
      <c r="H703" s="168"/>
      <c r="I703" s="168"/>
      <c r="J703" s="168"/>
      <c r="K703" s="168"/>
      <c r="L703" s="168"/>
      <c r="M703" s="168"/>
      <c r="N703" s="168"/>
      <c r="O703" s="168"/>
      <c r="P703" s="168"/>
      <c r="Q703" s="168"/>
      <c r="R703" s="168"/>
      <c r="S703" s="168"/>
      <c r="T703" s="168"/>
      <c r="U703" s="17"/>
    </row>
    <row r="704" spans="1:21" x14ac:dyDescent="0.25">
      <c r="A704" s="168"/>
      <c r="B704" s="168"/>
      <c r="C704" s="168"/>
      <c r="D704" s="168"/>
      <c r="E704" s="168"/>
      <c r="F704" s="181"/>
      <c r="G704" s="181"/>
      <c r="H704" s="181"/>
      <c r="I704" s="181"/>
      <c r="J704" s="181"/>
      <c r="K704" s="181"/>
      <c r="L704" s="181"/>
      <c r="M704" s="181"/>
      <c r="N704" s="181"/>
      <c r="O704" s="181"/>
      <c r="P704" s="181"/>
      <c r="Q704" s="181"/>
      <c r="R704" s="168"/>
      <c r="S704" s="168"/>
      <c r="T704" s="168"/>
      <c r="U704" s="17"/>
    </row>
    <row r="705" spans="1:21" x14ac:dyDescent="0.25">
      <c r="A705" s="168"/>
      <c r="B705" s="168"/>
      <c r="C705" s="168"/>
      <c r="D705" s="168"/>
      <c r="E705" s="168"/>
      <c r="F705" s="168"/>
      <c r="G705" s="168"/>
      <c r="H705" s="168"/>
      <c r="I705" s="168"/>
      <c r="J705" s="168"/>
      <c r="K705" s="168"/>
      <c r="L705" s="168"/>
      <c r="M705" s="168"/>
      <c r="N705" s="168"/>
      <c r="O705" s="168"/>
      <c r="P705" s="168"/>
      <c r="Q705" s="168"/>
      <c r="R705" s="168"/>
      <c r="S705" s="168"/>
      <c r="T705" s="168"/>
      <c r="U705" s="17"/>
    </row>
    <row r="706" spans="1:21" x14ac:dyDescent="0.25">
      <c r="A706" s="168"/>
      <c r="B706" s="168"/>
      <c r="C706" s="168"/>
      <c r="D706" s="168"/>
      <c r="E706" s="168"/>
      <c r="F706" s="168"/>
      <c r="G706" s="168"/>
      <c r="H706" s="168"/>
      <c r="I706" s="168"/>
      <c r="J706" s="168"/>
      <c r="K706" s="168"/>
      <c r="L706" s="168"/>
      <c r="M706" s="168"/>
      <c r="N706" s="168"/>
      <c r="O706" s="168"/>
      <c r="P706" s="168"/>
      <c r="Q706" s="168"/>
      <c r="R706" s="168"/>
      <c r="S706" s="168"/>
      <c r="T706" s="168"/>
      <c r="U706" s="17"/>
    </row>
    <row r="707" spans="1:21" x14ac:dyDescent="0.25">
      <c r="A707" s="168"/>
      <c r="B707" s="168"/>
      <c r="C707" s="168"/>
      <c r="D707" s="168"/>
      <c r="E707" s="168"/>
      <c r="F707" s="168"/>
      <c r="G707" s="168"/>
      <c r="H707" s="168"/>
      <c r="I707" s="168"/>
      <c r="J707" s="168"/>
      <c r="K707" s="168"/>
      <c r="L707" s="168"/>
      <c r="M707" s="168"/>
      <c r="N707" s="168"/>
      <c r="O707" s="168"/>
      <c r="P707" s="168"/>
      <c r="Q707" s="168"/>
      <c r="R707" s="168"/>
      <c r="S707" s="168"/>
      <c r="T707" s="168"/>
      <c r="U707" s="17"/>
    </row>
    <row r="708" spans="1:21" x14ac:dyDescent="0.25">
      <c r="A708" s="168"/>
      <c r="B708" s="168"/>
      <c r="C708" s="168"/>
      <c r="D708" s="168"/>
      <c r="E708" s="168"/>
      <c r="F708" s="168"/>
      <c r="G708" s="168"/>
      <c r="H708" s="168"/>
      <c r="I708" s="168"/>
      <c r="J708" s="168"/>
      <c r="K708" s="168"/>
      <c r="L708" s="168"/>
      <c r="M708" s="168"/>
      <c r="N708" s="168"/>
      <c r="O708" s="168"/>
      <c r="P708" s="168"/>
      <c r="Q708" s="168"/>
      <c r="R708" s="168"/>
      <c r="S708" s="168"/>
      <c r="T708" s="168"/>
      <c r="U708" s="17"/>
    </row>
    <row r="709" spans="1:21" x14ac:dyDescent="0.25">
      <c r="A709" s="168"/>
      <c r="B709" s="168"/>
      <c r="C709" s="168"/>
      <c r="D709" s="168"/>
      <c r="E709" s="168"/>
      <c r="F709" s="168"/>
      <c r="G709" s="168"/>
      <c r="H709" s="168"/>
      <c r="I709" s="168"/>
      <c r="J709" s="168"/>
      <c r="K709" s="168"/>
      <c r="L709" s="168"/>
      <c r="M709" s="168"/>
      <c r="N709" s="168"/>
      <c r="O709" s="168"/>
      <c r="P709" s="168"/>
      <c r="Q709" s="168"/>
      <c r="R709" s="168"/>
      <c r="S709" s="168"/>
      <c r="T709" s="168"/>
      <c r="U709" s="17"/>
    </row>
    <row r="710" spans="1:21" x14ac:dyDescent="0.25">
      <c r="A710" s="168"/>
      <c r="B710" s="168"/>
      <c r="C710" s="168"/>
      <c r="D710" s="168"/>
      <c r="E710" s="168"/>
      <c r="F710" s="168"/>
      <c r="G710" s="168"/>
      <c r="H710" s="168"/>
      <c r="I710" s="168"/>
      <c r="J710" s="168"/>
      <c r="K710" s="168"/>
      <c r="L710" s="168"/>
      <c r="M710" s="168"/>
      <c r="N710" s="168"/>
      <c r="O710" s="168"/>
      <c r="P710" s="168"/>
      <c r="Q710" s="168"/>
      <c r="R710" s="168"/>
      <c r="S710" s="168"/>
      <c r="T710" s="168"/>
      <c r="U710" s="17"/>
    </row>
    <row r="711" spans="1:21" x14ac:dyDescent="0.25">
      <c r="A711" s="168"/>
      <c r="B711" s="168"/>
      <c r="C711" s="168"/>
      <c r="D711" s="168"/>
      <c r="E711" s="168"/>
      <c r="F711" s="168"/>
      <c r="G711" s="168"/>
      <c r="H711" s="168"/>
      <c r="I711" s="168"/>
      <c r="J711" s="168"/>
      <c r="K711" s="168"/>
      <c r="L711" s="168"/>
      <c r="M711" s="168"/>
      <c r="N711" s="168"/>
      <c r="O711" s="168"/>
      <c r="P711" s="168"/>
      <c r="Q711" s="168"/>
      <c r="R711" s="168"/>
      <c r="S711" s="168"/>
      <c r="T711" s="168"/>
      <c r="U711" s="17"/>
    </row>
    <row r="712" spans="1:21" x14ac:dyDescent="0.25">
      <c r="A712" s="168"/>
      <c r="B712" s="168"/>
      <c r="C712" s="168"/>
      <c r="D712" s="168"/>
      <c r="E712" s="168"/>
      <c r="F712" s="168"/>
      <c r="G712" s="168"/>
      <c r="H712" s="168"/>
      <c r="I712" s="168"/>
      <c r="J712" s="168"/>
      <c r="K712" s="168"/>
      <c r="L712" s="168"/>
      <c r="M712" s="168"/>
      <c r="N712" s="168"/>
      <c r="O712" s="168"/>
      <c r="P712" s="168"/>
      <c r="Q712" s="168"/>
      <c r="R712" s="168"/>
      <c r="S712" s="168"/>
      <c r="T712" s="168"/>
      <c r="U712" s="17"/>
    </row>
    <row r="713" spans="1:21" x14ac:dyDescent="0.25">
      <c r="A713" s="168"/>
      <c r="B713" s="168"/>
      <c r="C713" s="168"/>
      <c r="D713" s="168"/>
      <c r="E713" s="168"/>
      <c r="F713" s="178"/>
      <c r="G713" s="168"/>
      <c r="H713" s="168"/>
      <c r="I713" s="168"/>
      <c r="J713" s="168"/>
      <c r="K713" s="168"/>
      <c r="L713" s="168"/>
      <c r="M713" s="168"/>
      <c r="N713" s="168"/>
      <c r="O713" s="168"/>
      <c r="P713" s="168"/>
      <c r="Q713" s="168"/>
      <c r="R713" s="168"/>
      <c r="S713" s="168"/>
      <c r="T713" s="168"/>
      <c r="U713" s="17"/>
    </row>
    <row r="714" spans="1:21" x14ac:dyDescent="0.25">
      <c r="A714" s="168"/>
      <c r="B714" s="168"/>
      <c r="C714" s="168"/>
      <c r="D714" s="168"/>
      <c r="E714" s="168"/>
      <c r="F714" s="168"/>
      <c r="G714" s="168"/>
      <c r="H714" s="168"/>
      <c r="I714" s="168"/>
      <c r="J714" s="168"/>
      <c r="K714" s="168"/>
      <c r="L714" s="168"/>
      <c r="M714" s="168"/>
      <c r="N714" s="168"/>
      <c r="O714" s="168"/>
      <c r="P714" s="168"/>
      <c r="Q714" s="168"/>
      <c r="R714" s="168"/>
      <c r="S714" s="168"/>
      <c r="T714" s="168"/>
      <c r="U714" s="168"/>
    </row>
    <row r="715" spans="1:21" x14ac:dyDescent="0.25">
      <c r="A715" s="168"/>
      <c r="B715" s="168"/>
      <c r="C715" s="168"/>
      <c r="D715" s="168"/>
      <c r="E715" s="168"/>
      <c r="F715" s="168"/>
      <c r="G715" s="168"/>
      <c r="H715" s="168"/>
      <c r="I715" s="168"/>
      <c r="J715" s="168"/>
      <c r="K715" s="168"/>
      <c r="L715" s="168"/>
      <c r="M715" s="168"/>
      <c r="N715" s="168"/>
      <c r="O715" s="168"/>
      <c r="P715" s="168"/>
      <c r="Q715" s="168"/>
      <c r="R715" s="168"/>
      <c r="S715" s="168"/>
      <c r="T715" s="168"/>
      <c r="U715" s="168"/>
    </row>
    <row r="716" spans="1:21" x14ac:dyDescent="0.25">
      <c r="A716" s="168"/>
      <c r="B716" s="168"/>
      <c r="C716" s="168"/>
      <c r="D716" s="168"/>
      <c r="E716" s="168"/>
      <c r="F716" s="168"/>
      <c r="G716" s="168"/>
      <c r="H716" s="168"/>
      <c r="I716" s="168"/>
      <c r="J716" s="168"/>
      <c r="K716" s="168"/>
      <c r="L716" s="168"/>
      <c r="M716" s="168"/>
      <c r="N716" s="168"/>
      <c r="O716" s="168"/>
      <c r="P716" s="168"/>
      <c r="Q716" s="168"/>
      <c r="R716" s="168"/>
      <c r="S716" s="168"/>
      <c r="T716" s="168"/>
      <c r="U716" s="168"/>
    </row>
    <row r="717" spans="1:21" x14ac:dyDescent="0.25">
      <c r="A717" s="168"/>
      <c r="B717" s="168"/>
      <c r="C717" s="168"/>
      <c r="D717" s="168"/>
      <c r="E717" s="168"/>
      <c r="F717" s="168"/>
      <c r="G717" s="168"/>
      <c r="H717" s="168"/>
      <c r="I717" s="168"/>
      <c r="J717" s="168"/>
      <c r="K717" s="168"/>
      <c r="L717" s="168"/>
      <c r="M717" s="168"/>
      <c r="N717" s="168"/>
      <c r="O717" s="168"/>
      <c r="P717" s="168"/>
      <c r="Q717" s="168"/>
      <c r="R717" s="168"/>
      <c r="S717" s="168"/>
      <c r="T717" s="168"/>
      <c r="U717" s="168"/>
    </row>
    <row r="718" spans="1:21" x14ac:dyDescent="0.25">
      <c r="A718" s="168"/>
      <c r="B718" s="168"/>
      <c r="C718" s="168"/>
      <c r="D718" s="168"/>
      <c r="E718" s="168"/>
      <c r="F718" s="168"/>
      <c r="G718" s="168"/>
      <c r="H718" s="168"/>
      <c r="I718" s="168"/>
      <c r="J718" s="168"/>
      <c r="K718" s="168"/>
      <c r="L718" s="168"/>
      <c r="M718" s="168"/>
      <c r="N718" s="168"/>
      <c r="O718" s="168"/>
      <c r="P718" s="168"/>
      <c r="Q718" s="168"/>
      <c r="R718" s="168"/>
      <c r="S718" s="168"/>
      <c r="T718" s="168"/>
      <c r="U718" s="168"/>
    </row>
    <row r="719" spans="1:21" x14ac:dyDescent="0.25">
      <c r="A719" s="168"/>
      <c r="B719" s="168"/>
      <c r="C719" s="168"/>
      <c r="D719" s="168"/>
      <c r="E719" s="168"/>
      <c r="F719" s="168"/>
      <c r="G719" s="168"/>
      <c r="H719" s="168"/>
      <c r="I719" s="168"/>
      <c r="J719" s="168"/>
      <c r="K719" s="168"/>
      <c r="L719" s="168"/>
      <c r="M719" s="168"/>
      <c r="N719" s="168"/>
      <c r="O719" s="168"/>
      <c r="P719" s="168"/>
      <c r="Q719" s="168"/>
      <c r="R719" s="168"/>
      <c r="S719" s="168"/>
      <c r="T719" s="168"/>
      <c r="U719" s="168"/>
    </row>
    <row r="720" spans="1:21" x14ac:dyDescent="0.25">
      <c r="A720" s="168"/>
      <c r="B720" s="168"/>
      <c r="C720" s="168"/>
      <c r="D720" s="168"/>
      <c r="E720" s="168"/>
      <c r="F720" s="168"/>
      <c r="G720" s="168"/>
      <c r="H720" s="168"/>
      <c r="I720" s="168"/>
      <c r="J720" s="168"/>
      <c r="K720" s="168"/>
      <c r="L720" s="168"/>
      <c r="M720" s="168"/>
      <c r="N720" s="168"/>
      <c r="O720" s="168"/>
      <c r="P720" s="168"/>
      <c r="Q720" s="168"/>
      <c r="R720" s="168"/>
      <c r="S720" s="168"/>
      <c r="T720" s="168"/>
      <c r="U720" s="168"/>
    </row>
    <row r="721" spans="1:21" x14ac:dyDescent="0.25">
      <c r="A721" s="168"/>
      <c r="B721" s="168"/>
      <c r="C721" s="168"/>
      <c r="D721" s="168"/>
      <c r="E721" s="168"/>
      <c r="F721" s="168"/>
      <c r="G721" s="168"/>
      <c r="H721" s="168"/>
      <c r="I721" s="168"/>
      <c r="J721" s="168"/>
      <c r="K721" s="168"/>
      <c r="L721" s="168"/>
      <c r="M721" s="168"/>
      <c r="N721" s="168"/>
      <c r="O721" s="168"/>
      <c r="P721" s="168"/>
      <c r="Q721" s="168"/>
      <c r="R721" s="168"/>
      <c r="S721" s="168"/>
      <c r="T721" s="168"/>
      <c r="U721" s="168"/>
    </row>
    <row r="722" spans="1:21" x14ac:dyDescent="0.25">
      <c r="A722" s="168"/>
      <c r="B722" s="168"/>
      <c r="C722" s="168"/>
      <c r="D722" s="168"/>
      <c r="E722" s="168"/>
      <c r="F722" s="168"/>
      <c r="G722" s="168"/>
      <c r="H722" s="168"/>
      <c r="I722" s="168"/>
      <c r="J722" s="168"/>
      <c r="K722" s="168"/>
      <c r="L722" s="168"/>
      <c r="M722" s="168"/>
      <c r="N722" s="168"/>
      <c r="O722" s="168"/>
      <c r="P722" s="168"/>
      <c r="Q722" s="168"/>
      <c r="R722" s="168"/>
      <c r="S722" s="168"/>
      <c r="T722" s="168"/>
      <c r="U722" s="168"/>
    </row>
    <row r="723" spans="1:21" x14ac:dyDescent="0.25">
      <c r="A723" s="168"/>
      <c r="B723" s="168"/>
      <c r="C723" s="168"/>
      <c r="D723" s="168"/>
      <c r="E723" s="168"/>
      <c r="F723" s="168"/>
      <c r="G723" s="168"/>
      <c r="H723" s="168"/>
      <c r="I723" s="168"/>
      <c r="J723" s="168"/>
      <c r="K723" s="168"/>
      <c r="L723" s="168"/>
      <c r="M723" s="168"/>
      <c r="N723" s="168"/>
      <c r="O723" s="168"/>
      <c r="P723" s="168"/>
      <c r="Q723" s="168"/>
      <c r="R723" s="168"/>
      <c r="S723" s="168"/>
      <c r="T723" s="168"/>
      <c r="U723" s="168"/>
    </row>
    <row r="724" spans="1:21" x14ac:dyDescent="0.25">
      <c r="A724" s="168"/>
      <c r="B724" s="168"/>
      <c r="C724" s="168"/>
      <c r="D724" s="168"/>
      <c r="E724" s="168"/>
      <c r="F724" s="168"/>
      <c r="G724" s="168"/>
      <c r="H724" s="168"/>
      <c r="I724" s="168"/>
      <c r="J724" s="168"/>
      <c r="K724" s="168"/>
      <c r="L724" s="168"/>
      <c r="M724" s="168"/>
      <c r="N724" s="168"/>
      <c r="O724" s="168"/>
      <c r="P724" s="168"/>
      <c r="Q724" s="168"/>
      <c r="R724" s="168"/>
      <c r="S724" s="168"/>
      <c r="T724" s="168"/>
      <c r="U724" s="168"/>
    </row>
    <row r="725" spans="1:21" x14ac:dyDescent="0.25">
      <c r="A725" s="168"/>
      <c r="B725" s="168"/>
      <c r="C725" s="168"/>
      <c r="D725" s="168"/>
      <c r="E725" s="168"/>
      <c r="F725" s="168"/>
      <c r="G725" s="168"/>
      <c r="H725" s="168"/>
      <c r="I725" s="168"/>
      <c r="J725" s="168"/>
      <c r="K725" s="168"/>
      <c r="L725" s="168"/>
      <c r="M725" s="168"/>
      <c r="N725" s="168"/>
      <c r="O725" s="168"/>
      <c r="P725" s="168"/>
      <c r="Q725" s="168"/>
      <c r="R725" s="168"/>
      <c r="S725" s="168"/>
      <c r="T725" s="168"/>
      <c r="U725" s="168"/>
    </row>
    <row r="726" spans="1:21" x14ac:dyDescent="0.25">
      <c r="A726" s="168"/>
      <c r="B726" s="168"/>
      <c r="C726" s="168"/>
      <c r="D726" s="168"/>
      <c r="E726" s="168"/>
      <c r="F726" s="168"/>
      <c r="G726" s="168"/>
      <c r="H726" s="168"/>
      <c r="I726" s="168"/>
      <c r="J726" s="168"/>
      <c r="K726" s="168"/>
      <c r="L726" s="168"/>
      <c r="M726" s="168"/>
      <c r="N726" s="168"/>
      <c r="O726" s="168"/>
      <c r="P726" s="168"/>
      <c r="Q726" s="168"/>
      <c r="R726" s="168"/>
      <c r="S726" s="168"/>
      <c r="T726" s="168"/>
      <c r="U726" s="168"/>
    </row>
    <row r="727" spans="1:21" x14ac:dyDescent="0.25">
      <c r="A727" s="168"/>
      <c r="B727" s="168"/>
      <c r="C727" s="168"/>
      <c r="D727" s="168"/>
      <c r="E727" s="168"/>
      <c r="F727" s="168"/>
      <c r="G727" s="168"/>
      <c r="H727" s="168"/>
      <c r="I727" s="168"/>
      <c r="J727" s="168"/>
      <c r="K727" s="168"/>
      <c r="L727" s="168"/>
      <c r="M727" s="168"/>
      <c r="N727" s="168"/>
      <c r="O727" s="168"/>
      <c r="P727" s="168"/>
      <c r="Q727" s="168"/>
      <c r="R727" s="168"/>
      <c r="S727" s="168"/>
      <c r="T727" s="168"/>
      <c r="U727" s="168"/>
    </row>
    <row r="728" spans="1:21" x14ac:dyDescent="0.25">
      <c r="A728" s="168"/>
      <c r="B728" s="168"/>
      <c r="C728" s="168"/>
      <c r="D728" s="168"/>
      <c r="E728" s="168"/>
      <c r="F728" s="168"/>
      <c r="G728" s="168"/>
      <c r="H728" s="168"/>
      <c r="I728" s="168"/>
      <c r="J728" s="168"/>
      <c r="K728" s="168"/>
      <c r="L728" s="168"/>
      <c r="M728" s="168"/>
      <c r="N728" s="168"/>
      <c r="O728" s="168"/>
      <c r="P728" s="168"/>
      <c r="Q728" s="168"/>
      <c r="R728" s="168"/>
      <c r="S728" s="168"/>
      <c r="T728" s="168"/>
      <c r="U728" s="168"/>
    </row>
    <row r="729" spans="1:21" x14ac:dyDescent="0.25">
      <c r="A729" s="168"/>
      <c r="B729" s="168"/>
      <c r="C729" s="168"/>
      <c r="D729" s="168"/>
      <c r="E729" s="168"/>
      <c r="F729" s="168"/>
      <c r="G729" s="168"/>
      <c r="H729" s="168"/>
      <c r="I729" s="168"/>
      <c r="J729" s="168"/>
      <c r="K729" s="168"/>
      <c r="L729" s="168"/>
      <c r="M729" s="168"/>
      <c r="N729" s="168"/>
      <c r="O729" s="168"/>
      <c r="P729" s="168"/>
      <c r="Q729" s="168"/>
      <c r="R729" s="168"/>
      <c r="S729" s="168"/>
      <c r="T729" s="168"/>
      <c r="U729" s="168"/>
    </row>
    <row r="730" spans="1:21" x14ac:dyDescent="0.25">
      <c r="A730" s="168"/>
      <c r="B730" s="168"/>
      <c r="C730" s="168"/>
      <c r="D730" s="168"/>
      <c r="E730" s="168"/>
      <c r="F730" s="168"/>
      <c r="G730" s="168"/>
      <c r="H730" s="168"/>
      <c r="I730" s="168"/>
      <c r="J730" s="168"/>
      <c r="K730" s="168"/>
      <c r="L730" s="168"/>
      <c r="M730" s="168"/>
      <c r="N730" s="168"/>
      <c r="O730" s="168"/>
      <c r="P730" s="168"/>
      <c r="Q730" s="168"/>
      <c r="R730" s="168"/>
      <c r="S730" s="168"/>
      <c r="T730" s="168"/>
      <c r="U730" s="168"/>
    </row>
    <row r="731" spans="1:21" x14ac:dyDescent="0.25">
      <c r="A731" s="168"/>
      <c r="B731" s="168"/>
      <c r="C731" s="168"/>
      <c r="D731" s="168"/>
      <c r="E731" s="168"/>
      <c r="F731" s="168"/>
      <c r="G731" s="168"/>
      <c r="H731" s="168"/>
      <c r="I731" s="168"/>
      <c r="J731" s="168"/>
      <c r="K731" s="168"/>
      <c r="L731" s="168"/>
      <c r="M731" s="168"/>
      <c r="N731" s="168"/>
      <c r="O731" s="168"/>
      <c r="P731" s="168"/>
      <c r="Q731" s="168"/>
      <c r="R731" s="168"/>
      <c r="S731" s="168"/>
      <c r="T731" s="168"/>
      <c r="U731" s="168"/>
    </row>
    <row r="732" spans="1:21" x14ac:dyDescent="0.25">
      <c r="A732" s="168"/>
      <c r="B732" s="168"/>
      <c r="C732" s="168"/>
      <c r="D732" s="168"/>
      <c r="E732" s="168"/>
      <c r="F732" s="168"/>
      <c r="G732" s="168"/>
      <c r="H732" s="168"/>
      <c r="I732" s="168"/>
      <c r="J732" s="168"/>
      <c r="K732" s="168"/>
      <c r="L732" s="168"/>
      <c r="M732" s="168"/>
      <c r="N732" s="168"/>
      <c r="O732" s="168"/>
      <c r="P732" s="168"/>
      <c r="Q732" s="168"/>
      <c r="R732" s="168"/>
      <c r="S732" s="168"/>
      <c r="T732" s="168"/>
      <c r="U732" s="168"/>
    </row>
    <row r="733" spans="1:21" x14ac:dyDescent="0.25">
      <c r="A733" s="168"/>
      <c r="B733" s="168"/>
      <c r="C733" s="168"/>
      <c r="D733" s="168"/>
      <c r="E733" s="168"/>
      <c r="F733" s="168"/>
      <c r="G733" s="168"/>
      <c r="H733" s="168"/>
      <c r="I733" s="168"/>
      <c r="J733" s="168"/>
      <c r="K733" s="168"/>
      <c r="L733" s="168"/>
      <c r="M733" s="168"/>
      <c r="N733" s="168"/>
      <c r="O733" s="168"/>
      <c r="P733" s="168"/>
      <c r="Q733" s="168"/>
      <c r="R733" s="168"/>
      <c r="S733" s="168"/>
      <c r="T733" s="168"/>
      <c r="U733" s="168"/>
    </row>
    <row r="734" spans="1:21" x14ac:dyDescent="0.25">
      <c r="A734" s="168"/>
      <c r="B734" s="168"/>
      <c r="C734" s="168"/>
      <c r="D734" s="168"/>
      <c r="E734" s="168"/>
      <c r="F734" s="168"/>
      <c r="G734" s="168"/>
      <c r="H734" s="168"/>
      <c r="I734" s="168"/>
      <c r="J734" s="168"/>
      <c r="K734" s="168"/>
      <c r="L734" s="168"/>
      <c r="M734" s="168"/>
      <c r="N734" s="168"/>
      <c r="O734" s="168"/>
      <c r="P734" s="168"/>
      <c r="Q734" s="168"/>
      <c r="R734" s="168"/>
      <c r="S734" s="168"/>
      <c r="T734" s="168"/>
      <c r="U734" s="168"/>
    </row>
    <row r="735" spans="1:21" x14ac:dyDescent="0.25">
      <c r="A735" s="168"/>
      <c r="B735" s="168"/>
      <c r="C735" s="168"/>
      <c r="D735" s="168"/>
      <c r="E735" s="168"/>
      <c r="F735" s="168"/>
      <c r="G735" s="168"/>
      <c r="H735" s="168"/>
      <c r="I735" s="168"/>
      <c r="J735" s="168"/>
      <c r="K735" s="168"/>
      <c r="L735" s="168"/>
      <c r="M735" s="168"/>
      <c r="N735" s="168"/>
      <c r="O735" s="168"/>
      <c r="P735" s="168"/>
      <c r="Q735" s="168"/>
      <c r="R735" s="168"/>
      <c r="S735" s="168"/>
      <c r="T735" s="168"/>
      <c r="U735" s="168"/>
    </row>
    <row r="736" spans="1:21" x14ac:dyDescent="0.25">
      <c r="A736" s="168"/>
      <c r="B736" s="168"/>
      <c r="C736" s="168"/>
      <c r="D736" s="168"/>
      <c r="E736" s="168"/>
      <c r="F736" s="168"/>
      <c r="G736" s="168"/>
      <c r="H736" s="168"/>
      <c r="I736" s="168"/>
      <c r="J736" s="168"/>
      <c r="K736" s="168"/>
      <c r="L736" s="168"/>
      <c r="M736" s="168"/>
      <c r="N736" s="168"/>
      <c r="O736" s="168"/>
      <c r="P736" s="168"/>
      <c r="Q736" s="168"/>
      <c r="R736" s="168"/>
      <c r="S736" s="168"/>
      <c r="T736" s="168"/>
      <c r="U736" s="168"/>
    </row>
    <row r="737" spans="1:21" x14ac:dyDescent="0.25">
      <c r="A737" s="168"/>
      <c r="B737" s="168"/>
      <c r="C737" s="168"/>
      <c r="D737" s="168"/>
      <c r="E737" s="168"/>
      <c r="F737" s="168"/>
      <c r="G737" s="168"/>
      <c r="H737" s="168"/>
      <c r="I737" s="168"/>
      <c r="J737" s="168"/>
      <c r="K737" s="168"/>
      <c r="L737" s="168"/>
      <c r="M737" s="168"/>
      <c r="N737" s="168"/>
      <c r="O737" s="168"/>
      <c r="P737" s="168"/>
      <c r="Q737" s="168"/>
      <c r="R737" s="168"/>
      <c r="S737" s="168"/>
      <c r="T737" s="168"/>
      <c r="U737" s="168"/>
    </row>
    <row r="738" spans="1:21" x14ac:dyDescent="0.25">
      <c r="A738" s="168"/>
      <c r="B738" s="168"/>
      <c r="C738" s="168"/>
      <c r="D738" s="168"/>
      <c r="E738" s="168"/>
      <c r="F738" s="168"/>
      <c r="G738" s="168"/>
      <c r="H738" s="168"/>
      <c r="I738" s="168"/>
      <c r="J738" s="168"/>
      <c r="K738" s="168"/>
      <c r="L738" s="168"/>
      <c r="M738" s="168"/>
      <c r="N738" s="168"/>
      <c r="O738" s="168"/>
      <c r="P738" s="168"/>
      <c r="Q738" s="168"/>
      <c r="R738" s="168"/>
      <c r="S738" s="168"/>
      <c r="T738" s="168"/>
      <c r="U738" s="168"/>
    </row>
    <row r="739" spans="1:21" x14ac:dyDescent="0.25">
      <c r="A739" s="168"/>
      <c r="B739" s="168"/>
      <c r="C739" s="168"/>
      <c r="D739" s="168"/>
      <c r="E739" s="168"/>
      <c r="F739" s="168"/>
      <c r="G739" s="168"/>
      <c r="H739" s="168"/>
      <c r="I739" s="168"/>
      <c r="J739" s="168"/>
      <c r="K739" s="168"/>
      <c r="L739" s="168"/>
      <c r="M739" s="168"/>
      <c r="N739" s="168"/>
      <c r="O739" s="168"/>
      <c r="P739" s="168"/>
      <c r="Q739" s="168"/>
      <c r="R739" s="168"/>
      <c r="S739" s="168"/>
      <c r="T739" s="168"/>
      <c r="U739" s="168"/>
    </row>
    <row r="740" spans="1:21" x14ac:dyDescent="0.25">
      <c r="A740" s="168"/>
      <c r="B740" s="168"/>
      <c r="C740" s="168"/>
      <c r="D740" s="168"/>
      <c r="E740" s="168"/>
      <c r="F740" s="168"/>
      <c r="G740" s="168"/>
      <c r="H740" s="168"/>
      <c r="I740" s="168"/>
      <c r="J740" s="168"/>
      <c r="K740" s="168"/>
      <c r="L740" s="168"/>
      <c r="M740" s="168"/>
      <c r="N740" s="168"/>
      <c r="O740" s="168"/>
      <c r="P740" s="168"/>
      <c r="Q740" s="168"/>
      <c r="R740" s="168"/>
      <c r="S740" s="168"/>
      <c r="T740" s="168"/>
      <c r="U740" s="168"/>
    </row>
    <row r="741" spans="1:21" x14ac:dyDescent="0.25">
      <c r="A741" s="168"/>
      <c r="B741" s="168"/>
      <c r="C741" s="168"/>
      <c r="D741" s="168"/>
      <c r="E741" s="168"/>
      <c r="F741" s="168"/>
      <c r="G741" s="168"/>
      <c r="H741" s="168"/>
      <c r="I741" s="168"/>
      <c r="J741" s="168"/>
      <c r="K741" s="168"/>
      <c r="L741" s="168"/>
      <c r="M741" s="168"/>
      <c r="N741" s="168"/>
      <c r="O741" s="168"/>
      <c r="P741" s="168"/>
      <c r="Q741" s="168"/>
      <c r="R741" s="168"/>
      <c r="S741" s="168"/>
      <c r="T741" s="168"/>
      <c r="U741" s="168"/>
    </row>
    <row r="742" spans="1:21" x14ac:dyDescent="0.25">
      <c r="A742" s="168"/>
      <c r="B742" s="168"/>
      <c r="C742" s="168"/>
      <c r="D742" s="168"/>
      <c r="E742" s="168"/>
      <c r="F742" s="168"/>
      <c r="G742" s="168"/>
      <c r="H742" s="168"/>
      <c r="I742" s="168"/>
      <c r="J742" s="168"/>
      <c r="K742" s="168"/>
      <c r="L742" s="168"/>
      <c r="M742" s="168"/>
      <c r="N742" s="168"/>
      <c r="O742" s="168"/>
      <c r="P742" s="168"/>
      <c r="Q742" s="168"/>
      <c r="R742" s="168"/>
      <c r="S742" s="168"/>
      <c r="T742" s="168"/>
      <c r="U742" s="168"/>
    </row>
    <row r="743" spans="1:21" x14ac:dyDescent="0.25">
      <c r="A743" s="168"/>
      <c r="B743" s="168"/>
      <c r="C743" s="168"/>
      <c r="D743" s="168"/>
      <c r="E743" s="168"/>
      <c r="F743" s="168"/>
      <c r="G743" s="168"/>
      <c r="H743" s="168"/>
      <c r="I743" s="168"/>
      <c r="J743" s="168"/>
      <c r="K743" s="168"/>
      <c r="L743" s="168"/>
      <c r="M743" s="168"/>
      <c r="N743" s="168"/>
      <c r="O743" s="168"/>
      <c r="P743" s="168"/>
      <c r="Q743" s="168"/>
      <c r="R743" s="168"/>
      <c r="S743" s="168"/>
      <c r="T743" s="168"/>
      <c r="U743" s="168"/>
    </row>
    <row r="744" spans="1:21" x14ac:dyDescent="0.25">
      <c r="A744" s="168"/>
      <c r="B744" s="168"/>
      <c r="C744" s="168"/>
      <c r="D744" s="168"/>
      <c r="E744" s="168"/>
      <c r="F744" s="168"/>
      <c r="G744" s="168"/>
      <c r="H744" s="168"/>
      <c r="I744" s="168"/>
      <c r="J744" s="168"/>
      <c r="K744" s="168"/>
      <c r="L744" s="168"/>
      <c r="M744" s="168"/>
      <c r="N744" s="168"/>
      <c r="O744" s="168"/>
      <c r="P744" s="168"/>
      <c r="Q744" s="168"/>
      <c r="R744" s="168"/>
      <c r="S744" s="168"/>
      <c r="T744" s="168"/>
      <c r="U744" s="168"/>
    </row>
    <row r="745" spans="1:21" x14ac:dyDescent="0.25">
      <c r="A745" s="168"/>
      <c r="B745" s="168"/>
      <c r="C745" s="168"/>
      <c r="D745" s="168"/>
      <c r="E745" s="168"/>
      <c r="F745" s="168"/>
      <c r="G745" s="168"/>
      <c r="H745" s="168"/>
      <c r="I745" s="168"/>
      <c r="J745" s="168"/>
      <c r="K745" s="168"/>
      <c r="L745" s="168"/>
      <c r="M745" s="168"/>
      <c r="N745" s="168"/>
      <c r="O745" s="168"/>
      <c r="P745" s="168"/>
      <c r="Q745" s="168"/>
      <c r="R745" s="168"/>
      <c r="S745" s="168"/>
      <c r="T745" s="168"/>
      <c r="U745" s="168"/>
    </row>
    <row r="746" spans="1:21" x14ac:dyDescent="0.25">
      <c r="A746" s="168"/>
      <c r="B746" s="168"/>
      <c r="C746" s="168"/>
      <c r="D746" s="168"/>
      <c r="E746" s="168"/>
      <c r="F746" s="168"/>
      <c r="G746" s="168"/>
      <c r="H746" s="168"/>
      <c r="I746" s="168"/>
      <c r="J746" s="168"/>
      <c r="K746" s="168"/>
      <c r="L746" s="168"/>
      <c r="M746" s="168"/>
      <c r="N746" s="168"/>
      <c r="O746" s="168"/>
      <c r="P746" s="168"/>
      <c r="Q746" s="168"/>
      <c r="R746" s="168"/>
      <c r="S746" s="168"/>
      <c r="T746" s="168"/>
      <c r="U746" s="168"/>
    </row>
    <row r="747" spans="1:21" x14ac:dyDescent="0.25">
      <c r="A747" s="168"/>
      <c r="B747" s="168"/>
      <c r="C747" s="168"/>
      <c r="D747" s="168"/>
      <c r="E747" s="168"/>
      <c r="F747" s="168"/>
      <c r="G747" s="168"/>
      <c r="H747" s="168"/>
      <c r="I747" s="168"/>
      <c r="J747" s="168"/>
      <c r="K747" s="168"/>
      <c r="L747" s="168"/>
      <c r="M747" s="168"/>
      <c r="N747" s="168"/>
      <c r="O747" s="168"/>
      <c r="P747" s="168"/>
      <c r="Q747" s="168"/>
      <c r="R747" s="168"/>
      <c r="S747" s="168"/>
      <c r="T747" s="168"/>
      <c r="U747" s="168"/>
    </row>
    <row r="748" spans="1:21" x14ac:dyDescent="0.25">
      <c r="A748" s="168"/>
      <c r="B748" s="168"/>
      <c r="C748" s="168"/>
      <c r="D748" s="168"/>
      <c r="E748" s="168"/>
      <c r="F748" s="168"/>
      <c r="G748" s="168"/>
      <c r="H748" s="168"/>
      <c r="I748" s="168"/>
      <c r="J748" s="168"/>
      <c r="K748" s="168"/>
      <c r="L748" s="168"/>
      <c r="M748" s="168"/>
      <c r="N748" s="168"/>
      <c r="O748" s="168"/>
      <c r="P748" s="168"/>
      <c r="Q748" s="168"/>
      <c r="R748" s="168"/>
      <c r="S748" s="168"/>
      <c r="T748" s="168"/>
      <c r="U748" s="168"/>
    </row>
    <row r="749" spans="1:21" x14ac:dyDescent="0.25">
      <c r="A749" s="168"/>
      <c r="B749" s="168"/>
      <c r="C749" s="168"/>
      <c r="D749" s="168"/>
      <c r="E749" s="168"/>
      <c r="F749" s="168"/>
      <c r="G749" s="168"/>
      <c r="H749" s="168"/>
      <c r="I749" s="168"/>
      <c r="J749" s="168"/>
      <c r="K749" s="168"/>
      <c r="L749" s="168"/>
      <c r="M749" s="168"/>
      <c r="N749" s="168"/>
      <c r="O749" s="168"/>
      <c r="P749" s="168"/>
      <c r="Q749" s="168"/>
      <c r="R749" s="168"/>
      <c r="S749" s="168"/>
      <c r="T749" s="168"/>
      <c r="U749" s="168"/>
    </row>
    <row r="750" spans="1:21" x14ac:dyDescent="0.25">
      <c r="A750" s="168"/>
      <c r="B750" s="168"/>
      <c r="C750" s="168"/>
      <c r="D750" s="168"/>
      <c r="E750" s="168"/>
      <c r="F750" s="168"/>
      <c r="G750" s="168"/>
      <c r="H750" s="168"/>
      <c r="I750" s="168"/>
      <c r="J750" s="168"/>
      <c r="K750" s="168"/>
      <c r="L750" s="168"/>
      <c r="M750" s="168"/>
      <c r="N750" s="168"/>
      <c r="O750" s="168"/>
      <c r="P750" s="168"/>
      <c r="Q750" s="168"/>
      <c r="R750" s="168"/>
      <c r="S750" s="168"/>
      <c r="T750" s="168"/>
      <c r="U750" s="168"/>
    </row>
    <row r="751" spans="1:21" x14ac:dyDescent="0.25">
      <c r="A751" s="168"/>
      <c r="B751" s="168"/>
      <c r="C751" s="168"/>
      <c r="D751" s="168"/>
      <c r="E751" s="168"/>
      <c r="F751" s="168"/>
      <c r="G751" s="168"/>
      <c r="H751" s="168"/>
      <c r="I751" s="168"/>
      <c r="J751" s="168"/>
      <c r="K751" s="168"/>
      <c r="L751" s="168"/>
      <c r="M751" s="168"/>
      <c r="N751" s="168"/>
      <c r="O751" s="168"/>
      <c r="P751" s="168"/>
      <c r="Q751" s="168"/>
      <c r="R751" s="168"/>
      <c r="S751" s="168"/>
      <c r="T751" s="168"/>
      <c r="U751" s="168"/>
    </row>
    <row r="752" spans="1:21" x14ac:dyDescent="0.25">
      <c r="A752" s="168"/>
      <c r="B752" s="168"/>
      <c r="C752" s="168"/>
      <c r="D752" s="168"/>
      <c r="E752" s="168"/>
      <c r="F752" s="168"/>
      <c r="G752" s="168"/>
      <c r="H752" s="168"/>
      <c r="I752" s="168"/>
      <c r="J752" s="168"/>
      <c r="K752" s="168"/>
      <c r="L752" s="168"/>
      <c r="M752" s="168"/>
      <c r="N752" s="168"/>
      <c r="O752" s="168"/>
      <c r="P752" s="168"/>
      <c r="Q752" s="168"/>
      <c r="R752" s="168"/>
      <c r="S752" s="168"/>
      <c r="T752" s="168"/>
      <c r="U752" s="168"/>
    </row>
    <row r="753" spans="1:21" x14ac:dyDescent="0.25">
      <c r="A753" s="168"/>
      <c r="B753" s="168"/>
      <c r="C753" s="168"/>
      <c r="D753" s="168"/>
      <c r="E753" s="168"/>
      <c r="F753" s="168"/>
      <c r="G753" s="168"/>
      <c r="H753" s="168"/>
      <c r="I753" s="168"/>
      <c r="J753" s="168"/>
      <c r="K753" s="168"/>
      <c r="L753" s="168"/>
      <c r="M753" s="168"/>
      <c r="N753" s="168"/>
      <c r="O753" s="168"/>
      <c r="P753" s="168"/>
      <c r="Q753" s="168"/>
      <c r="R753" s="168"/>
      <c r="S753" s="168"/>
      <c r="T753" s="168"/>
      <c r="U753" s="168"/>
    </row>
    <row r="754" spans="1:21" x14ac:dyDescent="0.25">
      <c r="A754" s="168"/>
      <c r="B754" s="168"/>
      <c r="C754" s="168"/>
      <c r="D754" s="168"/>
      <c r="E754" s="168"/>
      <c r="F754" s="168"/>
      <c r="G754" s="168"/>
      <c r="H754" s="168"/>
      <c r="I754" s="168"/>
      <c r="J754" s="168"/>
      <c r="K754" s="168"/>
      <c r="L754" s="168"/>
      <c r="M754" s="168"/>
      <c r="N754" s="168"/>
      <c r="O754" s="168"/>
      <c r="P754" s="168"/>
      <c r="Q754" s="168"/>
      <c r="R754" s="168"/>
      <c r="S754" s="168"/>
      <c r="T754" s="168"/>
      <c r="U754" s="168"/>
    </row>
  </sheetData>
  <autoFilter ref="D2:E754"/>
  <phoneticPr fontId="0" type="noConversion"/>
  <printOptions headings="1"/>
  <pageMargins left="0.75" right="0.75" top="1.6" bottom="0.65" header="0.5" footer="0.5"/>
  <pageSetup scale="54" pageOrder="overThenDown" orientation="landscape" r:id="rId1"/>
  <headerFooter alignWithMargins="0">
    <oddHeader>&amp;C&amp;"Times New Roman,Bold"&amp;14LOUISVILLE GAS AND ELECTRIC COMPANY
Cost of Service Study
 12 Months Ended June 30, 2016
Class Allocation</oddHeader>
    <oddFooter>&amp;R&amp;"Times New Roman,Bold"&amp;12Exhibit MJB - 16
Page &amp;P of &amp;N</oddFooter>
  </headerFooter>
  <rowBreaks count="17" manualBreakCount="17">
    <brk id="49" max="12" man="1"/>
    <brk id="97" max="12" man="1"/>
    <brk id="145" max="12" man="1"/>
    <brk id="192" max="12" man="1"/>
    <brk id="237" max="12" man="1"/>
    <brk id="281" max="16383" man="1"/>
    <brk id="325" max="16383" man="1"/>
    <brk id="369" max="12" man="1"/>
    <brk id="416" max="12" man="1"/>
    <brk id="461" max="12" man="1"/>
    <brk id="491" max="12" man="1"/>
    <brk id="554" max="12" man="1"/>
    <brk id="575" max="12" man="1"/>
    <brk id="604" max="12" man="1"/>
    <brk id="633" max="16383" man="1"/>
    <brk id="659" max="16383" man="1"/>
    <brk id="686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SheetLayoutView="100" workbookViewId="0">
      <selection activeCell="I15" sqref="I15"/>
    </sheetView>
  </sheetViews>
  <sheetFormatPr defaultRowHeight="12.75" x14ac:dyDescent="0.2"/>
  <cols>
    <col min="1" max="1" width="48.140625" bestFit="1" customWidth="1"/>
    <col min="3" max="3" width="19" style="11" bestFit="1" customWidth="1"/>
    <col min="4" max="4" width="19.7109375" style="11" customWidth="1"/>
    <col min="5" max="5" width="18" style="11" customWidth="1"/>
    <col min="6" max="6" width="18.85546875" style="8" customWidth="1"/>
    <col min="7" max="7" width="14.140625" customWidth="1"/>
    <col min="8" max="11" width="16.5703125" style="4" customWidth="1"/>
    <col min="13" max="15" width="15.7109375" style="4" customWidth="1"/>
    <col min="16" max="16" width="15.7109375" customWidth="1"/>
  </cols>
  <sheetData>
    <row r="1" spans="1:16" ht="18.75" x14ac:dyDescent="0.3">
      <c r="A1" s="35" t="s">
        <v>764</v>
      </c>
      <c r="B1" s="37"/>
    </row>
    <row r="2" spans="1:16" ht="14.25" x14ac:dyDescent="0.2">
      <c r="A2" s="36" t="s">
        <v>845</v>
      </c>
    </row>
    <row r="6" spans="1:16" ht="14.25" x14ac:dyDescent="0.2">
      <c r="A6" s="38"/>
      <c r="B6" s="37"/>
      <c r="D6" s="39" t="s">
        <v>841</v>
      </c>
      <c r="E6" s="39" t="s">
        <v>842</v>
      </c>
      <c r="F6" s="40"/>
      <c r="G6" s="41"/>
      <c r="K6" s="8"/>
      <c r="P6" s="8"/>
    </row>
    <row r="7" spans="1:16" ht="15" thickBot="1" x14ac:dyDescent="0.25">
      <c r="A7" s="42"/>
      <c r="B7" s="43"/>
      <c r="C7" s="44" t="s">
        <v>696</v>
      </c>
      <c r="D7" s="44" t="s">
        <v>305</v>
      </c>
      <c r="E7" s="44" t="s">
        <v>843</v>
      </c>
      <c r="F7" s="45" t="s">
        <v>248</v>
      </c>
      <c r="G7" s="44" t="s">
        <v>844</v>
      </c>
      <c r="K7" s="8"/>
      <c r="P7" s="8"/>
    </row>
    <row r="8" spans="1:16" ht="14.25" x14ac:dyDescent="0.2">
      <c r="A8" s="38"/>
      <c r="B8" s="37"/>
      <c r="K8" s="8"/>
      <c r="P8" s="8"/>
    </row>
    <row r="9" spans="1:16" ht="14.25" x14ac:dyDescent="0.2">
      <c r="A9" s="1" t="s">
        <v>848</v>
      </c>
      <c r="B9" s="37"/>
      <c r="C9" s="5">
        <f>Allocation!G480</f>
        <v>104030538.40352537</v>
      </c>
      <c r="D9" s="5">
        <f>Allocation!G487+Allocation!G515+Allocation!G519</f>
        <v>86447400.165493295</v>
      </c>
      <c r="E9" s="5">
        <f t="shared" ref="E9:E14" si="0">C9-D9</f>
        <v>17583138.238032073</v>
      </c>
      <c r="F9" s="5">
        <f>Allocation!G526</f>
        <v>406879257.13577217</v>
      </c>
      <c r="G9" s="46">
        <f t="shared" ref="G9:G15" si="1">E9/F9</f>
        <v>4.3214634144312571E-2</v>
      </c>
      <c r="H9" s="46"/>
      <c r="K9" s="8"/>
      <c r="P9" s="8"/>
    </row>
    <row r="10" spans="1:16" ht="14.25" x14ac:dyDescent="0.2">
      <c r="A10" s="1" t="s">
        <v>849</v>
      </c>
      <c r="B10" s="37"/>
      <c r="C10" s="4">
        <f>Allocation!H480</f>
        <v>34758492.095693327</v>
      </c>
      <c r="D10" s="4">
        <f>Allocation!H487+Allocation!H515+Allocation!H519</f>
        <v>26117142.534515221</v>
      </c>
      <c r="E10" s="4">
        <f t="shared" si="0"/>
        <v>8641349.5611781068</v>
      </c>
      <c r="F10" s="4">
        <f>Allocation!H526</f>
        <v>118582727.42943859</v>
      </c>
      <c r="G10" s="46">
        <f t="shared" si="1"/>
        <v>7.2871907642030345E-2</v>
      </c>
      <c r="H10" s="46"/>
      <c r="K10" s="8"/>
      <c r="P10" s="8"/>
    </row>
    <row r="11" spans="1:16" ht="14.25" x14ac:dyDescent="0.2">
      <c r="A11" s="12" t="s">
        <v>847</v>
      </c>
      <c r="B11" s="37"/>
      <c r="C11" s="9">
        <f>Allocation!I480</f>
        <v>3193589.4959717197</v>
      </c>
      <c r="D11" s="9">
        <f>Allocation!I487+Allocation!I515+Allocation!I519</f>
        <v>2049815.7282616743</v>
      </c>
      <c r="E11" s="9">
        <f t="shared" si="0"/>
        <v>1143773.7677100454</v>
      </c>
      <c r="F11" s="9">
        <f>Allocation!I526</f>
        <v>7600837.320150557</v>
      </c>
      <c r="G11" s="47">
        <f t="shared" si="1"/>
        <v>0.15047996944728578</v>
      </c>
      <c r="H11" s="46"/>
      <c r="K11" s="8"/>
      <c r="P11" s="8"/>
    </row>
    <row r="12" spans="1:16" x14ac:dyDescent="0.2">
      <c r="A12" s="12" t="s">
        <v>723</v>
      </c>
      <c r="C12" s="4">
        <f>Allocation!J480</f>
        <v>301653.66105679795</v>
      </c>
      <c r="D12" s="4">
        <f>Allocation!J487+Allocation!J515+Allocation!J519</f>
        <v>162556.97250751598</v>
      </c>
      <c r="E12" s="9">
        <f t="shared" si="0"/>
        <v>139096.68854928197</v>
      </c>
      <c r="F12" s="4">
        <f>Allocation!J526</f>
        <v>239925.96118789478</v>
      </c>
      <c r="G12" s="46">
        <f t="shared" si="1"/>
        <v>0.57974838512932025</v>
      </c>
      <c r="H12" s="46"/>
    </row>
    <row r="13" spans="1:16" x14ac:dyDescent="0.2">
      <c r="A13" s="12" t="s">
        <v>850</v>
      </c>
      <c r="C13" s="4">
        <f>Allocation!K480</f>
        <v>5485342.712272251</v>
      </c>
      <c r="D13" s="4">
        <f>Allocation!K487+Allocation!K515+Allocation!K519</f>
        <v>3381268.8747748295</v>
      </c>
      <c r="E13" s="4">
        <f t="shared" si="0"/>
        <v>2104073.8374974215</v>
      </c>
      <c r="F13" s="4">
        <f>Allocation!K526</f>
        <v>8591489.5958232842</v>
      </c>
      <c r="G13" s="46">
        <f t="shared" si="1"/>
        <v>0.24490209922622824</v>
      </c>
      <c r="H13" s="46"/>
    </row>
    <row r="14" spans="1:16" x14ac:dyDescent="0.2">
      <c r="A14" s="49" t="s">
        <v>851</v>
      </c>
      <c r="B14" s="15"/>
      <c r="C14" s="10">
        <f>Allocation!L480</f>
        <v>147138.65216942079</v>
      </c>
      <c r="D14" s="10">
        <f>Allocation!L487+Allocation!L515+Allocation!L519</f>
        <v>84221.255926586833</v>
      </c>
      <c r="E14" s="10">
        <f t="shared" si="0"/>
        <v>62917.396242833958</v>
      </c>
      <c r="F14" s="10">
        <f>Allocation!L526</f>
        <v>115976.87554814658</v>
      </c>
      <c r="G14" s="48">
        <f t="shared" si="1"/>
        <v>0.54249949350217208</v>
      </c>
      <c r="H14" s="46"/>
    </row>
    <row r="15" spans="1:16" x14ac:dyDescent="0.2">
      <c r="C15" s="11">
        <f>SUM(C9:C14)</f>
        <v>147916755.02068886</v>
      </c>
      <c r="D15" s="11">
        <f>SUM(D9:D14)</f>
        <v>118242405.53147914</v>
      </c>
      <c r="E15" s="11">
        <f>SUM(E9:E14)</f>
        <v>29674349.48920976</v>
      </c>
      <c r="F15" s="11">
        <f>SUM(F9:F14)</f>
        <v>542010214.31792057</v>
      </c>
      <c r="G15" s="46">
        <f t="shared" si="1"/>
        <v>5.4748690532617945E-2</v>
      </c>
    </row>
    <row r="17" spans="1:16" ht="18.75" x14ac:dyDescent="0.3">
      <c r="A17" s="35" t="s">
        <v>764</v>
      </c>
      <c r="B17" s="37"/>
    </row>
    <row r="18" spans="1:16" ht="14.25" x14ac:dyDescent="0.2">
      <c r="A18" s="36" t="s">
        <v>846</v>
      </c>
    </row>
    <row r="19" spans="1:16" x14ac:dyDescent="0.2">
      <c r="A19" s="3" t="s">
        <v>853</v>
      </c>
    </row>
    <row r="22" spans="1:16" ht="14.25" x14ac:dyDescent="0.2">
      <c r="A22" s="38"/>
      <c r="B22" s="37"/>
      <c r="D22" s="39" t="s">
        <v>841</v>
      </c>
      <c r="E22" s="39" t="s">
        <v>842</v>
      </c>
      <c r="F22" s="40"/>
      <c r="G22" s="41"/>
      <c r="K22" s="8"/>
      <c r="P22" s="8"/>
    </row>
    <row r="23" spans="1:16" ht="15" thickBot="1" x14ac:dyDescent="0.25">
      <c r="A23" s="42"/>
      <c r="B23" s="43"/>
      <c r="C23" s="44" t="s">
        <v>696</v>
      </c>
      <c r="D23" s="44" t="s">
        <v>305</v>
      </c>
      <c r="E23" s="44" t="s">
        <v>843</v>
      </c>
      <c r="F23" s="45" t="s">
        <v>248</v>
      </c>
      <c r="G23" s="44" t="s">
        <v>844</v>
      </c>
      <c r="K23" s="8"/>
      <c r="P23" s="8"/>
    </row>
    <row r="24" spans="1:16" ht="14.25" x14ac:dyDescent="0.2">
      <c r="A24" s="38"/>
      <c r="B24" s="37"/>
      <c r="K24" s="8"/>
      <c r="P24" s="8"/>
    </row>
    <row r="25" spans="1:16" ht="14.25" x14ac:dyDescent="0.2">
      <c r="A25" s="1" t="s">
        <v>848</v>
      </c>
      <c r="B25" s="37"/>
      <c r="C25" s="5">
        <f>C9+Allocation!G561+Allocation!G562</f>
        <v>113446180.8100573</v>
      </c>
      <c r="D25" s="5">
        <f>D9+Allocation!G564+Allocation!G565+Allocation!G566</f>
        <v>90018719.76515916</v>
      </c>
      <c r="E25" s="5">
        <f t="shared" ref="E25:E30" si="2">C25-D25</f>
        <v>23427461.044898137</v>
      </c>
      <c r="F25" s="5">
        <f>Allocation!G570</f>
        <v>406879257.13577217</v>
      </c>
      <c r="G25" s="46">
        <f t="shared" ref="G25:G31" si="3">E25/F25</f>
        <v>5.7578410877506571E-2</v>
      </c>
      <c r="H25" s="46"/>
      <c r="K25" s="8"/>
      <c r="P25" s="8"/>
    </row>
    <row r="26" spans="1:16" ht="14.25" x14ac:dyDescent="0.2">
      <c r="A26" s="1" t="s">
        <v>849</v>
      </c>
      <c r="B26" s="37"/>
      <c r="C26" s="4">
        <f>C10+Allocation!H561+Allocation!H562</f>
        <v>38797381.460075952</v>
      </c>
      <c r="D26" s="4">
        <f>D10+Allocation!H564+Allocation!H565+Allocation!H566</f>
        <v>27638572.54140671</v>
      </c>
      <c r="E26" s="4">
        <f t="shared" si="2"/>
        <v>11158808.918669242</v>
      </c>
      <c r="F26" s="4">
        <f>Allocation!H570</f>
        <v>118582727.42943859</v>
      </c>
      <c r="G26" s="46">
        <f t="shared" si="3"/>
        <v>9.4101469586362604E-2</v>
      </c>
      <c r="H26" s="46"/>
      <c r="K26" s="8"/>
      <c r="P26" s="8"/>
    </row>
    <row r="27" spans="1:16" ht="14.25" x14ac:dyDescent="0.2">
      <c r="A27" s="12" t="s">
        <v>847</v>
      </c>
      <c r="B27" s="37"/>
      <c r="C27" s="9">
        <f>C11+Allocation!I561+Allocation!I562</f>
        <v>3599810.0782871968</v>
      </c>
      <c r="D27" s="9">
        <f>D11+Allocation!I564+Allocation!I565+Allocation!I566</f>
        <v>2202269.6055709724</v>
      </c>
      <c r="E27" s="9">
        <f t="shared" si="2"/>
        <v>1397540.4727162244</v>
      </c>
      <c r="F27" s="9">
        <f>Allocation!I570</f>
        <v>7600837.320150557</v>
      </c>
      <c r="G27" s="47">
        <f t="shared" si="3"/>
        <v>0.18386664703521663</v>
      </c>
      <c r="H27" s="46"/>
      <c r="K27" s="8"/>
      <c r="P27" s="8"/>
    </row>
    <row r="28" spans="1:16" x14ac:dyDescent="0.2">
      <c r="A28" s="12" t="s">
        <v>723</v>
      </c>
      <c r="C28" s="4">
        <f>C12+Allocation!J561+Allocation!J562</f>
        <v>403178.0786257608</v>
      </c>
      <c r="D28" s="4">
        <f>D12+Allocation!J564+Allocation!J565+Allocation!J566</f>
        <v>200643.76324329077</v>
      </c>
      <c r="E28" s="9">
        <f t="shared" si="2"/>
        <v>202534.31538247003</v>
      </c>
      <c r="F28" s="4">
        <f>Allocation!J570</f>
        <v>239925.96118789478</v>
      </c>
      <c r="G28" s="46">
        <f t="shared" si="3"/>
        <v>0.84415339790535637</v>
      </c>
      <c r="H28" s="46"/>
    </row>
    <row r="29" spans="1:16" x14ac:dyDescent="0.2">
      <c r="A29" s="12" t="s">
        <v>850</v>
      </c>
      <c r="C29" s="4">
        <f>C13+Allocation!K561+Allocation!K562</f>
        <v>5783703.1381509881</v>
      </c>
      <c r="D29" s="4">
        <f>D13+Allocation!K564+Allocation!K565+Allocation!K566</f>
        <v>3493299.5171848182</v>
      </c>
      <c r="E29" s="4">
        <f t="shared" si="2"/>
        <v>2290403.62096617</v>
      </c>
      <c r="F29" s="4">
        <f>Allocation!K570</f>
        <v>8591489.5958232842</v>
      </c>
      <c r="G29" s="46">
        <f t="shared" si="3"/>
        <v>0.26658981488840305</v>
      </c>
      <c r="H29" s="46"/>
    </row>
    <row r="30" spans="1:16" x14ac:dyDescent="0.2">
      <c r="A30" s="49" t="s">
        <v>851</v>
      </c>
      <c r="B30" s="15"/>
      <c r="C30" s="10">
        <f>C14+Allocation!L561+Allocation!L562</f>
        <v>157339.61726891054</v>
      </c>
      <c r="D30" s="10">
        <f>D14+Allocation!L564+Allocation!L565+Allocation!L566</f>
        <v>88054.553985585808</v>
      </c>
      <c r="E30" s="10">
        <f t="shared" si="2"/>
        <v>69285.063283324736</v>
      </c>
      <c r="F30" s="10">
        <f>Allocation!L570</f>
        <v>115976.87554814658</v>
      </c>
      <c r="G30" s="48">
        <f t="shared" si="3"/>
        <v>0.597404120052896</v>
      </c>
      <c r="H30" s="46"/>
    </row>
    <row r="31" spans="1:16" x14ac:dyDescent="0.2">
      <c r="C31" s="11">
        <f>SUM(C25:C30)</f>
        <v>162187593.18246612</v>
      </c>
      <c r="D31" s="11">
        <f>SUM(D25:D30)</f>
        <v>123641559.74655053</v>
      </c>
      <c r="E31" s="11">
        <f>SUM(E25:E30)</f>
        <v>38546033.435915574</v>
      </c>
      <c r="F31" s="11">
        <f>SUM(F25:F30)</f>
        <v>542010214.31792057</v>
      </c>
      <c r="G31" s="46">
        <f t="shared" si="3"/>
        <v>7.1116802631520301E-2</v>
      </c>
    </row>
  </sheetData>
  <conditionalFormatting sqref="H9:H14">
    <cfRule type="cellIs" dxfId="7" priority="9" stopIfTrue="1" operator="lessThan">
      <formula>0</formula>
    </cfRule>
    <cfRule type="cellIs" dxfId="6" priority="10" stopIfTrue="1" operator="greaterThan">
      <formula>0</formula>
    </cfRule>
    <cfRule type="cellIs" dxfId="5" priority="11" stopIfTrue="1" operator="lessThan">
      <formula>0</formula>
    </cfRule>
    <cfRule type="cellIs" dxfId="4" priority="12" stopIfTrue="1" operator="greaterThan">
      <formula>0</formula>
    </cfRule>
  </conditionalFormatting>
  <conditionalFormatting sqref="H25:H30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lessThan">
      <formula>0</formula>
    </cfRule>
    <cfRule type="cellIs" dxfId="0" priority="4" stopIfTrue="1" operator="greaterThan">
      <formula>0</formula>
    </cfRule>
  </conditionalFormatting>
  <pageMargins left="0.7" right="0.7" top="0.75" bottom="0.75" header="0.3" footer="0.3"/>
  <pageSetup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3"/>
  <sheetViews>
    <sheetView view="pageBreakPreview" zoomScale="75" zoomScaleSheetLayoutView="75" workbookViewId="0">
      <selection activeCell="S27" sqref="S27"/>
    </sheetView>
  </sheetViews>
  <sheetFormatPr defaultColWidth="9.140625" defaultRowHeight="12.75" x14ac:dyDescent="0.2"/>
  <cols>
    <col min="1" max="1" width="9.140625" style="52"/>
    <col min="2" max="2" width="4.28515625" style="52" customWidth="1"/>
    <col min="3" max="3" width="55.7109375" style="52" bestFit="1" customWidth="1"/>
    <col min="4" max="4" width="34.28515625" style="52" hidden="1" customWidth="1"/>
    <col min="5" max="5" width="22.140625" style="52" customWidth="1"/>
    <col min="6" max="6" width="22" style="52" customWidth="1"/>
    <col min="7" max="7" width="21.140625" style="52" customWidth="1"/>
    <col min="8" max="8" width="22" style="52" customWidth="1"/>
    <col min="9" max="9" width="20.140625" style="52" customWidth="1"/>
    <col min="10" max="10" width="15.140625" style="52" customWidth="1"/>
    <col min="11" max="11" width="14.7109375" style="52" customWidth="1"/>
    <col min="12" max="12" width="17.42578125" style="52" customWidth="1"/>
    <col min="13" max="13" width="18.28515625" style="52" customWidth="1"/>
    <col min="14" max="14" width="15.85546875" style="52" customWidth="1"/>
    <col min="15" max="15" width="9.140625" style="52"/>
    <col min="16" max="16" width="14.85546875" style="52" customWidth="1"/>
    <col min="17" max="16384" width="9.140625" style="52"/>
  </cols>
  <sheetData>
    <row r="1" spans="2:16" ht="15.75" x14ac:dyDescent="0.25">
      <c r="B1" s="203" t="s">
        <v>764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</row>
    <row r="2" spans="2:16" ht="15.75" x14ac:dyDescent="0.25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2:16" ht="15.75" x14ac:dyDescent="0.25">
      <c r="B3" s="203" t="s">
        <v>792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2:16" ht="15.75" x14ac:dyDescent="0.25">
      <c r="B4" s="203" t="s">
        <v>879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</row>
    <row r="5" spans="2:16" ht="15.75" x14ac:dyDescent="0.25">
      <c r="B5" s="11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2:16" ht="15.75" x14ac:dyDescent="0.25">
      <c r="B6" s="203" t="s">
        <v>826</v>
      </c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</row>
    <row r="7" spans="2:16" x14ac:dyDescent="0.2"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2:16" x14ac:dyDescent="0.2"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2:16" ht="13.5" thickBot="1" x14ac:dyDescent="0.25"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</row>
    <row r="10" spans="2:16" ht="16.5" thickBot="1" x14ac:dyDescent="0.3">
      <c r="B10" s="71"/>
      <c r="C10" s="72"/>
      <c r="D10" s="73"/>
      <c r="E10" s="204" t="s">
        <v>793</v>
      </c>
      <c r="F10" s="205"/>
      <c r="G10" s="205"/>
      <c r="H10" s="206"/>
      <c r="I10" s="74"/>
      <c r="J10" s="74"/>
      <c r="K10" s="75"/>
      <c r="L10" s="75"/>
      <c r="M10" s="75"/>
      <c r="N10" s="73"/>
    </row>
    <row r="11" spans="2:16" ht="15.75" x14ac:dyDescent="0.25">
      <c r="B11" s="76"/>
      <c r="C11" s="68"/>
      <c r="D11" s="77"/>
      <c r="E11" s="64" t="s">
        <v>794</v>
      </c>
      <c r="F11" s="65" t="s">
        <v>794</v>
      </c>
      <c r="G11" s="65"/>
      <c r="H11" s="66" t="s">
        <v>14</v>
      </c>
      <c r="I11" s="78" t="s">
        <v>3</v>
      </c>
      <c r="J11" s="78" t="s">
        <v>3</v>
      </c>
      <c r="K11" s="78" t="s">
        <v>247</v>
      </c>
      <c r="L11" s="78" t="s">
        <v>795</v>
      </c>
      <c r="M11" s="78" t="s">
        <v>795</v>
      </c>
      <c r="N11" s="77"/>
    </row>
    <row r="12" spans="2:16" ht="15.75" x14ac:dyDescent="0.25">
      <c r="B12" s="76"/>
      <c r="C12" s="68"/>
      <c r="D12" s="77"/>
      <c r="E12" s="64" t="s">
        <v>796</v>
      </c>
      <c r="F12" s="65" t="s">
        <v>797</v>
      </c>
      <c r="G12" s="65" t="s">
        <v>794</v>
      </c>
      <c r="H12" s="66" t="s">
        <v>794</v>
      </c>
      <c r="I12" s="78" t="s">
        <v>798</v>
      </c>
      <c r="J12" s="78" t="s">
        <v>829</v>
      </c>
      <c r="K12" s="78" t="s">
        <v>642</v>
      </c>
      <c r="L12" s="64" t="s">
        <v>796</v>
      </c>
      <c r="M12" s="64" t="s">
        <v>797</v>
      </c>
      <c r="N12" s="77"/>
    </row>
    <row r="13" spans="2:16" ht="16.5" thickBot="1" x14ac:dyDescent="0.3">
      <c r="B13" s="69"/>
      <c r="C13" s="79" t="s">
        <v>19</v>
      </c>
      <c r="D13" s="80" t="s">
        <v>727</v>
      </c>
      <c r="E13" s="81" t="s">
        <v>799</v>
      </c>
      <c r="F13" s="82" t="s">
        <v>800</v>
      </c>
      <c r="G13" s="82" t="s">
        <v>801</v>
      </c>
      <c r="H13" s="83" t="s">
        <v>802</v>
      </c>
      <c r="I13" s="80" t="s">
        <v>802</v>
      </c>
      <c r="J13" s="80" t="s">
        <v>802</v>
      </c>
      <c r="K13" s="80" t="s">
        <v>802</v>
      </c>
      <c r="L13" s="81" t="s">
        <v>799</v>
      </c>
      <c r="M13" s="81" t="s">
        <v>799</v>
      </c>
      <c r="N13" s="80" t="s">
        <v>803</v>
      </c>
    </row>
    <row r="14" spans="2:16" ht="15.75" x14ac:dyDescent="0.25">
      <c r="B14" s="71"/>
      <c r="C14" s="72"/>
      <c r="D14" s="84"/>
      <c r="E14" s="71"/>
      <c r="F14" s="85"/>
      <c r="G14" s="85"/>
      <c r="H14" s="72"/>
      <c r="I14" s="71"/>
      <c r="J14" s="72"/>
      <c r="K14" s="71"/>
      <c r="L14" s="73"/>
      <c r="M14" s="72"/>
      <c r="N14" s="73"/>
    </row>
    <row r="15" spans="2:16" ht="15.75" x14ac:dyDescent="0.25">
      <c r="B15" s="86" t="s">
        <v>728</v>
      </c>
      <c r="C15" s="87" t="s">
        <v>248</v>
      </c>
      <c r="D15" s="88" t="s">
        <v>854</v>
      </c>
      <c r="E15" s="89">
        <f>Allocation!G80</f>
        <v>103344994.15419577</v>
      </c>
      <c r="F15" s="90">
        <f>Allocation!G82</f>
        <v>6473781.6433480475</v>
      </c>
      <c r="G15" s="90">
        <f>Allocation!G86+Allocation!G89+Allocation!G92+Allocation!G95</f>
        <v>125165877.15772827</v>
      </c>
      <c r="H15" s="91">
        <f>E15+F15+G15</f>
        <v>234984652.95527208</v>
      </c>
      <c r="I15" s="92">
        <f>Allocation!G62</f>
        <v>87584267.86944519</v>
      </c>
      <c r="J15" s="91">
        <f>Allocation!G63</f>
        <v>782282.17597845558</v>
      </c>
      <c r="K15" s="90">
        <f>Allocation!G58+Allocation!G72</f>
        <v>66521.405037382778</v>
      </c>
      <c r="L15" s="93">
        <f>Allocation!G79</f>
        <v>42394073.75216502</v>
      </c>
      <c r="M15" s="94">
        <f>Allocation!G57+Allocation!G67+Allocation!G75+Allocation!G81</f>
        <v>41067458.977873988</v>
      </c>
      <c r="N15" s="95">
        <f>E15+F15+G15+K15+L15+M15+I15+J15</f>
        <v>406879257.13577211</v>
      </c>
      <c r="O15" s="53"/>
    </row>
    <row r="16" spans="2:16" ht="15.75" x14ac:dyDescent="0.25">
      <c r="B16" s="86" t="s">
        <v>804</v>
      </c>
      <c r="C16" s="87" t="s">
        <v>681</v>
      </c>
      <c r="D16" s="88" t="s">
        <v>855</v>
      </c>
      <c r="E16" s="96">
        <f>(E15/$N$15)*$N$16</f>
        <v>0</v>
      </c>
      <c r="F16" s="97">
        <f t="shared" ref="F16:M16" si="0">(F15/$N$15)*$N$16</f>
        <v>0</v>
      </c>
      <c r="G16" s="97">
        <f t="shared" si="0"/>
        <v>0</v>
      </c>
      <c r="H16" s="98">
        <f>E16+F16+G16</f>
        <v>0</v>
      </c>
      <c r="I16" s="96">
        <f t="shared" si="0"/>
        <v>0</v>
      </c>
      <c r="J16" s="98">
        <f t="shared" si="0"/>
        <v>0</v>
      </c>
      <c r="K16" s="97">
        <f t="shared" si="0"/>
        <v>0</v>
      </c>
      <c r="L16" s="99">
        <f t="shared" si="0"/>
        <v>0</v>
      </c>
      <c r="M16" s="98">
        <f t="shared" si="0"/>
        <v>0</v>
      </c>
      <c r="N16" s="99">
        <f>Allocation!G524+Allocation!G525</f>
        <v>0</v>
      </c>
      <c r="O16" s="53"/>
      <c r="P16" s="53"/>
    </row>
    <row r="17" spans="2:16" ht="15.75" x14ac:dyDescent="0.25">
      <c r="B17" s="86" t="s">
        <v>805</v>
      </c>
      <c r="C17" s="87" t="s">
        <v>865</v>
      </c>
      <c r="D17" s="88" t="s">
        <v>806</v>
      </c>
      <c r="E17" s="89">
        <f>E15+E16</f>
        <v>103344994.15419577</v>
      </c>
      <c r="F17" s="90">
        <f>F15+F16</f>
        <v>6473781.6433480475</v>
      </c>
      <c r="G17" s="90">
        <f>G15+G16</f>
        <v>125165877.15772827</v>
      </c>
      <c r="H17" s="91">
        <f>E17+F17+G17</f>
        <v>234984652.95527208</v>
      </c>
      <c r="I17" s="92">
        <f>I15+I16</f>
        <v>87584267.86944519</v>
      </c>
      <c r="J17" s="91">
        <f>J15+J16</f>
        <v>782282.17597845558</v>
      </c>
      <c r="K17" s="90">
        <f>K15+K16</f>
        <v>66521.405037382778</v>
      </c>
      <c r="L17" s="93">
        <f>L15+L16</f>
        <v>42394073.75216502</v>
      </c>
      <c r="M17" s="94">
        <f>M15+M16</f>
        <v>41067458.977873988</v>
      </c>
      <c r="N17" s="100">
        <f>E17+F17+G17+K17+L17+M17+I17+J17</f>
        <v>406879257.13577211</v>
      </c>
    </row>
    <row r="18" spans="2:16" ht="15.75" x14ac:dyDescent="0.25">
      <c r="B18" s="86"/>
      <c r="C18" s="87"/>
      <c r="D18" s="88"/>
      <c r="E18" s="89"/>
      <c r="F18" s="90"/>
      <c r="G18" s="90"/>
      <c r="H18" s="91"/>
      <c r="I18" s="92"/>
      <c r="J18" s="91"/>
      <c r="K18" s="90"/>
      <c r="L18" s="93"/>
      <c r="M18" s="94"/>
      <c r="N18" s="95"/>
    </row>
    <row r="19" spans="2:16" ht="15.75" x14ac:dyDescent="0.25">
      <c r="B19" s="86" t="s">
        <v>807</v>
      </c>
      <c r="C19" s="87" t="s">
        <v>369</v>
      </c>
      <c r="D19" s="88" t="s">
        <v>863</v>
      </c>
      <c r="E19" s="101">
        <f>Allocation!G572</f>
        <v>5.7578410877506578E-2</v>
      </c>
      <c r="F19" s="102">
        <f>E19</f>
        <v>5.7578410877506578E-2</v>
      </c>
      <c r="G19" s="102">
        <f>E19</f>
        <v>5.7578410877506578E-2</v>
      </c>
      <c r="H19" s="103">
        <f>E19</f>
        <v>5.7578410877506578E-2</v>
      </c>
      <c r="I19" s="101">
        <f>E19</f>
        <v>5.7578410877506578E-2</v>
      </c>
      <c r="J19" s="103">
        <f>E19</f>
        <v>5.7578410877506578E-2</v>
      </c>
      <c r="K19" s="102">
        <f>E19</f>
        <v>5.7578410877506578E-2</v>
      </c>
      <c r="L19" s="104">
        <f>F19</f>
        <v>5.7578410877506578E-2</v>
      </c>
      <c r="M19" s="103">
        <f>G19</f>
        <v>5.7578410877506578E-2</v>
      </c>
      <c r="N19" s="103">
        <f>E19</f>
        <v>5.7578410877506578E-2</v>
      </c>
    </row>
    <row r="20" spans="2:16" ht="15.75" x14ac:dyDescent="0.25">
      <c r="B20" s="76"/>
      <c r="C20" s="87"/>
      <c r="D20" s="88"/>
      <c r="E20" s="76"/>
      <c r="F20" s="67"/>
      <c r="G20" s="67"/>
      <c r="H20" s="68"/>
      <c r="I20" s="76"/>
      <c r="J20" s="68"/>
      <c r="K20" s="67"/>
      <c r="L20" s="77"/>
      <c r="M20" s="68"/>
      <c r="N20" s="77"/>
    </row>
    <row r="21" spans="2:16" ht="15.75" x14ac:dyDescent="0.25">
      <c r="B21" s="86" t="s">
        <v>808</v>
      </c>
      <c r="C21" s="87" t="s">
        <v>866</v>
      </c>
      <c r="D21" s="88" t="s">
        <v>809</v>
      </c>
      <c r="E21" s="89">
        <f>E17*E19</f>
        <v>5950440.5355437994</v>
      </c>
      <c r="F21" s="90">
        <f>F17*F19</f>
        <v>372750.05939195363</v>
      </c>
      <c r="G21" s="90">
        <f>G17*G19</f>
        <v>7206852.3028311934</v>
      </c>
      <c r="H21" s="91">
        <f>E21+F21+G21</f>
        <v>13530042.897766948</v>
      </c>
      <c r="I21" s="89">
        <f>I17*I19</f>
        <v>5042962.9617925128</v>
      </c>
      <c r="J21" s="94">
        <f>J17*J19</f>
        <v>45042.56455063742</v>
      </c>
      <c r="K21" s="90">
        <f>K17*K19</f>
        <v>3830.1967913914614</v>
      </c>
      <c r="L21" s="93">
        <f>L17*L19</f>
        <v>2440983.3972734744</v>
      </c>
      <c r="M21" s="94">
        <f>M17*M19</f>
        <v>2364599.0267231748</v>
      </c>
      <c r="N21" s="95">
        <f>E21+F21+G21+K21+L21+M21+I21+J21</f>
        <v>23427461.044898141</v>
      </c>
      <c r="P21" s="53"/>
    </row>
    <row r="22" spans="2:16" ht="15.75" x14ac:dyDescent="0.25">
      <c r="B22" s="76"/>
      <c r="C22" s="87"/>
      <c r="D22" s="88"/>
      <c r="E22" s="76"/>
      <c r="F22" s="67"/>
      <c r="G22" s="67"/>
      <c r="H22" s="68"/>
      <c r="I22" s="76"/>
      <c r="J22" s="68"/>
      <c r="K22" s="67"/>
      <c r="L22" s="77"/>
      <c r="M22" s="68"/>
      <c r="N22" s="77"/>
    </row>
    <row r="23" spans="2:16" ht="15.75" x14ac:dyDescent="0.25">
      <c r="B23" s="86" t="s">
        <v>810</v>
      </c>
      <c r="C23" s="87" t="s">
        <v>372</v>
      </c>
      <c r="D23" s="88" t="s">
        <v>856</v>
      </c>
      <c r="E23" s="89">
        <f>Allocation!G443</f>
        <v>2746191.2595868399</v>
      </c>
      <c r="F23" s="90">
        <f>Allocation!G445</f>
        <v>172028.09590283717</v>
      </c>
      <c r="G23" s="90">
        <f>Allocation!G449+Allocation!G452+Allocation!G455+Allocation!G458</f>
        <v>3468702.8237997573</v>
      </c>
      <c r="H23" s="91">
        <f>E23+F23+G23</f>
        <v>6386922.1792894341</v>
      </c>
      <c r="I23" s="89">
        <f>Allocation!G426</f>
        <v>1456857.0996064288</v>
      </c>
      <c r="J23" s="94">
        <f>Allocation!G427</f>
        <v>0</v>
      </c>
      <c r="K23" s="90">
        <f>Allocation!G422+Allocation!G436</f>
        <v>0</v>
      </c>
      <c r="L23" s="93">
        <f>Allocation!G442</f>
        <v>1126539.6621220743</v>
      </c>
      <c r="M23" s="94">
        <f>Allocation!G421+Allocation!G431+Allocation!G439+Allocation!G444</f>
        <v>867029.64341140818</v>
      </c>
      <c r="N23" s="95">
        <f>E23+F23+G23+K23+L23+M23+I23+J23</f>
        <v>9837348.584429346</v>
      </c>
    </row>
    <row r="24" spans="2:16" ht="15.75" x14ac:dyDescent="0.25">
      <c r="B24" s="76"/>
      <c r="C24" s="87"/>
      <c r="D24" s="88"/>
      <c r="E24" s="76"/>
      <c r="F24" s="67"/>
      <c r="G24" s="67"/>
      <c r="H24" s="68"/>
      <c r="I24" s="76"/>
      <c r="J24" s="68"/>
      <c r="K24" s="67"/>
      <c r="L24" s="77"/>
      <c r="M24" s="68"/>
      <c r="N24" s="77"/>
    </row>
    <row r="25" spans="2:16" ht="15.75" x14ac:dyDescent="0.25">
      <c r="B25" s="86" t="s">
        <v>811</v>
      </c>
      <c r="C25" s="87" t="s">
        <v>867</v>
      </c>
      <c r="D25" s="88" t="s">
        <v>812</v>
      </c>
      <c r="E25" s="92">
        <f t="shared" ref="E25:M25" si="1">E21-E23</f>
        <v>3204249.2759569595</v>
      </c>
      <c r="F25" s="105">
        <f t="shared" si="1"/>
        <v>200721.96348911646</v>
      </c>
      <c r="G25" s="105">
        <f t="shared" si="1"/>
        <v>3738149.4790314361</v>
      </c>
      <c r="H25" s="91">
        <f t="shared" si="1"/>
        <v>7143120.7184775136</v>
      </c>
      <c r="I25" s="92">
        <f t="shared" si="1"/>
        <v>3586105.862186084</v>
      </c>
      <c r="J25" s="91">
        <f t="shared" si="1"/>
        <v>45042.56455063742</v>
      </c>
      <c r="K25" s="105">
        <f t="shared" si="1"/>
        <v>3830.1967913914614</v>
      </c>
      <c r="L25" s="95">
        <f t="shared" si="1"/>
        <v>1314443.7351514001</v>
      </c>
      <c r="M25" s="91">
        <f t="shared" si="1"/>
        <v>1497569.3833117667</v>
      </c>
      <c r="N25" s="95">
        <f>N21-N23</f>
        <v>13590112.460468795</v>
      </c>
    </row>
    <row r="26" spans="2:16" ht="15.75" x14ac:dyDescent="0.25">
      <c r="B26" s="76"/>
      <c r="C26" s="87"/>
      <c r="D26" s="88"/>
      <c r="E26" s="76"/>
      <c r="F26" s="67"/>
      <c r="G26" s="67"/>
      <c r="H26" s="68"/>
      <c r="I26" s="76"/>
      <c r="J26" s="68"/>
      <c r="K26" s="67"/>
      <c r="L26" s="77"/>
      <c r="M26" s="68"/>
      <c r="N26" s="77"/>
    </row>
    <row r="27" spans="2:16" ht="15.75" x14ac:dyDescent="0.25">
      <c r="B27" s="86" t="s">
        <v>813</v>
      </c>
      <c r="C27" s="87" t="s">
        <v>300</v>
      </c>
      <c r="D27" s="106" t="s">
        <v>828</v>
      </c>
      <c r="E27" s="89">
        <f>$P$27*(E25/$N$25)</f>
        <v>2247452.1020274423</v>
      </c>
      <c r="F27" s="90">
        <f>$P$27*(F25/$N$25)</f>
        <v>140785.86274532712</v>
      </c>
      <c r="G27" s="90">
        <f>$P$27*(G25/$N$25)</f>
        <v>2621928.314810311</v>
      </c>
      <c r="H27" s="91">
        <f>E27+G27+F27</f>
        <v>5010166.2795830807</v>
      </c>
      <c r="I27" s="89">
        <f>$P$27*(I25/$N$25)</f>
        <v>2515285.3176992671</v>
      </c>
      <c r="J27" s="94">
        <f>$P$27*(J25/$N$25)</f>
        <v>31592.737537501311</v>
      </c>
      <c r="K27" s="90">
        <f>$P$27*(K25/$N$25)</f>
        <v>2686.4900601157633</v>
      </c>
      <c r="L27" s="93">
        <f>$P$27*(L25/$N$25)</f>
        <v>921947.4145564253</v>
      </c>
      <c r="M27" s="90">
        <f>$P$27*(M25/$N$25)</f>
        <v>1050391.2675304541</v>
      </c>
      <c r="N27" s="95">
        <f>E27+F27+G27+K27+L27+M27+I27+J27</f>
        <v>9532069.5069668442</v>
      </c>
      <c r="P27" s="54">
        <f>Allocation!G519+Allocation!G509+Allocation!G564</f>
        <v>9532069.5069668461</v>
      </c>
    </row>
    <row r="28" spans="2:16" ht="15.75" x14ac:dyDescent="0.25">
      <c r="B28" s="76"/>
      <c r="C28" s="87"/>
      <c r="D28" s="88"/>
      <c r="E28" s="76"/>
      <c r="F28" s="67"/>
      <c r="G28" s="67"/>
      <c r="H28" s="68"/>
      <c r="I28" s="76"/>
      <c r="J28" s="68"/>
      <c r="K28" s="67"/>
      <c r="L28" s="77"/>
      <c r="M28" s="68"/>
      <c r="N28" s="77"/>
    </row>
    <row r="29" spans="2:16" ht="15.75" x14ac:dyDescent="0.25">
      <c r="B29" s="86" t="s">
        <v>814</v>
      </c>
      <c r="C29" s="87" t="s">
        <v>172</v>
      </c>
      <c r="D29" s="88" t="s">
        <v>857</v>
      </c>
      <c r="E29" s="89">
        <f>Allocation!G126</f>
        <v>12328127.440234274</v>
      </c>
      <c r="F29" s="90">
        <f>Allocation!G128</f>
        <v>772263.86989159998</v>
      </c>
      <c r="G29" s="90">
        <f>Allocation!G132+Allocation!G135+Allocation!G138+Allocation!G141</f>
        <v>19039871.635035172</v>
      </c>
      <c r="H29" s="91">
        <f>E29+F29+G29</f>
        <v>32140262.945161045</v>
      </c>
      <c r="I29" s="92">
        <f>Allocation!G109</f>
        <v>3741198.3044577106</v>
      </c>
      <c r="J29" s="91">
        <f>Allocation!G110</f>
        <v>5605091.7749682385</v>
      </c>
      <c r="K29" s="90">
        <f>Allocation!G105+Allocation!G115+Allocation!G119</f>
        <v>476629.26714136661</v>
      </c>
      <c r="L29" s="93">
        <f>Allocation!G125</f>
        <v>5057231.3463734649</v>
      </c>
      <c r="M29" s="94">
        <f>Allocation!G104+Allocation!G114+Allocation!G122+Allocation!G127</f>
        <v>5427555.3645991907</v>
      </c>
      <c r="N29" s="95">
        <f>E29+F29+G29+K29+L29+M29+I29+J29</f>
        <v>52447969.002701014</v>
      </c>
    </row>
    <row r="30" spans="2:16" ht="15.75" x14ac:dyDescent="0.25">
      <c r="B30" s="86" t="s">
        <v>815</v>
      </c>
      <c r="C30" s="87" t="s">
        <v>174</v>
      </c>
      <c r="D30" s="88" t="s">
        <v>858</v>
      </c>
      <c r="E30" s="96">
        <f>Allocation!G219</f>
        <v>5119866.9575289991</v>
      </c>
      <c r="F30" s="97">
        <f>Allocation!G221</f>
        <v>320720.91151876835</v>
      </c>
      <c r="G30" s="97">
        <f>Allocation!G225+Allocation!G228+Allocation!G231+Allocation!G234</f>
        <v>11050680.172357185</v>
      </c>
      <c r="H30" s="98">
        <f>E30+F30+G30</f>
        <v>16491268.041404951</v>
      </c>
      <c r="I30" s="96">
        <f>Allocation!G202</f>
        <v>2752159.7733541406</v>
      </c>
      <c r="J30" s="98">
        <f>Allocation!G203</f>
        <v>0</v>
      </c>
      <c r="K30" s="97">
        <f>Allocation!G198+Allocation!G208+Allocation!G212</f>
        <v>0</v>
      </c>
      <c r="L30" s="99">
        <f>Allocation!G218</f>
        <v>2100266.3861483699</v>
      </c>
      <c r="M30" s="98">
        <f>Allocation!G197+Allocation!G207+Allocation!G215+Allocation!G220</f>
        <v>1323402.0496735373</v>
      </c>
      <c r="N30" s="99">
        <f>E30+F30+G30+K30+L30+M30+I30+J30</f>
        <v>22667096.250581</v>
      </c>
    </row>
    <row r="31" spans="2:16" ht="15.75" x14ac:dyDescent="0.25">
      <c r="B31" s="86" t="s">
        <v>816</v>
      </c>
      <c r="C31" s="87" t="s">
        <v>217</v>
      </c>
      <c r="D31" s="88" t="s">
        <v>859</v>
      </c>
      <c r="E31" s="96">
        <f>Allocation!G396</f>
        <v>1750843.5697683585</v>
      </c>
      <c r="F31" s="97">
        <f>Allocation!G398</f>
        <v>109677.09713572214</v>
      </c>
      <c r="G31" s="97">
        <f>Allocation!G402+Allocation!G405+Allocation!G408+Allocation!G411</f>
        <v>2211483.2728004707</v>
      </c>
      <c r="H31" s="98">
        <f>E31+F31+G31</f>
        <v>4072003.9397045514</v>
      </c>
      <c r="I31" s="96">
        <f>Allocation!G379</f>
        <v>928824.19460509461</v>
      </c>
      <c r="J31" s="98">
        <f>Allocation!G380</f>
        <v>0</v>
      </c>
      <c r="K31" s="97">
        <f>Allocation!G375+Allocation!G385+Allocation!G389</f>
        <v>0</v>
      </c>
      <c r="L31" s="99">
        <f>Allocation!G395</f>
        <v>718229.18983880116</v>
      </c>
      <c r="M31" s="98">
        <f>Allocation!G374+Allocation!G384+Allocation!G392+Allocation!G397</f>
        <v>552777.69553232158</v>
      </c>
      <c r="N31" s="99">
        <f>E31+F31+G31+K31+L31+M31+I31+J31</f>
        <v>6271835.0196807692</v>
      </c>
      <c r="P31" s="55"/>
    </row>
    <row r="32" spans="2:16" ht="15.75" x14ac:dyDescent="0.25">
      <c r="B32" s="86" t="s">
        <v>817</v>
      </c>
      <c r="C32" s="87" t="s">
        <v>106</v>
      </c>
      <c r="D32" s="88" t="s">
        <v>860</v>
      </c>
      <c r="E32" s="96">
        <f>Allocation!G264+Allocation!G308+Allocation!G352</f>
        <v>-14846.39477896051</v>
      </c>
      <c r="F32" s="97">
        <f>Allocation!G266+Allocation!G310+Allocation!G354</f>
        <v>-930.01425735753173</v>
      </c>
      <c r="G32" s="97">
        <f>Allocation!G270+Allocation!G273+Allocation!G276+Allocation!G279+Allocation!G314+Allocation!G317+Allocation!G320+Allocation!G323+Allocation!G358+Allocation!G361+Allocation!G364+Allocation!G367</f>
        <v>-18927.790576040868</v>
      </c>
      <c r="H32" s="98">
        <f>E32+F32+G32</f>
        <v>-34704.199612358912</v>
      </c>
      <c r="I32" s="96">
        <f>Allocation!G247+Allocation!G291+Allocation!G335</f>
        <v>-7613.0525441632435</v>
      </c>
      <c r="J32" s="98">
        <f>Allocation!G248+Allocation!G292+Allocation!G336</f>
        <v>0</v>
      </c>
      <c r="K32" s="97">
        <f>Allocation!G287+Allocation!G297+Allocation!G301+Allocation!G331+Allocation!G341+Allocation!G345+Allocation!G375+Allocation!G385+Allocation!G389</f>
        <v>0</v>
      </c>
      <c r="L32" s="99">
        <f>Allocation!G307+Allocation!G351+Allocation!G263</f>
        <v>-6090.2722997295377</v>
      </c>
      <c r="M32" s="97">
        <f>Allocation!G242+Allocation!G252+Allocation!G260+Allocation!G265+Allocation!G286+Allocation!G296+Allocation!G304+Allocation!G309+Allocation!G330+Allocation!G340+Allocation!G348+Allocation!G353</f>
        <v>-4646.3644759635563</v>
      </c>
      <c r="N32" s="99">
        <f>E32+F32+G32+K32+L32+M32+I32+J32</f>
        <v>-53053.888932215246</v>
      </c>
      <c r="P32" s="55"/>
    </row>
    <row r="33" spans="2:16" ht="15.75" x14ac:dyDescent="0.25">
      <c r="B33" s="86" t="s">
        <v>818</v>
      </c>
      <c r="C33" s="87" t="s">
        <v>877</v>
      </c>
      <c r="D33" s="88" t="s">
        <v>855</v>
      </c>
      <c r="E33" s="96">
        <f>(E29/$N$29)*$N$33</f>
        <v>-199137.20216066166</v>
      </c>
      <c r="F33" s="97">
        <f t="shared" ref="F33:M33" si="2">(F29/$N$29)*$N$33</f>
        <v>-12474.438403198081</v>
      </c>
      <c r="G33" s="97">
        <f t="shared" si="2"/>
        <v>-307552.52857987938</v>
      </c>
      <c r="H33" s="98">
        <f>E33+F33+G33</f>
        <v>-519164.16914373916</v>
      </c>
      <c r="I33" s="96">
        <f t="shared" si="2"/>
        <v>-60431.867425906668</v>
      </c>
      <c r="J33" s="98">
        <f t="shared" si="2"/>
        <v>-90539.483740095166</v>
      </c>
      <c r="K33" s="97">
        <f t="shared" si="2"/>
        <v>-7699.0296528452063</v>
      </c>
      <c r="L33" s="99">
        <f t="shared" si="2"/>
        <v>-81689.851591676124</v>
      </c>
      <c r="M33" s="97">
        <f t="shared" si="2"/>
        <v>-87671.724284011259</v>
      </c>
      <c r="N33" s="99">
        <f>Allocation!G499+Allocation!G501+Allocation!G565+Allocation!G566</f>
        <v>-847196.12583827355</v>
      </c>
      <c r="P33" s="53"/>
    </row>
    <row r="34" spans="2:16" ht="15.75" x14ac:dyDescent="0.25">
      <c r="B34" s="76"/>
      <c r="C34" s="87"/>
      <c r="D34" s="88"/>
      <c r="E34" s="76"/>
      <c r="F34" s="67"/>
      <c r="G34" s="67"/>
      <c r="H34" s="68"/>
      <c r="I34" s="76"/>
      <c r="J34" s="68"/>
      <c r="K34" s="67"/>
      <c r="L34" s="77"/>
      <c r="M34" s="68"/>
      <c r="N34" s="77"/>
    </row>
    <row r="35" spans="2:16" ht="15.75" x14ac:dyDescent="0.25">
      <c r="B35" s="86" t="s">
        <v>819</v>
      </c>
      <c r="C35" s="87" t="s">
        <v>868</v>
      </c>
      <c r="D35" s="88" t="s">
        <v>864</v>
      </c>
      <c r="E35" s="92">
        <f t="shared" ref="E35:M35" si="3">E21+E27+SUM(E29:E33)</f>
        <v>27182747.008163255</v>
      </c>
      <c r="F35" s="105">
        <f t="shared" si="3"/>
        <v>1702793.3480228158</v>
      </c>
      <c r="G35" s="105">
        <f>G21+G27+SUM(G29:G33)</f>
        <v>41804335.378678411</v>
      </c>
      <c r="H35" s="91">
        <f t="shared" si="3"/>
        <v>70689875.734864473</v>
      </c>
      <c r="I35" s="92">
        <f t="shared" si="3"/>
        <v>14912385.631938655</v>
      </c>
      <c r="J35" s="91">
        <f t="shared" si="3"/>
        <v>5591187.5933162821</v>
      </c>
      <c r="K35" s="105">
        <f t="shared" si="3"/>
        <v>475446.92434002861</v>
      </c>
      <c r="L35" s="95">
        <f t="shared" si="3"/>
        <v>11150877.610299129</v>
      </c>
      <c r="M35" s="91">
        <f t="shared" si="3"/>
        <v>10626407.315298703</v>
      </c>
      <c r="N35" s="95">
        <f>N21+N27+SUM(N29:N33)</f>
        <v>113446180.81005727</v>
      </c>
    </row>
    <row r="36" spans="2:16" ht="15.75" x14ac:dyDescent="0.25">
      <c r="B36" s="76"/>
      <c r="C36" s="87"/>
      <c r="D36" s="88"/>
      <c r="E36" s="76"/>
      <c r="F36" s="67"/>
      <c r="G36" s="67"/>
      <c r="H36" s="68"/>
      <c r="I36" s="76"/>
      <c r="J36" s="68"/>
      <c r="K36" s="67"/>
      <c r="L36" s="77"/>
      <c r="M36" s="68"/>
      <c r="N36" s="77"/>
    </row>
    <row r="37" spans="2:16" ht="15.75" x14ac:dyDescent="0.25">
      <c r="B37" s="86" t="s">
        <v>821</v>
      </c>
      <c r="C37" s="87" t="s">
        <v>820</v>
      </c>
      <c r="D37" s="88" t="s">
        <v>861</v>
      </c>
      <c r="E37" s="96">
        <f>(E35/$N$35)*$N$37</f>
        <v>875908.31019837491</v>
      </c>
      <c r="F37" s="97">
        <f>(F35/$N$35)*$N$37</f>
        <v>54869.025696181037</v>
      </c>
      <c r="G37" s="97">
        <f>(G35/$N$35)*$N$37</f>
        <v>1347059.0279013363</v>
      </c>
      <c r="H37" s="98">
        <f>E37+F37+G37</f>
        <v>2277836.3637958923</v>
      </c>
      <c r="I37" s="96">
        <f>(I35/$N$35)*$N$37</f>
        <v>480521.06345158187</v>
      </c>
      <c r="J37" s="98">
        <f>(J35/$N$35)*$N$37</f>
        <v>180164.56082945017</v>
      </c>
      <c r="K37" s="97">
        <f>(K35/$N$35)*$N$37</f>
        <v>15320.302689151526</v>
      </c>
      <c r="L37" s="99">
        <f>(L35/$N$35)*$N$37</f>
        <v>359314.17681711237</v>
      </c>
      <c r="M37" s="97">
        <f>(M35/$N$35)*$N$37</f>
        <v>342414.1964838109</v>
      </c>
      <c r="N37" s="95">
        <f>Allocation!G467+Allocation!G468+Allocation!G469+Allocation!G476+Allocation!G562</f>
        <v>3655570.6640669988</v>
      </c>
      <c r="P37" s="53"/>
    </row>
    <row r="38" spans="2:16" ht="15.75" x14ac:dyDescent="0.25">
      <c r="B38" s="76"/>
      <c r="C38" s="87"/>
      <c r="D38" s="88"/>
      <c r="E38" s="76"/>
      <c r="F38" s="67"/>
      <c r="G38" s="67"/>
      <c r="H38" s="68"/>
      <c r="I38" s="76"/>
      <c r="J38" s="68"/>
      <c r="K38" s="67"/>
      <c r="L38" s="77"/>
      <c r="M38" s="68"/>
      <c r="N38" s="77"/>
    </row>
    <row r="39" spans="2:16" ht="15.75" x14ac:dyDescent="0.25">
      <c r="B39" s="86" t="s">
        <v>823</v>
      </c>
      <c r="C39" s="87" t="s">
        <v>869</v>
      </c>
      <c r="D39" s="88" t="s">
        <v>822</v>
      </c>
      <c r="E39" s="92">
        <f t="shared" ref="E39:M39" si="4">E35-E37</f>
        <v>26306838.697964881</v>
      </c>
      <c r="F39" s="105">
        <f t="shared" si="4"/>
        <v>1647924.3223266348</v>
      </c>
      <c r="G39" s="105">
        <f t="shared" si="4"/>
        <v>40457276.350777075</v>
      </c>
      <c r="H39" s="91">
        <f t="shared" si="4"/>
        <v>68412039.371068582</v>
      </c>
      <c r="I39" s="92">
        <f t="shared" si="4"/>
        <v>14431864.568487072</v>
      </c>
      <c r="J39" s="91">
        <f t="shared" si="4"/>
        <v>5411023.0324868318</v>
      </c>
      <c r="K39" s="105">
        <f>K35-K37</f>
        <v>460126.62165087706</v>
      </c>
      <c r="L39" s="95">
        <f t="shared" si="4"/>
        <v>10791563.433482017</v>
      </c>
      <c r="M39" s="91">
        <f t="shared" si="4"/>
        <v>10283993.118814891</v>
      </c>
      <c r="N39" s="95">
        <f>N35-N37</f>
        <v>109790610.14599027</v>
      </c>
      <c r="P39" s="53"/>
    </row>
    <row r="40" spans="2:16" ht="15.75" x14ac:dyDescent="0.25">
      <c r="B40" s="76"/>
      <c r="C40" s="87"/>
      <c r="D40" s="88"/>
      <c r="E40" s="76"/>
      <c r="F40" s="67"/>
      <c r="G40" s="67"/>
      <c r="H40" s="68"/>
      <c r="I40" s="76"/>
      <c r="J40" s="68"/>
      <c r="K40" s="67"/>
      <c r="L40" s="77"/>
      <c r="M40" s="68"/>
      <c r="N40" s="77"/>
    </row>
    <row r="41" spans="2:16" ht="15.75" x14ac:dyDescent="0.25">
      <c r="B41" s="86" t="s">
        <v>824</v>
      </c>
      <c r="C41" s="87" t="s">
        <v>390</v>
      </c>
      <c r="D41" s="88" t="s">
        <v>862</v>
      </c>
      <c r="E41" s="96">
        <f>Allocation!G596*12</f>
        <v>3535390</v>
      </c>
      <c r="F41" s="97">
        <f>+$E$41</f>
        <v>3535390</v>
      </c>
      <c r="G41" s="97">
        <f>+$E$41</f>
        <v>3535390</v>
      </c>
      <c r="H41" s="98">
        <f>G41</f>
        <v>3535390</v>
      </c>
      <c r="I41" s="96">
        <f>Allocation!G589</f>
        <v>8083261.9214399997</v>
      </c>
      <c r="J41" s="98">
        <f>Allocation!G580</f>
        <v>19985070.637652706</v>
      </c>
      <c r="K41" s="97">
        <f>Allocation!G580</f>
        <v>19985070.637652706</v>
      </c>
      <c r="L41" s="99">
        <f>Allocation!G583</f>
        <v>15452000.480987273</v>
      </c>
      <c r="M41" s="97">
        <f>Allocation!G582</f>
        <v>15452000.480987273</v>
      </c>
      <c r="N41" s="77"/>
    </row>
    <row r="42" spans="2:16" ht="16.5" thickBot="1" x14ac:dyDescent="0.3">
      <c r="B42" s="76"/>
      <c r="C42" s="87"/>
      <c r="D42" s="88"/>
      <c r="E42" s="76"/>
      <c r="F42" s="67"/>
      <c r="G42" s="67"/>
      <c r="H42" s="68"/>
      <c r="I42" s="69"/>
      <c r="J42" s="70"/>
      <c r="K42" s="76"/>
      <c r="L42" s="77"/>
      <c r="M42" s="68"/>
      <c r="N42" s="77"/>
    </row>
    <row r="43" spans="2:16" ht="16.5" thickBot="1" x14ac:dyDescent="0.3">
      <c r="B43" s="107" t="s">
        <v>827</v>
      </c>
      <c r="C43" s="108" t="s">
        <v>870</v>
      </c>
      <c r="D43" s="109" t="s">
        <v>825</v>
      </c>
      <c r="E43" s="110" t="str">
        <f>CONCATENATE(TEXT(E39/E41,"$0.00"),"/Cust/Mo")</f>
        <v>$7.44/Cust/Mo</v>
      </c>
      <c r="F43" s="111" t="str">
        <f>CONCATENATE(TEXT(F39/F41,"$0.00"),"/Cust/Mo")</f>
        <v>$0.47/Cust/Mo</v>
      </c>
      <c r="G43" s="111" t="str">
        <f>CONCATENATE(TEXT(G39/G41,"$0.00"),"/Cust/Mo")</f>
        <v>$11.44/Cust/Mo</v>
      </c>
      <c r="H43" s="112" t="str">
        <f>CONCATENATE(TEXT(H39/H41,"$0.00"),"/Cust/Mo")</f>
        <v>$19.35/Cust/Mo</v>
      </c>
      <c r="I43" s="113" t="str">
        <f>CONCATENATE(TEXT(I39/I41,"$0.0000"),"/Mcf")</f>
        <v>$1.7854/Mcf</v>
      </c>
      <c r="J43" s="113" t="str">
        <f>CONCATENATE(TEXT(J39/J41,"$0.0000"),"/Mcf")</f>
        <v>$0.2708/Mcf</v>
      </c>
      <c r="K43" s="113" t="str">
        <f>CONCATENATE(TEXT(K39/K41,"$0.0000"),"/Mcf")</f>
        <v>$0.0230/Mcf</v>
      </c>
      <c r="L43" s="113" t="str">
        <f>CONCATENATE(TEXT(L39/L41,"$0.0000"),"/Mcf")</f>
        <v>$0.6984/Mcf</v>
      </c>
      <c r="M43" s="113" t="str">
        <f>CONCATENATE(TEXT(M39/M41,"$0.0000"),"/Mcf")</f>
        <v>$0.6655/Mcf</v>
      </c>
      <c r="N43" s="114"/>
    </row>
    <row r="44" spans="2:16" ht="15.75" x14ac:dyDescent="0.25"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</row>
    <row r="45" spans="2:16" ht="15.75" x14ac:dyDescent="0.25">
      <c r="B45" s="63"/>
      <c r="C45" s="63"/>
      <c r="D45" s="63"/>
      <c r="E45" s="63"/>
      <c r="F45" s="63"/>
      <c r="G45" s="63"/>
      <c r="H45" s="63"/>
      <c r="I45" s="196"/>
      <c r="J45" s="63"/>
      <c r="K45" s="63"/>
      <c r="L45" s="63"/>
      <c r="M45" s="115"/>
      <c r="N45" s="63"/>
    </row>
    <row r="46" spans="2:16" x14ac:dyDescent="0.2">
      <c r="M46" s="56"/>
      <c r="N46" s="53"/>
    </row>
    <row r="47" spans="2:16" x14ac:dyDescent="0.2">
      <c r="H47" s="197"/>
      <c r="I47" s="200"/>
      <c r="K47" s="53"/>
      <c r="M47" s="197"/>
      <c r="N47" s="199"/>
    </row>
    <row r="48" spans="2:16" x14ac:dyDescent="0.2">
      <c r="M48" s="56"/>
    </row>
    <row r="49" spans="9:13" x14ac:dyDescent="0.2">
      <c r="M49" s="56"/>
    </row>
    <row r="50" spans="9:13" x14ac:dyDescent="0.2">
      <c r="M50" s="56"/>
    </row>
    <row r="51" spans="9:13" x14ac:dyDescent="0.2">
      <c r="M51" s="56"/>
    </row>
    <row r="52" spans="9:13" x14ac:dyDescent="0.2">
      <c r="M52" s="56"/>
    </row>
    <row r="53" spans="9:13" x14ac:dyDescent="0.2">
      <c r="M53" s="56"/>
    </row>
    <row r="54" spans="9:13" x14ac:dyDescent="0.2">
      <c r="M54" s="56"/>
    </row>
    <row r="55" spans="9:13" x14ac:dyDescent="0.2">
      <c r="M55" s="56"/>
    </row>
    <row r="56" spans="9:13" x14ac:dyDescent="0.2">
      <c r="M56" s="56"/>
    </row>
    <row r="57" spans="9:13" x14ac:dyDescent="0.2">
      <c r="M57" s="56"/>
    </row>
    <row r="58" spans="9:13" x14ac:dyDescent="0.2">
      <c r="M58" s="56"/>
    </row>
    <row r="59" spans="9:13" x14ac:dyDescent="0.2">
      <c r="M59" s="56"/>
    </row>
    <row r="60" spans="9:13" x14ac:dyDescent="0.2">
      <c r="M60" s="56"/>
    </row>
    <row r="61" spans="9:13" x14ac:dyDescent="0.2">
      <c r="M61" s="56"/>
    </row>
    <row r="62" spans="9:13" x14ac:dyDescent="0.2">
      <c r="M62" s="56"/>
    </row>
    <row r="63" spans="9:13" x14ac:dyDescent="0.2">
      <c r="M63" s="56"/>
    </row>
    <row r="64" spans="9:13" x14ac:dyDescent="0.2">
      <c r="I64" s="57"/>
      <c r="J64" s="51"/>
      <c r="K64" s="51"/>
    </row>
    <row r="65" spans="9:11" x14ac:dyDescent="0.2">
      <c r="I65" s="51"/>
      <c r="J65" s="51"/>
      <c r="K65" s="58"/>
    </row>
    <row r="66" spans="9:11" x14ac:dyDescent="0.2">
      <c r="I66" s="51"/>
      <c r="J66" s="51"/>
      <c r="K66" s="59"/>
    </row>
    <row r="67" spans="9:11" x14ac:dyDescent="0.2">
      <c r="I67" s="51"/>
      <c r="J67" s="51"/>
      <c r="K67" s="59"/>
    </row>
    <row r="68" spans="9:11" x14ac:dyDescent="0.2">
      <c r="I68" s="51"/>
      <c r="J68" s="51"/>
      <c r="K68" s="60"/>
    </row>
    <row r="69" spans="9:11" x14ac:dyDescent="0.2">
      <c r="I69" s="51"/>
      <c r="J69" s="51"/>
      <c r="K69" s="61"/>
    </row>
    <row r="70" spans="9:11" x14ac:dyDescent="0.2">
      <c r="I70" s="51"/>
      <c r="J70" s="51"/>
      <c r="K70" s="62"/>
    </row>
    <row r="71" spans="9:11" x14ac:dyDescent="0.2">
      <c r="I71" s="51"/>
      <c r="J71" s="51"/>
      <c r="K71" s="51"/>
    </row>
    <row r="72" spans="9:11" x14ac:dyDescent="0.2">
      <c r="I72" s="51"/>
      <c r="J72" s="51"/>
      <c r="K72" s="51"/>
    </row>
    <row r="73" spans="9:11" x14ac:dyDescent="0.2">
      <c r="I73" s="51"/>
      <c r="J73" s="51"/>
      <c r="K73" s="59"/>
    </row>
  </sheetData>
  <mergeCells count="5">
    <mergeCell ref="B1:N1"/>
    <mergeCell ref="B3:N3"/>
    <mergeCell ref="B4:N4"/>
    <mergeCell ref="B6:N6"/>
    <mergeCell ref="E10:H10"/>
  </mergeCells>
  <printOptions horizontalCentered="1"/>
  <pageMargins left="0.5" right="0.5" top="1" bottom="0.5" header="0.5" footer="0.25"/>
  <pageSetup scale="52" orientation="landscape" r:id="rId1"/>
  <headerFooter alignWithMargins="0">
    <oddFooter>&amp;R&amp;"Times New Roman,Bold"&amp;12Exhibit MJB - 17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3"/>
  <sheetViews>
    <sheetView topLeftCell="A25" workbookViewId="0">
      <selection activeCell="P50" sqref="P50"/>
    </sheetView>
  </sheetViews>
  <sheetFormatPr defaultColWidth="9.140625" defaultRowHeight="12.75" x14ac:dyDescent="0.2"/>
  <cols>
    <col min="1" max="1" width="9.140625" style="52"/>
    <col min="2" max="2" width="4.28515625" style="52" customWidth="1"/>
    <col min="3" max="3" width="55.7109375" style="52" bestFit="1" customWidth="1"/>
    <col min="4" max="4" width="34.28515625" style="52" hidden="1" customWidth="1"/>
    <col min="5" max="5" width="22.140625" style="52" customWidth="1"/>
    <col min="6" max="6" width="22" style="52" customWidth="1"/>
    <col min="7" max="7" width="21.140625" style="52" customWidth="1"/>
    <col min="8" max="8" width="22" style="52" customWidth="1"/>
    <col min="9" max="9" width="20.140625" style="52" customWidth="1"/>
    <col min="10" max="10" width="15.140625" style="52" customWidth="1"/>
    <col min="11" max="11" width="14.7109375" style="52" customWidth="1"/>
    <col min="12" max="12" width="17.42578125" style="52" customWidth="1"/>
    <col min="13" max="13" width="18.28515625" style="52" customWidth="1"/>
    <col min="14" max="14" width="15.85546875" style="52" customWidth="1"/>
    <col min="15" max="15" width="9.140625" style="52"/>
    <col min="16" max="16" width="14.85546875" style="52" customWidth="1"/>
    <col min="17" max="16384" width="9.140625" style="52"/>
  </cols>
  <sheetData>
    <row r="1" spans="2:16" ht="15.75" x14ac:dyDescent="0.25">
      <c r="B1" s="203" t="s">
        <v>764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</row>
    <row r="2" spans="2:16" ht="15.75" x14ac:dyDescent="0.25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2:16" ht="15.75" x14ac:dyDescent="0.25">
      <c r="B3" s="203" t="s">
        <v>792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2:16" ht="15.75" x14ac:dyDescent="0.25">
      <c r="B4" s="203" t="s">
        <v>879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</row>
    <row r="5" spans="2:16" ht="15.75" x14ac:dyDescent="0.25">
      <c r="B5" s="11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2:16" ht="15.75" x14ac:dyDescent="0.25">
      <c r="B6" s="203" t="s">
        <v>882</v>
      </c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</row>
    <row r="7" spans="2:16" x14ac:dyDescent="0.2"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2:16" x14ac:dyDescent="0.2"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2:16" ht="13.5" thickBot="1" x14ac:dyDescent="0.25"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</row>
    <row r="10" spans="2:16" ht="16.5" thickBot="1" x14ac:dyDescent="0.3">
      <c r="B10" s="71"/>
      <c r="C10" s="72"/>
      <c r="D10" s="73"/>
      <c r="E10" s="204" t="s">
        <v>793</v>
      </c>
      <c r="F10" s="205"/>
      <c r="G10" s="205"/>
      <c r="H10" s="206"/>
      <c r="I10" s="74"/>
      <c r="J10" s="74"/>
      <c r="K10" s="75"/>
      <c r="L10" s="75"/>
      <c r="M10" s="75"/>
      <c r="N10" s="73"/>
    </row>
    <row r="11" spans="2:16" ht="15.75" x14ac:dyDescent="0.25">
      <c r="B11" s="76"/>
      <c r="C11" s="68"/>
      <c r="D11" s="77"/>
      <c r="E11" s="64" t="s">
        <v>794</v>
      </c>
      <c r="F11" s="65" t="s">
        <v>794</v>
      </c>
      <c r="G11" s="65"/>
      <c r="H11" s="66" t="s">
        <v>14</v>
      </c>
      <c r="I11" s="78" t="s">
        <v>3</v>
      </c>
      <c r="J11" s="78" t="s">
        <v>3</v>
      </c>
      <c r="K11" s="78" t="s">
        <v>247</v>
      </c>
      <c r="L11" s="78" t="s">
        <v>795</v>
      </c>
      <c r="M11" s="78" t="s">
        <v>795</v>
      </c>
      <c r="N11" s="77"/>
    </row>
    <row r="12" spans="2:16" ht="15.75" x14ac:dyDescent="0.25">
      <c r="B12" s="76"/>
      <c r="C12" s="68"/>
      <c r="D12" s="77"/>
      <c r="E12" s="64" t="s">
        <v>796</v>
      </c>
      <c r="F12" s="65" t="s">
        <v>797</v>
      </c>
      <c r="G12" s="65" t="s">
        <v>794</v>
      </c>
      <c r="H12" s="66" t="s">
        <v>794</v>
      </c>
      <c r="I12" s="78" t="s">
        <v>798</v>
      </c>
      <c r="J12" s="78" t="s">
        <v>829</v>
      </c>
      <c r="K12" s="78" t="s">
        <v>642</v>
      </c>
      <c r="L12" s="64" t="s">
        <v>796</v>
      </c>
      <c r="M12" s="64" t="s">
        <v>797</v>
      </c>
      <c r="N12" s="77"/>
    </row>
    <row r="13" spans="2:16" ht="16.5" thickBot="1" x14ac:dyDescent="0.3">
      <c r="B13" s="69"/>
      <c r="C13" s="79" t="s">
        <v>19</v>
      </c>
      <c r="D13" s="80" t="s">
        <v>727</v>
      </c>
      <c r="E13" s="81" t="s">
        <v>799</v>
      </c>
      <c r="F13" s="82" t="s">
        <v>800</v>
      </c>
      <c r="G13" s="82" t="s">
        <v>801</v>
      </c>
      <c r="H13" s="83" t="s">
        <v>802</v>
      </c>
      <c r="I13" s="80" t="s">
        <v>802</v>
      </c>
      <c r="J13" s="80" t="s">
        <v>802</v>
      </c>
      <c r="K13" s="80" t="s">
        <v>802</v>
      </c>
      <c r="L13" s="81" t="s">
        <v>799</v>
      </c>
      <c r="M13" s="81" t="s">
        <v>799</v>
      </c>
      <c r="N13" s="80" t="s">
        <v>803</v>
      </c>
    </row>
    <row r="14" spans="2:16" ht="15.75" x14ac:dyDescent="0.25">
      <c r="B14" s="71"/>
      <c r="C14" s="72"/>
      <c r="D14" s="84"/>
      <c r="E14" s="71"/>
      <c r="F14" s="85"/>
      <c r="G14" s="85"/>
      <c r="H14" s="72"/>
      <c r="I14" s="71"/>
      <c r="J14" s="72"/>
      <c r="K14" s="71"/>
      <c r="L14" s="73"/>
      <c r="M14" s="72"/>
      <c r="N14" s="73"/>
    </row>
    <row r="15" spans="2:16" ht="15.75" x14ac:dyDescent="0.25">
      <c r="B15" s="86" t="s">
        <v>728</v>
      </c>
      <c r="C15" s="87" t="s">
        <v>248</v>
      </c>
      <c r="D15" s="88" t="s">
        <v>854</v>
      </c>
      <c r="E15" s="89">
        <f>Allocation!H80</f>
        <v>8312434.9117517099</v>
      </c>
      <c r="F15" s="90">
        <f>Allocation!H82</f>
        <v>520711.12861966219</v>
      </c>
      <c r="G15" s="90">
        <f>Allocation!H86+Allocation!H89+Allocation!H92+Allocation!H95</f>
        <v>28323954.187144179</v>
      </c>
      <c r="H15" s="91">
        <f>E15+F15+G15</f>
        <v>37157100.227515548</v>
      </c>
      <c r="I15" s="92">
        <f>Allocation!H62</f>
        <v>41903293.411179438</v>
      </c>
      <c r="J15" s="91">
        <f>Allocation!H63</f>
        <v>390980.36168685777</v>
      </c>
      <c r="K15" s="90">
        <f>Allocation!H58+Allocation!H72</f>
        <v>34729.707556990033</v>
      </c>
      <c r="L15" s="93">
        <f>Allocation!H79</f>
        <v>19565060.274284519</v>
      </c>
      <c r="M15" s="94">
        <f>Allocation!H57+Allocation!H67+Allocation!H75+Allocation!H81</f>
        <v>19531563.447215214</v>
      </c>
      <c r="N15" s="95">
        <f>E15+F15+G15+K15+L15+M15+I15+J15</f>
        <v>118582727.42943858</v>
      </c>
      <c r="O15" s="53"/>
    </row>
    <row r="16" spans="2:16" ht="15.75" x14ac:dyDescent="0.25">
      <c r="B16" s="86" t="s">
        <v>804</v>
      </c>
      <c r="C16" s="87" t="s">
        <v>681</v>
      </c>
      <c r="D16" s="88" t="s">
        <v>855</v>
      </c>
      <c r="E16" s="96">
        <f>(E15/$N$15)*$N$16</f>
        <v>0</v>
      </c>
      <c r="F16" s="97">
        <f t="shared" ref="F16:M16" si="0">(F15/$N$15)*$N$16</f>
        <v>0</v>
      </c>
      <c r="G16" s="97">
        <f t="shared" si="0"/>
        <v>0</v>
      </c>
      <c r="H16" s="98">
        <f>E16+F16+G16</f>
        <v>0</v>
      </c>
      <c r="I16" s="96">
        <f t="shared" si="0"/>
        <v>0</v>
      </c>
      <c r="J16" s="98">
        <f t="shared" si="0"/>
        <v>0</v>
      </c>
      <c r="K16" s="97">
        <f t="shared" si="0"/>
        <v>0</v>
      </c>
      <c r="L16" s="99">
        <f t="shared" si="0"/>
        <v>0</v>
      </c>
      <c r="M16" s="98">
        <f t="shared" si="0"/>
        <v>0</v>
      </c>
      <c r="N16" s="99">
        <f>Allocation!G524+Allocation!G525</f>
        <v>0</v>
      </c>
      <c r="O16" s="53"/>
      <c r="P16" s="53"/>
    </row>
    <row r="17" spans="2:16" ht="15.75" x14ac:dyDescent="0.25">
      <c r="B17" s="86" t="s">
        <v>805</v>
      </c>
      <c r="C17" s="87" t="s">
        <v>865</v>
      </c>
      <c r="D17" s="88" t="s">
        <v>806</v>
      </c>
      <c r="E17" s="89">
        <f>E15+E16</f>
        <v>8312434.9117517099</v>
      </c>
      <c r="F17" s="90">
        <f>F15+F16</f>
        <v>520711.12861966219</v>
      </c>
      <c r="G17" s="90">
        <f>G15+G16</f>
        <v>28323954.187144179</v>
      </c>
      <c r="H17" s="91">
        <f>E17+F17+G17</f>
        <v>37157100.227515548</v>
      </c>
      <c r="I17" s="92">
        <f>I15+I16</f>
        <v>41903293.411179438</v>
      </c>
      <c r="J17" s="91">
        <f>J15+J16</f>
        <v>390980.36168685777</v>
      </c>
      <c r="K17" s="90">
        <f>K15+K16</f>
        <v>34729.707556990033</v>
      </c>
      <c r="L17" s="93">
        <f>L15+L16</f>
        <v>19565060.274284519</v>
      </c>
      <c r="M17" s="94">
        <f>M15+M16</f>
        <v>19531563.447215214</v>
      </c>
      <c r="N17" s="100">
        <f>E17+F17+G17+K17+L17+M17+I17+J17</f>
        <v>118582727.42943858</v>
      </c>
    </row>
    <row r="18" spans="2:16" ht="15.75" x14ac:dyDescent="0.25">
      <c r="B18" s="86"/>
      <c r="C18" s="87"/>
      <c r="D18" s="88"/>
      <c r="E18" s="89"/>
      <c r="F18" s="90"/>
      <c r="G18" s="90"/>
      <c r="H18" s="91"/>
      <c r="I18" s="92"/>
      <c r="J18" s="91"/>
      <c r="K18" s="90"/>
      <c r="L18" s="93"/>
      <c r="M18" s="94"/>
      <c r="N18" s="95"/>
    </row>
    <row r="19" spans="2:16" ht="15.75" x14ac:dyDescent="0.25">
      <c r="B19" s="86" t="s">
        <v>807</v>
      </c>
      <c r="C19" s="87" t="s">
        <v>369</v>
      </c>
      <c r="D19" s="88" t="s">
        <v>863</v>
      </c>
      <c r="E19" s="101">
        <f>Allocation!H572</f>
        <v>9.4101469586362604E-2</v>
      </c>
      <c r="F19" s="102">
        <f>E19</f>
        <v>9.4101469586362604E-2</v>
      </c>
      <c r="G19" s="102">
        <f>E19</f>
        <v>9.4101469586362604E-2</v>
      </c>
      <c r="H19" s="103">
        <f>E19</f>
        <v>9.4101469586362604E-2</v>
      </c>
      <c r="I19" s="101">
        <f>E19</f>
        <v>9.4101469586362604E-2</v>
      </c>
      <c r="J19" s="103">
        <f>E19</f>
        <v>9.4101469586362604E-2</v>
      </c>
      <c r="K19" s="102">
        <f>E19</f>
        <v>9.4101469586362604E-2</v>
      </c>
      <c r="L19" s="104">
        <f>F19</f>
        <v>9.4101469586362604E-2</v>
      </c>
      <c r="M19" s="103">
        <f>G19</f>
        <v>9.4101469586362604E-2</v>
      </c>
      <c r="N19" s="103">
        <f>E19</f>
        <v>9.4101469586362604E-2</v>
      </c>
    </row>
    <row r="20" spans="2:16" ht="15.75" x14ac:dyDescent="0.25">
      <c r="B20" s="76"/>
      <c r="C20" s="87"/>
      <c r="D20" s="88"/>
      <c r="E20" s="76"/>
      <c r="F20" s="67"/>
      <c r="G20" s="67"/>
      <c r="H20" s="68"/>
      <c r="I20" s="76"/>
      <c r="J20" s="68"/>
      <c r="K20" s="67"/>
      <c r="L20" s="77"/>
      <c r="M20" s="68"/>
      <c r="N20" s="77"/>
    </row>
    <row r="21" spans="2:16" ht="15.75" x14ac:dyDescent="0.25">
      <c r="B21" s="86" t="s">
        <v>808</v>
      </c>
      <c r="C21" s="87" t="s">
        <v>866</v>
      </c>
      <c r="D21" s="88" t="s">
        <v>809</v>
      </c>
      <c r="E21" s="89">
        <f>E17*E19</f>
        <v>782212.3410368223</v>
      </c>
      <c r="F21" s="90">
        <f>F17*F19</f>
        <v>48999.68243308369</v>
      </c>
      <c r="G21" s="90">
        <f>G17*G19</f>
        <v>2665325.7135070758</v>
      </c>
      <c r="H21" s="91">
        <f>E21+F21+G21</f>
        <v>3496537.7369769816</v>
      </c>
      <c r="I21" s="89">
        <f>I17*I19</f>
        <v>3943161.4905005302</v>
      </c>
      <c r="J21" s="94">
        <f>J17*J19</f>
        <v>36791.826614140897</v>
      </c>
      <c r="K21" s="90">
        <f>K17*K19</f>
        <v>3268.116519417365</v>
      </c>
      <c r="L21" s="93">
        <f>L17*L19</f>
        <v>1841100.9243559358</v>
      </c>
      <c r="M21" s="94">
        <f>M17*M19</f>
        <v>1837948.8237022341</v>
      </c>
      <c r="N21" s="95">
        <f>E21+F21+G21+K21+L21+M21+I21+J21</f>
        <v>11158808.918669239</v>
      </c>
      <c r="P21" s="53"/>
    </row>
    <row r="22" spans="2:16" ht="15.75" x14ac:dyDescent="0.25">
      <c r="B22" s="76"/>
      <c r="C22" s="87"/>
      <c r="D22" s="88"/>
      <c r="E22" s="76"/>
      <c r="F22" s="67"/>
      <c r="G22" s="67"/>
      <c r="H22" s="68"/>
      <c r="I22" s="76"/>
      <c r="J22" s="68"/>
      <c r="K22" s="67"/>
      <c r="L22" s="77"/>
      <c r="M22" s="68"/>
      <c r="N22" s="77"/>
    </row>
    <row r="23" spans="2:16" ht="15.75" x14ac:dyDescent="0.25">
      <c r="B23" s="86" t="s">
        <v>810</v>
      </c>
      <c r="C23" s="87" t="s">
        <v>372</v>
      </c>
      <c r="D23" s="88" t="s">
        <v>856</v>
      </c>
      <c r="E23" s="89">
        <f>Allocation!H443</f>
        <v>220886.71335621015</v>
      </c>
      <c r="F23" s="90">
        <f>Allocation!H445</f>
        <v>13836.880652887034</v>
      </c>
      <c r="G23" s="90">
        <f>Allocation!H449+Allocation!H452+Allocation!H455+Allocation!H458</f>
        <v>755072.91965839453</v>
      </c>
      <c r="H23" s="91">
        <f>E23+F23+G23</f>
        <v>989796.51366749173</v>
      </c>
      <c r="I23" s="89">
        <f>Allocation!H426</f>
        <v>697009.99948947527</v>
      </c>
      <c r="J23" s="94">
        <f>Allocation!H427</f>
        <v>0</v>
      </c>
      <c r="K23" s="90">
        <f>Allocation!H422+Allocation!H436</f>
        <v>0</v>
      </c>
      <c r="L23" s="93">
        <f>Allocation!H442</f>
        <v>519903.24212862179</v>
      </c>
      <c r="M23" s="94">
        <f>Allocation!H421+Allocation!H431+Allocation!H439+Allocation!H444</f>
        <v>412306.52896842279</v>
      </c>
      <c r="N23" s="95">
        <f>E23+F23+G23+K23+L23+M23+I23+J23</f>
        <v>2619016.2842540117</v>
      </c>
    </row>
    <row r="24" spans="2:16" ht="15.75" x14ac:dyDescent="0.25">
      <c r="B24" s="76"/>
      <c r="C24" s="87"/>
      <c r="D24" s="88"/>
      <c r="E24" s="76"/>
      <c r="F24" s="67"/>
      <c r="G24" s="67"/>
      <c r="H24" s="68"/>
      <c r="I24" s="76"/>
      <c r="J24" s="68"/>
      <c r="K24" s="67"/>
      <c r="L24" s="77"/>
      <c r="M24" s="68"/>
      <c r="N24" s="77"/>
    </row>
    <row r="25" spans="2:16" ht="15.75" x14ac:dyDescent="0.25">
      <c r="B25" s="86" t="s">
        <v>811</v>
      </c>
      <c r="C25" s="87" t="s">
        <v>867</v>
      </c>
      <c r="D25" s="88" t="s">
        <v>812</v>
      </c>
      <c r="E25" s="92">
        <f t="shared" ref="E25:M25" si="1">E21-E23</f>
        <v>561325.62768061215</v>
      </c>
      <c r="F25" s="105">
        <f t="shared" si="1"/>
        <v>35162.801780196656</v>
      </c>
      <c r="G25" s="105">
        <f t="shared" si="1"/>
        <v>1910252.7938486813</v>
      </c>
      <c r="H25" s="91">
        <f t="shared" si="1"/>
        <v>2506741.2233094899</v>
      </c>
      <c r="I25" s="92">
        <f t="shared" si="1"/>
        <v>3246151.4910110552</v>
      </c>
      <c r="J25" s="91">
        <f t="shared" si="1"/>
        <v>36791.826614140897</v>
      </c>
      <c r="K25" s="105">
        <f t="shared" si="1"/>
        <v>3268.116519417365</v>
      </c>
      <c r="L25" s="95">
        <f t="shared" si="1"/>
        <v>1321197.682227314</v>
      </c>
      <c r="M25" s="91">
        <f t="shared" si="1"/>
        <v>1425642.2947338112</v>
      </c>
      <c r="N25" s="95">
        <f>N21-N23</f>
        <v>8539792.6344152279</v>
      </c>
    </row>
    <row r="26" spans="2:16" ht="15.75" x14ac:dyDescent="0.25">
      <c r="B26" s="76"/>
      <c r="C26" s="87"/>
      <c r="D26" s="88"/>
      <c r="E26" s="76"/>
      <c r="F26" s="67"/>
      <c r="G26" s="67"/>
      <c r="H26" s="68"/>
      <c r="I26" s="76"/>
      <c r="J26" s="68"/>
      <c r="K26" s="67"/>
      <c r="L26" s="77"/>
      <c r="M26" s="68"/>
      <c r="N26" s="77"/>
    </row>
    <row r="27" spans="2:16" ht="15.75" x14ac:dyDescent="0.25">
      <c r="B27" s="86" t="s">
        <v>813</v>
      </c>
      <c r="C27" s="87" t="s">
        <v>300</v>
      </c>
      <c r="D27" s="106" t="s">
        <v>828</v>
      </c>
      <c r="E27" s="89">
        <f>$P$27*(E25/$N$25)</f>
        <v>395695.29082398379</v>
      </c>
      <c r="F27" s="90">
        <f>$P$27*(F25/$N$25)</f>
        <v>24787.314867650719</v>
      </c>
      <c r="G27" s="90">
        <f>$P$27*(G25/$N$25)</f>
        <v>1346594.5567683352</v>
      </c>
      <c r="H27" s="91">
        <f>E27+G27+F27</f>
        <v>1767077.1624599695</v>
      </c>
      <c r="I27" s="89">
        <f>$P$27*(I25/$N$25)</f>
        <v>2288309.6636827462</v>
      </c>
      <c r="J27" s="94">
        <f>$P$27*(J25/$N$25)</f>
        <v>25935.663390575861</v>
      </c>
      <c r="K27" s="90">
        <f>$P$27*(K25/$N$25)</f>
        <v>2303.7934717873304</v>
      </c>
      <c r="L27" s="93">
        <f>$P$27*(L25/$N$25)</f>
        <v>931351.92003450228</v>
      </c>
      <c r="M27" s="90">
        <f>$P$27*(M25/$N$25)</f>
        <v>1004978.0637249735</v>
      </c>
      <c r="N27" s="95">
        <f>E27+F27+G27+K27+L27+M27+I27+J27</f>
        <v>6019956.2667645542</v>
      </c>
      <c r="P27" s="54">
        <f>Allocation!H519+Allocation!H509+Allocation!H564</f>
        <v>6019956.2667645542</v>
      </c>
    </row>
    <row r="28" spans="2:16" ht="15.75" x14ac:dyDescent="0.25">
      <c r="B28" s="76"/>
      <c r="C28" s="87"/>
      <c r="D28" s="88"/>
      <c r="E28" s="76"/>
      <c r="F28" s="67"/>
      <c r="G28" s="67"/>
      <c r="H28" s="68"/>
      <c r="I28" s="76"/>
      <c r="J28" s="68"/>
      <c r="K28" s="67"/>
      <c r="L28" s="77"/>
      <c r="M28" s="68"/>
      <c r="N28" s="77"/>
    </row>
    <row r="29" spans="2:16" ht="15.75" x14ac:dyDescent="0.25">
      <c r="B29" s="86" t="s">
        <v>814</v>
      </c>
      <c r="C29" s="87" t="s">
        <v>172</v>
      </c>
      <c r="D29" s="88" t="s">
        <v>857</v>
      </c>
      <c r="E29" s="89">
        <f>Allocation!H126</f>
        <v>991598.65235298488</v>
      </c>
      <c r="F29" s="90">
        <f>Allocation!H128</f>
        <v>62116.149947169855</v>
      </c>
      <c r="G29" s="90">
        <f>Allocation!H132+Allocation!H135+Allocation!H138+Allocation!H141</f>
        <v>3636263.8915474392</v>
      </c>
      <c r="H29" s="91">
        <f>E29+F29+G29</f>
        <v>4689978.6938475939</v>
      </c>
      <c r="I29" s="92">
        <f>Allocation!H109</f>
        <v>1789916.5463685864</v>
      </c>
      <c r="J29" s="91">
        <f>Allocation!H110</f>
        <v>2801394.2753125797</v>
      </c>
      <c r="K29" s="90">
        <f>Allocation!H105+Allocation!H115+Allocation!H119</f>
        <v>248840.12975402136</v>
      </c>
      <c r="L29" s="93">
        <f>Allocation!H125</f>
        <v>2333935.55644661</v>
      </c>
      <c r="M29" s="94">
        <f>Allocation!H104+Allocation!H114+Allocation!H122+Allocation!H127</f>
        <v>2577066.8212477569</v>
      </c>
      <c r="N29" s="95">
        <f>E29+F29+G29+K29+L29+M29+I29+J29</f>
        <v>14441132.022977149</v>
      </c>
    </row>
    <row r="30" spans="2:16" ht="15.75" x14ac:dyDescent="0.25">
      <c r="B30" s="86" t="s">
        <v>815</v>
      </c>
      <c r="C30" s="87" t="s">
        <v>174</v>
      </c>
      <c r="D30" s="88" t="s">
        <v>858</v>
      </c>
      <c r="E30" s="96">
        <f>Allocation!H219</f>
        <v>411810.56895497633</v>
      </c>
      <c r="F30" s="97">
        <f>Allocation!H221</f>
        <v>25796.81506256299</v>
      </c>
      <c r="G30" s="97">
        <f>Allocation!H225+Allocation!H228+Allocation!H231+Allocation!H234</f>
        <v>2417299.0542831644</v>
      </c>
      <c r="H30" s="98">
        <f>E30+F30+G30</f>
        <v>2854906.4383007037</v>
      </c>
      <c r="I30" s="96">
        <f>Allocation!H202</f>
        <v>1316726.8654823797</v>
      </c>
      <c r="J30" s="98">
        <f>Allocation!H203</f>
        <v>0</v>
      </c>
      <c r="K30" s="97">
        <f>Allocation!H198+Allocation!H208+Allocation!H212</f>
        <v>0</v>
      </c>
      <c r="L30" s="99">
        <f>Allocation!H218</f>
        <v>969282.60957577976</v>
      </c>
      <c r="M30" s="98">
        <f>Allocation!H197+Allocation!H207+Allocation!H215+Allocation!H220</f>
        <v>627875.0504026491</v>
      </c>
      <c r="N30" s="99">
        <f>E30+F30+G30+K30+L30+M30+I30+J30</f>
        <v>5768790.9637615122</v>
      </c>
    </row>
    <row r="31" spans="2:16" ht="15.75" x14ac:dyDescent="0.25">
      <c r="B31" s="86" t="s">
        <v>816</v>
      </c>
      <c r="C31" s="87" t="s">
        <v>217</v>
      </c>
      <c r="D31" s="88" t="s">
        <v>859</v>
      </c>
      <c r="E31" s="96">
        <f>Allocation!H396</f>
        <v>140827.07472645995</v>
      </c>
      <c r="F31" s="97">
        <f>Allocation!H398</f>
        <v>8821.7502812984221</v>
      </c>
      <c r="G31" s="97">
        <f>Allocation!H402+Allocation!H405+Allocation!H408+Allocation!H411</f>
        <v>481399.30584769812</v>
      </c>
      <c r="H31" s="98">
        <f>E31+F31+G31</f>
        <v>631048.13085545646</v>
      </c>
      <c r="I31" s="96">
        <f>Allocation!H379</f>
        <v>444381.09378222813</v>
      </c>
      <c r="J31" s="98">
        <f>Allocation!H380</f>
        <v>0</v>
      </c>
      <c r="K31" s="97">
        <f>Allocation!H375+Allocation!H385+Allocation!H389</f>
        <v>0</v>
      </c>
      <c r="L31" s="99">
        <f>Allocation!H395</f>
        <v>331466.07877543382</v>
      </c>
      <c r="M31" s="98">
        <f>Allocation!H374+Allocation!H384+Allocation!H392+Allocation!H397</f>
        <v>262867.4286606246</v>
      </c>
      <c r="N31" s="99">
        <f>E31+F31+G31+K31+L31+M31+I31+J31</f>
        <v>1669762.7320737431</v>
      </c>
      <c r="P31" s="55"/>
    </row>
    <row r="32" spans="2:16" ht="15.75" x14ac:dyDescent="0.25">
      <c r="B32" s="86" t="s">
        <v>817</v>
      </c>
      <c r="C32" s="87" t="s">
        <v>106</v>
      </c>
      <c r="D32" s="88" t="s">
        <v>860</v>
      </c>
      <c r="E32" s="96">
        <f>Allocation!H264+Allocation!H308+Allocation!H352</f>
        <v>-1194.1525691137626</v>
      </c>
      <c r="F32" s="97">
        <f>Allocation!H266+Allocation!H310+Allocation!H354</f>
        <v>-74.804619658220034</v>
      </c>
      <c r="G32" s="97">
        <f>Allocation!H270+Allocation!H273+Allocation!H276+Allocation!H279+Allocation!H314+Allocation!H317+Allocation!H320+Allocation!H323+Allocation!H358+Allocation!H361+Allocation!H364+Allocation!H367</f>
        <v>-4120.2324958117752</v>
      </c>
      <c r="H32" s="98">
        <f>E32+F32+G32</f>
        <v>-5389.1896845837582</v>
      </c>
      <c r="I32" s="96">
        <f>Allocation!H247+Allocation!H291+Allocation!H335</f>
        <v>-3642.3433371427386</v>
      </c>
      <c r="J32" s="98">
        <f>Allocation!H248+Allocation!H292+Allocation!H336</f>
        <v>0</v>
      </c>
      <c r="K32" s="97">
        <f>Allocation!H287+Allocation!H297+Allocation!H301+Allocation!H331+Allocation!H341+Allocation!H345+Allocation!H375+Allocation!H385+Allocation!H389</f>
        <v>0</v>
      </c>
      <c r="L32" s="99">
        <f>Allocation!H307+Allocation!H351+Allocation!H263</f>
        <v>-2810.6887138896059</v>
      </c>
      <c r="M32" s="97">
        <f>Allocation!H242+Allocation!H252+Allocation!H260+Allocation!H265+Allocation!H286+Allocation!H296+Allocation!H304+Allocation!H309+Allocation!H330+Allocation!H340+Allocation!H348+Allocation!H353</f>
        <v>-2209.333443344095</v>
      </c>
      <c r="N32" s="99">
        <f>E32+F32+G32+K32+L32+M32+I32+J32</f>
        <v>-14051.555178960196</v>
      </c>
      <c r="P32" s="55"/>
    </row>
    <row r="33" spans="2:16" ht="15.75" x14ac:dyDescent="0.25">
      <c r="B33" s="86" t="s">
        <v>818</v>
      </c>
      <c r="C33" s="87" t="s">
        <v>877</v>
      </c>
      <c r="D33" s="88" t="s">
        <v>855</v>
      </c>
      <c r="E33" s="96">
        <f>(E29/$N$29)*$N$33</f>
        <v>-16961.454645045218</v>
      </c>
      <c r="F33" s="97">
        <f t="shared" ref="F33:M33" si="2">(F29/$N$29)*$N$33</f>
        <v>-1062.5067486262583</v>
      </c>
      <c r="G33" s="97">
        <f t="shared" si="2"/>
        <v>-62198.879483694822</v>
      </c>
      <c r="H33" s="98">
        <f>E33+F33+G33</f>
        <v>-80222.840877366296</v>
      </c>
      <c r="I33" s="96">
        <f t="shared" si="2"/>
        <v>-30616.810790944357</v>
      </c>
      <c r="J33" s="98">
        <f t="shared" si="2"/>
        <v>-47918.300242595731</v>
      </c>
      <c r="K33" s="97">
        <f t="shared" si="2"/>
        <v>-4256.4504950411501</v>
      </c>
      <c r="L33" s="99">
        <f t="shared" si="2"/>
        <v>-39922.343572362537</v>
      </c>
      <c r="M33" s="97">
        <f t="shared" si="2"/>
        <v>-44081.143012974469</v>
      </c>
      <c r="N33" s="99">
        <f>Allocation!H499+Allocation!H501+Allocation!H565+Allocation!H566</f>
        <v>-247017.88899128456</v>
      </c>
      <c r="P33" s="53"/>
    </row>
    <row r="34" spans="2:16" ht="15.75" x14ac:dyDescent="0.25">
      <c r="B34" s="76"/>
      <c r="C34" s="87"/>
      <c r="D34" s="88"/>
      <c r="E34" s="76"/>
      <c r="F34" s="67"/>
      <c r="G34" s="67"/>
      <c r="H34" s="68"/>
      <c r="I34" s="76"/>
      <c r="J34" s="68"/>
      <c r="K34" s="67"/>
      <c r="L34" s="77"/>
      <c r="M34" s="68"/>
      <c r="N34" s="77"/>
    </row>
    <row r="35" spans="2:16" ht="15.75" x14ac:dyDescent="0.25">
      <c r="B35" s="86" t="s">
        <v>819</v>
      </c>
      <c r="C35" s="87" t="s">
        <v>868</v>
      </c>
      <c r="D35" s="88" t="s">
        <v>864</v>
      </c>
      <c r="E35" s="92">
        <f t="shared" ref="E35:M35" si="3">E21+E27+SUM(E29:E33)</f>
        <v>2703988.3206810686</v>
      </c>
      <c r="F35" s="105">
        <f t="shared" si="3"/>
        <v>169384.4012234812</v>
      </c>
      <c r="G35" s="105">
        <f>G21+G27+SUM(G29:G33)</f>
        <v>10480563.409974206</v>
      </c>
      <c r="H35" s="91">
        <f t="shared" si="3"/>
        <v>13353936.131878754</v>
      </c>
      <c r="I35" s="92">
        <f t="shared" si="3"/>
        <v>9748236.5056883823</v>
      </c>
      <c r="J35" s="91">
        <f t="shared" si="3"/>
        <v>2816203.4650747008</v>
      </c>
      <c r="K35" s="105">
        <f t="shared" si="3"/>
        <v>250155.58925018489</v>
      </c>
      <c r="L35" s="95">
        <f t="shared" si="3"/>
        <v>6364404.05690201</v>
      </c>
      <c r="M35" s="91">
        <f t="shared" si="3"/>
        <v>6264445.7112819199</v>
      </c>
      <c r="N35" s="95">
        <f>N21+N27+SUM(N29:N33)</f>
        <v>38797381.460075952</v>
      </c>
    </row>
    <row r="36" spans="2:16" ht="15.75" x14ac:dyDescent="0.25">
      <c r="B36" s="76"/>
      <c r="C36" s="87"/>
      <c r="D36" s="88"/>
      <c r="E36" s="76"/>
      <c r="F36" s="67"/>
      <c r="G36" s="67"/>
      <c r="H36" s="68"/>
      <c r="I36" s="76"/>
      <c r="J36" s="68"/>
      <c r="K36" s="67"/>
      <c r="L36" s="77"/>
      <c r="M36" s="68"/>
      <c r="N36" s="77"/>
    </row>
    <row r="37" spans="2:16" ht="15.75" x14ac:dyDescent="0.25">
      <c r="B37" s="86" t="s">
        <v>821</v>
      </c>
      <c r="C37" s="87" t="s">
        <v>820</v>
      </c>
      <c r="D37" s="88" t="s">
        <v>861</v>
      </c>
      <c r="E37" s="96">
        <f>(E35/$N$35)*$N$37</f>
        <v>104471.53982571744</v>
      </c>
      <c r="F37" s="97">
        <f>(F35/$N$35)*$N$37</f>
        <v>6544.3512026032213</v>
      </c>
      <c r="G37" s="97">
        <f>(G35/$N$35)*$N$37</f>
        <v>404928.00553417089</v>
      </c>
      <c r="H37" s="98">
        <f>E37+F37+G37</f>
        <v>515943.89656249154</v>
      </c>
      <c r="I37" s="96">
        <f>(I35/$N$35)*$N$37</f>
        <v>376633.75634626375</v>
      </c>
      <c r="J37" s="98">
        <f>(J35/$N$35)*$N$37</f>
        <v>108807.09439779309</v>
      </c>
      <c r="K37" s="97">
        <f>(K35/$N$35)*$N$37</f>
        <v>9665.0342033999441</v>
      </c>
      <c r="L37" s="99">
        <f>(L35/$N$35)*$N$37</f>
        <v>245895.69666858771</v>
      </c>
      <c r="M37" s="97">
        <f>(M35/$N$35)*$N$37</f>
        <v>242033.6968938506</v>
      </c>
      <c r="N37" s="95">
        <f>Allocation!H467+Allocation!H468+Allocation!H469+Allocation!H476+Allocation!H562</f>
        <v>1498979.1750723866</v>
      </c>
      <c r="P37" s="53"/>
    </row>
    <row r="38" spans="2:16" ht="15.75" x14ac:dyDescent="0.25">
      <c r="B38" s="76"/>
      <c r="C38" s="87"/>
      <c r="D38" s="88"/>
      <c r="E38" s="76"/>
      <c r="F38" s="67"/>
      <c r="G38" s="67"/>
      <c r="H38" s="68"/>
      <c r="I38" s="76"/>
      <c r="J38" s="68"/>
      <c r="K38" s="67"/>
      <c r="L38" s="77"/>
      <c r="M38" s="68"/>
      <c r="N38" s="77"/>
    </row>
    <row r="39" spans="2:16" ht="15.75" x14ac:dyDescent="0.25">
      <c r="B39" s="86" t="s">
        <v>823</v>
      </c>
      <c r="C39" s="87" t="s">
        <v>869</v>
      </c>
      <c r="D39" s="88" t="s">
        <v>822</v>
      </c>
      <c r="E39" s="92">
        <f t="shared" ref="E39:M39" si="4">E35-E37</f>
        <v>2599516.7808553511</v>
      </c>
      <c r="F39" s="105">
        <f t="shared" si="4"/>
        <v>162840.05002087797</v>
      </c>
      <c r="G39" s="105">
        <f t="shared" si="4"/>
        <v>10075635.404440036</v>
      </c>
      <c r="H39" s="91">
        <f t="shared" si="4"/>
        <v>12837992.235316262</v>
      </c>
      <c r="I39" s="92">
        <f t="shared" si="4"/>
        <v>9371602.7493421193</v>
      </c>
      <c r="J39" s="91">
        <f t="shared" si="4"/>
        <v>2707396.3706769077</v>
      </c>
      <c r="K39" s="105">
        <f>K35-K37</f>
        <v>240490.55504678495</v>
      </c>
      <c r="L39" s="95">
        <f t="shared" si="4"/>
        <v>6118508.3602334224</v>
      </c>
      <c r="M39" s="91">
        <f t="shared" si="4"/>
        <v>6022412.0143880695</v>
      </c>
      <c r="N39" s="95">
        <f>N35-N37</f>
        <v>37298402.285003565</v>
      </c>
      <c r="P39" s="53"/>
    </row>
    <row r="40" spans="2:16" ht="15.75" x14ac:dyDescent="0.25">
      <c r="B40" s="76"/>
      <c r="C40" s="87"/>
      <c r="D40" s="88"/>
      <c r="E40" s="76"/>
      <c r="F40" s="67"/>
      <c r="G40" s="67"/>
      <c r="H40" s="68"/>
      <c r="I40" s="76"/>
      <c r="J40" s="68"/>
      <c r="K40" s="67"/>
      <c r="L40" s="77"/>
      <c r="M40" s="68"/>
      <c r="N40" s="77"/>
    </row>
    <row r="41" spans="2:16" ht="15.75" x14ac:dyDescent="0.25">
      <c r="B41" s="86" t="s">
        <v>824</v>
      </c>
      <c r="C41" s="87" t="s">
        <v>390</v>
      </c>
      <c r="D41" s="88" t="s">
        <v>862</v>
      </c>
      <c r="E41" s="96">
        <f>Allocation!H596*12</f>
        <v>284365</v>
      </c>
      <c r="F41" s="97">
        <f>+$E$41</f>
        <v>284365</v>
      </c>
      <c r="G41" s="97">
        <f>+$E$41</f>
        <v>284365</v>
      </c>
      <c r="H41" s="98">
        <f>G41</f>
        <v>284365</v>
      </c>
      <c r="I41" s="96">
        <f>Allocation!H589</f>
        <v>3867307.5</v>
      </c>
      <c r="J41" s="98">
        <f>Allocation!H580</f>
        <v>10433869.494509621</v>
      </c>
      <c r="K41" s="97">
        <f>Allocation!H580</f>
        <v>10433869.494509621</v>
      </c>
      <c r="L41" s="99">
        <f>Allocation!H583</f>
        <v>7722825.5</v>
      </c>
      <c r="M41" s="97">
        <f>Allocation!H582</f>
        <v>7722825.5</v>
      </c>
      <c r="N41" s="77"/>
    </row>
    <row r="42" spans="2:16" ht="16.5" thickBot="1" x14ac:dyDescent="0.3">
      <c r="B42" s="76"/>
      <c r="C42" s="87"/>
      <c r="D42" s="88"/>
      <c r="E42" s="76"/>
      <c r="F42" s="67"/>
      <c r="G42" s="67"/>
      <c r="H42" s="68"/>
      <c r="I42" s="69"/>
      <c r="J42" s="70"/>
      <c r="K42" s="76"/>
      <c r="L42" s="77"/>
      <c r="M42" s="68"/>
      <c r="N42" s="77"/>
    </row>
    <row r="43" spans="2:16" ht="16.5" thickBot="1" x14ac:dyDescent="0.3">
      <c r="B43" s="107" t="s">
        <v>827</v>
      </c>
      <c r="C43" s="108" t="s">
        <v>870</v>
      </c>
      <c r="D43" s="109" t="s">
        <v>825</v>
      </c>
      <c r="E43" s="110" t="str">
        <f>CONCATENATE(TEXT(E39/E41,"$0.00"),"/Cust/Mo")</f>
        <v>$9.14/Cust/Mo</v>
      </c>
      <c r="F43" s="111" t="str">
        <f>CONCATENATE(TEXT(F39/F41,"$0.00"),"/Cust/Mo")</f>
        <v>$0.57/Cust/Mo</v>
      </c>
      <c r="G43" s="111" t="str">
        <f>CONCATENATE(TEXT(G39/G41,"$0.00"),"/Cust/Mo")</f>
        <v>$35.43/Cust/Mo</v>
      </c>
      <c r="H43" s="112" t="str">
        <f>CONCATENATE(TEXT(H39/H41,"$0.00"),"/Cust/Mo")</f>
        <v>$45.15/Cust/Mo</v>
      </c>
      <c r="I43" s="113" t="str">
        <f>CONCATENATE(TEXT(I39/I41,"$0.0000"),"/Mcf")</f>
        <v>$2.4233/Mcf</v>
      </c>
      <c r="J43" s="113" t="str">
        <f>CONCATENATE(TEXT(J39/J41,"$0.0000"),"/Mcf")</f>
        <v>$0.2595/Mcf</v>
      </c>
      <c r="K43" s="113" t="str">
        <f>CONCATENATE(TEXT(K39/K41,"$0.0000"),"/Mcf")</f>
        <v>$0.0230/Mcf</v>
      </c>
      <c r="L43" s="113" t="str">
        <f>CONCATENATE(TEXT(L39/L41,"$0.0000"),"/Mcf")</f>
        <v>$0.7923/Mcf</v>
      </c>
      <c r="M43" s="113" t="str">
        <f>CONCATENATE(TEXT(M39/M41,"$0.0000"),"/Mcf")</f>
        <v>$0.7798/Mcf</v>
      </c>
      <c r="N43" s="114"/>
    </row>
    <row r="44" spans="2:16" ht="15.75" x14ac:dyDescent="0.25"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</row>
    <row r="45" spans="2:16" ht="15.75" x14ac:dyDescent="0.25">
      <c r="B45" s="63" t="s">
        <v>872</v>
      </c>
      <c r="C45" s="63"/>
      <c r="D45" s="63"/>
      <c r="E45" s="63"/>
      <c r="F45" s="63"/>
      <c r="G45" s="63"/>
      <c r="H45" s="63"/>
      <c r="I45" s="196">
        <f>SUM(H39,I39,L39,M39)</f>
        <v>34350515.359279871</v>
      </c>
      <c r="J45" s="63"/>
      <c r="K45" s="63"/>
      <c r="L45" s="63"/>
      <c r="M45" s="115"/>
      <c r="N45" s="63"/>
    </row>
    <row r="46" spans="2:16" x14ac:dyDescent="0.2">
      <c r="M46" s="56"/>
      <c r="N46" s="53"/>
    </row>
    <row r="47" spans="2:16" x14ac:dyDescent="0.2">
      <c r="H47" s="197"/>
      <c r="I47" s="200"/>
      <c r="K47" s="53"/>
      <c r="M47" s="197" t="s">
        <v>878</v>
      </c>
      <c r="N47" s="199">
        <f>N39/H41</f>
        <v>131.16382918081891</v>
      </c>
    </row>
    <row r="48" spans="2:16" x14ac:dyDescent="0.2">
      <c r="M48" s="56"/>
    </row>
    <row r="49" spans="9:13" x14ac:dyDescent="0.2">
      <c r="M49" s="56"/>
    </row>
    <row r="50" spans="9:13" x14ac:dyDescent="0.2">
      <c r="M50" s="56"/>
    </row>
    <row r="51" spans="9:13" x14ac:dyDescent="0.2">
      <c r="M51" s="56"/>
    </row>
    <row r="52" spans="9:13" x14ac:dyDescent="0.2">
      <c r="M52" s="56"/>
    </row>
    <row r="53" spans="9:13" x14ac:dyDescent="0.2">
      <c r="M53" s="56"/>
    </row>
    <row r="54" spans="9:13" x14ac:dyDescent="0.2">
      <c r="M54" s="56"/>
    </row>
    <row r="55" spans="9:13" x14ac:dyDescent="0.2">
      <c r="M55" s="56"/>
    </row>
    <row r="56" spans="9:13" x14ac:dyDescent="0.2">
      <c r="M56" s="56"/>
    </row>
    <row r="57" spans="9:13" x14ac:dyDescent="0.2">
      <c r="M57" s="56"/>
    </row>
    <row r="58" spans="9:13" x14ac:dyDescent="0.2">
      <c r="M58" s="56"/>
    </row>
    <row r="59" spans="9:13" x14ac:dyDescent="0.2">
      <c r="M59" s="56"/>
    </row>
    <row r="60" spans="9:13" x14ac:dyDescent="0.2">
      <c r="M60" s="56"/>
    </row>
    <row r="61" spans="9:13" x14ac:dyDescent="0.2">
      <c r="M61" s="56"/>
    </row>
    <row r="62" spans="9:13" x14ac:dyDescent="0.2">
      <c r="M62" s="56"/>
    </row>
    <row r="63" spans="9:13" x14ac:dyDescent="0.2">
      <c r="M63" s="56"/>
    </row>
    <row r="64" spans="9:13" x14ac:dyDescent="0.2">
      <c r="I64" s="57"/>
      <c r="J64" s="51"/>
      <c r="K64" s="51"/>
    </row>
    <row r="65" spans="9:11" x14ac:dyDescent="0.2">
      <c r="I65" s="51"/>
      <c r="J65" s="51"/>
      <c r="K65" s="58"/>
    </row>
    <row r="66" spans="9:11" x14ac:dyDescent="0.2">
      <c r="I66" s="51"/>
      <c r="J66" s="51"/>
      <c r="K66" s="59"/>
    </row>
    <row r="67" spans="9:11" x14ac:dyDescent="0.2">
      <c r="I67" s="51"/>
      <c r="J67" s="51"/>
      <c r="K67" s="59"/>
    </row>
    <row r="68" spans="9:11" x14ac:dyDescent="0.2">
      <c r="I68" s="51"/>
      <c r="J68" s="51"/>
      <c r="K68" s="60"/>
    </row>
    <row r="69" spans="9:11" x14ac:dyDescent="0.2">
      <c r="I69" s="51"/>
      <c r="J69" s="51"/>
      <c r="K69" s="61"/>
    </row>
    <row r="70" spans="9:11" x14ac:dyDescent="0.2">
      <c r="I70" s="51"/>
      <c r="J70" s="51"/>
      <c r="K70" s="62"/>
    </row>
    <row r="71" spans="9:11" x14ac:dyDescent="0.2">
      <c r="I71" s="51"/>
      <c r="J71" s="51"/>
      <c r="K71" s="51"/>
    </row>
    <row r="72" spans="9:11" x14ac:dyDescent="0.2">
      <c r="I72" s="51"/>
      <c r="J72" s="51"/>
      <c r="K72" s="51"/>
    </row>
    <row r="73" spans="9:11" x14ac:dyDescent="0.2">
      <c r="I73" s="51"/>
      <c r="J73" s="51"/>
      <c r="K73" s="59"/>
    </row>
  </sheetData>
  <mergeCells count="5">
    <mergeCell ref="B1:N1"/>
    <mergeCell ref="B3:N3"/>
    <mergeCell ref="B4:N4"/>
    <mergeCell ref="B6:N6"/>
    <mergeCell ref="E10:H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73"/>
  <sheetViews>
    <sheetView topLeftCell="G7" workbookViewId="0">
      <selection activeCell="P41" sqref="P41"/>
    </sheetView>
  </sheetViews>
  <sheetFormatPr defaultColWidth="9.140625" defaultRowHeight="12.75" x14ac:dyDescent="0.2"/>
  <cols>
    <col min="1" max="1" width="9.140625" style="52"/>
    <col min="2" max="2" width="4.28515625" style="52" customWidth="1"/>
    <col min="3" max="3" width="55.7109375" style="52" bestFit="1" customWidth="1"/>
    <col min="4" max="4" width="34.28515625" style="52" hidden="1" customWidth="1"/>
    <col min="5" max="5" width="22.140625" style="52" customWidth="1"/>
    <col min="6" max="6" width="22" style="52" customWidth="1"/>
    <col min="7" max="7" width="21.140625" style="52" customWidth="1"/>
    <col min="8" max="8" width="22" style="52" customWidth="1"/>
    <col min="9" max="9" width="20.140625" style="52" customWidth="1"/>
    <col min="10" max="10" width="15.140625" style="52" customWidth="1"/>
    <col min="11" max="11" width="14.7109375" style="52" customWidth="1"/>
    <col min="12" max="12" width="17.42578125" style="52" customWidth="1"/>
    <col min="13" max="13" width="18.28515625" style="52" customWidth="1"/>
    <col min="14" max="14" width="15.85546875" style="52" customWidth="1"/>
    <col min="15" max="15" width="9.140625" style="52"/>
    <col min="16" max="16" width="14.85546875" style="52" customWidth="1"/>
    <col min="17" max="16384" width="9.140625" style="52"/>
  </cols>
  <sheetData>
    <row r="1" spans="2:16" ht="15.75" x14ac:dyDescent="0.25">
      <c r="B1" s="203" t="s">
        <v>764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</row>
    <row r="2" spans="2:16" ht="15.75" x14ac:dyDescent="0.25"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</row>
    <row r="3" spans="2:16" ht="15.75" x14ac:dyDescent="0.25">
      <c r="B3" s="203" t="s">
        <v>792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2:16" ht="15.75" x14ac:dyDescent="0.25">
      <c r="B4" s="203" t="s">
        <v>879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</row>
    <row r="5" spans="2:16" ht="15.75" x14ac:dyDescent="0.25">
      <c r="B5" s="11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2:16" ht="15.75" x14ac:dyDescent="0.25">
      <c r="B6" s="203" t="s">
        <v>884</v>
      </c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</row>
    <row r="7" spans="2:16" x14ac:dyDescent="0.2"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2:16" x14ac:dyDescent="0.2"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2:16" ht="13.5" thickBot="1" x14ac:dyDescent="0.25"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</row>
    <row r="10" spans="2:16" ht="16.5" thickBot="1" x14ac:dyDescent="0.3">
      <c r="B10" s="71"/>
      <c r="C10" s="72"/>
      <c r="D10" s="73"/>
      <c r="E10" s="204" t="s">
        <v>793</v>
      </c>
      <c r="F10" s="205"/>
      <c r="G10" s="205"/>
      <c r="H10" s="206"/>
      <c r="I10" s="74"/>
      <c r="J10" s="74"/>
      <c r="K10" s="75"/>
      <c r="L10" s="75"/>
      <c r="M10" s="75"/>
      <c r="N10" s="73"/>
    </row>
    <row r="11" spans="2:16" ht="15.75" x14ac:dyDescent="0.25">
      <c r="B11" s="76"/>
      <c r="C11" s="68"/>
      <c r="D11" s="77"/>
      <c r="E11" s="64" t="s">
        <v>794</v>
      </c>
      <c r="F11" s="198" t="s">
        <v>794</v>
      </c>
      <c r="G11" s="198"/>
      <c r="H11" s="66" t="s">
        <v>14</v>
      </c>
      <c r="I11" s="78" t="s">
        <v>3</v>
      </c>
      <c r="J11" s="78" t="s">
        <v>3</v>
      </c>
      <c r="K11" s="78" t="s">
        <v>247</v>
      </c>
      <c r="L11" s="78" t="s">
        <v>795</v>
      </c>
      <c r="M11" s="78" t="s">
        <v>795</v>
      </c>
      <c r="N11" s="77"/>
    </row>
    <row r="12" spans="2:16" ht="15.75" x14ac:dyDescent="0.25">
      <c r="B12" s="76"/>
      <c r="C12" s="68"/>
      <c r="D12" s="77"/>
      <c r="E12" s="64" t="s">
        <v>796</v>
      </c>
      <c r="F12" s="198" t="s">
        <v>797</v>
      </c>
      <c r="G12" s="198" t="s">
        <v>794</v>
      </c>
      <c r="H12" s="66" t="s">
        <v>794</v>
      </c>
      <c r="I12" s="78" t="s">
        <v>798</v>
      </c>
      <c r="J12" s="78" t="s">
        <v>829</v>
      </c>
      <c r="K12" s="78" t="s">
        <v>642</v>
      </c>
      <c r="L12" s="64" t="s">
        <v>796</v>
      </c>
      <c r="M12" s="64" t="s">
        <v>797</v>
      </c>
      <c r="N12" s="77"/>
    </row>
    <row r="13" spans="2:16" ht="16.5" thickBot="1" x14ac:dyDescent="0.3">
      <c r="B13" s="69"/>
      <c r="C13" s="79" t="s">
        <v>19</v>
      </c>
      <c r="D13" s="80" t="s">
        <v>727</v>
      </c>
      <c r="E13" s="81" t="s">
        <v>799</v>
      </c>
      <c r="F13" s="82" t="s">
        <v>800</v>
      </c>
      <c r="G13" s="82" t="s">
        <v>801</v>
      </c>
      <c r="H13" s="83" t="s">
        <v>802</v>
      </c>
      <c r="I13" s="80" t="s">
        <v>802</v>
      </c>
      <c r="J13" s="80" t="s">
        <v>802</v>
      </c>
      <c r="K13" s="80" t="s">
        <v>802</v>
      </c>
      <c r="L13" s="81" t="s">
        <v>799</v>
      </c>
      <c r="M13" s="81" t="s">
        <v>799</v>
      </c>
      <c r="N13" s="80" t="s">
        <v>803</v>
      </c>
    </row>
    <row r="14" spans="2:16" ht="15.75" x14ac:dyDescent="0.25">
      <c r="B14" s="71"/>
      <c r="C14" s="72"/>
      <c r="D14" s="84"/>
      <c r="E14" s="71"/>
      <c r="F14" s="85"/>
      <c r="G14" s="85"/>
      <c r="H14" s="72"/>
      <c r="I14" s="71"/>
      <c r="J14" s="72"/>
      <c r="K14" s="71"/>
      <c r="L14" s="73"/>
      <c r="M14" s="72"/>
      <c r="N14" s="73"/>
    </row>
    <row r="15" spans="2:16" ht="15.75" x14ac:dyDescent="0.25">
      <c r="B15" s="86" t="s">
        <v>728</v>
      </c>
      <c r="C15" s="87" t="s">
        <v>248</v>
      </c>
      <c r="D15" s="88" t="s">
        <v>854</v>
      </c>
      <c r="E15" s="89">
        <f>Allocation!I80</f>
        <v>87896.840044648125</v>
      </c>
      <c r="F15" s="90">
        <f>Allocation!I82</f>
        <v>5528.0453566816304</v>
      </c>
      <c r="G15" s="90">
        <f>Allocation!I86+Allocation!I89+Allocation!I92+Allocation!I95</f>
        <v>1089354.8942764059</v>
      </c>
      <c r="H15" s="91">
        <f>E15+F15+G15</f>
        <v>1182779.7796777356</v>
      </c>
      <c r="I15" s="92">
        <f>Allocation!I62</f>
        <v>3446415.4876694586</v>
      </c>
      <c r="J15" s="91">
        <f>Allocation!I63</f>
        <v>39071.170505713708</v>
      </c>
      <c r="K15" s="90">
        <f>Allocation!I58+Allocation!I72</f>
        <v>4445.0370584409611</v>
      </c>
      <c r="L15" s="93">
        <f>Allocation!I79</f>
        <v>1396220.0568483558</v>
      </c>
      <c r="M15" s="94">
        <f>Allocation!I57+Allocation!I67+Allocation!I75+Allocation!I81</f>
        <v>1531905.7883908539</v>
      </c>
      <c r="N15" s="95">
        <f>E15+F15+G15+K15+L15+M15+I15+J15</f>
        <v>7600837.3201505579</v>
      </c>
      <c r="O15" s="53"/>
    </row>
    <row r="16" spans="2:16" ht="15.75" x14ac:dyDescent="0.25">
      <c r="B16" s="86" t="s">
        <v>804</v>
      </c>
      <c r="C16" s="87" t="s">
        <v>681</v>
      </c>
      <c r="D16" s="88" t="s">
        <v>855</v>
      </c>
      <c r="E16" s="96">
        <f>(E15/$N$15)*$N$16</f>
        <v>0</v>
      </c>
      <c r="F16" s="97">
        <f t="shared" ref="F16:M16" si="0">(F15/$N$15)*$N$16</f>
        <v>0</v>
      </c>
      <c r="G16" s="97">
        <f t="shared" si="0"/>
        <v>0</v>
      </c>
      <c r="H16" s="98">
        <f>E16+F16+G16</f>
        <v>0</v>
      </c>
      <c r="I16" s="96">
        <f t="shared" si="0"/>
        <v>0</v>
      </c>
      <c r="J16" s="98">
        <f t="shared" si="0"/>
        <v>0</v>
      </c>
      <c r="K16" s="97">
        <f t="shared" si="0"/>
        <v>0</v>
      </c>
      <c r="L16" s="99">
        <f t="shared" si="0"/>
        <v>0</v>
      </c>
      <c r="M16" s="98">
        <f t="shared" si="0"/>
        <v>0</v>
      </c>
      <c r="N16" s="99">
        <f>Allocation!G524+Allocation!G525</f>
        <v>0</v>
      </c>
      <c r="O16" s="53"/>
      <c r="P16" s="53"/>
    </row>
    <row r="17" spans="2:19" ht="15.75" x14ac:dyDescent="0.25">
      <c r="B17" s="86" t="s">
        <v>805</v>
      </c>
      <c r="C17" s="87" t="s">
        <v>865</v>
      </c>
      <c r="D17" s="88" t="s">
        <v>806</v>
      </c>
      <c r="E17" s="89">
        <f>E15+E16</f>
        <v>87896.840044648125</v>
      </c>
      <c r="F17" s="90">
        <f>F15+F16</f>
        <v>5528.0453566816304</v>
      </c>
      <c r="G17" s="90">
        <f>G15+G16</f>
        <v>1089354.8942764059</v>
      </c>
      <c r="H17" s="91">
        <f>E17+F17+G17</f>
        <v>1182779.7796777356</v>
      </c>
      <c r="I17" s="92">
        <f>I15+I16</f>
        <v>3446415.4876694586</v>
      </c>
      <c r="J17" s="91">
        <f>J15+J16</f>
        <v>39071.170505713708</v>
      </c>
      <c r="K17" s="90">
        <f>K15+K16</f>
        <v>4445.0370584409611</v>
      </c>
      <c r="L17" s="93">
        <f>L15+L16</f>
        <v>1396220.0568483558</v>
      </c>
      <c r="M17" s="94">
        <f>M15+M16</f>
        <v>1531905.7883908539</v>
      </c>
      <c r="N17" s="100">
        <f>E17+F17+G17+K17+L17+M17+I17+J17</f>
        <v>7600837.3201505579</v>
      </c>
    </row>
    <row r="18" spans="2:19" ht="15.75" x14ac:dyDescent="0.25">
      <c r="B18" s="86"/>
      <c r="C18" s="87"/>
      <c r="D18" s="88"/>
      <c r="E18" s="89"/>
      <c r="F18" s="90"/>
      <c r="G18" s="90"/>
      <c r="H18" s="91"/>
      <c r="I18" s="92"/>
      <c r="J18" s="91"/>
      <c r="K18" s="90"/>
      <c r="L18" s="93"/>
      <c r="M18" s="94"/>
      <c r="N18" s="95"/>
    </row>
    <row r="19" spans="2:19" ht="15.75" x14ac:dyDescent="0.25">
      <c r="B19" s="86" t="s">
        <v>807</v>
      </c>
      <c r="C19" s="87" t="s">
        <v>369</v>
      </c>
      <c r="D19" s="88" t="s">
        <v>863</v>
      </c>
      <c r="E19" s="101">
        <f>Allocation!I572</f>
        <v>0.1838666470352166</v>
      </c>
      <c r="F19" s="102">
        <f>E19</f>
        <v>0.1838666470352166</v>
      </c>
      <c r="G19" s="102">
        <f>E19</f>
        <v>0.1838666470352166</v>
      </c>
      <c r="H19" s="103">
        <f>E19</f>
        <v>0.1838666470352166</v>
      </c>
      <c r="I19" s="101">
        <f>E19</f>
        <v>0.1838666470352166</v>
      </c>
      <c r="J19" s="103">
        <f>E19</f>
        <v>0.1838666470352166</v>
      </c>
      <c r="K19" s="102">
        <f>E19</f>
        <v>0.1838666470352166</v>
      </c>
      <c r="L19" s="104">
        <f>F19</f>
        <v>0.1838666470352166</v>
      </c>
      <c r="M19" s="103">
        <f>G19</f>
        <v>0.1838666470352166</v>
      </c>
      <c r="N19" s="103">
        <f>E19</f>
        <v>0.1838666470352166</v>
      </c>
    </row>
    <row r="20" spans="2:19" ht="15.75" x14ac:dyDescent="0.25">
      <c r="B20" s="76"/>
      <c r="C20" s="87"/>
      <c r="D20" s="88"/>
      <c r="E20" s="76"/>
      <c r="F20" s="67"/>
      <c r="G20" s="67"/>
      <c r="H20" s="68"/>
      <c r="I20" s="76"/>
      <c r="J20" s="68"/>
      <c r="K20" s="67"/>
      <c r="L20" s="77"/>
      <c r="M20" s="68"/>
      <c r="N20" s="77"/>
    </row>
    <row r="21" spans="2:19" ht="15.75" x14ac:dyDescent="0.25">
      <c r="B21" s="86" t="s">
        <v>808</v>
      </c>
      <c r="C21" s="87" t="s">
        <v>866</v>
      </c>
      <c r="D21" s="88" t="s">
        <v>809</v>
      </c>
      <c r="E21" s="89">
        <f>E17*E19</f>
        <v>16161.297264000208</v>
      </c>
      <c r="F21" s="90">
        <f>F17*F19</f>
        <v>1016.4231643916494</v>
      </c>
      <c r="G21" s="90">
        <f>G17*G19</f>
        <v>200296.03184200561</v>
      </c>
      <c r="H21" s="91">
        <f>E21+F21+G21</f>
        <v>217473.75227039747</v>
      </c>
      <c r="I21" s="89">
        <f>I17*I19</f>
        <v>633680.86000802426</v>
      </c>
      <c r="J21" s="94">
        <f>J17*J19</f>
        <v>7183.8851166268278</v>
      </c>
      <c r="K21" s="90">
        <f>K17*K19</f>
        <v>817.29405988282167</v>
      </c>
      <c r="L21" s="93">
        <f>L17*L19</f>
        <v>256718.30037602669</v>
      </c>
      <c r="M21" s="94">
        <f>M17*M19</f>
        <v>281666.38088526635</v>
      </c>
      <c r="N21" s="95">
        <f>E21+F21+G21+K21+L21+M21+I21+J21</f>
        <v>1397540.4727162241</v>
      </c>
      <c r="P21" s="53"/>
    </row>
    <row r="22" spans="2:19" ht="15.75" x14ac:dyDescent="0.25">
      <c r="B22" s="76"/>
      <c r="C22" s="87"/>
      <c r="D22" s="88"/>
      <c r="E22" s="76"/>
      <c r="F22" s="67"/>
      <c r="G22" s="67"/>
      <c r="H22" s="68"/>
      <c r="I22" s="76"/>
      <c r="J22" s="68"/>
      <c r="K22" s="67"/>
      <c r="L22" s="77"/>
      <c r="M22" s="68"/>
      <c r="N22" s="77"/>
    </row>
    <row r="23" spans="2:19" ht="15.75" x14ac:dyDescent="0.25">
      <c r="B23" s="86" t="s">
        <v>810</v>
      </c>
      <c r="C23" s="87" t="s">
        <v>372</v>
      </c>
      <c r="D23" s="88" t="s">
        <v>856</v>
      </c>
      <c r="E23" s="89">
        <f>Allocation!I443</f>
        <v>2335.6867533976751</v>
      </c>
      <c r="F23" s="90">
        <f>Allocation!I445</f>
        <v>146.89700227248369</v>
      </c>
      <c r="G23" s="90">
        <f>Allocation!I449+Allocation!I452+Allocation!I455+Allocation!I458</f>
        <v>24904.911281334513</v>
      </c>
      <c r="H23" s="91">
        <f>E23+F23+G23</f>
        <v>27387.495037004672</v>
      </c>
      <c r="I23" s="89">
        <f>Allocation!I426</f>
        <v>57326.903490123441</v>
      </c>
      <c r="J23" s="94">
        <f>Allocation!I427</f>
        <v>0</v>
      </c>
      <c r="K23" s="90">
        <f>Allocation!I422+Allocation!I436</f>
        <v>0</v>
      </c>
      <c r="L23" s="93">
        <f>Allocation!I442</f>
        <v>37101.819473286261</v>
      </c>
      <c r="M23" s="94">
        <f>Allocation!I421+Allocation!I431+Allocation!I439+Allocation!I444</f>
        <v>32305.840177226146</v>
      </c>
      <c r="N23" s="95">
        <f>E23+F23+G23+K23+L23+M23+I23+J23</f>
        <v>154122.05817764052</v>
      </c>
    </row>
    <row r="24" spans="2:19" ht="15.75" x14ac:dyDescent="0.25">
      <c r="B24" s="76"/>
      <c r="C24" s="87"/>
      <c r="D24" s="88"/>
      <c r="E24" s="76"/>
      <c r="F24" s="67"/>
      <c r="G24" s="67"/>
      <c r="H24" s="68"/>
      <c r="I24" s="76"/>
      <c r="J24" s="68"/>
      <c r="K24" s="67"/>
      <c r="L24" s="77"/>
      <c r="M24" s="68"/>
      <c r="N24" s="77"/>
    </row>
    <row r="25" spans="2:19" ht="15.75" x14ac:dyDescent="0.25">
      <c r="B25" s="86" t="s">
        <v>811</v>
      </c>
      <c r="C25" s="87" t="s">
        <v>867</v>
      </c>
      <c r="D25" s="88" t="s">
        <v>812</v>
      </c>
      <c r="E25" s="92">
        <f t="shared" ref="E25:M25" si="1">E21-E23</f>
        <v>13825.610510602533</v>
      </c>
      <c r="F25" s="105">
        <f t="shared" si="1"/>
        <v>869.52616211916575</v>
      </c>
      <c r="G25" s="105">
        <f t="shared" si="1"/>
        <v>175391.12056067109</v>
      </c>
      <c r="H25" s="91">
        <f t="shared" si="1"/>
        <v>190086.2572333928</v>
      </c>
      <c r="I25" s="92">
        <f t="shared" si="1"/>
        <v>576353.95651790081</v>
      </c>
      <c r="J25" s="91">
        <f t="shared" si="1"/>
        <v>7183.8851166268278</v>
      </c>
      <c r="K25" s="105">
        <f t="shared" si="1"/>
        <v>817.29405988282167</v>
      </c>
      <c r="L25" s="95">
        <f t="shared" si="1"/>
        <v>219616.48090274044</v>
      </c>
      <c r="M25" s="91">
        <f t="shared" si="1"/>
        <v>249360.54070804021</v>
      </c>
      <c r="N25" s="95">
        <f>N21-N23</f>
        <v>1243418.4145385837</v>
      </c>
    </row>
    <row r="26" spans="2:19" ht="15.75" x14ac:dyDescent="0.25">
      <c r="B26" s="76"/>
      <c r="C26" s="87"/>
      <c r="D26" s="88"/>
      <c r="E26" s="76"/>
      <c r="F26" s="67"/>
      <c r="G26" s="67"/>
      <c r="H26" s="68"/>
      <c r="I26" s="76"/>
      <c r="J26" s="68"/>
      <c r="K26" s="67"/>
      <c r="L26" s="77"/>
      <c r="M26" s="68"/>
      <c r="N26" s="77"/>
    </row>
    <row r="27" spans="2:19" ht="15.75" x14ac:dyDescent="0.25">
      <c r="B27" s="86" t="s">
        <v>813</v>
      </c>
      <c r="C27" s="87" t="s">
        <v>300</v>
      </c>
      <c r="D27" s="106" t="s">
        <v>828</v>
      </c>
      <c r="E27" s="89">
        <f>$P$27*(E25/$N$25)</f>
        <v>9723.111548452207</v>
      </c>
      <c r="F27" s="90">
        <f>$P$27*(F25/$N$25)</f>
        <v>611.51005679630794</v>
      </c>
      <c r="G27" s="90">
        <f>$P$27*(G25/$N$25)</f>
        <v>123346.98916273128</v>
      </c>
      <c r="H27" s="91">
        <f>E27+G27+F27</f>
        <v>133681.61076797979</v>
      </c>
      <c r="I27" s="89">
        <f>$P$27*(I25/$N$25)</f>
        <v>405331.38166432385</v>
      </c>
      <c r="J27" s="94">
        <f>$P$27*(J25/$N$25)</f>
        <v>5052.1976072349316</v>
      </c>
      <c r="K27" s="90">
        <f>$P$27*(K25/$N$25)</f>
        <v>574.77688280267705</v>
      </c>
      <c r="L27" s="93">
        <f>$P$27*(L25/$N$25)</f>
        <v>154449.27658408397</v>
      </c>
      <c r="M27" s="90">
        <f>$P$27*(M25/$N$25)</f>
        <v>175367.32654426323</v>
      </c>
      <c r="N27" s="95">
        <f>E27+F27+G27+K27+L27+M27+I27+J27</f>
        <v>874456.57005068846</v>
      </c>
      <c r="P27" s="54">
        <f>Allocation!I519+Allocation!I509+Allocation!I564</f>
        <v>874456.57005068834</v>
      </c>
      <c r="S27" s="52">
        <f>1-(N27/N25)</f>
        <v>0.29673184840584188</v>
      </c>
    </row>
    <row r="28" spans="2:19" ht="15.75" x14ac:dyDescent="0.25">
      <c r="B28" s="76"/>
      <c r="C28" s="87"/>
      <c r="D28" s="88"/>
      <c r="E28" s="76"/>
      <c r="F28" s="67"/>
      <c r="G28" s="67"/>
      <c r="H28" s="68"/>
      <c r="I28" s="76"/>
      <c r="J28" s="68"/>
      <c r="K28" s="67"/>
      <c r="L28" s="77"/>
      <c r="M28" s="68"/>
      <c r="N28" s="77"/>
    </row>
    <row r="29" spans="2:19" ht="15.75" x14ac:dyDescent="0.25">
      <c r="B29" s="86" t="s">
        <v>814</v>
      </c>
      <c r="C29" s="87" t="s">
        <v>172</v>
      </c>
      <c r="D29" s="88" t="s">
        <v>857</v>
      </c>
      <c r="E29" s="89">
        <f>Allocation!I126</f>
        <v>10485.301726830814</v>
      </c>
      <c r="F29" s="90">
        <f>Allocation!I128</f>
        <v>659.44604487453637</v>
      </c>
      <c r="G29" s="90">
        <f>Allocation!I132+Allocation!I135+Allocation!I138+Allocation!I141</f>
        <v>98316.21307401167</v>
      </c>
      <c r="H29" s="91">
        <f>E29+F29+G29</f>
        <v>109460.96084571703</v>
      </c>
      <c r="I29" s="92">
        <f>Allocation!I109</f>
        <v>147215.06604525607</v>
      </c>
      <c r="J29" s="91">
        <f>Allocation!I110</f>
        <v>279946.93368290272</v>
      </c>
      <c r="K29" s="90">
        <f>Allocation!I105+Allocation!I115+Allocation!I119</f>
        <v>31848.917718895595</v>
      </c>
      <c r="L29" s="93">
        <f>Allocation!I125</f>
        <v>166556.48332376286</v>
      </c>
      <c r="M29" s="94">
        <f>Allocation!I104+Allocation!I114+Allocation!I122+Allocation!I127</f>
        <v>199383.14212714267</v>
      </c>
      <c r="N29" s="95">
        <f>E29+F29+G29+K29+L29+M29+I29+J29</f>
        <v>934411.50374367693</v>
      </c>
    </row>
    <row r="30" spans="2:19" ht="15.75" x14ac:dyDescent="0.25">
      <c r="B30" s="86" t="s">
        <v>815</v>
      </c>
      <c r="C30" s="87" t="s">
        <v>174</v>
      </c>
      <c r="D30" s="88" t="s">
        <v>858</v>
      </c>
      <c r="E30" s="96">
        <f>Allocation!I219</f>
        <v>4354.542091747121</v>
      </c>
      <c r="F30" s="97">
        <f>Allocation!I221</f>
        <v>273.86770876552237</v>
      </c>
      <c r="G30" s="97">
        <f>Allocation!I225+Allocation!I228+Allocation!I231+Allocation!I234</f>
        <v>81351.332966443515</v>
      </c>
      <c r="H30" s="98">
        <f>E30+F30+G30</f>
        <v>85979.742766956158</v>
      </c>
      <c r="I30" s="96">
        <f>Allocation!I202</f>
        <v>108296.68727227623</v>
      </c>
      <c r="J30" s="98">
        <f>Allocation!I203</f>
        <v>0</v>
      </c>
      <c r="K30" s="97">
        <f>Allocation!I198+Allocation!I208+Allocation!I212</f>
        <v>0</v>
      </c>
      <c r="L30" s="99">
        <f>Allocation!I218</f>
        <v>69170.848506037029</v>
      </c>
      <c r="M30" s="98">
        <f>Allocation!I197+Allocation!I207+Allocation!I215+Allocation!I220</f>
        <v>48260.733480518873</v>
      </c>
      <c r="N30" s="99">
        <f>E30+F30+G30+K30+L30+M30+I30+J30</f>
        <v>311708.01202578831</v>
      </c>
    </row>
    <row r="31" spans="2:19" ht="15.75" x14ac:dyDescent="0.25">
      <c r="B31" s="86" t="s">
        <v>816</v>
      </c>
      <c r="C31" s="87" t="s">
        <v>217</v>
      </c>
      <c r="D31" s="88" t="s">
        <v>859</v>
      </c>
      <c r="E31" s="96">
        <f>Allocation!I396</f>
        <v>1489.1250268543567</v>
      </c>
      <c r="F31" s="97">
        <f>Allocation!I398</f>
        <v>93.654682990186345</v>
      </c>
      <c r="G31" s="97">
        <f>Allocation!I402+Allocation!I405+Allocation!I408+Allocation!I411</f>
        <v>15878.210820296699</v>
      </c>
      <c r="H31" s="98">
        <f>E31+F31+G31</f>
        <v>17460.990530141244</v>
      </c>
      <c r="I31" s="96">
        <f>Allocation!I379</f>
        <v>36548.962130741929</v>
      </c>
      <c r="J31" s="98">
        <f>Allocation!I380</f>
        <v>0</v>
      </c>
      <c r="K31" s="97">
        <f>Allocation!I375+Allocation!I385+Allocation!I389</f>
        <v>0</v>
      </c>
      <c r="L31" s="99">
        <f>Allocation!I395</f>
        <v>23654.391086104748</v>
      </c>
      <c r="M31" s="98">
        <f>Allocation!I374+Allocation!I384+Allocation!I392+Allocation!I397</f>
        <v>20596.698188009825</v>
      </c>
      <c r="N31" s="99">
        <f>E31+F31+G31+K31+L31+M31+I31+J31</f>
        <v>98261.041934997746</v>
      </c>
      <c r="P31" s="55"/>
    </row>
    <row r="32" spans="2:19" ht="15.75" x14ac:dyDescent="0.25">
      <c r="B32" s="86" t="s">
        <v>817</v>
      </c>
      <c r="C32" s="87" t="s">
        <v>106</v>
      </c>
      <c r="D32" s="88" t="s">
        <v>860</v>
      </c>
      <c r="E32" s="96">
        <f>Allocation!I264+Allocation!I308+Allocation!I352</f>
        <v>-12.62713494549083</v>
      </c>
      <c r="F32" s="97">
        <f>Allocation!I266+Allocation!I310+Allocation!I354</f>
        <v>-0.79415112839273383</v>
      </c>
      <c r="G32" s="97">
        <f>Allocation!I270+Allocation!I273+Allocation!I276+Allocation!I279+Allocation!I314+Allocation!I317+Allocation!I320+Allocation!I323+Allocation!I358+Allocation!I361+Allocation!I364+Allocation!I367</f>
        <v>-135.8994900957218</v>
      </c>
      <c r="H32" s="98">
        <f>E32+F32+G32</f>
        <v>-149.32077616960538</v>
      </c>
      <c r="I32" s="96">
        <f>Allocation!I247+Allocation!I291+Allocation!I335</f>
        <v>-299.57140517239998</v>
      </c>
      <c r="J32" s="98">
        <f>Allocation!I248+Allocation!I292+Allocation!I336</f>
        <v>0</v>
      </c>
      <c r="K32" s="97">
        <f>Allocation!I287+Allocation!I297+Allocation!I301+Allocation!I331+Allocation!I341+Allocation!I345+Allocation!I375+Allocation!I385+Allocation!I389</f>
        <v>0</v>
      </c>
      <c r="L32" s="99">
        <f>Allocation!I307+Allocation!I351+Allocation!I263</f>
        <v>-200.57898625786311</v>
      </c>
      <c r="M32" s="97">
        <f>Allocation!I242+Allocation!I252+Allocation!I260+Allocation!I265+Allocation!I286+Allocation!I296+Allocation!I304+Allocation!I309+Allocation!I330+Allocation!I340+Allocation!I348+Allocation!I353</f>
        <v>-172.98470041787115</v>
      </c>
      <c r="N32" s="99">
        <f>E32+F32+G32+K32+L32+M32+I32+J32</f>
        <v>-822.45586801773959</v>
      </c>
      <c r="P32" s="55"/>
    </row>
    <row r="33" spans="2:16" ht="15.75" x14ac:dyDescent="0.25">
      <c r="B33" s="86" t="s">
        <v>818</v>
      </c>
      <c r="C33" s="87" t="s">
        <v>877</v>
      </c>
      <c r="D33" s="88" t="s">
        <v>855</v>
      </c>
      <c r="E33" s="96">
        <f>(E29/$N$29)*$N$33</f>
        <v>-176.67994280087376</v>
      </c>
      <c r="F33" s="97">
        <f t="shared" ref="F33:M33" si="2">(F29/$N$29)*$N$33</f>
        <v>-11.11182992384054</v>
      </c>
      <c r="G33" s="97">
        <f t="shared" si="2"/>
        <v>-1656.6526510024562</v>
      </c>
      <c r="H33" s="98">
        <f>E33+F33+G33</f>
        <v>-1844.4444237271705</v>
      </c>
      <c r="I33" s="96">
        <f t="shared" si="2"/>
        <v>-2480.6104894192881</v>
      </c>
      <c r="J33" s="98">
        <f t="shared" si="2"/>
        <v>-4717.1754823048723</v>
      </c>
      <c r="K33" s="97">
        <f t="shared" si="2"/>
        <v>-536.66218745476101</v>
      </c>
      <c r="L33" s="99">
        <f t="shared" si="2"/>
        <v>-2806.5181826342623</v>
      </c>
      <c r="M33" s="97">
        <f t="shared" si="2"/>
        <v>-3359.6555506208997</v>
      </c>
      <c r="N33" s="99">
        <f>Allocation!I499+Allocation!I501+Allocation!I565+Allocation!I566</f>
        <v>-15745.066316161254</v>
      </c>
      <c r="P33" s="53"/>
    </row>
    <row r="34" spans="2:16" ht="15.75" x14ac:dyDescent="0.25">
      <c r="B34" s="76"/>
      <c r="C34" s="87"/>
      <c r="D34" s="88"/>
      <c r="E34" s="76"/>
      <c r="F34" s="67"/>
      <c r="G34" s="67"/>
      <c r="H34" s="68"/>
      <c r="I34" s="76"/>
      <c r="J34" s="68"/>
      <c r="K34" s="67"/>
      <c r="L34" s="77"/>
      <c r="M34" s="68"/>
      <c r="N34" s="77"/>
    </row>
    <row r="35" spans="2:16" ht="15.75" x14ac:dyDescent="0.25">
      <c r="B35" s="86" t="s">
        <v>819</v>
      </c>
      <c r="C35" s="87" t="s">
        <v>868</v>
      </c>
      <c r="D35" s="88" t="s">
        <v>864</v>
      </c>
      <c r="E35" s="92">
        <f t="shared" ref="E35:M35" si="3">E21+E27+SUM(E29:E33)</f>
        <v>42024.070580138337</v>
      </c>
      <c r="F35" s="105">
        <f t="shared" si="3"/>
        <v>2642.9956767659692</v>
      </c>
      <c r="G35" s="105">
        <f>G21+G27+SUM(G29:G33)</f>
        <v>517396.22572439059</v>
      </c>
      <c r="H35" s="91">
        <f t="shared" si="3"/>
        <v>562063.29198129498</v>
      </c>
      <c r="I35" s="92">
        <f t="shared" si="3"/>
        <v>1328292.7752260305</v>
      </c>
      <c r="J35" s="91">
        <f t="shared" si="3"/>
        <v>287465.84092445957</v>
      </c>
      <c r="K35" s="105">
        <f t="shared" si="3"/>
        <v>32704.326474126334</v>
      </c>
      <c r="L35" s="95">
        <f t="shared" si="3"/>
        <v>667542.20270712324</v>
      </c>
      <c r="M35" s="91">
        <f t="shared" si="3"/>
        <v>721741.64097416215</v>
      </c>
      <c r="N35" s="95">
        <f>N21+N27+SUM(N29:N33)</f>
        <v>3599810.0782871973</v>
      </c>
    </row>
    <row r="36" spans="2:16" ht="15.75" x14ac:dyDescent="0.25">
      <c r="B36" s="76"/>
      <c r="C36" s="87"/>
      <c r="D36" s="88"/>
      <c r="E36" s="76"/>
      <c r="F36" s="67"/>
      <c r="G36" s="67"/>
      <c r="H36" s="68"/>
      <c r="I36" s="76"/>
      <c r="J36" s="68"/>
      <c r="K36" s="67"/>
      <c r="L36" s="77"/>
      <c r="M36" s="68"/>
      <c r="N36" s="77"/>
    </row>
    <row r="37" spans="2:16" ht="15.75" x14ac:dyDescent="0.25">
      <c r="B37" s="86" t="s">
        <v>821</v>
      </c>
      <c r="C37" s="87" t="s">
        <v>820</v>
      </c>
      <c r="D37" s="88" t="s">
        <v>861</v>
      </c>
      <c r="E37" s="96">
        <f>(E35/$N$35)*$N$37</f>
        <v>1430.194579897824</v>
      </c>
      <c r="F37" s="97">
        <f>(F35/$N$35)*$N$37</f>
        <v>89.948404317372223</v>
      </c>
      <c r="G37" s="97">
        <f>(G35/$N$35)*$N$37</f>
        <v>17608.415069632661</v>
      </c>
      <c r="H37" s="98">
        <f>E37+F37+G37</f>
        <v>19128.558053847857</v>
      </c>
      <c r="I37" s="96">
        <f>(I35/$N$35)*$N$37</f>
        <v>45205.452528046226</v>
      </c>
      <c r="J37" s="98">
        <f>(J35/$N$35)*$N$37</f>
        <v>9783.2523580008419</v>
      </c>
      <c r="K37" s="97">
        <f>(K35/$N$35)*$N$37</f>
        <v>1113.0180826559622</v>
      </c>
      <c r="L37" s="99">
        <f>(L35/$N$35)*$N$37</f>
        <v>22718.295181428843</v>
      </c>
      <c r="M37" s="97">
        <f>(M35/$N$35)*$N$37</f>
        <v>24562.850974642781</v>
      </c>
      <c r="N37" s="95">
        <f>Allocation!I467+Allocation!I468+Allocation!I469+Allocation!I476+Allocation!I562</f>
        <v>122511.42717862253</v>
      </c>
      <c r="P37" s="53"/>
    </row>
    <row r="38" spans="2:16" ht="15.75" x14ac:dyDescent="0.25">
      <c r="B38" s="76"/>
      <c r="C38" s="87"/>
      <c r="D38" s="88"/>
      <c r="E38" s="76"/>
      <c r="F38" s="67"/>
      <c r="G38" s="67"/>
      <c r="H38" s="68"/>
      <c r="I38" s="76"/>
      <c r="J38" s="68"/>
      <c r="K38" s="67"/>
      <c r="L38" s="77"/>
      <c r="M38" s="68"/>
      <c r="N38" s="77"/>
    </row>
    <row r="39" spans="2:16" ht="15.75" x14ac:dyDescent="0.25">
      <c r="B39" s="86" t="s">
        <v>823</v>
      </c>
      <c r="C39" s="87" t="s">
        <v>869</v>
      </c>
      <c r="D39" s="88" t="s">
        <v>822</v>
      </c>
      <c r="E39" s="92">
        <f t="shared" ref="E39:M39" si="4">E35-E37</f>
        <v>40593.876000240511</v>
      </c>
      <c r="F39" s="105">
        <f t="shared" si="4"/>
        <v>2553.0472724485971</v>
      </c>
      <c r="G39" s="105">
        <f t="shared" si="4"/>
        <v>499787.81065475795</v>
      </c>
      <c r="H39" s="91">
        <f t="shared" si="4"/>
        <v>542934.73392744712</v>
      </c>
      <c r="I39" s="92">
        <f t="shared" si="4"/>
        <v>1283087.3226979843</v>
      </c>
      <c r="J39" s="91">
        <f t="shared" si="4"/>
        <v>277682.58856645873</v>
      </c>
      <c r="K39" s="105">
        <f>K35-K37</f>
        <v>31591.308391470371</v>
      </c>
      <c r="L39" s="95">
        <f t="shared" si="4"/>
        <v>644823.90752569435</v>
      </c>
      <c r="M39" s="91">
        <f t="shared" si="4"/>
        <v>697178.78999951936</v>
      </c>
      <c r="N39" s="95">
        <f>N35-N37</f>
        <v>3477298.6511085746</v>
      </c>
      <c r="P39" s="53"/>
    </row>
    <row r="40" spans="2:16" ht="15.75" x14ac:dyDescent="0.25">
      <c r="B40" s="76"/>
      <c r="C40" s="87"/>
      <c r="D40" s="88"/>
      <c r="E40" s="76"/>
      <c r="F40" s="67"/>
      <c r="G40" s="67"/>
      <c r="H40" s="68"/>
      <c r="I40" s="76"/>
      <c r="J40" s="68"/>
      <c r="K40" s="67"/>
      <c r="L40" s="77"/>
      <c r="M40" s="68"/>
      <c r="N40" s="77"/>
    </row>
    <row r="41" spans="2:16" ht="15.75" x14ac:dyDescent="0.25">
      <c r="B41" s="86" t="s">
        <v>824</v>
      </c>
      <c r="C41" s="87" t="s">
        <v>390</v>
      </c>
      <c r="D41" s="88" t="s">
        <v>862</v>
      </c>
      <c r="E41" s="96">
        <f>Allocation!I596*12</f>
        <v>3018.9149635036501</v>
      </c>
      <c r="F41" s="97">
        <f>+$E$41</f>
        <v>3018.9149635036501</v>
      </c>
      <c r="G41" s="97">
        <f>+$E$41</f>
        <v>3018.9149635036501</v>
      </c>
      <c r="H41" s="98">
        <f>G41</f>
        <v>3018.9149635036501</v>
      </c>
      <c r="I41" s="96">
        <f>Allocation!I589</f>
        <v>318074.00751999998</v>
      </c>
      <c r="J41" s="98">
        <f>Allocation!I580</f>
        <v>1335425.4852254651</v>
      </c>
      <c r="K41" s="97">
        <f>Allocation!I580</f>
        <v>1335425.4852254651</v>
      </c>
      <c r="L41" s="99">
        <f>Allocation!I583</f>
        <v>771751.88696060865</v>
      </c>
      <c r="M41" s="97">
        <f>Allocation!I582</f>
        <v>771751.88696060865</v>
      </c>
      <c r="N41" s="77"/>
    </row>
    <row r="42" spans="2:16" ht="16.5" thickBot="1" x14ac:dyDescent="0.3">
      <c r="B42" s="76"/>
      <c r="C42" s="87"/>
      <c r="D42" s="88"/>
      <c r="E42" s="76"/>
      <c r="F42" s="67"/>
      <c r="G42" s="67"/>
      <c r="H42" s="68"/>
      <c r="I42" s="69"/>
      <c r="J42" s="70"/>
      <c r="K42" s="76"/>
      <c r="L42" s="77"/>
      <c r="M42" s="68"/>
      <c r="N42" s="77"/>
    </row>
    <row r="43" spans="2:16" ht="16.5" thickBot="1" x14ac:dyDescent="0.3">
      <c r="B43" s="107" t="s">
        <v>827</v>
      </c>
      <c r="C43" s="108" t="s">
        <v>870</v>
      </c>
      <c r="D43" s="109" t="s">
        <v>825</v>
      </c>
      <c r="E43" s="110" t="str">
        <f>CONCATENATE(TEXT(E39/E41,"$0.00"),"/Cust/Mo")</f>
        <v>$13.45/Cust/Mo</v>
      </c>
      <c r="F43" s="111" t="str">
        <f>CONCATENATE(TEXT(F39/F41,"$0.00"),"/Cust/Mo")</f>
        <v>$0.85/Cust/Mo</v>
      </c>
      <c r="G43" s="111" t="str">
        <f>CONCATENATE(TEXT(G39/G41,"$0.00"),"/Cust/Mo")</f>
        <v>$165.55/Cust/Mo</v>
      </c>
      <c r="H43" s="112" t="str">
        <f>CONCATENATE(TEXT(H39/H41,"$0.00"),"/Cust/Mo")</f>
        <v>$179.84/Cust/Mo</v>
      </c>
      <c r="I43" s="113" t="str">
        <f>CONCATENATE(TEXT(I39/I41,"$0.0000"),"/Mcf")</f>
        <v>$4.0339/Mcf</v>
      </c>
      <c r="J43" s="113" t="str">
        <f>CONCATENATE(TEXT(J39/J41,"$0.0000"),"/Mcf")</f>
        <v>$0.2079/Mcf</v>
      </c>
      <c r="K43" s="113" t="str">
        <f>CONCATENATE(TEXT(K39/K41,"$0.0000"),"/Mcf")</f>
        <v>$0.0237/Mcf</v>
      </c>
      <c r="L43" s="113" t="str">
        <f>CONCATENATE(TEXT(L39/L41,"$0.0000"),"/Mcf")</f>
        <v>$0.8355/Mcf</v>
      </c>
      <c r="M43" s="113" t="str">
        <f>CONCATENATE(TEXT(M39/M41,"$0.0000"),"/Mcf")</f>
        <v>$0.9034/Mcf</v>
      </c>
      <c r="N43" s="114"/>
    </row>
    <row r="44" spans="2:16" ht="15.75" x14ac:dyDescent="0.25"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</row>
    <row r="45" spans="2:16" ht="15.75" x14ac:dyDescent="0.25">
      <c r="B45" s="63" t="s">
        <v>872</v>
      </c>
      <c r="C45" s="63"/>
      <c r="D45" s="63"/>
      <c r="E45" s="63"/>
      <c r="F45" s="63"/>
      <c r="G45" s="63"/>
      <c r="H45" s="63"/>
      <c r="I45" s="196">
        <f>SUM(H39,I39,L39,M39)</f>
        <v>3168024.7541506453</v>
      </c>
      <c r="J45" s="63"/>
      <c r="K45" s="63"/>
      <c r="L45" s="63"/>
      <c r="M45" s="115"/>
      <c r="N45" s="63"/>
    </row>
    <row r="46" spans="2:16" x14ac:dyDescent="0.2">
      <c r="M46" s="56"/>
      <c r="N46" s="53"/>
    </row>
    <row r="47" spans="2:16" x14ac:dyDescent="0.2">
      <c r="H47" s="197"/>
      <c r="I47" s="200"/>
      <c r="K47" s="53"/>
      <c r="M47" s="197" t="s">
        <v>878</v>
      </c>
      <c r="N47" s="199">
        <f>N39/H41</f>
        <v>1151.8372306429394</v>
      </c>
    </row>
    <row r="48" spans="2:16" x14ac:dyDescent="0.2">
      <c r="M48" s="56"/>
    </row>
    <row r="49" spans="9:13" x14ac:dyDescent="0.2">
      <c r="M49" s="56"/>
    </row>
    <row r="50" spans="9:13" x14ac:dyDescent="0.2">
      <c r="M50" s="56"/>
    </row>
    <row r="51" spans="9:13" x14ac:dyDescent="0.2">
      <c r="M51" s="56"/>
    </row>
    <row r="52" spans="9:13" x14ac:dyDescent="0.2">
      <c r="M52" s="56"/>
    </row>
    <row r="53" spans="9:13" x14ac:dyDescent="0.2">
      <c r="M53" s="56"/>
    </row>
    <row r="54" spans="9:13" x14ac:dyDescent="0.2">
      <c r="M54" s="56"/>
    </row>
    <row r="55" spans="9:13" x14ac:dyDescent="0.2">
      <c r="M55" s="56"/>
    </row>
    <row r="56" spans="9:13" x14ac:dyDescent="0.2">
      <c r="M56" s="56"/>
    </row>
    <row r="57" spans="9:13" x14ac:dyDescent="0.2">
      <c r="M57" s="56"/>
    </row>
    <row r="58" spans="9:13" x14ac:dyDescent="0.2">
      <c r="M58" s="56"/>
    </row>
    <row r="59" spans="9:13" x14ac:dyDescent="0.2">
      <c r="M59" s="56"/>
    </row>
    <row r="60" spans="9:13" x14ac:dyDescent="0.2">
      <c r="M60" s="56"/>
    </row>
    <row r="61" spans="9:13" x14ac:dyDescent="0.2">
      <c r="M61" s="56"/>
    </row>
    <row r="62" spans="9:13" x14ac:dyDescent="0.2">
      <c r="M62" s="56"/>
    </row>
    <row r="63" spans="9:13" x14ac:dyDescent="0.2">
      <c r="M63" s="56"/>
    </row>
    <row r="64" spans="9:13" x14ac:dyDescent="0.2">
      <c r="I64" s="57"/>
      <c r="J64" s="51"/>
      <c r="K64" s="51"/>
    </row>
    <row r="65" spans="9:11" x14ac:dyDescent="0.2">
      <c r="I65" s="51"/>
      <c r="J65" s="51"/>
      <c r="K65" s="58"/>
    </row>
    <row r="66" spans="9:11" x14ac:dyDescent="0.2">
      <c r="I66" s="51"/>
      <c r="J66" s="51"/>
      <c r="K66" s="59"/>
    </row>
    <row r="67" spans="9:11" x14ac:dyDescent="0.2">
      <c r="I67" s="51"/>
      <c r="J67" s="51"/>
      <c r="K67" s="59"/>
    </row>
    <row r="68" spans="9:11" x14ac:dyDescent="0.2">
      <c r="I68" s="51"/>
      <c r="J68" s="51"/>
      <c r="K68" s="60"/>
    </row>
    <row r="69" spans="9:11" x14ac:dyDescent="0.2">
      <c r="I69" s="51"/>
      <c r="J69" s="51"/>
      <c r="K69" s="61"/>
    </row>
    <row r="70" spans="9:11" x14ac:dyDescent="0.2">
      <c r="I70" s="51"/>
      <c r="J70" s="51"/>
      <c r="K70" s="62"/>
    </row>
    <row r="71" spans="9:11" x14ac:dyDescent="0.2">
      <c r="I71" s="51"/>
      <c r="J71" s="51"/>
      <c r="K71" s="51"/>
    </row>
    <row r="72" spans="9:11" x14ac:dyDescent="0.2">
      <c r="I72" s="51"/>
      <c r="J72" s="51"/>
      <c r="K72" s="51"/>
    </row>
    <row r="73" spans="9:11" x14ac:dyDescent="0.2">
      <c r="I73" s="51"/>
      <c r="J73" s="51"/>
      <c r="K73" s="59"/>
    </row>
  </sheetData>
  <mergeCells count="5">
    <mergeCell ref="B1:N1"/>
    <mergeCell ref="B3:N3"/>
    <mergeCell ref="B4:N4"/>
    <mergeCell ref="B6:N6"/>
    <mergeCell ref="E10:H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73"/>
  <sheetViews>
    <sheetView topLeftCell="E9" workbookViewId="0">
      <selection activeCell="P47" sqref="P47"/>
    </sheetView>
  </sheetViews>
  <sheetFormatPr defaultColWidth="9.140625" defaultRowHeight="12.75" x14ac:dyDescent="0.2"/>
  <cols>
    <col min="1" max="1" width="9.140625" style="52"/>
    <col min="2" max="2" width="4.28515625" style="52" customWidth="1"/>
    <col min="3" max="3" width="55.7109375" style="52" bestFit="1" customWidth="1"/>
    <col min="4" max="4" width="34.28515625" style="52" hidden="1" customWidth="1"/>
    <col min="5" max="5" width="22.140625" style="52" customWidth="1"/>
    <col min="6" max="6" width="22" style="52" customWidth="1"/>
    <col min="7" max="7" width="21.140625" style="52" customWidth="1"/>
    <col min="8" max="8" width="22" style="52" customWidth="1"/>
    <col min="9" max="9" width="20.140625" style="52" customWidth="1"/>
    <col min="10" max="10" width="15.140625" style="52" customWidth="1"/>
    <col min="11" max="11" width="14.7109375" style="52" customWidth="1"/>
    <col min="12" max="12" width="17.42578125" style="52" customWidth="1"/>
    <col min="13" max="13" width="18.28515625" style="52" customWidth="1"/>
    <col min="14" max="14" width="15.85546875" style="52" customWidth="1"/>
    <col min="15" max="15" width="9.140625" style="52"/>
    <col min="16" max="16" width="14.85546875" style="52" customWidth="1"/>
    <col min="17" max="16384" width="9.140625" style="52"/>
  </cols>
  <sheetData>
    <row r="1" spans="2:16" ht="15.75" x14ac:dyDescent="0.25">
      <c r="B1" s="203" t="s">
        <v>764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</row>
    <row r="2" spans="2:16" ht="15.75" x14ac:dyDescent="0.25"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</row>
    <row r="3" spans="2:16" ht="15.75" x14ac:dyDescent="0.25">
      <c r="B3" s="203" t="s">
        <v>792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2:16" ht="15.75" x14ac:dyDescent="0.25">
      <c r="B4" s="203" t="s">
        <v>879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</row>
    <row r="5" spans="2:16" ht="15.75" x14ac:dyDescent="0.25">
      <c r="B5" s="11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2:16" ht="15.75" x14ac:dyDescent="0.25">
      <c r="B6" s="203" t="s">
        <v>885</v>
      </c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</row>
    <row r="7" spans="2:16" x14ac:dyDescent="0.2"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2:16" x14ac:dyDescent="0.2"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2:16" ht="13.5" thickBot="1" x14ac:dyDescent="0.25"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</row>
    <row r="10" spans="2:16" ht="16.5" thickBot="1" x14ac:dyDescent="0.3">
      <c r="B10" s="71"/>
      <c r="C10" s="72"/>
      <c r="D10" s="73"/>
      <c r="E10" s="204" t="s">
        <v>793</v>
      </c>
      <c r="F10" s="205"/>
      <c r="G10" s="205"/>
      <c r="H10" s="206"/>
      <c r="I10" s="74"/>
      <c r="J10" s="74"/>
      <c r="K10" s="75"/>
      <c r="L10" s="75"/>
      <c r="M10" s="75"/>
      <c r="N10" s="73"/>
    </row>
    <row r="11" spans="2:16" ht="15.75" x14ac:dyDescent="0.25">
      <c r="B11" s="76"/>
      <c r="C11" s="68"/>
      <c r="D11" s="77"/>
      <c r="E11" s="64" t="s">
        <v>794</v>
      </c>
      <c r="F11" s="198" t="s">
        <v>794</v>
      </c>
      <c r="G11" s="198"/>
      <c r="H11" s="66" t="s">
        <v>14</v>
      </c>
      <c r="I11" s="78" t="s">
        <v>3</v>
      </c>
      <c r="J11" s="78" t="s">
        <v>3</v>
      </c>
      <c r="K11" s="78" t="s">
        <v>247</v>
      </c>
      <c r="L11" s="78" t="s">
        <v>795</v>
      </c>
      <c r="M11" s="78" t="s">
        <v>795</v>
      </c>
      <c r="N11" s="77"/>
    </row>
    <row r="12" spans="2:16" ht="15.75" x14ac:dyDescent="0.25">
      <c r="B12" s="76"/>
      <c r="C12" s="68"/>
      <c r="D12" s="77"/>
      <c r="E12" s="64" t="s">
        <v>796</v>
      </c>
      <c r="F12" s="198" t="s">
        <v>797</v>
      </c>
      <c r="G12" s="198" t="s">
        <v>794</v>
      </c>
      <c r="H12" s="66" t="s">
        <v>794</v>
      </c>
      <c r="I12" s="78" t="s">
        <v>798</v>
      </c>
      <c r="J12" s="78" t="s">
        <v>829</v>
      </c>
      <c r="K12" s="78" t="s">
        <v>642</v>
      </c>
      <c r="L12" s="64" t="s">
        <v>796</v>
      </c>
      <c r="M12" s="64" t="s">
        <v>797</v>
      </c>
      <c r="N12" s="77"/>
    </row>
    <row r="13" spans="2:16" ht="16.5" thickBot="1" x14ac:dyDescent="0.3">
      <c r="B13" s="69"/>
      <c r="C13" s="79" t="s">
        <v>19</v>
      </c>
      <c r="D13" s="80" t="s">
        <v>727</v>
      </c>
      <c r="E13" s="81" t="s">
        <v>799</v>
      </c>
      <c r="F13" s="82" t="s">
        <v>800</v>
      </c>
      <c r="G13" s="82" t="s">
        <v>801</v>
      </c>
      <c r="H13" s="83" t="s">
        <v>802</v>
      </c>
      <c r="I13" s="80" t="s">
        <v>802</v>
      </c>
      <c r="J13" s="80" t="s">
        <v>802</v>
      </c>
      <c r="K13" s="80" t="s">
        <v>802</v>
      </c>
      <c r="L13" s="81" t="s">
        <v>799</v>
      </c>
      <c r="M13" s="81" t="s">
        <v>799</v>
      </c>
      <c r="N13" s="80" t="s">
        <v>803</v>
      </c>
    </row>
    <row r="14" spans="2:16" ht="15.75" x14ac:dyDescent="0.25">
      <c r="B14" s="71"/>
      <c r="C14" s="72"/>
      <c r="D14" s="84"/>
      <c r="E14" s="71"/>
      <c r="F14" s="85"/>
      <c r="G14" s="85"/>
      <c r="H14" s="72"/>
      <c r="I14" s="71"/>
      <c r="J14" s="72"/>
      <c r="K14" s="71"/>
      <c r="L14" s="73"/>
      <c r="M14" s="72"/>
      <c r="N14" s="73"/>
    </row>
    <row r="15" spans="2:16" ht="15.75" x14ac:dyDescent="0.25">
      <c r="B15" s="86" t="s">
        <v>728</v>
      </c>
      <c r="C15" s="87" t="s">
        <v>248</v>
      </c>
      <c r="D15" s="88" t="s">
        <v>854</v>
      </c>
      <c r="E15" s="89">
        <f>Allocation!J80</f>
        <v>438.47352408445369</v>
      </c>
      <c r="F15" s="90">
        <f>Allocation!J82</f>
        <v>126.34841796549046</v>
      </c>
      <c r="G15" s="90">
        <f>Allocation!J86+Allocation!J89+Allocation!J92+Allocation!J95</f>
        <v>82025.669716508521</v>
      </c>
      <c r="H15" s="91">
        <f>E15+F15+G15</f>
        <v>82590.491658558458</v>
      </c>
      <c r="I15" s="92">
        <f>Allocation!J62</f>
        <v>0</v>
      </c>
      <c r="J15" s="91">
        <f>Allocation!J63</f>
        <v>0</v>
      </c>
      <c r="K15" s="90">
        <f>Allocation!J58+Allocation!J72</f>
        <v>1327.5065149969478</v>
      </c>
      <c r="L15" s="93">
        <f>Allocation!J79</f>
        <v>3.8617990620111611</v>
      </c>
      <c r="M15" s="94">
        <f>Allocation!J57+Allocation!J67+Allocation!J75+Allocation!J81</f>
        <v>156004.10121527739</v>
      </c>
      <c r="N15" s="95">
        <f>E15+F15+G15+K15+L15+M15+I15+J15</f>
        <v>239925.96118789481</v>
      </c>
      <c r="O15" s="53"/>
    </row>
    <row r="16" spans="2:16" ht="15.75" x14ac:dyDescent="0.25">
      <c r="B16" s="86" t="s">
        <v>804</v>
      </c>
      <c r="C16" s="87" t="s">
        <v>681</v>
      </c>
      <c r="D16" s="88" t="s">
        <v>855</v>
      </c>
      <c r="E16" s="96">
        <f>(E15/$N$15)*$N$16</f>
        <v>0</v>
      </c>
      <c r="F16" s="97">
        <f t="shared" ref="F16:M16" si="0">(F15/$N$15)*$N$16</f>
        <v>0</v>
      </c>
      <c r="G16" s="97">
        <f t="shared" si="0"/>
        <v>0</v>
      </c>
      <c r="H16" s="98">
        <f>E16+F16+G16</f>
        <v>0</v>
      </c>
      <c r="I16" s="96">
        <f t="shared" si="0"/>
        <v>0</v>
      </c>
      <c r="J16" s="98">
        <f t="shared" si="0"/>
        <v>0</v>
      </c>
      <c r="K16" s="97">
        <f t="shared" si="0"/>
        <v>0</v>
      </c>
      <c r="L16" s="99">
        <f t="shared" si="0"/>
        <v>0</v>
      </c>
      <c r="M16" s="98">
        <f t="shared" si="0"/>
        <v>0</v>
      </c>
      <c r="N16" s="99">
        <f>Allocation!G524+Allocation!G525</f>
        <v>0</v>
      </c>
      <c r="O16" s="53"/>
      <c r="P16" s="53"/>
    </row>
    <row r="17" spans="2:19" ht="15.75" x14ac:dyDescent="0.25">
      <c r="B17" s="86" t="s">
        <v>805</v>
      </c>
      <c r="C17" s="87" t="s">
        <v>865</v>
      </c>
      <c r="D17" s="88" t="s">
        <v>806</v>
      </c>
      <c r="E17" s="89">
        <f>E15+E16</f>
        <v>438.47352408445369</v>
      </c>
      <c r="F17" s="90">
        <f>F15+F16</f>
        <v>126.34841796549046</v>
      </c>
      <c r="G17" s="90">
        <f>G15+G16</f>
        <v>82025.669716508521</v>
      </c>
      <c r="H17" s="91">
        <f>E17+F17+G17</f>
        <v>82590.491658558458</v>
      </c>
      <c r="I17" s="92">
        <f>I15+I16</f>
        <v>0</v>
      </c>
      <c r="J17" s="91">
        <f>J15+J16</f>
        <v>0</v>
      </c>
      <c r="K17" s="90">
        <f>K15+K16</f>
        <v>1327.5065149969478</v>
      </c>
      <c r="L17" s="93">
        <f>L15+L16</f>
        <v>3.8617990620111611</v>
      </c>
      <c r="M17" s="94">
        <f>M15+M16</f>
        <v>156004.10121527739</v>
      </c>
      <c r="N17" s="100">
        <f>E17+F17+G17+K17+L17+M17+I17+J17</f>
        <v>239925.96118789481</v>
      </c>
    </row>
    <row r="18" spans="2:19" ht="15.75" x14ac:dyDescent="0.25">
      <c r="B18" s="86"/>
      <c r="C18" s="87"/>
      <c r="D18" s="88"/>
      <c r="E18" s="89"/>
      <c r="F18" s="90"/>
      <c r="G18" s="90"/>
      <c r="H18" s="91"/>
      <c r="I18" s="92"/>
      <c r="J18" s="91"/>
      <c r="K18" s="90"/>
      <c r="L18" s="93"/>
      <c r="M18" s="94"/>
      <c r="N18" s="95"/>
    </row>
    <row r="19" spans="2:19" ht="15.75" x14ac:dyDescent="0.25">
      <c r="B19" s="86" t="s">
        <v>807</v>
      </c>
      <c r="C19" s="87" t="s">
        <v>369</v>
      </c>
      <c r="D19" s="88" t="s">
        <v>863</v>
      </c>
      <c r="E19" s="101">
        <f>Allocation!J572</f>
        <v>0.84415339790535637</v>
      </c>
      <c r="F19" s="102">
        <f>E19</f>
        <v>0.84415339790535637</v>
      </c>
      <c r="G19" s="102">
        <f>E19</f>
        <v>0.84415339790535637</v>
      </c>
      <c r="H19" s="103">
        <f>E19</f>
        <v>0.84415339790535637</v>
      </c>
      <c r="I19" s="101">
        <f>E19</f>
        <v>0.84415339790535637</v>
      </c>
      <c r="J19" s="103">
        <f>E19</f>
        <v>0.84415339790535637</v>
      </c>
      <c r="K19" s="102">
        <f>E19</f>
        <v>0.84415339790535637</v>
      </c>
      <c r="L19" s="104">
        <f>F19</f>
        <v>0.84415339790535637</v>
      </c>
      <c r="M19" s="103">
        <f>G19</f>
        <v>0.84415339790535637</v>
      </c>
      <c r="N19" s="103">
        <f>E19</f>
        <v>0.84415339790535637</v>
      </c>
    </row>
    <row r="20" spans="2:19" ht="15.75" x14ac:dyDescent="0.25">
      <c r="B20" s="76"/>
      <c r="C20" s="87"/>
      <c r="D20" s="88"/>
      <c r="E20" s="76"/>
      <c r="F20" s="67"/>
      <c r="G20" s="67"/>
      <c r="H20" s="68"/>
      <c r="I20" s="76"/>
      <c r="J20" s="68"/>
      <c r="K20" s="67"/>
      <c r="L20" s="77"/>
      <c r="M20" s="68"/>
      <c r="N20" s="77"/>
    </row>
    <row r="21" spans="2:19" ht="15.75" x14ac:dyDescent="0.25">
      <c r="B21" s="86" t="s">
        <v>808</v>
      </c>
      <c r="C21" s="87" t="s">
        <v>866</v>
      </c>
      <c r="D21" s="88" t="s">
        <v>809</v>
      </c>
      <c r="E21" s="89">
        <f>E17*E19</f>
        <v>370.13891524742769</v>
      </c>
      <c r="F21" s="90">
        <f>F17*F19</f>
        <v>106.65744634553494</v>
      </c>
      <c r="G21" s="90">
        <f>G17*G19</f>
        <v>69242.247806653162</v>
      </c>
      <c r="H21" s="91">
        <f>E21+F21+G21</f>
        <v>69719.044168246124</v>
      </c>
      <c r="I21" s="89">
        <f>I17*I19</f>
        <v>0</v>
      </c>
      <c r="J21" s="94">
        <f>J17*J19</f>
        <v>0</v>
      </c>
      <c r="K21" s="90">
        <f>K17*K19</f>
        <v>1120.6191353761715</v>
      </c>
      <c r="L21" s="93">
        <f>L17*L19</f>
        <v>3.2599508002244395</v>
      </c>
      <c r="M21" s="94">
        <f>M17*M19</f>
        <v>131691.39212804753</v>
      </c>
      <c r="N21" s="95">
        <f>E21+F21+G21+K21+L21+M21+I21+J21</f>
        <v>202534.31538247006</v>
      </c>
      <c r="P21" s="53"/>
    </row>
    <row r="22" spans="2:19" ht="15.75" x14ac:dyDescent="0.25">
      <c r="B22" s="76"/>
      <c r="C22" s="87"/>
      <c r="D22" s="88"/>
      <c r="E22" s="76"/>
      <c r="F22" s="67"/>
      <c r="G22" s="67"/>
      <c r="H22" s="68"/>
      <c r="I22" s="76"/>
      <c r="J22" s="68"/>
      <c r="K22" s="67"/>
      <c r="L22" s="77"/>
      <c r="M22" s="68"/>
      <c r="N22" s="77"/>
    </row>
    <row r="23" spans="2:19" ht="15.75" x14ac:dyDescent="0.25">
      <c r="B23" s="86" t="s">
        <v>810</v>
      </c>
      <c r="C23" s="87" t="s">
        <v>372</v>
      </c>
      <c r="D23" s="88" t="s">
        <v>856</v>
      </c>
      <c r="E23" s="89">
        <f>Allocation!J443</f>
        <v>11.651577023695436</v>
      </c>
      <c r="F23" s="90">
        <f>Allocation!J445</f>
        <v>3.3574622933525764</v>
      </c>
      <c r="G23" s="90">
        <f>Allocation!J449+Allocation!J452+Allocation!J455+Allocation!J458</f>
        <v>2181.3764041927329</v>
      </c>
      <c r="H23" s="91">
        <f>E23+F23+G23</f>
        <v>2196.385443509781</v>
      </c>
      <c r="I23" s="89">
        <f>Allocation!J426</f>
        <v>0</v>
      </c>
      <c r="J23" s="94">
        <f>Allocation!J427</f>
        <v>0</v>
      </c>
      <c r="K23" s="90">
        <f>Allocation!J422+Allocation!J436</f>
        <v>0</v>
      </c>
      <c r="L23" s="93">
        <f>Allocation!J442</f>
        <v>0.10261976322290149</v>
      </c>
      <c r="M23" s="94">
        <f>Allocation!J421+Allocation!J431+Allocation!J439+Allocation!J444</f>
        <v>3360.8754883639763</v>
      </c>
      <c r="N23" s="95">
        <f>E23+F23+G23+K23+L23+M23+I23+J23</f>
        <v>5557.3635516369795</v>
      </c>
    </row>
    <row r="24" spans="2:19" ht="15.75" x14ac:dyDescent="0.25">
      <c r="B24" s="76"/>
      <c r="C24" s="87"/>
      <c r="D24" s="88"/>
      <c r="E24" s="76"/>
      <c r="F24" s="67"/>
      <c r="G24" s="67"/>
      <c r="H24" s="68"/>
      <c r="I24" s="76"/>
      <c r="J24" s="68"/>
      <c r="K24" s="67"/>
      <c r="L24" s="77"/>
      <c r="M24" s="68"/>
      <c r="N24" s="77"/>
    </row>
    <row r="25" spans="2:19" ht="15.75" x14ac:dyDescent="0.25">
      <c r="B25" s="86" t="s">
        <v>811</v>
      </c>
      <c r="C25" s="87" t="s">
        <v>867</v>
      </c>
      <c r="D25" s="88" t="s">
        <v>812</v>
      </c>
      <c r="E25" s="92">
        <f t="shared" ref="E25:M25" si="1">E21-E23</f>
        <v>358.48733822373225</v>
      </c>
      <c r="F25" s="105">
        <f t="shared" si="1"/>
        <v>103.29998405218235</v>
      </c>
      <c r="G25" s="105">
        <f t="shared" si="1"/>
        <v>67060.871402460427</v>
      </c>
      <c r="H25" s="91">
        <f t="shared" si="1"/>
        <v>67522.65872473635</v>
      </c>
      <c r="I25" s="92">
        <f t="shared" si="1"/>
        <v>0</v>
      </c>
      <c r="J25" s="91">
        <f t="shared" si="1"/>
        <v>0</v>
      </c>
      <c r="K25" s="105">
        <f t="shared" si="1"/>
        <v>1120.6191353761715</v>
      </c>
      <c r="L25" s="95">
        <f t="shared" si="1"/>
        <v>3.1573310370015379</v>
      </c>
      <c r="M25" s="91">
        <f t="shared" si="1"/>
        <v>128330.51663968356</v>
      </c>
      <c r="N25" s="95">
        <f>N21-N23</f>
        <v>196976.95183083307</v>
      </c>
    </row>
    <row r="26" spans="2:19" ht="15.75" x14ac:dyDescent="0.25">
      <c r="B26" s="76"/>
      <c r="C26" s="87"/>
      <c r="D26" s="88"/>
      <c r="E26" s="76"/>
      <c r="F26" s="67"/>
      <c r="G26" s="67"/>
      <c r="H26" s="68"/>
      <c r="I26" s="76"/>
      <c r="J26" s="68"/>
      <c r="K26" s="67"/>
      <c r="L26" s="77"/>
      <c r="M26" s="68"/>
      <c r="N26" s="77"/>
    </row>
    <row r="27" spans="2:19" ht="15.75" x14ac:dyDescent="0.25">
      <c r="B27" s="86" t="s">
        <v>813</v>
      </c>
      <c r="C27" s="87" t="s">
        <v>300</v>
      </c>
      <c r="D27" s="106" t="s">
        <v>828</v>
      </c>
      <c r="E27" s="89">
        <f>$P$27*(E25/$N$25)</f>
        <v>257.92740908955835</v>
      </c>
      <c r="F27" s="90">
        <f>$P$27*(F25/$N$25)</f>
        <v>74.323119409432564</v>
      </c>
      <c r="G27" s="90">
        <f>$P$27*(G25/$N$25)</f>
        <v>48249.505541335762</v>
      </c>
      <c r="H27" s="91">
        <f>E27+G27+F27</f>
        <v>48581.756069834752</v>
      </c>
      <c r="I27" s="89">
        <f>$P$27*(I25/$N$25)</f>
        <v>0</v>
      </c>
      <c r="J27" s="94">
        <f>$P$27*(J25/$N$25)</f>
        <v>0</v>
      </c>
      <c r="K27" s="90">
        <f>$P$27*(K25/$N$25)</f>
        <v>806.27224268481098</v>
      </c>
      <c r="L27" s="93">
        <f>$P$27*(L25/$N$25)</f>
        <v>2.2716624192277917</v>
      </c>
      <c r="M27" s="90">
        <f>$P$27*(M25/$N$25)</f>
        <v>92332.292203135847</v>
      </c>
      <c r="N27" s="95">
        <f>E27+F27+G27+K27+L27+M27+I27+J27</f>
        <v>141722.59217807464</v>
      </c>
      <c r="P27" s="54">
        <f>Allocation!J519+Allocation!J509+Allocation!J564</f>
        <v>141722.59217807464</v>
      </c>
      <c r="S27" s="52">
        <f>1-(N27/N25)</f>
        <v>0.28051180170668777</v>
      </c>
    </row>
    <row r="28" spans="2:19" ht="15.75" x14ac:dyDescent="0.25">
      <c r="B28" s="76"/>
      <c r="C28" s="87"/>
      <c r="D28" s="88"/>
      <c r="E28" s="76"/>
      <c r="F28" s="67"/>
      <c r="G28" s="67"/>
      <c r="H28" s="68"/>
      <c r="I28" s="76"/>
      <c r="J28" s="68"/>
      <c r="K28" s="67"/>
      <c r="L28" s="77"/>
      <c r="M28" s="68"/>
      <c r="N28" s="77"/>
    </row>
    <row r="29" spans="2:19" ht="15.75" x14ac:dyDescent="0.25">
      <c r="B29" s="86" t="s">
        <v>814</v>
      </c>
      <c r="C29" s="87" t="s">
        <v>172</v>
      </c>
      <c r="D29" s="88" t="s">
        <v>857</v>
      </c>
      <c r="E29" s="89">
        <f>Allocation!J126</f>
        <v>52.305944069399452</v>
      </c>
      <c r="F29" s="90">
        <f>Allocation!J128</f>
        <v>15.072228812810016</v>
      </c>
      <c r="G29" s="90">
        <f>Allocation!J132+Allocation!J135+Allocation!J138+Allocation!J141</f>
        <v>5737.1767149802126</v>
      </c>
      <c r="H29" s="91">
        <f>E29+F29+G29</f>
        <v>5804.5548878624222</v>
      </c>
      <c r="I29" s="92">
        <f>Allocation!J109</f>
        <v>0</v>
      </c>
      <c r="J29" s="91">
        <f>Allocation!J110</f>
        <v>0</v>
      </c>
      <c r="K29" s="90">
        <f>Allocation!J105+Allocation!J115+Allocation!J119</f>
        <v>9511.6520315951366</v>
      </c>
      <c r="L29" s="93">
        <f>Allocation!J125</f>
        <v>0.46067786228732294</v>
      </c>
      <c r="M29" s="94">
        <f>Allocation!J104+Allocation!J114+Allocation!J122+Allocation!J127</f>
        <v>26325.578413482021</v>
      </c>
      <c r="N29" s="95">
        <f>E29+F29+G29+K29+L29+M29+I29+J29</f>
        <v>41642.246010801871</v>
      </c>
    </row>
    <row r="30" spans="2:19" ht="15.75" x14ac:dyDescent="0.25">
      <c r="B30" s="86" t="s">
        <v>815</v>
      </c>
      <c r="C30" s="87" t="s">
        <v>174</v>
      </c>
      <c r="D30" s="88" t="s">
        <v>858</v>
      </c>
      <c r="E30" s="96">
        <f>Allocation!J219</f>
        <v>21.722640037714367</v>
      </c>
      <c r="F30" s="97">
        <f>Allocation!J221</f>
        <v>6.2594912852033353</v>
      </c>
      <c r="G30" s="97">
        <f>Allocation!J225+Allocation!J228+Allocation!J231+Allocation!J234</f>
        <v>6992.3391592588559</v>
      </c>
      <c r="H30" s="98">
        <f>E30+F30+G30</f>
        <v>7020.3212905817736</v>
      </c>
      <c r="I30" s="96">
        <f>Allocation!J202</f>
        <v>0</v>
      </c>
      <c r="J30" s="98">
        <f>Allocation!J203</f>
        <v>0</v>
      </c>
      <c r="K30" s="97">
        <f>Allocation!J198+Allocation!J208+Allocation!J212</f>
        <v>0</v>
      </c>
      <c r="L30" s="99">
        <f>Allocation!J218</f>
        <v>0.19131935296940261</v>
      </c>
      <c r="M30" s="98">
        <f>Allocation!J197+Allocation!J207+Allocation!J215+Allocation!J220</f>
        <v>7077.4144609364075</v>
      </c>
      <c r="N30" s="99">
        <f>E30+F30+G30+K30+L30+M30+I30+J30</f>
        <v>14097.92707087115</v>
      </c>
    </row>
    <row r="31" spans="2:19" ht="15.75" x14ac:dyDescent="0.25">
      <c r="B31" s="86" t="s">
        <v>816</v>
      </c>
      <c r="C31" s="87" t="s">
        <v>217</v>
      </c>
      <c r="D31" s="88" t="s">
        <v>859</v>
      </c>
      <c r="E31" s="96">
        <f>Allocation!J396</f>
        <v>7.4285025263196935</v>
      </c>
      <c r="F31" s="97">
        <f>Allocation!J398</f>
        <v>2.1405614945917786</v>
      </c>
      <c r="G31" s="97">
        <f>Allocation!J402+Allocation!J405+Allocation!J408+Allocation!J411</f>
        <v>1390.7439393350446</v>
      </c>
      <c r="H31" s="98">
        <f>E31+F31+G31</f>
        <v>1400.3130033559562</v>
      </c>
      <c r="I31" s="96">
        <f>Allocation!J379</f>
        <v>0</v>
      </c>
      <c r="J31" s="98">
        <f>Allocation!J380</f>
        <v>0</v>
      </c>
      <c r="K31" s="97">
        <f>Allocation!J375+Allocation!J385+Allocation!J389</f>
        <v>0</v>
      </c>
      <c r="L31" s="99">
        <f>Allocation!J395</f>
        <v>6.542557876941163E-2</v>
      </c>
      <c r="M31" s="98">
        <f>Allocation!J374+Allocation!J384+Allocation!J392+Allocation!J397</f>
        <v>2142.7375886701543</v>
      </c>
      <c r="N31" s="99">
        <f>E31+F31+G31+K31+L31+M31+I31+J31</f>
        <v>3543.1160176048797</v>
      </c>
      <c r="P31" s="55"/>
    </row>
    <row r="32" spans="2:19" ht="15.75" x14ac:dyDescent="0.25">
      <c r="B32" s="86" t="s">
        <v>817</v>
      </c>
      <c r="C32" s="87" t="s">
        <v>106</v>
      </c>
      <c r="D32" s="88" t="s">
        <v>860</v>
      </c>
      <c r="E32" s="96">
        <f>Allocation!J264+Allocation!J308+Allocation!J352</f>
        <v>-6.299048243175652E-2</v>
      </c>
      <c r="F32" s="97">
        <f>Allocation!J266+Allocation!J310+Allocation!J354</f>
        <v>-1.8151033905076865E-2</v>
      </c>
      <c r="G32" s="97">
        <f>Allocation!J270+Allocation!J273+Allocation!J276+Allocation!J279+Allocation!J314+Allocation!J317+Allocation!J320+Allocation!J323+Allocation!J358+Allocation!J361+Allocation!J364+Allocation!J367</f>
        <v>-11.903192012525272</v>
      </c>
      <c r="H32" s="98">
        <f>E32+F32+G32</f>
        <v>-11.984333528862106</v>
      </c>
      <c r="I32" s="96">
        <f>Allocation!J247+Allocation!J291+Allocation!J335</f>
        <v>0</v>
      </c>
      <c r="J32" s="98">
        <f>Allocation!J248+Allocation!J292+Allocation!J336</f>
        <v>0</v>
      </c>
      <c r="K32" s="97">
        <f>Allocation!J287+Allocation!J297+Allocation!J301+Allocation!J331+Allocation!J341+Allocation!J345+Allocation!J375+Allocation!J385+Allocation!J389</f>
        <v>0</v>
      </c>
      <c r="L32" s="99">
        <f>Allocation!J307+Allocation!J351+Allocation!J263</f>
        <v>-5.5478055711234828E-4</v>
      </c>
      <c r="M32" s="97">
        <f>Allocation!J242+Allocation!J252+Allocation!J260+Allocation!J265+Allocation!J286+Allocation!J296+Allocation!J304+Allocation!J309+Allocation!J330+Allocation!J340+Allocation!J348+Allocation!J353</f>
        <v>-18.271472776688046</v>
      </c>
      <c r="N32" s="99">
        <f>E32+F32+G32+K32+L32+M32+I32+J32</f>
        <v>-30.256361086107262</v>
      </c>
      <c r="P32" s="55"/>
    </row>
    <row r="33" spans="2:16" ht="15.75" x14ac:dyDescent="0.25">
      <c r="B33" s="86" t="s">
        <v>818</v>
      </c>
      <c r="C33" s="87" t="s">
        <v>877</v>
      </c>
      <c r="D33" s="88" t="s">
        <v>855</v>
      </c>
      <c r="E33" s="96">
        <f>(E29/$N$29)*$N$33</f>
        <v>-0.41684442527280191</v>
      </c>
      <c r="F33" s="97">
        <f t="shared" ref="F33:M33" si="2">(F29/$N$29)*$N$33</f>
        <v>-0.12011588106927161</v>
      </c>
      <c r="G33" s="97">
        <f t="shared" si="2"/>
        <v>-45.721574727173959</v>
      </c>
      <c r="H33" s="98">
        <f>E33+F33+G33</f>
        <v>-46.258535033516033</v>
      </c>
      <c r="I33" s="96">
        <f t="shared" si="2"/>
        <v>0</v>
      </c>
      <c r="J33" s="98">
        <f t="shared" si="2"/>
        <v>0</v>
      </c>
      <c r="K33" s="97">
        <f t="shared" si="2"/>
        <v>-75.801693192738426</v>
      </c>
      <c r="L33" s="99">
        <f t="shared" si="2"/>
        <v>-3.6713035613366554E-3</v>
      </c>
      <c r="M33" s="97">
        <f t="shared" si="2"/>
        <v>-209.79777344582757</v>
      </c>
      <c r="N33" s="99">
        <f>Allocation!J499+Allocation!J501+Allocation!J565+Allocation!J566</f>
        <v>-331.86167297564339</v>
      </c>
      <c r="P33" s="53"/>
    </row>
    <row r="34" spans="2:16" ht="15.75" x14ac:dyDescent="0.25">
      <c r="B34" s="76"/>
      <c r="C34" s="87"/>
      <c r="D34" s="88"/>
      <c r="E34" s="76"/>
      <c r="F34" s="67"/>
      <c r="G34" s="67"/>
      <c r="H34" s="68"/>
      <c r="I34" s="76"/>
      <c r="J34" s="68"/>
      <c r="K34" s="67"/>
      <c r="L34" s="77"/>
      <c r="M34" s="68"/>
      <c r="N34" s="77"/>
    </row>
    <row r="35" spans="2:16" ht="15.75" x14ac:dyDescent="0.25">
      <c r="B35" s="86" t="s">
        <v>819</v>
      </c>
      <c r="C35" s="87" t="s">
        <v>868</v>
      </c>
      <c r="D35" s="88" t="s">
        <v>864</v>
      </c>
      <c r="E35" s="92">
        <f t="shared" ref="E35:M35" si="3">E21+E27+SUM(E29:E33)</f>
        <v>709.04357606271503</v>
      </c>
      <c r="F35" s="105">
        <f t="shared" si="3"/>
        <v>204.31458043259829</v>
      </c>
      <c r="G35" s="105">
        <f>G21+G27+SUM(G29:G33)</f>
        <v>131554.38839482333</v>
      </c>
      <c r="H35" s="91">
        <f t="shared" si="3"/>
        <v>132467.74655131865</v>
      </c>
      <c r="I35" s="92">
        <f t="shared" si="3"/>
        <v>0</v>
      </c>
      <c r="J35" s="91">
        <f t="shared" si="3"/>
        <v>0</v>
      </c>
      <c r="K35" s="105">
        <f t="shared" si="3"/>
        <v>11362.741716463381</v>
      </c>
      <c r="L35" s="95">
        <f t="shared" si="3"/>
        <v>6.2448099293599189</v>
      </c>
      <c r="M35" s="91">
        <f t="shared" si="3"/>
        <v>259341.34554804946</v>
      </c>
      <c r="N35" s="95">
        <f>N21+N27+SUM(N29:N33)</f>
        <v>403178.0786257608</v>
      </c>
    </row>
    <row r="36" spans="2:16" ht="15.75" x14ac:dyDescent="0.25">
      <c r="B36" s="76"/>
      <c r="C36" s="87"/>
      <c r="D36" s="88"/>
      <c r="E36" s="76"/>
      <c r="F36" s="67"/>
      <c r="G36" s="67"/>
      <c r="H36" s="68"/>
      <c r="I36" s="76"/>
      <c r="J36" s="68"/>
      <c r="K36" s="67"/>
      <c r="L36" s="77"/>
      <c r="M36" s="68"/>
      <c r="N36" s="77"/>
    </row>
    <row r="37" spans="2:16" ht="15.75" x14ac:dyDescent="0.25">
      <c r="B37" s="86" t="s">
        <v>821</v>
      </c>
      <c r="C37" s="87" t="s">
        <v>820</v>
      </c>
      <c r="D37" s="88" t="s">
        <v>861</v>
      </c>
      <c r="E37" s="96">
        <f>(E35/$N$35)*$N$37</f>
        <v>56.384731439952844</v>
      </c>
      <c r="F37" s="97">
        <f>(F35/$N$35)*$N$37</f>
        <v>16.247552528336755</v>
      </c>
      <c r="G37" s="97">
        <f>(G35/$N$35)*$N$37</f>
        <v>10461.49927847773</v>
      </c>
      <c r="H37" s="98">
        <f>E37+F37+G37</f>
        <v>10534.131562446019</v>
      </c>
      <c r="I37" s="96">
        <f>(I35/$N$35)*$N$37</f>
        <v>0</v>
      </c>
      <c r="J37" s="98">
        <f>(J35/$N$35)*$N$37</f>
        <v>0</v>
      </c>
      <c r="K37" s="97">
        <f>(K35/$N$35)*$N$37</f>
        <v>903.59064200543264</v>
      </c>
      <c r="L37" s="99">
        <f>(L35/$N$35)*$N$37</f>
        <v>0.49660125646405334</v>
      </c>
      <c r="M37" s="97">
        <f>(M35/$N$35)*$N$37</f>
        <v>20623.403996130954</v>
      </c>
      <c r="N37" s="95">
        <f>Allocation!J467+Allocation!J468+Allocation!J469+Allocation!J476+Allocation!J562</f>
        <v>32061.622801838865</v>
      </c>
      <c r="P37" s="53"/>
    </row>
    <row r="38" spans="2:16" ht="15.75" x14ac:dyDescent="0.25">
      <c r="B38" s="76"/>
      <c r="C38" s="87"/>
      <c r="D38" s="88"/>
      <c r="E38" s="76"/>
      <c r="F38" s="67"/>
      <c r="G38" s="67"/>
      <c r="H38" s="68"/>
      <c r="I38" s="76"/>
      <c r="J38" s="68"/>
      <c r="K38" s="67"/>
      <c r="L38" s="77"/>
      <c r="M38" s="68"/>
      <c r="N38" s="77"/>
    </row>
    <row r="39" spans="2:16" ht="15.75" x14ac:dyDescent="0.25">
      <c r="B39" s="86" t="s">
        <v>823</v>
      </c>
      <c r="C39" s="87" t="s">
        <v>869</v>
      </c>
      <c r="D39" s="88" t="s">
        <v>822</v>
      </c>
      <c r="E39" s="92">
        <f t="shared" ref="E39:M39" si="4">E35-E37</f>
        <v>652.65884462276222</v>
      </c>
      <c r="F39" s="105">
        <f t="shared" si="4"/>
        <v>188.06702790426152</v>
      </c>
      <c r="G39" s="105">
        <f t="shared" si="4"/>
        <v>121092.8891163456</v>
      </c>
      <c r="H39" s="91">
        <f t="shared" si="4"/>
        <v>121933.61498887264</v>
      </c>
      <c r="I39" s="92">
        <f t="shared" si="4"/>
        <v>0</v>
      </c>
      <c r="J39" s="91">
        <f t="shared" si="4"/>
        <v>0</v>
      </c>
      <c r="K39" s="105">
        <f>K35-K37</f>
        <v>10459.151074457948</v>
      </c>
      <c r="L39" s="95">
        <f t="shared" si="4"/>
        <v>5.7482086728958652</v>
      </c>
      <c r="M39" s="91">
        <f t="shared" si="4"/>
        <v>238717.94155191851</v>
      </c>
      <c r="N39" s="95">
        <f>N35-N37</f>
        <v>371116.45582392195</v>
      </c>
      <c r="P39" s="53"/>
    </row>
    <row r="40" spans="2:16" ht="15.75" x14ac:dyDescent="0.25">
      <c r="B40" s="76"/>
      <c r="C40" s="87"/>
      <c r="D40" s="88"/>
      <c r="E40" s="76"/>
      <c r="F40" s="67"/>
      <c r="G40" s="67"/>
      <c r="H40" s="68"/>
      <c r="I40" s="76"/>
      <c r="J40" s="68"/>
      <c r="K40" s="67"/>
      <c r="L40" s="77"/>
      <c r="M40" s="68"/>
      <c r="N40" s="77"/>
    </row>
    <row r="41" spans="2:16" ht="15.75" x14ac:dyDescent="0.25">
      <c r="B41" s="86" t="s">
        <v>824</v>
      </c>
      <c r="C41" s="87" t="s">
        <v>390</v>
      </c>
      <c r="D41" s="88" t="s">
        <v>862</v>
      </c>
      <c r="E41" s="96">
        <f>Allocation!J596*12</f>
        <v>69</v>
      </c>
      <c r="F41" s="97">
        <f>+$E$41</f>
        <v>69</v>
      </c>
      <c r="G41" s="97">
        <f>+$E$41</f>
        <v>69</v>
      </c>
      <c r="H41" s="98">
        <f>G41</f>
        <v>69</v>
      </c>
      <c r="I41" s="96">
        <f>Allocation!J585</f>
        <v>398823.67877300608</v>
      </c>
      <c r="J41" s="98">
        <f>Allocation!J580</f>
        <v>398823.67877300608</v>
      </c>
      <c r="K41" s="97">
        <f>Allocation!J580</f>
        <v>398823.67877300608</v>
      </c>
      <c r="L41" s="99">
        <f>Allocation!J585</f>
        <v>398823.67877300608</v>
      </c>
      <c r="M41" s="97">
        <f>Allocation!J585</f>
        <v>398823.67877300608</v>
      </c>
      <c r="N41" s="77"/>
    </row>
    <row r="42" spans="2:16" ht="16.5" thickBot="1" x14ac:dyDescent="0.3">
      <c r="B42" s="76"/>
      <c r="C42" s="87"/>
      <c r="D42" s="88"/>
      <c r="E42" s="76"/>
      <c r="F42" s="67"/>
      <c r="G42" s="67"/>
      <c r="H42" s="68"/>
      <c r="I42" s="69"/>
      <c r="J42" s="70"/>
      <c r="K42" s="76"/>
      <c r="L42" s="77"/>
      <c r="M42" s="68"/>
      <c r="N42" s="77"/>
    </row>
    <row r="43" spans="2:16" ht="16.5" thickBot="1" x14ac:dyDescent="0.3">
      <c r="B43" s="107" t="s">
        <v>827</v>
      </c>
      <c r="C43" s="108" t="s">
        <v>870</v>
      </c>
      <c r="D43" s="109" t="s">
        <v>825</v>
      </c>
      <c r="E43" s="110" t="str">
        <f>CONCATENATE(TEXT(E39/E41,"$0.00"),"/Cust/Mo")</f>
        <v>$9.46/Cust/Mo</v>
      </c>
      <c r="F43" s="111" t="str">
        <f>CONCATENATE(TEXT(F39/F41,"$0.00"),"/Cust/Mo")</f>
        <v>$2.73/Cust/Mo</v>
      </c>
      <c r="G43" s="111" t="str">
        <f>CONCATENATE(TEXT(G39/G41,"$0.00"),"/Cust/Mo")</f>
        <v>$1754.97/Cust/Mo</v>
      </c>
      <c r="H43" s="112" t="str">
        <f>CONCATENATE(TEXT(H39/H41,"$0.00"),"/Cust/Mo")</f>
        <v>$1767.15/Cust/Mo</v>
      </c>
      <c r="I43" s="113" t="str">
        <f>CONCATENATE(TEXT(I39/I41,"$0.0000"),"/Mcf")</f>
        <v>$0.0000/Mcf</v>
      </c>
      <c r="J43" s="113" t="str">
        <f>CONCATENATE(TEXT(J39/J41,"$0.0000"),"/Mcf")</f>
        <v>$0.0000/Mcf</v>
      </c>
      <c r="K43" s="113" t="str">
        <f>CONCATENATE(TEXT(K39/K41,"$0.0000"),"/Mcf")</f>
        <v>$0.0262/Mcf</v>
      </c>
      <c r="L43" s="113" t="str">
        <f>CONCATENATE(TEXT(L39/L41,"$0.0000"),"/Mcf")</f>
        <v>$0.0000/Mcf</v>
      </c>
      <c r="M43" s="113" t="str">
        <f>CONCATENATE(TEXT(M39/M41,"$0.0000"),"/Mcf")</f>
        <v>$0.5986/Mcf</v>
      </c>
      <c r="N43" s="114"/>
    </row>
    <row r="44" spans="2:16" ht="15.75" x14ac:dyDescent="0.25"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</row>
    <row r="45" spans="2:16" ht="15.75" x14ac:dyDescent="0.25">
      <c r="B45" s="63" t="s">
        <v>872</v>
      </c>
      <c r="C45" s="63"/>
      <c r="D45" s="63"/>
      <c r="E45" s="63"/>
      <c r="F45" s="63"/>
      <c r="G45" s="63"/>
      <c r="H45" s="63"/>
      <c r="I45" s="196">
        <f>SUM(H39,I39,L39,M39)</f>
        <v>360657.30474946403</v>
      </c>
      <c r="J45" s="63"/>
      <c r="K45" s="63"/>
      <c r="L45" s="63"/>
      <c r="M45" s="115"/>
      <c r="N45" s="63"/>
    </row>
    <row r="46" spans="2:16" x14ac:dyDescent="0.2">
      <c r="M46" s="56"/>
      <c r="N46" s="53"/>
    </row>
    <row r="47" spans="2:16" x14ac:dyDescent="0.2">
      <c r="H47" s="197"/>
      <c r="I47" s="200"/>
      <c r="K47" s="53"/>
      <c r="M47" s="197" t="s">
        <v>878</v>
      </c>
      <c r="N47" s="199">
        <f>N39/H41</f>
        <v>5378.4993597669845</v>
      </c>
    </row>
    <row r="48" spans="2:16" x14ac:dyDescent="0.2">
      <c r="M48" s="56"/>
    </row>
    <row r="49" spans="9:13" x14ac:dyDescent="0.2">
      <c r="M49" s="56"/>
    </row>
    <row r="50" spans="9:13" x14ac:dyDescent="0.2">
      <c r="M50" s="56"/>
    </row>
    <row r="51" spans="9:13" x14ac:dyDescent="0.2">
      <c r="M51" s="56"/>
    </row>
    <row r="52" spans="9:13" x14ac:dyDescent="0.2">
      <c r="M52" s="56"/>
    </row>
    <row r="53" spans="9:13" x14ac:dyDescent="0.2">
      <c r="M53" s="56"/>
    </row>
    <row r="54" spans="9:13" x14ac:dyDescent="0.2">
      <c r="M54" s="56"/>
    </row>
    <row r="55" spans="9:13" x14ac:dyDescent="0.2">
      <c r="M55" s="56"/>
    </row>
    <row r="56" spans="9:13" x14ac:dyDescent="0.2">
      <c r="M56" s="56"/>
    </row>
    <row r="57" spans="9:13" x14ac:dyDescent="0.2">
      <c r="M57" s="56"/>
    </row>
    <row r="58" spans="9:13" x14ac:dyDescent="0.2">
      <c r="M58" s="56"/>
    </row>
    <row r="59" spans="9:13" x14ac:dyDescent="0.2">
      <c r="M59" s="56"/>
    </row>
    <row r="60" spans="9:13" x14ac:dyDescent="0.2">
      <c r="M60" s="56"/>
    </row>
    <row r="61" spans="9:13" x14ac:dyDescent="0.2">
      <c r="M61" s="56"/>
    </row>
    <row r="62" spans="9:13" x14ac:dyDescent="0.2">
      <c r="M62" s="56"/>
    </row>
    <row r="63" spans="9:13" x14ac:dyDescent="0.2">
      <c r="M63" s="56"/>
    </row>
    <row r="64" spans="9:13" x14ac:dyDescent="0.2">
      <c r="I64" s="57"/>
      <c r="J64" s="51"/>
      <c r="K64" s="51"/>
    </row>
    <row r="65" spans="9:11" x14ac:dyDescent="0.2">
      <c r="I65" s="51"/>
      <c r="J65" s="51"/>
      <c r="K65" s="58"/>
    </row>
    <row r="66" spans="9:11" x14ac:dyDescent="0.2">
      <c r="I66" s="51"/>
      <c r="J66" s="51"/>
      <c r="K66" s="59"/>
    </row>
    <row r="67" spans="9:11" x14ac:dyDescent="0.2">
      <c r="I67" s="51"/>
      <c r="J67" s="51"/>
      <c r="K67" s="59"/>
    </row>
    <row r="68" spans="9:11" x14ac:dyDescent="0.2">
      <c r="I68" s="51"/>
      <c r="J68" s="51"/>
      <c r="K68" s="60"/>
    </row>
    <row r="69" spans="9:11" x14ac:dyDescent="0.2">
      <c r="I69" s="51"/>
      <c r="J69" s="51"/>
      <c r="K69" s="61"/>
    </row>
    <row r="70" spans="9:11" x14ac:dyDescent="0.2">
      <c r="I70" s="51"/>
      <c r="J70" s="51"/>
      <c r="K70" s="62"/>
    </row>
    <row r="71" spans="9:11" x14ac:dyDescent="0.2">
      <c r="I71" s="51"/>
      <c r="J71" s="51"/>
      <c r="K71" s="51"/>
    </row>
    <row r="72" spans="9:11" x14ac:dyDescent="0.2">
      <c r="I72" s="51"/>
      <c r="J72" s="51"/>
      <c r="K72" s="51"/>
    </row>
    <row r="73" spans="9:11" x14ac:dyDescent="0.2">
      <c r="I73" s="51"/>
      <c r="J73" s="51"/>
      <c r="K73" s="59"/>
    </row>
  </sheetData>
  <mergeCells count="5">
    <mergeCell ref="B1:N1"/>
    <mergeCell ref="B3:N3"/>
    <mergeCell ref="B4:N4"/>
    <mergeCell ref="B6:N6"/>
    <mergeCell ref="E10:H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E33" sqref="E33"/>
    </sheetView>
  </sheetViews>
  <sheetFormatPr defaultRowHeight="12.75" x14ac:dyDescent="0.2"/>
  <cols>
    <col min="1" max="1" width="24.42578125" customWidth="1"/>
    <col min="2" max="2" width="8.28515625" customWidth="1"/>
    <col min="3" max="3" width="19.7109375" customWidth="1"/>
    <col min="4" max="4" width="19.85546875" customWidth="1"/>
    <col min="5" max="5" width="18.85546875" customWidth="1"/>
  </cols>
  <sheetData>
    <row r="1" spans="1:5" x14ac:dyDescent="0.2">
      <c r="A1" s="1" t="s">
        <v>764</v>
      </c>
    </row>
    <row r="2" spans="1:5" x14ac:dyDescent="0.2">
      <c r="A2" t="s">
        <v>763</v>
      </c>
    </row>
    <row r="4" spans="1:5" x14ac:dyDescent="0.2">
      <c r="C4" s="29" t="s">
        <v>830</v>
      </c>
      <c r="D4" s="29" t="s">
        <v>830</v>
      </c>
    </row>
    <row r="5" spans="1:5" x14ac:dyDescent="0.2">
      <c r="C5" s="2" t="s">
        <v>831</v>
      </c>
      <c r="D5" s="29" t="s">
        <v>832</v>
      </c>
      <c r="E5" s="2"/>
    </row>
    <row r="6" spans="1:5" x14ac:dyDescent="0.2">
      <c r="C6" s="2" t="s">
        <v>761</v>
      </c>
      <c r="D6" s="29" t="s">
        <v>761</v>
      </c>
      <c r="E6" s="29" t="s">
        <v>14</v>
      </c>
    </row>
    <row r="9" spans="1:5" x14ac:dyDescent="0.2">
      <c r="A9" t="s">
        <v>248</v>
      </c>
      <c r="C9" s="4">
        <f>SUM(Allocation!G67:I67)</f>
        <v>36895885.191976123</v>
      </c>
      <c r="D9" s="4">
        <f>SUM(Allocation!G62:I62)</f>
        <v>132933976.76829408</v>
      </c>
      <c r="E9" s="6">
        <f>C9+D9</f>
        <v>169829861.9602702</v>
      </c>
    </row>
    <row r="10" spans="1:5" x14ac:dyDescent="0.2">
      <c r="A10" t="s">
        <v>762</v>
      </c>
      <c r="B10" s="34">
        <f>Allocation!K527</f>
        <v>0.24490209922622824</v>
      </c>
      <c r="C10" s="4">
        <f>C9*B10</f>
        <v>9035879.7363248616</v>
      </c>
      <c r="D10" s="4">
        <f>D9*B10</f>
        <v>32555809.969045877</v>
      </c>
      <c r="E10" s="6">
        <f t="shared" ref="E10:E16" si="0">C10+D10</f>
        <v>41591689.705370739</v>
      </c>
    </row>
    <row r="11" spans="1:5" x14ac:dyDescent="0.2">
      <c r="A11" t="s">
        <v>684</v>
      </c>
      <c r="C11" s="4">
        <f>SUM(Allocation!G114:I114)</f>
        <v>3945610.2046724395</v>
      </c>
      <c r="D11" s="4">
        <f>SUM(Allocation!G109:I109)</f>
        <v>5678329.9168715533</v>
      </c>
      <c r="E11" s="6">
        <f t="shared" si="0"/>
        <v>9623940.1215439923</v>
      </c>
    </row>
    <row r="12" spans="1:5" x14ac:dyDescent="0.2">
      <c r="A12" t="s">
        <v>757</v>
      </c>
      <c r="C12" s="4">
        <f>SUM(Allocation!G207:I207)</f>
        <v>854703.45413043955</v>
      </c>
      <c r="D12" s="4">
        <f>SUM(Allocation!G202:I202)</f>
        <v>4177183.3261087965</v>
      </c>
      <c r="E12" s="6">
        <f t="shared" si="0"/>
        <v>5031886.7802392356</v>
      </c>
    </row>
    <row r="13" spans="1:5" x14ac:dyDescent="0.2">
      <c r="A13" t="s">
        <v>758</v>
      </c>
      <c r="C13" s="4">
        <f>SUM(Allocation!G384:I384)</f>
        <v>489635.06773372804</v>
      </c>
      <c r="D13" s="4">
        <f>SUM(Allocation!G379:I379)</f>
        <v>1409754.2505180647</v>
      </c>
      <c r="E13" s="6">
        <f t="shared" si="0"/>
        <v>1899389.3182517928</v>
      </c>
    </row>
    <row r="14" spans="1:5" x14ac:dyDescent="0.2">
      <c r="A14" t="s">
        <v>759</v>
      </c>
      <c r="C14" s="4">
        <f>SUM(Allocation!G296:I296)</f>
        <v>0</v>
      </c>
      <c r="D14" s="4">
        <f>SUM(Allocation!G291:I291)</f>
        <v>0</v>
      </c>
      <c r="E14" s="6">
        <f t="shared" si="0"/>
        <v>0</v>
      </c>
    </row>
    <row r="15" spans="1:5" x14ac:dyDescent="0.2">
      <c r="A15" t="s">
        <v>737</v>
      </c>
      <c r="C15" s="4">
        <f>SUM(Allocation!G252:I252)</f>
        <v>0</v>
      </c>
      <c r="D15" s="4">
        <f>SUM(Allocation!G247:I247)</f>
        <v>0</v>
      </c>
      <c r="E15" s="6">
        <f t="shared" si="0"/>
        <v>0</v>
      </c>
    </row>
    <row r="16" spans="1:5" x14ac:dyDescent="0.2">
      <c r="A16" t="s">
        <v>300</v>
      </c>
      <c r="B16" s="7">
        <f>(Allocation!L519+Allocation!L564)/Allocation!L568</f>
        <v>0.66313396246557132</v>
      </c>
      <c r="C16" s="4">
        <f>$B$16*C10</f>
        <v>5991998.7339114677</v>
      </c>
      <c r="D16" s="4">
        <f>$B$16*D10</f>
        <v>21588863.266049542</v>
      </c>
      <c r="E16" s="6">
        <f t="shared" si="0"/>
        <v>27580861.999961011</v>
      </c>
    </row>
    <row r="18" spans="1:5" x14ac:dyDescent="0.2">
      <c r="A18" t="s">
        <v>14</v>
      </c>
      <c r="C18" s="6">
        <f>SUM(C10:C17)</f>
        <v>20317827.196772933</v>
      </c>
      <c r="D18" s="6">
        <f>SUM(D10:D17)</f>
        <v>65409940.728593834</v>
      </c>
      <c r="E18" s="6">
        <f>SUM(E10:E17)</f>
        <v>85727767.925366774</v>
      </c>
    </row>
    <row r="20" spans="1:5" x14ac:dyDescent="0.2">
      <c r="A20" t="s">
        <v>760</v>
      </c>
      <c r="E20" s="26">
        <f>Allocation!G588+Allocation!H588+Allocation!I588</f>
        <v>478956.44705298572</v>
      </c>
    </row>
    <row r="22" spans="1:5" x14ac:dyDescent="0.2">
      <c r="A22" t="s">
        <v>768</v>
      </c>
      <c r="E22" s="24">
        <f>E18/E20</f>
        <v>178.98865012225826</v>
      </c>
    </row>
    <row r="24" spans="1:5" x14ac:dyDescent="0.2">
      <c r="A24" t="s">
        <v>769</v>
      </c>
      <c r="E24" s="24">
        <f>E22/12</f>
        <v>14.915720843521521</v>
      </c>
    </row>
    <row r="26" spans="1:5" x14ac:dyDescent="0.2">
      <c r="A26" t="s">
        <v>770</v>
      </c>
      <c r="E26" s="23">
        <f>E22/365</f>
        <v>0.4903798633486528</v>
      </c>
    </row>
    <row r="30" spans="1:5" x14ac:dyDescent="0.2">
      <c r="A30" s="201" t="s">
        <v>833</v>
      </c>
      <c r="B30" s="202"/>
      <c r="C30" s="202"/>
    </row>
  </sheetData>
  <phoneticPr fontId="13" type="noConversion"/>
  <pageMargins left="0.75" right="0.75" top="1" bottom="1" header="0.5" footer="0.5"/>
  <pageSetup orientation="portrait" horizontalDpi="200" verticalDpi="200" r:id="rId1"/>
  <headerFooter alignWithMargins="0">
    <oddFooter>&amp;R&amp;12Seelye Exhibit 8
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Functional Assignment</vt:lpstr>
      <vt:lpstr>Allocation</vt:lpstr>
      <vt:lpstr>Summary of Returns</vt:lpstr>
      <vt:lpstr>RGS Unit Cost</vt:lpstr>
      <vt:lpstr>CGS Unit Cost</vt:lpstr>
      <vt:lpstr>IGS Unit Cost</vt:lpstr>
      <vt:lpstr>AAGS Unit Cost</vt:lpstr>
      <vt:lpstr>Daily Utilization Charge</vt:lpstr>
      <vt:lpstr>Allocation!Print_Area</vt:lpstr>
      <vt:lpstr>'Functional Assignment'!Print_Area</vt:lpstr>
      <vt:lpstr>'RGS Unit Cost'!Print_Area</vt:lpstr>
      <vt:lpstr>Allocation!Print_Titles</vt:lpstr>
      <vt:lpstr>'Functional Assignment'!Print_Titles</vt:lpstr>
    </vt:vector>
  </TitlesOfParts>
  <Company>Dell Computer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Seelye</dc:creator>
  <cp:lastModifiedBy>Foxworthy, Carol</cp:lastModifiedBy>
  <cp:lastPrinted>2014-11-14T21:01:43Z</cp:lastPrinted>
  <dcterms:created xsi:type="dcterms:W3CDTF">1999-05-09T14:55:12Z</dcterms:created>
  <dcterms:modified xsi:type="dcterms:W3CDTF">2015-01-18T18:35:00Z</dcterms:modified>
</cp:coreProperties>
</file>