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5645" yWindow="0" windowWidth="13185" windowHeight="11010" tabRatio="601"/>
  </bookViews>
  <sheets>
    <sheet name="Functional Assignment" sheetId="1" r:id="rId1"/>
    <sheet name="Allocation ProForma" sheetId="2" r:id="rId2"/>
    <sheet name="Summary of Returns" sheetId="4" r:id="rId3"/>
    <sheet name="Billing Det" sheetId="5" r:id="rId4"/>
    <sheet name="Res Unit Costs" sheetId="14" r:id="rId5"/>
    <sheet name="GS" sheetId="24" r:id="rId6"/>
    <sheet name="PS Sec" sheetId="26" r:id="rId7"/>
    <sheet name="PS Primary" sheetId="27" r:id="rId8"/>
    <sheet name="TOD Sec" sheetId="28" r:id="rId9"/>
    <sheet name="RTS" sheetId="31" r:id="rId10"/>
    <sheet name="Meters" sheetId="7" r:id="rId11"/>
    <sheet name="Services" sheetId="8" r:id="rId12"/>
    <sheet name="Lighting" sheetId="1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\" hidden="1">#REF!</definedName>
    <definedName name="\\\" hidden="1">#REF!</definedName>
    <definedName name="\\\\" hidden="1">#REF!</definedName>
    <definedName name="\C" localSheetId="4">#REF!</definedName>
    <definedName name="\C">#REF!</definedName>
    <definedName name="\D">#REF!</definedName>
    <definedName name="\E" localSheetId="4">#REF!</definedName>
    <definedName name="\E">#REF!</definedName>
    <definedName name="\M">#REF!</definedName>
    <definedName name="\P">[1]dbase!#REF!</definedName>
    <definedName name="\R" localSheetId="4">#REF!</definedName>
    <definedName name="\R">#REF!</definedName>
    <definedName name="\S">[1]dbase!#REF!</definedName>
    <definedName name="\T">#REF!</definedName>
    <definedName name="\Y">[2]d20!#REF!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10NON_UTILITY">#REF!</definedName>
    <definedName name="_12MonResultsActual">'[3]12MonResults'!$AQ$4:$AQ$495</definedName>
    <definedName name="_12MonResultsRateClass">'[3]12MonResults'!$C$4:$C$495</definedName>
    <definedName name="_1GAS_FINANCING">#REF!</definedName>
    <definedName name="_xlnm._FilterDatabase" localSheetId="1" hidden="1">'Allocation ProForma'!$D$2:$E$1248</definedName>
    <definedName name="_xlnm._FilterDatabase" localSheetId="0" hidden="1">'Functional Assignment'!$C$2:$D$667</definedName>
    <definedName name="_may1">#REF!</definedName>
    <definedName name="_Order1" hidden="1">0</definedName>
    <definedName name="_Order2" hidden="1">0</definedName>
    <definedName name="_P" localSheetId="4">#REF!</definedName>
    <definedName name="_P">#REF!</definedName>
    <definedName name="_PG1">#REF!</definedName>
    <definedName name="_PG2">#REF!</definedName>
    <definedName name="A">#REF!</definedName>
    <definedName name="ACTUAL">"'Vol_Revs'!R5C3:R5C14"</definedName>
    <definedName name="ADJSUTW3">#REF!</definedName>
    <definedName name="ADJUSRN">#REF!</definedName>
    <definedName name="Adjust2">#REF!</definedName>
    <definedName name="ADJUSTA">#REF!</definedName>
    <definedName name="ADJUSTAA" localSheetId="4">#REF!</definedName>
    <definedName name="ADJUSTAA">#REF!</definedName>
    <definedName name="ADJUSTB">#REF!</definedName>
    <definedName name="ADJUSTC">#REF!</definedName>
    <definedName name="ADJUSTD1">#REF!</definedName>
    <definedName name="ADJUSTD2">#REF!</definedName>
    <definedName name="ADJUSTD3">#REF!</definedName>
    <definedName name="ADJUSTD4">#REF!</definedName>
    <definedName name="ADJUSTG1">#REF!</definedName>
    <definedName name="ADJUSTG2">#REF!</definedName>
    <definedName name="ADJUSTG3">#REF!</definedName>
    <definedName name="ADJUSTG4">#REF!</definedName>
    <definedName name="ADJUSTH">#REF!</definedName>
    <definedName name="ADJUSTI">#REF!</definedName>
    <definedName name="ADJUSTK">#REF!</definedName>
    <definedName name="ADJUSTM">#REF!</definedName>
    <definedName name="ADJUSTN">#REF!</definedName>
    <definedName name="ADJUSTO">#REF!</definedName>
    <definedName name="ADJUSTP">#REF!</definedName>
    <definedName name="ADJUSTQ">#REF!</definedName>
    <definedName name="ADJUSTR">#REF!</definedName>
    <definedName name="ADJUSTS" localSheetId="4">#REF!</definedName>
    <definedName name="ADJUSTS">#REF!</definedName>
    <definedName name="ADJUSTT">#REF!</definedName>
    <definedName name="ADJUSTW1">#REF!</definedName>
    <definedName name="ADJUSTW2">#REF!</definedName>
    <definedName name="ADJUSTX">#REF!</definedName>
    <definedName name="ADJUSTY">#REF!</definedName>
    <definedName name="ALERT2">#REF!</definedName>
    <definedName name="Annual_Sales_KU">'[4]LGE Sales'!#REF!</definedName>
    <definedName name="assets" localSheetId="4">#REF!</definedName>
    <definedName name="assets">#REF!</definedName>
    <definedName name="B">#REF!</definedName>
    <definedName name="Billed_Revenues_Dollars">#REF!</definedName>
    <definedName name="Billed_Sales__KWh">#REF!</definedName>
    <definedName name="BudCol01">[5]BudgetDatabase!$J$5:$J$443</definedName>
    <definedName name="BudCol02">[5]BudgetDatabase!$K$5:$K$443</definedName>
    <definedName name="BudCol03">[5]BudgetDatabase!$L$5:$L$443</definedName>
    <definedName name="BudCol04">[5]BudgetDatabase!$M$5:$M$443</definedName>
    <definedName name="BudCol05">[5]BudgetDatabase!$N$5:$N$443</definedName>
    <definedName name="BudCol06">[5]BudgetDatabase!$O$5:$O$443</definedName>
    <definedName name="BudCol07">[5]BudgetDatabase!$P$5:$P$443</definedName>
    <definedName name="BudCol08">[5]BudgetDatabase!$Q$5:$Q$443</definedName>
    <definedName name="BudCol09">[5]BudgetDatabase!$R$5:$R$443</definedName>
    <definedName name="BudCol10">[5]BudgetDatabase!$S$5:$S$443</definedName>
    <definedName name="BudCol11">[5]BudgetDatabase!$T$5:$T$443</definedName>
    <definedName name="BudCol12">[5]BudgetDatabase!$U$5:$U$443</definedName>
    <definedName name="BudCol13">[5]BudgetDatabase!$V$5:$V$443</definedName>
    <definedName name="BudCol14">[5]BudgetDatabase!$W$5:$W$443</definedName>
    <definedName name="BudCol15">[5]BudgetDatabase!$X$5:$X$443</definedName>
    <definedName name="BudCol16">[5]BudgetDatabase!$Y$5:$Y$443</definedName>
    <definedName name="BudCol17">[5]BudgetDatabase!$Z$5:$Z$443</definedName>
    <definedName name="BudCol18">[5]BudgetDatabase!$AA$5:$AA$443</definedName>
    <definedName name="BudCol19">[5]BudgetDatabase!$AB$5:$AB$443</definedName>
    <definedName name="BudCol20">[5]BudgetDatabase!$AC$5:$AC$443</definedName>
    <definedName name="BudCol21">[5]BudgetDatabase!$AD$5:$AD$443</definedName>
    <definedName name="BudCol22">[5]BudgetDatabase!$AE$5:$AE$443</definedName>
    <definedName name="BudCol23">[5]BudgetDatabase!$AF$5:$AF$443</definedName>
    <definedName name="BudCol24">[5]BudgetDatabase!$AG$5:$AG$443</definedName>
    <definedName name="BudCol25">[5]BudgetDatabase!$AH$5:$AH$443</definedName>
    <definedName name="BudColTmp">[5]BudgetDatabase!$AJ$5:$AJ$443</definedName>
    <definedName name="C_">#REF!</definedName>
    <definedName name="Choices_Wrapper" localSheetId="4">'Res Unit Costs'!Choices_Wrapper</definedName>
    <definedName name="Choices_Wrapper">[0]!Choices_Wrapper</definedName>
    <definedName name="CM" localSheetId="4">#REF!</definedName>
    <definedName name="CM">#REF!</definedName>
    <definedName name="Coal_Annual_KU">'[4]LGE Coal'!#REF!</definedName>
    <definedName name="coal_hide_ku_01">'[4]LGE Coal'!#REF!</definedName>
    <definedName name="coal_hide_lge_01">'[4]LGE Coal'!#REF!</definedName>
    <definedName name="coal_ku_01">'[4]LGE Coal'!#REF!</definedName>
    <definedName name="ColumnAttributes1">#REF!</definedName>
    <definedName name="ColumnHeadings1">#REF!</definedName>
    <definedName name="Comp" localSheetId="4">'Res Unit Costs'!Comp</definedName>
    <definedName name="Comp">[0]!Comp</definedName>
    <definedName name="ConsEarnings">#REF!</definedName>
    <definedName name="CONSOLIDATED">#REF!</definedName>
    <definedName name="CORPORATE">#REF!</definedName>
    <definedName name="counter">#REF!</definedName>
    <definedName name="CREDIT" localSheetId="4">#REF!</definedName>
    <definedName name="CREDIT">#REF!</definedName>
    <definedName name="CurReptgMo">[5]Input!$K$19</definedName>
    <definedName name="CurReptgYr">[5]Input!$K$21</definedName>
    <definedName name="D">#REF!</definedName>
    <definedName name="data">#REF!</definedName>
    <definedName name="data1">'[6]1'!#REF!</definedName>
    <definedName name="DateTimeNow">[5]Input!$AE$12</definedName>
    <definedName name="DEBIT" localSheetId="4">#REF!</definedName>
    <definedName name="DEBIT">#REF!</definedName>
    <definedName name="Detail">#REF!</definedName>
    <definedName name="ELEC_NET_OP_INC">#REF!</definedName>
    <definedName name="ELIMS">#REF!</definedName>
    <definedName name="EXHIB1A">'[7]#REF'!#REF!</definedName>
    <definedName name="EXHIB1B">#REF!</definedName>
    <definedName name="EXHIB1C">#REF!</definedName>
    <definedName name="EXHIB2B">'[8]Ex 2'!#REF!</definedName>
    <definedName name="EXHIB3" localSheetId="4">#REF!</definedName>
    <definedName name="EXHIB3">#REF!</definedName>
    <definedName name="EXHIB6">'[8]not used Ex 4'!#REF!</definedName>
    <definedName name="F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OOTER">#REF!</definedName>
    <definedName name="FORECAST">"'IFPSReport'!R5C3:R5C14"</definedName>
    <definedName name="fuelcost" localSheetId="4">#REF!</definedName>
    <definedName name="fuelcost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NET_OP_INC">#REF!</definedName>
    <definedName name="Gas_Sales_Revenues">#REF!</definedName>
    <definedName name="GenEx_Annual_KU">'[4]LGE Cost of Sales'!#REF!</definedName>
    <definedName name="genex_hide_ku_01">'[4]LGE Cost of Sales'!#REF!</definedName>
    <definedName name="genex_hide_lge_01">'[4]LGE Cost of Sales'!#REF!</definedName>
    <definedName name="genex_ku_01">'[4]LGE Cost of Sales'!#REF!</definedName>
    <definedName name="H">#REF!</definedName>
    <definedName name="Home_KU">#REF!</definedName>
    <definedName name="INPUT1">#REF!</definedName>
    <definedName name="INPUT2">#REF!</definedName>
    <definedName name="INPUTCOL">#REF!</definedName>
    <definedName name="INPUTROW">#REF!</definedName>
    <definedName name="InputSec01">[5]Input!$M$30</definedName>
    <definedName name="InputSec02">[5]Input!$M$40:$M$75</definedName>
    <definedName name="InputSec03">[5]Input!$K$87:$Q$89</definedName>
    <definedName name="InputSec04">[5]Input!$O$100:$Q$100</definedName>
    <definedName name="InputSec05A">[5]Input!$O$110:$Q$110</definedName>
    <definedName name="InputSec05B">[5]Input!$O$116:$Q$122</definedName>
    <definedName name="InputSec06">[5]Input!$M$133:$O$142</definedName>
    <definedName name="InputSec07">[5]Input!$O$151:$O$181</definedName>
    <definedName name="InputSec08A">[5]Input!$O$259:$O$283</definedName>
    <definedName name="InputSec08B">[5]Input!$G$296:$Q$296</definedName>
    <definedName name="InputSec08C">[5]Input!$I$306:$K$306</definedName>
    <definedName name="InputSec09A">[5]Input!$K$316:$Q$318</definedName>
    <definedName name="InputSec09B">[5]Input!$K$328:$M$330</definedName>
    <definedName name="InputSec10A">[5]Input!$K$345:$O$349</definedName>
    <definedName name="InputSec10B">[5]Input!$K$355:$O$355</definedName>
    <definedName name="InputSec10C">[5]Input!$K$362:$O$364</definedName>
    <definedName name="InputSec10D">[5]Input!$K$370:$O$370</definedName>
    <definedName name="InputSec11">[5]Input!$M$383:$O$391</definedName>
    <definedName name="InputSec12A">[5]Input!$M$406:$M$418</definedName>
    <definedName name="InputSec12B">[5]Input!$M$424</definedName>
    <definedName name="InputSec13">[5]Input!$M$433:$O$433</definedName>
    <definedName name="KUELIMBAL">#REF!</definedName>
    <definedName name="KUELIMCASH">#REF!</definedName>
    <definedName name="KUPWRGENIS">#REF!</definedName>
    <definedName name="KWHCol01">[5]KWHDistDatabase!$I$5:$I$425</definedName>
    <definedName name="KWHCol02">[5]KWHDistDatabase!$J$5:$J$425</definedName>
    <definedName name="KWHCol03">[5]KWHDistDatabase!$K$5:$K$425</definedName>
    <definedName name="KWHCol04">[5]KWHDistDatabase!$L$5:$L$425</definedName>
    <definedName name="KWHCol05">[5]KWHDistDatabase!$M$5:$M$425</definedName>
    <definedName name="KWHCol06">[5]KWHDistDatabase!$N$5:$N$425</definedName>
    <definedName name="KWHCol07">[5]KWHDistDatabase!$O$5:$O$425</definedName>
    <definedName name="KWHCol08">[5]KWHDistDatabase!$P$5:$P$425</definedName>
    <definedName name="KWHCol09">[5]KWHDistDatabase!$Q$5:$Q$425</definedName>
    <definedName name="KWHCol10">[5]KWHDistDatabase!$R$5:$R$425</definedName>
    <definedName name="KWHCol11">[5]KWHDistDatabase!$S$5:$S$425</definedName>
    <definedName name="KWHCol12">[5]KWHDistDatabase!$T$5:$T$425</definedName>
    <definedName name="KWHCol13">[5]KWHDistDatabase!$U$5:$U$425</definedName>
    <definedName name="KWHCol14">[5]KWHDistDatabase!$V$5:$V$425</definedName>
    <definedName name="KWHCol15">[5]KWHDistDatabase!$W$5:$W$425</definedName>
    <definedName name="KWHCol16">[5]KWHDistDatabase!$X$5:$X$425</definedName>
    <definedName name="KWHCol17">[5]KWHDistDatabase!$Y$5:$Y$425</definedName>
    <definedName name="KWHCol18">[5]KWHDistDatabase!$Z$5:$Z$425</definedName>
    <definedName name="KWHCol19">[5]KWHDistDatabase!$AA$5:$AA$425</definedName>
    <definedName name="KWHCol20">[5]KWHDistDatabase!$AB$5:$AB$425</definedName>
    <definedName name="KWHCol21">[5]KWHDistDatabase!$AC$5:$AC$425</definedName>
    <definedName name="KWHCol22">[5]KWHDistDatabase!$AD$5:$AD$425</definedName>
    <definedName name="KWHCol23">[5]KWHDistDatabase!$AE$5:$AE$425</definedName>
    <definedName name="KWHCol24">[5]KWHDistDatabase!$AF$5:$AF$425</definedName>
    <definedName name="KWHCol25">[5]KWHDistDatabase!$AG$5:$AG$425</definedName>
    <definedName name="KWHColTmp">[5]KWHDistDatabase!$AI$5:$AI$425</definedName>
    <definedName name="L_12MonResults_Demand_Measured_Base">'[9]12MonResults'!$K$4:$K$459</definedName>
    <definedName name="L_12MonResults_RateClass">'[9]12MonResults'!$C$4:$C$459</definedName>
    <definedName name="LEC">#REF!</definedName>
    <definedName name="LECBAL">#REF!</definedName>
    <definedName name="LECCASH">#REF!</definedName>
    <definedName name="LES">#REF!</definedName>
    <definedName name="LGE">#REF!</definedName>
    <definedName name="LNGCL">#REF!</definedName>
    <definedName name="Losses_by_State">#REF!</definedName>
    <definedName name="LOUPHONECOBAL">#REF!</definedName>
    <definedName name="LOUPHONECOCASH">#REF!</definedName>
    <definedName name="LOUPHONECOIS">#REF!</definedName>
    <definedName name="LPI">#REF!</definedName>
    <definedName name="MAIN">#REF!</definedName>
    <definedName name="MESG1">#REF!</definedName>
    <definedName name="MESG2">#REF!</definedName>
    <definedName name="MONTH_NAME">#REF!</definedName>
    <definedName name="MONTHCOUNT">#REF!</definedName>
    <definedName name="NATURAL">#REF!</definedName>
    <definedName name="NET_OP_INC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tRevenues">#REF!</definedName>
    <definedName name="NextReptgMo">[5]Input!$AE$19</definedName>
    <definedName name="NextReptgYr">[5]Input!$AE$21</definedName>
    <definedName name="Operating_Revenue_Dollars">#REF!</definedName>
    <definedName name="Operating_Sales__KWh">#REF!</definedName>
    <definedName name="PAGE" localSheetId="4">#REF!</definedName>
    <definedName name="PAGE">#REF!</definedName>
    <definedName name="PAGE10" localSheetId="4">#REF!</definedName>
    <definedName name="PAGE10">#REF!</definedName>
    <definedName name="PAGE1B">[2]d20!#REF!</definedName>
    <definedName name="PAGE7" localSheetId="4">#REF!</definedName>
    <definedName name="PAGE7">#REF!</definedName>
    <definedName name="page8" localSheetId="4">#REF!</definedName>
    <definedName name="page8">#REF!</definedName>
    <definedName name="PAGE9" localSheetId="4">#REF!</definedName>
    <definedName name="PAGE9">#REF!</definedName>
    <definedName name="PgFERC_449">#REF!</definedName>
    <definedName name="Plan">#REF!</definedName>
    <definedName name="_xlnm.Print_Area" localSheetId="1">'Allocation ProForma'!$A$1:$U$1110</definedName>
    <definedName name="_xlnm.Print_Area" localSheetId="3">'Billing Det'!$A$1:$D$36</definedName>
    <definedName name="_xlnm.Print_Area" localSheetId="0">'Functional Assignment'!$A$1:$AE$667</definedName>
    <definedName name="_xlnm.Print_Area" localSheetId="4">'Res Unit Costs'!$A$1:$K$58</definedName>
    <definedName name="_xlnm.Print_Area" localSheetId="2">'Summary of Returns'!$A$1:$G$67</definedName>
    <definedName name="_xlnm.Print_Titles" localSheetId="1">'Allocation ProForma'!$A:$E,'Allocation ProForma'!$2:$4</definedName>
    <definedName name="_xlnm.Print_Titles" localSheetId="3">'Billing Det'!$A:$A,'Billing Det'!$35:$36</definedName>
    <definedName name="_xlnm.Print_Titles" localSheetId="0">'Functional Assignment'!$A:$E,'Functional Assignment'!$2:$4</definedName>
    <definedName name="PRINT1">#REF!</definedName>
    <definedName name="PWRGENBAL">#REF!</definedName>
    <definedName name="PWRGENCASH">#REF!</definedName>
    <definedName name="QtrbyMonth">#REF!</definedName>
    <definedName name="RangeRptgMo">[10]Main!$K$11</definedName>
    <definedName name="RangeRptgYr">[11]Main!$G$5</definedName>
    <definedName name="REPORT" localSheetId="4">#REF!</definedName>
    <definedName name="REPORT">#REF!</definedName>
    <definedName name="ReportTitle1">#REF!</definedName>
    <definedName name="require_hide_ku_01">'[4]LGE Require &amp; Source'!#REF!</definedName>
    <definedName name="require_hide_lge_01">'[4]LGE Require &amp; Source'!#REF!</definedName>
    <definedName name="require_ku_01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vCol01">#REF!</definedName>
    <definedName name="RevCol01A">#REF!</definedName>
    <definedName name="RevCol01B" localSheetId="4">#REF!</definedName>
    <definedName name="RevCol01B">[12]RevDatabase!#REF!</definedName>
    <definedName name="RevCol02">#REF!</definedName>
    <definedName name="RevCol02A">#REF!</definedName>
    <definedName name="RevCol02B" localSheetId="4">#REF!</definedName>
    <definedName name="RevCol02B">[12]RevDatabase!#REF!</definedName>
    <definedName name="RevCol03">#REF!</definedName>
    <definedName name="RevCol04">#REF!</definedName>
    <definedName name="RevCol05">#REF!</definedName>
    <definedName name="RevCol06">#REF!</definedName>
    <definedName name="RevCol07">#REF!</definedName>
    <definedName name="RevCol08">#REF!</definedName>
    <definedName name="RevCol09">#REF!</definedName>
    <definedName name="RevCol10">#REF!</definedName>
    <definedName name="RevCol11">#REF!</definedName>
    <definedName name="RevCol12">#REF!</definedName>
    <definedName name="RevCol13">#REF!</definedName>
    <definedName name="RevCol14">#REF!</definedName>
    <definedName name="RevCol15">#REF!</definedName>
    <definedName name="RevCol16">#REF!</definedName>
    <definedName name="RevCol17">#REF!</definedName>
    <definedName name="RevCol18">#REF!</definedName>
    <definedName name="RevCol19">#REF!</definedName>
    <definedName name="RevCol20">#REF!</definedName>
    <definedName name="RevCol21">#REF!</definedName>
    <definedName name="RevCol22">#REF!</definedName>
    <definedName name="RevCol23">#REF!</definedName>
    <definedName name="RevCol24">#REF!</definedName>
    <definedName name="RevCol25">#REF!</definedName>
    <definedName name="RevCol26">#REF!</definedName>
    <definedName name="RevCol27">#REF!</definedName>
    <definedName name="RevCol28">#REF!</definedName>
    <definedName name="RevCol29">#REF!</definedName>
    <definedName name="RevCol30">#REF!</definedName>
    <definedName name="RevCol31">#REF!</definedName>
    <definedName name="RevCol32">#REF!</definedName>
    <definedName name="RevCol33">#REF!</definedName>
    <definedName name="RevCol34">#REF!</definedName>
    <definedName name="RevCol35">#REF!</definedName>
    <definedName name="RevCol36">#REF!</definedName>
    <definedName name="RevCol37">#REF!</definedName>
    <definedName name="RevColTmp" localSheetId="4">#REF!</definedName>
    <definedName name="RevColTmp">[12]RevDatabase!#REF!</definedName>
    <definedName name="RevColTmpA" localSheetId="4">#REF!</definedName>
    <definedName name="RevColTmpA">[12]RevDatabase!#REF!</definedName>
    <definedName name="RevColTmpB" localSheetId="4">#REF!</definedName>
    <definedName name="RevColTmpB">[12]RevDatabase!#REF!</definedName>
    <definedName name="revenues_hide_ku_01">'[4]KU Other Electric Revenues'!#REF!</definedName>
    <definedName name="revenues_ku_01">'[4]KU Other Electric Revenues'!#REF!</definedName>
    <definedName name="RowDetails1">#REF!</definedName>
    <definedName name="RPTCOL">#REF!</definedName>
    <definedName name="RPTROW">#REF!</definedName>
    <definedName name="Sales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CHEDZ" localSheetId="4">#REF!</definedName>
    <definedName name="SCHEDZ">#REF!</definedName>
    <definedName name="shoot">#REF!</definedName>
    <definedName name="START">#REF!</definedName>
    <definedName name="START2">#REF!</definedName>
    <definedName name="START3">#REF!</definedName>
    <definedName name="Support" localSheetId="4">#REF!</definedName>
    <definedName name="Support">#REF!</definedName>
    <definedName name="SUPPORT5" localSheetId="4">#REF!</definedName>
    <definedName name="SUPPORT5">#REF!</definedName>
    <definedName name="SUPPORT6" localSheetId="4">#REF!</definedName>
    <definedName name="SUPPORT6">#REF!</definedName>
    <definedName name="TAX_RATE">'[7]#REF'!#REF!</definedName>
    <definedName name="TempReptgMo">[5]Input!$AG$19</definedName>
    <definedName name="TempReptgYr">[5]Input!$AG$21</definedName>
    <definedName name="TenyrNIAC">#REF!</definedName>
    <definedName name="TenyrRev">#REF!</definedName>
    <definedName name="test" localSheetId="4">'Res Unit Costs'!test</definedName>
    <definedName name="test">[0]!test</definedName>
    <definedName name="Title">#REF!</definedName>
    <definedName name="Title_Choice">#REF!</definedName>
    <definedName name="Titles">#REF!</definedName>
    <definedName name="Titles_KU">#REF!</definedName>
    <definedName name="ttt" localSheetId="4">#REF!</definedName>
    <definedName name="ttt">#REF!</definedName>
    <definedName name="UpdateDate">[5]Input!$M$12</definedName>
    <definedName name="UpdateTime">[5]Input!$O$12</definedName>
    <definedName name="Variance">#REF!</definedName>
    <definedName name="VIEW1">#REF!</definedName>
    <definedName name="vol_rev_annual_ku">'[4]LGE Retail Margin'!#REF!</definedName>
    <definedName name="vol_rev_hide_ku_monthly">'[4]LGE Retail Margin'!#REF!</definedName>
    <definedName name="vol_rev_hide_lge_01">'[4]LGE Retail Margin'!#REF!</definedName>
    <definedName name="vol_rev_ku_monthly">'[4]LGE Retail Margin'!#REF!</definedName>
    <definedName name="volrev_data">'[4]LGE Retail Margin'!#REF!</definedName>
    <definedName name="YTD" localSheetId="4">#REF!</definedName>
    <definedName name="YTD">#REF!</definedName>
  </definedNames>
  <calcPr calcId="124519"/>
</workbook>
</file>

<file path=xl/calcChain.xml><?xml version="1.0" encoding="utf-8"?>
<calcChain xmlns="http://schemas.openxmlformats.org/spreadsheetml/2006/main">
  <c r="H1083" i="2"/>
  <c r="H1075"/>
  <c r="H1044"/>
  <c r="H1043"/>
  <c r="H1042"/>
  <c r="H1041"/>
  <c r="H1040"/>
  <c r="E49" i="31" l="1"/>
  <c r="G49" s="1"/>
  <c r="F101" i="1"/>
  <c r="N1083" i="2"/>
  <c r="N1075"/>
  <c r="N1044"/>
  <c r="N1043"/>
  <c r="N1040"/>
  <c r="N1013"/>
  <c r="E877"/>
  <c r="E943" s="1"/>
  <c r="N722"/>
  <c r="U1041"/>
  <c r="T1041"/>
  <c r="S1041"/>
  <c r="K1041"/>
  <c r="G1041"/>
  <c r="J1037"/>
  <c r="L1037"/>
  <c r="M1037"/>
  <c r="N1037"/>
  <c r="P1037"/>
  <c r="Q1037"/>
  <c r="R1037"/>
  <c r="A42" i="4"/>
  <c r="A65" s="1"/>
  <c r="A43"/>
  <c r="A66" s="1"/>
  <c r="A33"/>
  <c r="A56" s="1"/>
  <c r="A34"/>
  <c r="A57" s="1"/>
  <c r="A35"/>
  <c r="A58" s="1"/>
  <c r="A36"/>
  <c r="A59" s="1"/>
  <c r="A37"/>
  <c r="A60" s="1"/>
  <c r="A38"/>
  <c r="A61" s="1"/>
  <c r="A39"/>
  <c r="A62" s="1"/>
  <c r="A40"/>
  <c r="A63" s="1"/>
  <c r="A41"/>
  <c r="A64" s="1"/>
  <c r="A32"/>
  <c r="A55" s="1"/>
  <c r="AA770" i="2"/>
  <c r="R1083"/>
  <c r="Q1083"/>
  <c r="P1083"/>
  <c r="O1083"/>
  <c r="K1083"/>
  <c r="J1083"/>
  <c r="G1083"/>
  <c r="F35" i="5"/>
  <c r="E8"/>
  <c r="D8"/>
  <c r="G34"/>
  <c r="G32"/>
  <c r="T1012" i="2" s="1"/>
  <c r="G30" i="5"/>
  <c r="S1012" i="2" s="1"/>
  <c r="G28" i="5"/>
  <c r="R1012" i="2"/>
  <c r="G26" i="5"/>
  <c r="G24"/>
  <c r="P1012" i="2" s="1"/>
  <c r="G22" i="5"/>
  <c r="O1012" i="2" s="1"/>
  <c r="G20" i="5"/>
  <c r="G12"/>
  <c r="G10"/>
  <c r="W617" i="1"/>
  <c r="V617"/>
  <c r="T617"/>
  <c r="U617"/>
  <c r="T615"/>
  <c r="V615"/>
  <c r="V616" s="1"/>
  <c r="W615"/>
  <c r="U615"/>
  <c r="U616" s="1"/>
  <c r="P624"/>
  <c r="O624"/>
  <c r="N624"/>
  <c r="P1110" i="2"/>
  <c r="P722" s="1"/>
  <c r="Q1012"/>
  <c r="C22" i="7"/>
  <c r="B30" i="5"/>
  <c r="S1017" i="2" s="1"/>
  <c r="S1018" s="1"/>
  <c r="B34" i="5"/>
  <c r="B32"/>
  <c r="D34" i="8" s="1"/>
  <c r="E34" s="1"/>
  <c r="B28" i="5"/>
  <c r="B26"/>
  <c r="Q1017" i="2" s="1"/>
  <c r="Q1018" s="1"/>
  <c r="B24" i="5"/>
  <c r="D26" i="8" s="1"/>
  <c r="E26" s="1"/>
  <c r="B22" i="5"/>
  <c r="D24" i="8" s="1"/>
  <c r="E24" s="1"/>
  <c r="L22" i="5"/>
  <c r="O1041" i="2" s="1"/>
  <c r="K22" i="5"/>
  <c r="J22"/>
  <c r="O1044" i="2" s="1"/>
  <c r="O1050" s="1"/>
  <c r="H22" i="5"/>
  <c r="B20"/>
  <c r="D22" i="7" s="1"/>
  <c r="D18" i="5"/>
  <c r="G18"/>
  <c r="N1105" i="2" s="1"/>
  <c r="B18" i="5"/>
  <c r="L1018" i="2"/>
  <c r="D14" i="5"/>
  <c r="G14"/>
  <c r="J1012" i="2" s="1"/>
  <c r="B14" i="5"/>
  <c r="D16" i="7" s="1"/>
  <c r="E16" s="1"/>
  <c r="D16" i="5"/>
  <c r="G16" s="1"/>
  <c r="B16"/>
  <c r="K1017" i="2" s="1"/>
  <c r="K1018" s="1"/>
  <c r="C12" i="5"/>
  <c r="H1013" i="2" s="1"/>
  <c r="H49" i="24" s="1"/>
  <c r="B12" i="5"/>
  <c r="D14" i="7" s="1"/>
  <c r="E14" s="1"/>
  <c r="I1018" i="2"/>
  <c r="U1012"/>
  <c r="B10" i="5"/>
  <c r="H1017" i="2" s="1"/>
  <c r="B8" i="5"/>
  <c r="D6" i="11" s="1"/>
  <c r="G1017" i="2"/>
  <c r="G1018" s="1"/>
  <c r="G1029" s="1"/>
  <c r="C8" i="5"/>
  <c r="I8" s="1"/>
  <c r="T1044" i="2"/>
  <c r="T1050" s="1"/>
  <c r="N1050"/>
  <c r="L1050"/>
  <c r="T1043"/>
  <c r="T1057" s="1"/>
  <c r="I1057"/>
  <c r="H1057"/>
  <c r="G1044"/>
  <c r="G1050" s="1"/>
  <c r="G1043"/>
  <c r="G1057" s="1"/>
  <c r="T1042"/>
  <c r="G1042"/>
  <c r="T1040"/>
  <c r="K1040"/>
  <c r="J1040"/>
  <c r="G1040"/>
  <c r="J16" i="5"/>
  <c r="K1044" i="2" s="1"/>
  <c r="J14" i="5"/>
  <c r="J1044" i="2" s="1"/>
  <c r="J1050" s="1"/>
  <c r="K16" i="5"/>
  <c r="K1043" i="2"/>
  <c r="K1057" s="1"/>
  <c r="K14" i="5"/>
  <c r="J1043" i="2"/>
  <c r="F602" i="1"/>
  <c r="F572"/>
  <c r="F912" i="2"/>
  <c r="F973"/>
  <c r="V962"/>
  <c r="Z875"/>
  <c r="Y875"/>
  <c r="X875"/>
  <c r="W875"/>
  <c r="V875"/>
  <c r="U875"/>
  <c r="T875"/>
  <c r="S875"/>
  <c r="R875"/>
  <c r="Q875"/>
  <c r="P875"/>
  <c r="O875"/>
  <c r="N875"/>
  <c r="M875"/>
  <c r="L875"/>
  <c r="K875"/>
  <c r="J875"/>
  <c r="I875"/>
  <c r="H875"/>
  <c r="G875"/>
  <c r="F875"/>
  <c r="Z864"/>
  <c r="Y864"/>
  <c r="X864"/>
  <c r="W864"/>
  <c r="V864"/>
  <c r="M793"/>
  <c r="AA1088"/>
  <c r="AB1088" s="1"/>
  <c r="V1014"/>
  <c r="W1014"/>
  <c r="W1045" s="1"/>
  <c r="W1064" s="1"/>
  <c r="M1050"/>
  <c r="M1057"/>
  <c r="S1105"/>
  <c r="E35" i="5"/>
  <c r="D14" i="8"/>
  <c r="E14" s="1"/>
  <c r="O1013" i="2"/>
  <c r="F49" i="28" s="1"/>
  <c r="G1076" i="2"/>
  <c r="C36" i="7"/>
  <c r="C34"/>
  <c r="F128" i="1"/>
  <c r="U1044" i="2"/>
  <c r="S1044"/>
  <c r="S1050" s="1"/>
  <c r="R1044"/>
  <c r="Q1044"/>
  <c r="Q1050" s="1"/>
  <c r="P1044"/>
  <c r="P1050" s="1"/>
  <c r="U1043"/>
  <c r="S1043"/>
  <c r="R1043"/>
  <c r="Q1043"/>
  <c r="Q1057" s="1"/>
  <c r="P1043"/>
  <c r="U1042"/>
  <c r="S1042"/>
  <c r="U1040"/>
  <c r="S1040"/>
  <c r="R1040"/>
  <c r="Q1040"/>
  <c r="P1040"/>
  <c r="I34" i="5"/>
  <c r="I32"/>
  <c r="I30"/>
  <c r="I28"/>
  <c r="I26"/>
  <c r="I24"/>
  <c r="I22"/>
  <c r="I20"/>
  <c r="I18"/>
  <c r="I16"/>
  <c r="I14"/>
  <c r="I12"/>
  <c r="I10"/>
  <c r="V1086" i="2"/>
  <c r="W1086"/>
  <c r="X1086"/>
  <c r="Y1086"/>
  <c r="Z1086"/>
  <c r="E41" i="7"/>
  <c r="D34"/>
  <c r="D20"/>
  <c r="E20"/>
  <c r="D18"/>
  <c r="E18"/>
  <c r="D10"/>
  <c r="D20" i="8"/>
  <c r="E20"/>
  <c r="D18"/>
  <c r="E18"/>
  <c r="D10"/>
  <c r="E10"/>
  <c r="E41"/>
  <c r="F792" i="2"/>
  <c r="I630" i="1"/>
  <c r="J630"/>
  <c r="H630"/>
  <c r="AF630" s="1"/>
  <c r="AG630" s="1"/>
  <c r="F641"/>
  <c r="W616"/>
  <c r="AF615"/>
  <c r="AG615" s="1"/>
  <c r="O1043" i="2"/>
  <c r="O1040"/>
  <c r="O793"/>
  <c r="O722"/>
  <c r="E2"/>
  <c r="F2" s="1"/>
  <c r="G2" s="1"/>
  <c r="G722"/>
  <c r="H722"/>
  <c r="I722"/>
  <c r="J722"/>
  <c r="K722"/>
  <c r="L722"/>
  <c r="M722"/>
  <c r="Q722"/>
  <c r="R722"/>
  <c r="S722"/>
  <c r="T722"/>
  <c r="U722"/>
  <c r="F787"/>
  <c r="F788"/>
  <c r="G793"/>
  <c r="H793"/>
  <c r="I793"/>
  <c r="J793"/>
  <c r="K793"/>
  <c r="L793"/>
  <c r="N793"/>
  <c r="Q793"/>
  <c r="R793"/>
  <c r="S793"/>
  <c r="T793"/>
  <c r="U793"/>
  <c r="V793"/>
  <c r="W793"/>
  <c r="X793"/>
  <c r="Y793"/>
  <c r="Z793"/>
  <c r="F828"/>
  <c r="F910" s="1"/>
  <c r="AA900"/>
  <c r="AB900" s="1"/>
  <c r="F932"/>
  <c r="Z956"/>
  <c r="G1013"/>
  <c r="D5" i="11" s="1"/>
  <c r="J1013" i="2"/>
  <c r="F49" i="27" s="1"/>
  <c r="K1013" i="2"/>
  <c r="F49" i="26" s="1"/>
  <c r="L1014" i="2"/>
  <c r="N1014"/>
  <c r="P1013"/>
  <c r="F49" i="31" s="1"/>
  <c r="Q1013" i="2"/>
  <c r="R1013"/>
  <c r="R1014" s="1"/>
  <c r="S1013"/>
  <c r="T1013"/>
  <c r="T1014" s="1"/>
  <c r="U1013"/>
  <c r="V1045"/>
  <c r="V1064" s="1"/>
  <c r="V1018"/>
  <c r="V1019" s="1"/>
  <c r="W1018"/>
  <c r="W1019" s="1"/>
  <c r="X1018"/>
  <c r="X1019" s="1"/>
  <c r="X1020" s="1"/>
  <c r="X1022" s="1"/>
  <c r="Y1018"/>
  <c r="Y1019" s="1"/>
  <c r="Y1020" s="1"/>
  <c r="Y1022" s="1"/>
  <c r="Z1018"/>
  <c r="Z1019" s="1"/>
  <c r="Z1020" s="1"/>
  <c r="Z1022" s="1"/>
  <c r="X1025"/>
  <c r="Y1025"/>
  <c r="Z1025"/>
  <c r="V1030"/>
  <c r="V1031" s="1"/>
  <c r="W1030"/>
  <c r="W1031"/>
  <c r="X1030"/>
  <c r="X1031" s="1"/>
  <c r="X1033" s="1"/>
  <c r="Y1030"/>
  <c r="Y1031" s="1"/>
  <c r="Y1033" s="1"/>
  <c r="Z1030"/>
  <c r="Z1031" s="1"/>
  <c r="Z1033" s="1"/>
  <c r="V1036"/>
  <c r="W1036"/>
  <c r="X1036"/>
  <c r="Y1036"/>
  <c r="Z1036"/>
  <c r="F1050"/>
  <c r="V1050"/>
  <c r="W1050"/>
  <c r="X1050"/>
  <c r="Y1050"/>
  <c r="Z1050"/>
  <c r="AA1052"/>
  <c r="AB1052" s="1"/>
  <c r="F1057"/>
  <c r="N1057"/>
  <c r="V1057"/>
  <c r="W1057"/>
  <c r="X1057"/>
  <c r="Y1057"/>
  <c r="Z1057"/>
  <c r="AA1059"/>
  <c r="AB1059" s="1"/>
  <c r="F1064"/>
  <c r="X1064"/>
  <c r="Y1064"/>
  <c r="Z1064"/>
  <c r="AA1066"/>
  <c r="AB1066" s="1"/>
  <c r="F1092"/>
  <c r="H1105"/>
  <c r="I1105"/>
  <c r="P1105"/>
  <c r="Q1105"/>
  <c r="R1105"/>
  <c r="U1105"/>
  <c r="F1077"/>
  <c r="AA1079"/>
  <c r="AB1079" s="1"/>
  <c r="AA1080"/>
  <c r="AB1080" s="1"/>
  <c r="AA1081"/>
  <c r="AB1081" s="1"/>
  <c r="AA1084"/>
  <c r="AB1084" s="1"/>
  <c r="D2" i="1"/>
  <c r="E2"/>
  <c r="F2" s="1"/>
  <c r="G2" s="1"/>
  <c r="H2" s="1"/>
  <c r="G15"/>
  <c r="F29"/>
  <c r="F48" s="1"/>
  <c r="F46"/>
  <c r="F77"/>
  <c r="F94" s="1"/>
  <c r="F105"/>
  <c r="F114"/>
  <c r="F120"/>
  <c r="F136"/>
  <c r="F153"/>
  <c r="F162"/>
  <c r="F174"/>
  <c r="F183"/>
  <c r="F194"/>
  <c r="F204"/>
  <c r="F219"/>
  <c r="F239"/>
  <c r="G239"/>
  <c r="F257"/>
  <c r="G257"/>
  <c r="F271"/>
  <c r="G271"/>
  <c r="G273" s="1"/>
  <c r="G275" s="1"/>
  <c r="F289"/>
  <c r="G289"/>
  <c r="F304"/>
  <c r="G304"/>
  <c r="F329"/>
  <c r="G329"/>
  <c r="G333"/>
  <c r="F370"/>
  <c r="F379"/>
  <c r="F391"/>
  <c r="F400"/>
  <c r="F402" s="1"/>
  <c r="F413"/>
  <c r="F421"/>
  <c r="F423" s="1"/>
  <c r="F432"/>
  <c r="F448"/>
  <c r="G448"/>
  <c r="F463"/>
  <c r="G463"/>
  <c r="F482"/>
  <c r="F484" s="1"/>
  <c r="F486" s="1"/>
  <c r="G482"/>
  <c r="F497"/>
  <c r="G497"/>
  <c r="F512"/>
  <c r="G512"/>
  <c r="F536"/>
  <c r="G536"/>
  <c r="G540"/>
  <c r="F578"/>
  <c r="F586"/>
  <c r="F594"/>
  <c r="G608"/>
  <c r="AF614"/>
  <c r="AG614" s="1"/>
  <c r="AF618"/>
  <c r="AG618" s="1"/>
  <c r="AF619"/>
  <c r="AG619" s="1"/>
  <c r="AF620"/>
  <c r="AG620" s="1"/>
  <c r="AF621"/>
  <c r="AG621" s="1"/>
  <c r="AF622"/>
  <c r="AG622" s="1"/>
  <c r="AF623"/>
  <c r="AG623" s="1"/>
  <c r="AF625"/>
  <c r="AG625" s="1"/>
  <c r="AF626"/>
  <c r="AG626" s="1"/>
  <c r="AF627"/>
  <c r="AG627" s="1"/>
  <c r="AF628"/>
  <c r="AG628" s="1"/>
  <c r="F629"/>
  <c r="F631"/>
  <c r="F632"/>
  <c r="F633"/>
  <c r="F634"/>
  <c r="F635"/>
  <c r="AF636"/>
  <c r="AG636" s="1"/>
  <c r="AF637"/>
  <c r="AG637" s="1"/>
  <c r="F638"/>
  <c r="G638"/>
  <c r="AF642"/>
  <c r="AG642" s="1"/>
  <c r="AF643"/>
  <c r="AG643" s="1"/>
  <c r="AF644"/>
  <c r="AG644" s="1"/>
  <c r="AF645"/>
  <c r="AG645" s="1"/>
  <c r="AF646"/>
  <c r="AG646" s="1"/>
  <c r="V1033" i="2"/>
  <c r="V1034" s="1"/>
  <c r="AA1085"/>
  <c r="AB1085" s="1"/>
  <c r="AA1082"/>
  <c r="AB1082" s="1"/>
  <c r="AA1075"/>
  <c r="AA1083"/>
  <c r="AB1083" s="1"/>
  <c r="H35" i="5"/>
  <c r="L35"/>
  <c r="K35"/>
  <c r="G774" i="2"/>
  <c r="F15" i="1"/>
  <c r="H774" i="2"/>
  <c r="I774"/>
  <c r="J774"/>
  <c r="K774"/>
  <c r="L774"/>
  <c r="M774"/>
  <c r="N774"/>
  <c r="O774"/>
  <c r="P774"/>
  <c r="Q774"/>
  <c r="R774"/>
  <c r="S774"/>
  <c r="T774"/>
  <c r="U774"/>
  <c r="V774"/>
  <c r="W774"/>
  <c r="X774"/>
  <c r="Y774"/>
  <c r="Z774"/>
  <c r="AA1078"/>
  <c r="AB1078"/>
  <c r="B35" i="5"/>
  <c r="M1018" i="2"/>
  <c r="M1019" s="1"/>
  <c r="P793"/>
  <c r="AA793" s="1"/>
  <c r="W1033"/>
  <c r="W1034" s="1"/>
  <c r="W1035" s="1"/>
  <c r="AA875"/>
  <c r="AB875" s="1"/>
  <c r="T616" i="1"/>
  <c r="F1096" i="2"/>
  <c r="F1097" s="1"/>
  <c r="F1099" s="1"/>
  <c r="F1110"/>
  <c r="F722" s="1"/>
  <c r="R666" i="1"/>
  <c r="Z666"/>
  <c r="V666"/>
  <c r="AA666"/>
  <c r="W666"/>
  <c r="U666"/>
  <c r="F606"/>
  <c r="E34" i="7"/>
  <c r="AB1075" i="2"/>
  <c r="D15" i="11"/>
  <c r="M1014" i="2"/>
  <c r="AA1076"/>
  <c r="AB1076" s="1"/>
  <c r="G801"/>
  <c r="G799"/>
  <c r="G765"/>
  <c r="G763"/>
  <c r="G762"/>
  <c r="G769"/>
  <c r="G802"/>
  <c r="D36" i="14" s="1"/>
  <c r="I35" i="5"/>
  <c r="D18" i="11"/>
  <c r="D28"/>
  <c r="AA1086" i="2"/>
  <c r="AB1086" s="1"/>
  <c r="G803"/>
  <c r="H799"/>
  <c r="H765"/>
  <c r="H769"/>
  <c r="H763"/>
  <c r="H801"/>
  <c r="H762"/>
  <c r="H803"/>
  <c r="H802"/>
  <c r="D36" i="24" s="1"/>
  <c r="I803" i="2"/>
  <c r="M1064"/>
  <c r="I763"/>
  <c r="I762"/>
  <c r="I802"/>
  <c r="I769"/>
  <c r="I765"/>
  <c r="I799"/>
  <c r="I801"/>
  <c r="J769"/>
  <c r="J762"/>
  <c r="J801"/>
  <c r="J802"/>
  <c r="D36" i="27" s="1"/>
  <c r="J799" i="2"/>
  <c r="J763"/>
  <c r="J765"/>
  <c r="J803"/>
  <c r="K801"/>
  <c r="K763"/>
  <c r="K799"/>
  <c r="K802"/>
  <c r="D36" i="26" s="1"/>
  <c r="K765" i="2"/>
  <c r="K769"/>
  <c r="K762"/>
  <c r="K803"/>
  <c r="L799"/>
  <c r="L765"/>
  <c r="L762"/>
  <c r="L801"/>
  <c r="L769"/>
  <c r="L802"/>
  <c r="L763"/>
  <c r="L803"/>
  <c r="M801"/>
  <c r="M769"/>
  <c r="M762"/>
  <c r="M763"/>
  <c r="M802"/>
  <c r="M799"/>
  <c r="M765"/>
  <c r="M803"/>
  <c r="N762"/>
  <c r="N763"/>
  <c r="N802"/>
  <c r="N769"/>
  <c r="N799"/>
  <c r="N765"/>
  <c r="N801"/>
  <c r="N803"/>
  <c r="O801"/>
  <c r="O763"/>
  <c r="O765"/>
  <c r="O762"/>
  <c r="O769"/>
  <c r="O799"/>
  <c r="O802"/>
  <c r="D36" i="28" s="1"/>
  <c r="O803" i="2"/>
  <c r="P802"/>
  <c r="D36" i="31" s="1"/>
  <c r="P801" i="2"/>
  <c r="P765"/>
  <c r="P762"/>
  <c r="P763"/>
  <c r="P799"/>
  <c r="P769"/>
  <c r="P803"/>
  <c r="Q763"/>
  <c r="Q802"/>
  <c r="Q762"/>
  <c r="Q769"/>
  <c r="Q799"/>
  <c r="Q801"/>
  <c r="Q765"/>
  <c r="Q803"/>
  <c r="R801"/>
  <c r="R765"/>
  <c r="R769"/>
  <c r="R802"/>
  <c r="R799"/>
  <c r="R762"/>
  <c r="R763"/>
  <c r="R803"/>
  <c r="S802"/>
  <c r="S801"/>
  <c r="S762"/>
  <c r="S765"/>
  <c r="S769"/>
  <c r="S799"/>
  <c r="S763"/>
  <c r="S803"/>
  <c r="T765"/>
  <c r="T769"/>
  <c r="T803"/>
  <c r="T763"/>
  <c r="T762"/>
  <c r="T801"/>
  <c r="T799"/>
  <c r="T802"/>
  <c r="U802"/>
  <c r="U801"/>
  <c r="U765"/>
  <c r="U803"/>
  <c r="U799"/>
  <c r="U769"/>
  <c r="U763"/>
  <c r="U762"/>
  <c r="V802"/>
  <c r="V799"/>
  <c r="V769"/>
  <c r="V763"/>
  <c r="V765"/>
  <c r="V762"/>
  <c r="V803"/>
  <c r="V801"/>
  <c r="W762"/>
  <c r="W769"/>
  <c r="W799"/>
  <c r="W763"/>
  <c r="W765"/>
  <c r="W803"/>
  <c r="W802"/>
  <c r="W801"/>
  <c r="X802"/>
  <c r="X801"/>
  <c r="X769"/>
  <c r="X763"/>
  <c r="X799"/>
  <c r="X803"/>
  <c r="X762"/>
  <c r="X765"/>
  <c r="Y802"/>
  <c r="Y769"/>
  <c r="Y762"/>
  <c r="Y765"/>
  <c r="Y799"/>
  <c r="Y803"/>
  <c r="Y763"/>
  <c r="Y801"/>
  <c r="Z765"/>
  <c r="Z799"/>
  <c r="Z801"/>
  <c r="Z762"/>
  <c r="Z802"/>
  <c r="Z769"/>
  <c r="Z803"/>
  <c r="Z763"/>
  <c r="H1014"/>
  <c r="E10" i="7"/>
  <c r="P1057" i="2"/>
  <c r="R1057"/>
  <c r="U1057"/>
  <c r="E49" i="14"/>
  <c r="G1014" i="2"/>
  <c r="AA1042"/>
  <c r="AB1042" s="1"/>
  <c r="H49" i="14"/>
  <c r="AB770" i="2"/>
  <c r="H131" i="1"/>
  <c r="H286"/>
  <c r="H410"/>
  <c r="H508"/>
  <c r="H170"/>
  <c r="H376"/>
  <c r="H509"/>
  <c r="H171"/>
  <c r="H37"/>
  <c r="H148"/>
  <c r="H293"/>
  <c r="H417"/>
  <c r="H640"/>
  <c r="H178"/>
  <c r="H302"/>
  <c r="H411"/>
  <c r="H581"/>
  <c r="H179"/>
  <c r="H160"/>
  <c r="H297"/>
  <c r="H500"/>
  <c r="H191"/>
  <c r="H363"/>
  <c r="H418"/>
  <c r="H39"/>
  <c r="H150"/>
  <c r="H251"/>
  <c r="H169"/>
  <c r="H301"/>
  <c r="H458"/>
  <c r="H42"/>
  <c r="H157"/>
  <c r="H294"/>
  <c r="H181"/>
  <c r="H367"/>
  <c r="H491"/>
  <c r="H73"/>
  <c r="H298"/>
  <c r="H407"/>
  <c r="H63"/>
  <c r="H215"/>
  <c r="H475"/>
  <c r="H190"/>
  <c r="H375"/>
  <c r="H495"/>
  <c r="H113"/>
  <c r="H283"/>
  <c r="H385"/>
  <c r="H492"/>
  <c r="H145"/>
  <c r="H41"/>
  <c r="H457" s="1"/>
  <c r="H199"/>
  <c r="H388"/>
  <c r="H38"/>
  <c r="H476" s="1"/>
  <c r="H149"/>
  <c r="H287"/>
  <c r="H389"/>
  <c r="H501"/>
  <c r="H266"/>
  <c r="H192"/>
  <c r="H72"/>
  <c r="H217"/>
  <c r="H396"/>
  <c r="H504"/>
  <c r="H459"/>
  <c r="H200"/>
  <c r="H368"/>
  <c r="H429"/>
  <c r="H43"/>
  <c r="H249" s="1"/>
  <c r="H158"/>
  <c r="H250"/>
  <c r="H1018" i="2"/>
  <c r="H1019" s="1"/>
  <c r="AA1043"/>
  <c r="AB1043" s="1"/>
  <c r="D30" i="8"/>
  <c r="R1017" i="2"/>
  <c r="R1018" s="1"/>
  <c r="U1017"/>
  <c r="U1018" s="1"/>
  <c r="U1029" s="1"/>
  <c r="D36" i="7"/>
  <c r="E36" s="1"/>
  <c r="P1017" i="2"/>
  <c r="P1018" s="1"/>
  <c r="P1029" s="1"/>
  <c r="D30" i="7"/>
  <c r="D36" i="8"/>
  <c r="E36" s="1"/>
  <c r="D35" i="5"/>
  <c r="Q1014" i="2"/>
  <c r="Q1045" s="1"/>
  <c r="Q1064" s="1"/>
  <c r="G49" i="14"/>
  <c r="AA1044" i="2"/>
  <c r="AB1044" s="1"/>
  <c r="H1050"/>
  <c r="D32" i="7"/>
  <c r="E32" s="1"/>
  <c r="D10" i="11"/>
  <c r="D26" i="7"/>
  <c r="E26"/>
  <c r="C28"/>
  <c r="E22"/>
  <c r="D32" i="8"/>
  <c r="E32"/>
  <c r="G8" i="5"/>
  <c r="O1017" i="2"/>
  <c r="T1017"/>
  <c r="T1018" s="1"/>
  <c r="G1012"/>
  <c r="G984" s="1"/>
  <c r="G1105"/>
  <c r="H267" i="1"/>
  <c r="H477"/>
  <c r="O1018" i="2"/>
  <c r="O1029" s="1"/>
  <c r="C30" i="7"/>
  <c r="E30" s="1"/>
  <c r="E30" i="8"/>
  <c r="H265" i="1"/>
  <c r="H455"/>
  <c r="H248"/>
  <c r="H247"/>
  <c r="H638"/>
  <c r="H121" s="1"/>
  <c r="H454"/>
  <c r="H264"/>
  <c r="G771" i="2"/>
  <c r="G707"/>
  <c r="G759"/>
  <c r="G760"/>
  <c r="N1045"/>
  <c r="N1064" s="1"/>
  <c r="T1045"/>
  <c r="T1064" s="1"/>
  <c r="R1045"/>
  <c r="R1064" s="1"/>
  <c r="L1045"/>
  <c r="L1064" s="1"/>
  <c r="K1014"/>
  <c r="K1045" s="1"/>
  <c r="K1064" s="1"/>
  <c r="F49" i="14"/>
  <c r="R1029" i="2"/>
  <c r="R1036" s="1"/>
  <c r="R1019"/>
  <c r="R1022" s="1"/>
  <c r="F986"/>
  <c r="I1029"/>
  <c r="I1019"/>
  <c r="L1029"/>
  <c r="L1019"/>
  <c r="AA722"/>
  <c r="V1022"/>
  <c r="V1020"/>
  <c r="G761"/>
  <c r="G1008"/>
  <c r="G798"/>
  <c r="G701"/>
  <c r="G1095"/>
  <c r="H2"/>
  <c r="G703"/>
  <c r="G700"/>
  <c r="G800"/>
  <c r="G766"/>
  <c r="G704"/>
  <c r="G764"/>
  <c r="G768"/>
  <c r="W1022"/>
  <c r="W1020"/>
  <c r="G1002"/>
  <c r="G698" s="1"/>
  <c r="P1108"/>
  <c r="F1108" s="1"/>
  <c r="H702"/>
  <c r="H1029"/>
  <c r="J49" i="24" s="1"/>
  <c r="G797" i="2"/>
  <c r="G1045"/>
  <c r="G1064" s="1"/>
  <c r="G702"/>
  <c r="J1057"/>
  <c r="D17" i="11"/>
  <c r="D7"/>
  <c r="S1019" i="2"/>
  <c r="S1022" s="1"/>
  <c r="S1029"/>
  <c r="S1030" s="1"/>
  <c r="S1031" s="1"/>
  <c r="S1021"/>
  <c r="AA1021" s="1"/>
  <c r="AB1021" s="1"/>
  <c r="H700"/>
  <c r="H1045"/>
  <c r="H701"/>
  <c r="G1019"/>
  <c r="G1020" s="1"/>
  <c r="L1057"/>
  <c r="U1014"/>
  <c r="S1014"/>
  <c r="S1045" s="1"/>
  <c r="S1064" s="1"/>
  <c r="I1014"/>
  <c r="O1057"/>
  <c r="S1057"/>
  <c r="R1050"/>
  <c r="U1050"/>
  <c r="AA1040"/>
  <c r="AB1040" s="1"/>
  <c r="AA1013"/>
  <c r="AB1013" s="1"/>
  <c r="D3" i="11"/>
  <c r="D9" s="1"/>
  <c r="D11" s="1"/>
  <c r="I1050" i="2"/>
  <c r="I1036"/>
  <c r="L1030"/>
  <c r="L1036"/>
  <c r="I1023"/>
  <c r="I1024" s="1"/>
  <c r="I1022"/>
  <c r="I1025" s="1"/>
  <c r="I1020"/>
  <c r="L1023"/>
  <c r="L1020"/>
  <c r="L1022"/>
  <c r="L1025" s="1"/>
  <c r="W1025"/>
  <c r="W1023"/>
  <c r="W1024" s="1"/>
  <c r="H1008"/>
  <c r="H764"/>
  <c r="H1095"/>
  <c r="H768"/>
  <c r="H798"/>
  <c r="I2"/>
  <c r="I984" s="1"/>
  <c r="H1002"/>
  <c r="H698" s="1"/>
  <c r="H766"/>
  <c r="H704"/>
  <c r="H703"/>
  <c r="H797"/>
  <c r="H761"/>
  <c r="H800"/>
  <c r="V1023"/>
  <c r="V1025"/>
  <c r="H1030"/>
  <c r="H1031" s="1"/>
  <c r="H1036"/>
  <c r="D19" i="11"/>
  <c r="D21" s="1"/>
  <c r="D27"/>
  <c r="D29" s="1"/>
  <c r="U1045" i="2"/>
  <c r="U1064" s="1"/>
  <c r="H1064"/>
  <c r="S1020"/>
  <c r="I702"/>
  <c r="I700"/>
  <c r="I1045"/>
  <c r="I1064" s="1"/>
  <c r="S1033"/>
  <c r="S1034" s="1"/>
  <c r="S1035" s="1"/>
  <c r="L1033"/>
  <c r="L1031"/>
  <c r="L1034"/>
  <c r="I759"/>
  <c r="I703"/>
  <c r="I798"/>
  <c r="I1009"/>
  <c r="H1033"/>
  <c r="H1034"/>
  <c r="H1035" s="1"/>
  <c r="AA802"/>
  <c r="AB802" s="1"/>
  <c r="AA799"/>
  <c r="AB799" s="1"/>
  <c r="AA762"/>
  <c r="AB762" s="1"/>
  <c r="AA769"/>
  <c r="AB769" s="1"/>
  <c r="AA765"/>
  <c r="AB765" s="1"/>
  <c r="AA803"/>
  <c r="AB803" s="1"/>
  <c r="D43" i="14"/>
  <c r="F43" s="1"/>
  <c r="K43" s="1"/>
  <c r="L43" s="1"/>
  <c r="AA801" i="2"/>
  <c r="AB801" s="1"/>
  <c r="AA763"/>
  <c r="AB763" s="1"/>
  <c r="D43" i="24"/>
  <c r="F43" s="1"/>
  <c r="K43" s="1"/>
  <c r="L43" s="1"/>
  <c r="E49" i="28"/>
  <c r="G49" s="1"/>
  <c r="H49" s="1"/>
  <c r="E49" i="27"/>
  <c r="G49" s="1"/>
  <c r="H49" s="1"/>
  <c r="E49" i="26"/>
  <c r="G49" s="1"/>
  <c r="H49" s="1"/>
  <c r="H49" i="31"/>
  <c r="D34" i="24" l="1"/>
  <c r="F34" s="1"/>
  <c r="K34" s="1"/>
  <c r="L34" s="1"/>
  <c r="F941" i="2"/>
  <c r="F982"/>
  <c r="I49" i="31"/>
  <c r="P1030" i="2"/>
  <c r="S1025"/>
  <c r="S1026" s="1"/>
  <c r="S1037" s="1"/>
  <c r="S1024"/>
  <c r="S1023"/>
  <c r="T1029"/>
  <c r="T1019"/>
  <c r="I1010"/>
  <c r="J2"/>
  <c r="I704"/>
  <c r="I707"/>
  <c r="S1036"/>
  <c r="I701"/>
  <c r="I1095"/>
  <c r="G772"/>
  <c r="I772"/>
  <c r="I771"/>
  <c r="I1008"/>
  <c r="I800"/>
  <c r="I761"/>
  <c r="G1023"/>
  <c r="P1019"/>
  <c r="R1030"/>
  <c r="G901"/>
  <c r="O1019"/>
  <c r="I901"/>
  <c r="I912" s="1"/>
  <c r="I766"/>
  <c r="I760"/>
  <c r="I764"/>
  <c r="I797"/>
  <c r="I1002"/>
  <c r="I698" s="1"/>
  <c r="I768"/>
  <c r="I1030"/>
  <c r="M1029"/>
  <c r="AA774"/>
  <c r="AB774" s="1"/>
  <c r="H479" i="1"/>
  <c r="H456"/>
  <c r="H268"/>
  <c r="H478"/>
  <c r="F67"/>
  <c r="S1032" i="2"/>
  <c r="AA1032" s="1"/>
  <c r="AB1032" s="1"/>
  <c r="F185" i="1"/>
  <c r="F164"/>
  <c r="G1009" i="2"/>
  <c r="G1031"/>
  <c r="M1023"/>
  <c r="M1020"/>
  <c r="M1022"/>
  <c r="M1025" s="1"/>
  <c r="F93" i="1"/>
  <c r="F96" s="1"/>
  <c r="F107" s="1"/>
  <c r="F138" s="1"/>
  <c r="F79"/>
  <c r="Q1019" i="2"/>
  <c r="Q1022" s="1"/>
  <c r="Q1029"/>
  <c r="I1026"/>
  <c r="I1005"/>
  <c r="R1025"/>
  <c r="R1023"/>
  <c r="F793"/>
  <c r="AB793" s="1"/>
  <c r="F723"/>
  <c r="F794" s="1"/>
  <c r="K1105"/>
  <c r="K1012"/>
  <c r="G35" i="5"/>
  <c r="AB722" i="2"/>
  <c r="F488" i="1"/>
  <c r="F381"/>
  <c r="F425" s="1"/>
  <c r="F273"/>
  <c r="F275" s="1"/>
  <c r="D28" i="8"/>
  <c r="E28" s="1"/>
  <c r="AF624" i="1"/>
  <c r="AG624" s="1"/>
  <c r="AF616"/>
  <c r="AG616" s="1"/>
  <c r="AF617"/>
  <c r="AG617" s="1"/>
  <c r="G1022" i="2"/>
  <c r="R1020"/>
  <c r="G484" i="1"/>
  <c r="G486" s="1"/>
  <c r="G488" s="1"/>
  <c r="F206"/>
  <c r="F208" s="1"/>
  <c r="F221" s="1"/>
  <c r="F277" s="1"/>
  <c r="N1017" i="2"/>
  <c r="D24" i="7"/>
  <c r="E24" s="1"/>
  <c r="D28"/>
  <c r="E28" s="1"/>
  <c r="I983" i="2"/>
  <c r="K1050"/>
  <c r="N1018"/>
  <c r="F538" i="1"/>
  <c r="F540" s="1"/>
  <c r="F514"/>
  <c r="G277"/>
  <c r="G306"/>
  <c r="H505"/>
  <c r="H299"/>
  <c r="H398"/>
  <c r="H493"/>
  <c r="H36"/>
  <c r="H40"/>
  <c r="H146"/>
  <c r="H172"/>
  <c r="H216"/>
  <c r="H300"/>
  <c r="H395"/>
  <c r="H503"/>
  <c r="H147"/>
  <c r="I2"/>
  <c r="H295"/>
  <c r="H364"/>
  <c r="H408"/>
  <c r="H502"/>
  <c r="H44"/>
  <c r="H151"/>
  <c r="H180"/>
  <c r="H285"/>
  <c r="H366"/>
  <c r="H409"/>
  <c r="H507"/>
  <c r="H365"/>
  <c r="H263"/>
  <c r="H245"/>
  <c r="H397"/>
  <c r="H201"/>
  <c r="H377"/>
  <c r="H419"/>
  <c r="H506"/>
  <c r="H262"/>
  <c r="H64"/>
  <c r="H159"/>
  <c r="H189"/>
  <c r="H292"/>
  <c r="H374"/>
  <c r="H416"/>
  <c r="H589"/>
  <c r="H19"/>
  <c r="H33"/>
  <c r="H440" s="1"/>
  <c r="H23"/>
  <c r="H284"/>
  <c r="H386"/>
  <c r="H430"/>
  <c r="H510"/>
  <c r="H99"/>
  <c r="H168"/>
  <c r="H202"/>
  <c r="H296"/>
  <c r="H387"/>
  <c r="H494"/>
  <c r="H639"/>
  <c r="H27"/>
  <c r="H229"/>
  <c r="H438"/>
  <c r="H132"/>
  <c r="H443"/>
  <c r="H441"/>
  <c r="H442"/>
  <c r="H572"/>
  <c r="H453"/>
  <c r="H474"/>
  <c r="J1017" i="2"/>
  <c r="D22" i="8"/>
  <c r="E22" s="1"/>
  <c r="N1012" i="2"/>
  <c r="E49" i="24"/>
  <c r="G49"/>
  <c r="J35" i="5"/>
  <c r="T1105" i="2"/>
  <c r="J1105"/>
  <c r="D25" i="11"/>
  <c r="D31" s="1"/>
  <c r="P1014" i="2"/>
  <c r="J1014"/>
  <c r="C35" i="5"/>
  <c r="D12" i="8"/>
  <c r="E12" s="1"/>
  <c r="E38" s="1"/>
  <c r="D16"/>
  <c r="E16" s="1"/>
  <c r="D12" i="7"/>
  <c r="E12" s="1"/>
  <c r="E38" s="1"/>
  <c r="O1105" i="2"/>
  <c r="O1014"/>
  <c r="AA1057"/>
  <c r="AB1057" s="1"/>
  <c r="H1012"/>
  <c r="AA1041"/>
  <c r="AB1041" s="1"/>
  <c r="F49" i="24"/>
  <c r="Q1023" i="2"/>
  <c r="Q1025"/>
  <c r="J49" i="28"/>
  <c r="O1030" i="2"/>
  <c r="I49" i="28"/>
  <c r="O1036" i="2"/>
  <c r="K1019"/>
  <c r="K1029"/>
  <c r="U1036"/>
  <c r="U1030"/>
  <c r="G1030"/>
  <c r="J49" i="14"/>
  <c r="G1033" i="2"/>
  <c r="I49" i="14"/>
  <c r="J49" i="31"/>
  <c r="AA1050" i="2"/>
  <c r="AB1050" s="1"/>
  <c r="U1019"/>
  <c r="Q1020"/>
  <c r="D34" i="14"/>
  <c r="F34" s="1"/>
  <c r="K34" s="1"/>
  <c r="L34" s="1"/>
  <c r="I1037" i="2"/>
  <c r="H1023"/>
  <c r="H1022"/>
  <c r="H1025" s="1"/>
  <c r="H1020"/>
  <c r="I49" i="24"/>
  <c r="R1031" i="2" l="1"/>
  <c r="R1033"/>
  <c r="R1034" s="1"/>
  <c r="G1010"/>
  <c r="G1024"/>
  <c r="T1022"/>
  <c r="T1020"/>
  <c r="G912"/>
  <c r="G973"/>
  <c r="G986" s="1"/>
  <c r="G932"/>
  <c r="P1031"/>
  <c r="P1033"/>
  <c r="P1034" s="1"/>
  <c r="I1034"/>
  <c r="I1035" s="1"/>
  <c r="I1033"/>
  <c r="I1031"/>
  <c r="O1022"/>
  <c r="O1020"/>
  <c r="J984"/>
  <c r="J707"/>
  <c r="J772"/>
  <c r="J703"/>
  <c r="J764"/>
  <c r="J771"/>
  <c r="J1008"/>
  <c r="J798"/>
  <c r="J766"/>
  <c r="K2"/>
  <c r="J759"/>
  <c r="J901"/>
  <c r="J704"/>
  <c r="J760"/>
  <c r="M1030"/>
  <c r="M1036"/>
  <c r="I932"/>
  <c r="I973"/>
  <c r="I986" s="1"/>
  <c r="P1020"/>
  <c r="P1022"/>
  <c r="P1023" s="1"/>
  <c r="T1036"/>
  <c r="T1030"/>
  <c r="G983"/>
  <c r="G1025"/>
  <c r="K901"/>
  <c r="K760"/>
  <c r="K707"/>
  <c r="K772"/>
  <c r="K759"/>
  <c r="K771"/>
  <c r="Q1030"/>
  <c r="Q1036"/>
  <c r="H230" i="1"/>
  <c r="H439"/>
  <c r="F697" i="2"/>
  <c r="G38" i="5"/>
  <c r="H573" i="1"/>
  <c r="F20" i="7"/>
  <c r="F22"/>
  <c r="F16"/>
  <c r="J1007" i="2" s="1"/>
  <c r="F34" i="7"/>
  <c r="T1007" i="2" s="1"/>
  <c r="F14" i="7"/>
  <c r="F36"/>
  <c r="U1007" i="2" s="1"/>
  <c r="F30" i="7"/>
  <c r="R1007" i="2" s="1"/>
  <c r="F10" i="7"/>
  <c r="F18"/>
  <c r="K1007" i="2" s="1"/>
  <c r="F28" i="7"/>
  <c r="Q1007" i="2" s="1"/>
  <c r="F12" i="7"/>
  <c r="H1007" i="2" s="1"/>
  <c r="F24" i="7"/>
  <c r="O1007" i="2" s="1"/>
  <c r="F26" i="7"/>
  <c r="P1007" i="2" s="1"/>
  <c r="F32" i="7"/>
  <c r="S1007" i="2" s="1"/>
  <c r="F24" i="8"/>
  <c r="O1006" i="2" s="1"/>
  <c r="F26" i="8"/>
  <c r="P1006" i="2" s="1"/>
  <c r="F28" i="8"/>
  <c r="Q1006" i="2" s="1"/>
  <c r="F16" i="8"/>
  <c r="J1006" i="2" s="1"/>
  <c r="F14" i="8"/>
  <c r="F30"/>
  <c r="R1006" i="2" s="1"/>
  <c r="F36" i="8"/>
  <c r="U1006" i="2" s="1"/>
  <c r="F10" i="8"/>
  <c r="F12"/>
  <c r="F18"/>
  <c r="K1006" i="2" s="1"/>
  <c r="F22" i="8"/>
  <c r="M1006" i="2" s="1"/>
  <c r="F20" i="8"/>
  <c r="F32"/>
  <c r="S1006" i="2" s="1"/>
  <c r="F34" i="8"/>
  <c r="T1006" i="2" s="1"/>
  <c r="AA1012"/>
  <c r="H772"/>
  <c r="H759"/>
  <c r="H760"/>
  <c r="H707"/>
  <c r="H901"/>
  <c r="H771"/>
  <c r="H697"/>
  <c r="O1045"/>
  <c r="O1064" s="1"/>
  <c r="J1045"/>
  <c r="AA1014"/>
  <c r="J702"/>
  <c r="J800"/>
  <c r="J761"/>
  <c r="J1002"/>
  <c r="J797"/>
  <c r="J768"/>
  <c r="J1095"/>
  <c r="J700"/>
  <c r="J701"/>
  <c r="P1045"/>
  <c r="P1064" s="1"/>
  <c r="J1018"/>
  <c r="AA1017"/>
  <c r="AB1017" s="1"/>
  <c r="F331" i="1"/>
  <c r="F306"/>
  <c r="H632"/>
  <c r="H29"/>
  <c r="H421"/>
  <c r="H304"/>
  <c r="H204"/>
  <c r="H512"/>
  <c r="H629"/>
  <c r="H633"/>
  <c r="H246"/>
  <c r="H452"/>
  <c r="H473"/>
  <c r="H46"/>
  <c r="D38" i="8"/>
  <c r="H641" i="1"/>
  <c r="H289"/>
  <c r="H651"/>
  <c r="H236"/>
  <c r="H444"/>
  <c r="H446"/>
  <c r="H631"/>
  <c r="H413"/>
  <c r="I33"/>
  <c r="I651" s="1"/>
  <c r="I37"/>
  <c r="I41"/>
  <c r="I99"/>
  <c r="I189"/>
  <c r="I215"/>
  <c r="I38"/>
  <c r="I64"/>
  <c r="I159"/>
  <c r="I180"/>
  <c r="I39"/>
  <c r="I72"/>
  <c r="I191"/>
  <c r="I147"/>
  <c r="I149"/>
  <c r="I199"/>
  <c r="I301"/>
  <c r="I396"/>
  <c r="I419"/>
  <c r="I507"/>
  <c r="I302"/>
  <c r="I397"/>
  <c r="I493"/>
  <c r="I640"/>
  <c r="I407"/>
  <c r="I398"/>
  <c r="I417"/>
  <c r="I501"/>
  <c r="I63"/>
  <c r="I158"/>
  <c r="I179"/>
  <c r="I23"/>
  <c r="I151"/>
  <c r="I201"/>
  <c r="I27"/>
  <c r="I160"/>
  <c r="I181"/>
  <c r="I36"/>
  <c r="I40"/>
  <c r="I157"/>
  <c r="I178"/>
  <c r="I385"/>
  <c r="I375"/>
  <c r="I589"/>
  <c r="I503"/>
  <c r="I285"/>
  <c r="I386"/>
  <c r="I376"/>
  <c r="I500"/>
  <c r="I292"/>
  <c r="I299"/>
  <c r="I457"/>
  <c r="I508"/>
  <c r="I217"/>
  <c r="I300"/>
  <c r="I395"/>
  <c r="I633" s="1"/>
  <c r="I458"/>
  <c r="I479"/>
  <c r="I509"/>
  <c r="I377"/>
  <c r="I510"/>
  <c r="I283"/>
  <c r="I408"/>
  <c r="I374"/>
  <c r="I418"/>
  <c r="I495"/>
  <c r="I582"/>
  <c r="I265"/>
  <c r="I476"/>
  <c r="I247"/>
  <c r="I268"/>
  <c r="I150"/>
  <c r="I200"/>
  <c r="J2"/>
  <c r="I42"/>
  <c r="I146"/>
  <c r="I171"/>
  <c r="I365"/>
  <c r="I43"/>
  <c r="I249" s="1"/>
  <c r="I113"/>
  <c r="I202"/>
  <c r="I44"/>
  <c r="I169"/>
  <c r="I284"/>
  <c r="I389"/>
  <c r="I411"/>
  <c r="I492"/>
  <c r="I250"/>
  <c r="I295"/>
  <c r="I410"/>
  <c r="I504"/>
  <c r="I251"/>
  <c r="I363"/>
  <c r="I429"/>
  <c r="I494"/>
  <c r="I19"/>
  <c r="I29" s="1"/>
  <c r="I145"/>
  <c r="I170"/>
  <c r="I293"/>
  <c r="I248"/>
  <c r="I131"/>
  <c r="I190"/>
  <c r="I294"/>
  <c r="I266"/>
  <c r="I148"/>
  <c r="I172"/>
  <c r="I216"/>
  <c r="I262"/>
  <c r="I73"/>
  <c r="I192"/>
  <c r="I297"/>
  <c r="I366"/>
  <c r="I409"/>
  <c r="I475"/>
  <c r="I639"/>
  <c r="I641" s="1"/>
  <c r="I298"/>
  <c r="I367"/>
  <c r="I416"/>
  <c r="I421" s="1"/>
  <c r="I506"/>
  <c r="I286"/>
  <c r="I368"/>
  <c r="I477"/>
  <c r="I505"/>
  <c r="I287"/>
  <c r="I388"/>
  <c r="I454"/>
  <c r="I440"/>
  <c r="I581"/>
  <c r="I387"/>
  <c r="I491"/>
  <c r="I168"/>
  <c r="I296"/>
  <c r="I364"/>
  <c r="I430"/>
  <c r="I444"/>
  <c r="I502"/>
  <c r="I267"/>
  <c r="I264"/>
  <c r="I132"/>
  <c r="I455"/>
  <c r="I245"/>
  <c r="I394"/>
  <c r="I400" s="1"/>
  <c r="I659" s="1"/>
  <c r="I442"/>
  <c r="I229"/>
  <c r="I439"/>
  <c r="I473"/>
  <c r="I441"/>
  <c r="I230"/>
  <c r="I446"/>
  <c r="I236"/>
  <c r="I443"/>
  <c r="I573"/>
  <c r="I452"/>
  <c r="I246"/>
  <c r="I453"/>
  <c r="I569"/>
  <c r="I100"/>
  <c r="I590"/>
  <c r="I211"/>
  <c r="I474"/>
  <c r="I445"/>
  <c r="I572"/>
  <c r="I438"/>
  <c r="I263"/>
  <c r="I570"/>
  <c r="I213"/>
  <c r="I571"/>
  <c r="I214"/>
  <c r="I428"/>
  <c r="I432" s="1"/>
  <c r="I212"/>
  <c r="I177"/>
  <c r="I183" s="1"/>
  <c r="H497"/>
  <c r="N1019" i="2"/>
  <c r="N1029"/>
  <c r="AA1105"/>
  <c r="AB1105" s="1"/>
  <c r="H100" i="1"/>
  <c r="H445"/>
  <c r="H582"/>
  <c r="H590"/>
  <c r="D38" i="7"/>
  <c r="H984" i="2"/>
  <c r="J49" i="26"/>
  <c r="K1036" i="2"/>
  <c r="K1030"/>
  <c r="I49" i="26"/>
  <c r="K1022" i="2"/>
  <c r="K1020"/>
  <c r="K1009" s="1"/>
  <c r="K1023"/>
  <c r="K1010" s="1"/>
  <c r="F38" i="7"/>
  <c r="G1007" i="2"/>
  <c r="F38" i="8"/>
  <c r="G1006" i="2"/>
  <c r="H1006"/>
  <c r="U1020"/>
  <c r="U1022"/>
  <c r="G1034"/>
  <c r="U1033"/>
  <c r="U1031"/>
  <c r="O1031"/>
  <c r="O1033"/>
  <c r="O1034" s="1"/>
  <c r="O1035" s="1"/>
  <c r="N1007"/>
  <c r="H1009"/>
  <c r="H1024"/>
  <c r="H1010"/>
  <c r="H983"/>
  <c r="H1026"/>
  <c r="H1005"/>
  <c r="T1023" l="1"/>
  <c r="T1025"/>
  <c r="T1026" s="1"/>
  <c r="T1037" s="1"/>
  <c r="T1024"/>
  <c r="T1033"/>
  <c r="T1031"/>
  <c r="J973"/>
  <c r="J986" s="1"/>
  <c r="J912"/>
  <c r="J932"/>
  <c r="M1031"/>
  <c r="M1034"/>
  <c r="M1033"/>
  <c r="O1025"/>
  <c r="O1026" s="1"/>
  <c r="O1037" s="1"/>
  <c r="O1023"/>
  <c r="K703"/>
  <c r="K1008"/>
  <c r="K702"/>
  <c r="K1002"/>
  <c r="K698" s="1"/>
  <c r="L2"/>
  <c r="K1095"/>
  <c r="K701"/>
  <c r="K764"/>
  <c r="K797"/>
  <c r="K768"/>
  <c r="K766"/>
  <c r="K761"/>
  <c r="K800"/>
  <c r="K704"/>
  <c r="K984"/>
  <c r="K798"/>
  <c r="K700"/>
  <c r="I631" i="1"/>
  <c r="I373" s="1"/>
  <c r="I379" s="1"/>
  <c r="K932" i="2"/>
  <c r="K912"/>
  <c r="K973"/>
  <c r="K986" s="1"/>
  <c r="G697"/>
  <c r="L697"/>
  <c r="F709"/>
  <c r="I697"/>
  <c r="J697"/>
  <c r="K697"/>
  <c r="Q1033"/>
  <c r="Q1034" s="1"/>
  <c r="Q1031"/>
  <c r="G1005"/>
  <c r="G1026"/>
  <c r="G1037" s="1"/>
  <c r="I456" i="1"/>
  <c r="N1020" i="2"/>
  <c r="N1023"/>
  <c r="N1022"/>
  <c r="I497" i="1"/>
  <c r="I666"/>
  <c r="J286"/>
  <c r="K2"/>
  <c r="J299"/>
  <c r="J63"/>
  <c r="J296"/>
  <c r="J190"/>
  <c r="J27"/>
  <c r="J376"/>
  <c r="J40"/>
  <c r="J407"/>
  <c r="J160"/>
  <c r="J368"/>
  <c r="J169"/>
  <c r="J502"/>
  <c r="J145"/>
  <c r="J416"/>
  <c r="J251"/>
  <c r="J492"/>
  <c r="J364"/>
  <c r="J374"/>
  <c r="J36"/>
  <c r="J39"/>
  <c r="J477" s="1"/>
  <c r="J148"/>
  <c r="J418"/>
  <c r="J199"/>
  <c r="J510"/>
  <c r="J179"/>
  <c r="J581"/>
  <c r="J297"/>
  <c r="J202"/>
  <c r="J505"/>
  <c r="J178"/>
  <c r="J147"/>
  <c r="J217"/>
  <c r="J509"/>
  <c r="J387"/>
  <c r="J41"/>
  <c r="J284"/>
  <c r="J191"/>
  <c r="J398"/>
  <c r="J150"/>
  <c r="J474"/>
  <c r="J180"/>
  <c r="J429"/>
  <c r="J503"/>
  <c r="J589"/>
  <c r="J495"/>
  <c r="J285"/>
  <c r="J300"/>
  <c r="J301"/>
  <c r="J386"/>
  <c r="J149"/>
  <c r="J395"/>
  <c r="J295"/>
  <c r="J640"/>
  <c r="J367"/>
  <c r="J293"/>
  <c r="J639"/>
  <c r="J283"/>
  <c r="J72"/>
  <c r="J298"/>
  <c r="J33"/>
  <c r="J44"/>
  <c r="J419"/>
  <c r="J268"/>
  <c r="J408"/>
  <c r="J215"/>
  <c r="J458"/>
  <c r="J377"/>
  <c r="J200"/>
  <c r="J507"/>
  <c r="J292"/>
  <c r="J410"/>
  <c r="J365"/>
  <c r="J38"/>
  <c r="J171"/>
  <c r="J99"/>
  <c r="J417"/>
  <c r="J491"/>
  <c r="J508"/>
  <c r="J266"/>
  <c r="J262"/>
  <c r="J250"/>
  <c r="J245"/>
  <c r="J452"/>
  <c r="J457"/>
  <c r="J443"/>
  <c r="J192"/>
  <c r="J411"/>
  <c r="J64"/>
  <c r="J375"/>
  <c r="J189"/>
  <c r="J151"/>
  <c r="J397"/>
  <c r="J494"/>
  <c r="J504"/>
  <c r="J23"/>
  <c r="J172"/>
  <c r="J501"/>
  <c r="J294"/>
  <c r="J19"/>
  <c r="J29" s="1"/>
  <c r="J158"/>
  <c r="J366"/>
  <c r="J216"/>
  <c r="J43"/>
  <c r="J249" s="1"/>
  <c r="J113"/>
  <c r="J363"/>
  <c r="J629" s="1"/>
  <c r="J157"/>
  <c r="J409"/>
  <c r="J181"/>
  <c r="J430"/>
  <c r="J442"/>
  <c r="J287"/>
  <c r="J493"/>
  <c r="J170"/>
  <c r="J37"/>
  <c r="J638" s="1"/>
  <c r="J121" s="1"/>
  <c r="J168"/>
  <c r="J302"/>
  <c r="J73"/>
  <c r="J506"/>
  <c r="J388"/>
  <c r="J159"/>
  <c r="J389"/>
  <c r="J396"/>
  <c r="J385"/>
  <c r="J632" s="1"/>
  <c r="J476"/>
  <c r="J500"/>
  <c r="J512" s="1"/>
  <c r="J42"/>
  <c r="J459" s="1"/>
  <c r="J201"/>
  <c r="J131"/>
  <c r="J146"/>
  <c r="J456"/>
  <c r="J582"/>
  <c r="J267"/>
  <c r="J479"/>
  <c r="J263"/>
  <c r="J100"/>
  <c r="J475"/>
  <c r="J439"/>
  <c r="J438"/>
  <c r="J440"/>
  <c r="J264"/>
  <c r="J229"/>
  <c r="J446"/>
  <c r="J236"/>
  <c r="J362"/>
  <c r="J370" s="1"/>
  <c r="J569"/>
  <c r="J455"/>
  <c r="J246"/>
  <c r="J473"/>
  <c r="J132"/>
  <c r="J441"/>
  <c r="J445"/>
  <c r="J572"/>
  <c r="J590"/>
  <c r="J248"/>
  <c r="J571"/>
  <c r="J570"/>
  <c r="J265"/>
  <c r="J453"/>
  <c r="J444"/>
  <c r="J384"/>
  <c r="J391" s="1"/>
  <c r="J167" s="1"/>
  <c r="J174" s="1"/>
  <c r="J478"/>
  <c r="J230"/>
  <c r="J573"/>
  <c r="J144"/>
  <c r="J153" s="1"/>
  <c r="I289"/>
  <c r="I632"/>
  <c r="I384" s="1"/>
  <c r="I391" s="1"/>
  <c r="I204"/>
  <c r="I638"/>
  <c r="H423"/>
  <c r="H660"/>
  <c r="H188"/>
  <c r="H214"/>
  <c r="H428"/>
  <c r="H213"/>
  <c r="H211"/>
  <c r="H212"/>
  <c r="H394"/>
  <c r="H362"/>
  <c r="H666"/>
  <c r="H569"/>
  <c r="H571"/>
  <c r="H48"/>
  <c r="H570"/>
  <c r="H384"/>
  <c r="F333"/>
  <c r="F608"/>
  <c r="D43" i="27"/>
  <c r="F43" s="1"/>
  <c r="K43" s="1"/>
  <c r="L43" s="1"/>
  <c r="J698" i="2"/>
  <c r="AB1014"/>
  <c r="AC1014"/>
  <c r="H809"/>
  <c r="H932"/>
  <c r="H973"/>
  <c r="H912"/>
  <c r="I219" i="1"/>
  <c r="I304"/>
  <c r="I46"/>
  <c r="H448"/>
  <c r="N1006" i="2"/>
  <c r="N1036"/>
  <c r="N1030"/>
  <c r="I629" i="1"/>
  <c r="I362" s="1"/>
  <c r="I370" s="1"/>
  <c r="I512"/>
  <c r="I413"/>
  <c r="H373"/>
  <c r="H101"/>
  <c r="H269"/>
  <c r="H460"/>
  <c r="H62"/>
  <c r="H591"/>
  <c r="H583"/>
  <c r="H480"/>
  <c r="H635" s="1"/>
  <c r="H650"/>
  <c r="H461"/>
  <c r="H255"/>
  <c r="H253"/>
  <c r="H254"/>
  <c r="H133"/>
  <c r="H574"/>
  <c r="H74"/>
  <c r="H65"/>
  <c r="H252"/>
  <c r="J1029" i="2"/>
  <c r="J1019"/>
  <c r="AA1018"/>
  <c r="AB1018" s="1"/>
  <c r="D34" i="27"/>
  <c r="F34" s="1"/>
  <c r="K34" s="1"/>
  <c r="L34" s="1"/>
  <c r="J1064" i="2"/>
  <c r="AA1045"/>
  <c r="AB1045" s="1"/>
  <c r="AC1012"/>
  <c r="AB1012"/>
  <c r="I448" i="1"/>
  <c r="I478"/>
  <c r="I459"/>
  <c r="U1034" i="2"/>
  <c r="U1035"/>
  <c r="G1035"/>
  <c r="G1036"/>
  <c r="AA1006"/>
  <c r="AB1006" s="1"/>
  <c r="AA1007"/>
  <c r="AB1007" s="1"/>
  <c r="K983"/>
  <c r="K1025"/>
  <c r="K1033"/>
  <c r="K1034"/>
  <c r="K1035" s="1"/>
  <c r="K1031"/>
  <c r="U1025"/>
  <c r="U1023"/>
  <c r="U1024"/>
  <c r="AA1024"/>
  <c r="AB1024" s="1"/>
  <c r="H1037"/>
  <c r="D43" i="26" l="1"/>
  <c r="F43" s="1"/>
  <c r="K43" s="1"/>
  <c r="L43" s="1"/>
  <c r="D34"/>
  <c r="F34" s="1"/>
  <c r="K34" s="1"/>
  <c r="L34" s="1"/>
  <c r="L984" i="2"/>
  <c r="L771"/>
  <c r="L760"/>
  <c r="L798"/>
  <c r="L797"/>
  <c r="L1002"/>
  <c r="L698" s="1"/>
  <c r="L800"/>
  <c r="L1008"/>
  <c r="M2"/>
  <c r="L759"/>
  <c r="L772"/>
  <c r="L1095"/>
  <c r="L702"/>
  <c r="L1005"/>
  <c r="L764"/>
  <c r="L704"/>
  <c r="L707"/>
  <c r="L701"/>
  <c r="L700"/>
  <c r="L1010"/>
  <c r="L761"/>
  <c r="L1009"/>
  <c r="L766"/>
  <c r="L901"/>
  <c r="L703"/>
  <c r="L768"/>
  <c r="L983"/>
  <c r="T1034"/>
  <c r="T1035"/>
  <c r="I657" i="1"/>
  <c r="I156"/>
  <c r="I162" s="1"/>
  <c r="H634"/>
  <c r="J809" i="2"/>
  <c r="F756"/>
  <c r="F776" s="1"/>
  <c r="F738"/>
  <c r="L809"/>
  <c r="I809"/>
  <c r="G809"/>
  <c r="J641" i="1"/>
  <c r="K809" i="2"/>
  <c r="H472" i="1"/>
  <c r="AA1064" i="2"/>
  <c r="AB1064" s="1"/>
  <c r="J1023"/>
  <c r="J1010" s="1"/>
  <c r="J1020"/>
  <c r="J1022"/>
  <c r="AA1019"/>
  <c r="AB1019" s="1"/>
  <c r="N1033"/>
  <c r="N1034"/>
  <c r="N1031"/>
  <c r="H391" i="1"/>
  <c r="H370"/>
  <c r="H400"/>
  <c r="H194"/>
  <c r="I121"/>
  <c r="I402"/>
  <c r="I658"/>
  <c r="I167"/>
  <c r="I174" s="1"/>
  <c r="I185" s="1"/>
  <c r="J658"/>
  <c r="J651"/>
  <c r="N1025" i="2"/>
  <c r="J633" i="1"/>
  <c r="J204"/>
  <c r="J46"/>
  <c r="I661"/>
  <c r="I227"/>
  <c r="I231"/>
  <c r="I232"/>
  <c r="I234"/>
  <c r="I225"/>
  <c r="I224"/>
  <c r="I235"/>
  <c r="I228"/>
  <c r="I237"/>
  <c r="I233"/>
  <c r="I226"/>
  <c r="I49" i="27"/>
  <c r="J1036" i="2"/>
  <c r="AA1036" s="1"/>
  <c r="AB1036" s="1"/>
  <c r="J1030"/>
  <c r="AA1029"/>
  <c r="AB1029" s="1"/>
  <c r="J49" i="27"/>
  <c r="H451" i="1"/>
  <c r="H379"/>
  <c r="I660"/>
  <c r="I423"/>
  <c r="I188"/>
  <c r="I194" s="1"/>
  <c r="I206" s="1"/>
  <c r="I656"/>
  <c r="I381"/>
  <c r="I144"/>
  <c r="I153" s="1"/>
  <c r="I164" s="1"/>
  <c r="I208" s="1"/>
  <c r="I221" s="1"/>
  <c r="H232"/>
  <c r="H226"/>
  <c r="H235"/>
  <c r="H661"/>
  <c r="H231"/>
  <c r="H224"/>
  <c r="H227"/>
  <c r="H228"/>
  <c r="H225"/>
  <c r="H237"/>
  <c r="H234"/>
  <c r="H233"/>
  <c r="I650"/>
  <c r="I74"/>
  <c r="I460"/>
  <c r="I269"/>
  <c r="I65"/>
  <c r="I574"/>
  <c r="I583"/>
  <c r="I254"/>
  <c r="I62"/>
  <c r="I480"/>
  <c r="I635" s="1"/>
  <c r="I133"/>
  <c r="I101"/>
  <c r="I252"/>
  <c r="I461"/>
  <c r="I255"/>
  <c r="I591"/>
  <c r="I253"/>
  <c r="H986" i="2"/>
  <c r="H60" i="1"/>
  <c r="H58"/>
  <c r="H134"/>
  <c r="H102"/>
  <c r="H61"/>
  <c r="H649"/>
  <c r="H13"/>
  <c r="H103"/>
  <c r="H12"/>
  <c r="H75"/>
  <c r="H77" s="1"/>
  <c r="H10"/>
  <c r="H9"/>
  <c r="H11"/>
  <c r="H219"/>
  <c r="H432"/>
  <c r="J656"/>
  <c r="J666"/>
  <c r="J48"/>
  <c r="K364"/>
  <c r="K200"/>
  <c r="K190"/>
  <c r="K158"/>
  <c r="K376"/>
  <c r="K416"/>
  <c r="K501"/>
  <c r="K159"/>
  <c r="K301"/>
  <c r="K44"/>
  <c r="K398"/>
  <c r="K363"/>
  <c r="K300"/>
  <c r="K495"/>
  <c r="K365"/>
  <c r="K387"/>
  <c r="K294"/>
  <c r="K23"/>
  <c r="K386"/>
  <c r="K430"/>
  <c r="K64"/>
  <c r="K375"/>
  <c r="K286"/>
  <c r="K295"/>
  <c r="K368"/>
  <c r="K429"/>
  <c r="K458"/>
  <c r="K502"/>
  <c r="K216"/>
  <c r="K149"/>
  <c r="K131"/>
  <c r="K41"/>
  <c r="K181"/>
  <c r="K409"/>
  <c r="K504"/>
  <c r="K385"/>
  <c r="K215"/>
  <c r="K37"/>
  <c r="K179"/>
  <c r="K145"/>
  <c r="K168"/>
  <c r="K299"/>
  <c r="K508"/>
  <c r="K410"/>
  <c r="K42"/>
  <c r="K169"/>
  <c r="K39"/>
  <c r="K113"/>
  <c r="K73"/>
  <c r="K63"/>
  <c r="K503"/>
  <c r="K408"/>
  <c r="K148"/>
  <c r="K147"/>
  <c r="K366"/>
  <c r="L2"/>
  <c r="K411"/>
  <c r="K500"/>
  <c r="K491"/>
  <c r="K492"/>
  <c r="K178"/>
  <c r="K33"/>
  <c r="K651" s="1"/>
  <c r="K72"/>
  <c r="K40"/>
  <c r="K367"/>
  <c r="K292"/>
  <c r="K581"/>
  <c r="K302"/>
  <c r="K506"/>
  <c r="K285"/>
  <c r="K217"/>
  <c r="K171"/>
  <c r="K191"/>
  <c r="K419"/>
  <c r="K389"/>
  <c r="K407"/>
  <c r="K192"/>
  <c r="K189"/>
  <c r="K150"/>
  <c r="K146"/>
  <c r="K493"/>
  <c r="K509"/>
  <c r="K199"/>
  <c r="K43"/>
  <c r="K478" s="1"/>
  <c r="K160"/>
  <c r="K157"/>
  <c r="K36"/>
  <c r="K151"/>
  <c r="K507"/>
  <c r="K494"/>
  <c r="K298"/>
  <c r="K38"/>
  <c r="K476" s="1"/>
  <c r="K99"/>
  <c r="K297"/>
  <c r="K397"/>
  <c r="K283"/>
  <c r="K457"/>
  <c r="K374"/>
  <c r="K377"/>
  <c r="K417"/>
  <c r="K639"/>
  <c r="K395"/>
  <c r="K264"/>
  <c r="K19"/>
  <c r="K287"/>
  <c r="K284"/>
  <c r="K589"/>
  <c r="K505"/>
  <c r="K510"/>
  <c r="K459"/>
  <c r="K396"/>
  <c r="K477"/>
  <c r="K251"/>
  <c r="K201"/>
  <c r="K172"/>
  <c r="K388"/>
  <c r="K27"/>
  <c r="K293"/>
  <c r="K170"/>
  <c r="K180"/>
  <c r="K202"/>
  <c r="K640"/>
  <c r="K296"/>
  <c r="K418"/>
  <c r="K573"/>
  <c r="K590"/>
  <c r="K440"/>
  <c r="K438"/>
  <c r="K132"/>
  <c r="K446"/>
  <c r="K442"/>
  <c r="K445"/>
  <c r="K452"/>
  <c r="K262"/>
  <c r="K473"/>
  <c r="K474"/>
  <c r="K245"/>
  <c r="K250"/>
  <c r="K455"/>
  <c r="K268"/>
  <c r="K265"/>
  <c r="K267"/>
  <c r="K266"/>
  <c r="K475"/>
  <c r="K443"/>
  <c r="K246"/>
  <c r="K263"/>
  <c r="K439"/>
  <c r="K479"/>
  <c r="K249"/>
  <c r="K248"/>
  <c r="K456"/>
  <c r="K454"/>
  <c r="K247"/>
  <c r="I634"/>
  <c r="I451" s="1"/>
  <c r="I463" s="1"/>
  <c r="J448"/>
  <c r="J454"/>
  <c r="J497"/>
  <c r="J304"/>
  <c r="J247"/>
  <c r="J289"/>
  <c r="J631"/>
  <c r="J421"/>
  <c r="J413"/>
  <c r="I48"/>
  <c r="U1026" i="2"/>
  <c r="AA1035"/>
  <c r="AB1035" s="1"/>
  <c r="AA1023"/>
  <c r="AB1023" s="1"/>
  <c r="K1026"/>
  <c r="K1005"/>
  <c r="L932" l="1"/>
  <c r="L912"/>
  <c r="L973"/>
  <c r="M700"/>
  <c r="M768"/>
  <c r="M766"/>
  <c r="M772"/>
  <c r="M822"/>
  <c r="M760"/>
  <c r="M771"/>
  <c r="M901"/>
  <c r="M707"/>
  <c r="M1002"/>
  <c r="M698" s="1"/>
  <c r="M761"/>
  <c r="M703"/>
  <c r="M1008"/>
  <c r="M704"/>
  <c r="M797"/>
  <c r="N2"/>
  <c r="M800"/>
  <c r="M759"/>
  <c r="M701"/>
  <c r="M798"/>
  <c r="M764"/>
  <c r="M702"/>
  <c r="M1095"/>
  <c r="M983"/>
  <c r="M984"/>
  <c r="M1005"/>
  <c r="M1010"/>
  <c r="M1009"/>
  <c r="M697"/>
  <c r="M809" s="1"/>
  <c r="J212" i="1"/>
  <c r="J211"/>
  <c r="J213"/>
  <c r="J428"/>
  <c r="J432" s="1"/>
  <c r="J214"/>
  <c r="F897" i="2"/>
  <c r="F849"/>
  <c r="F864"/>
  <c r="I472" i="1"/>
  <c r="I482" s="1"/>
  <c r="H94"/>
  <c r="I649"/>
  <c r="I11"/>
  <c r="I61"/>
  <c r="I9"/>
  <c r="I102"/>
  <c r="I75"/>
  <c r="I58"/>
  <c r="I134"/>
  <c r="I12"/>
  <c r="I103"/>
  <c r="I10"/>
  <c r="I60"/>
  <c r="I13"/>
  <c r="I662"/>
  <c r="I244"/>
  <c r="I257" s="1"/>
  <c r="K641"/>
  <c r="K46"/>
  <c r="K204"/>
  <c r="K512"/>
  <c r="L286"/>
  <c r="M2"/>
  <c r="L398"/>
  <c r="L148"/>
  <c r="L502"/>
  <c r="L189"/>
  <c r="L147"/>
  <c r="L385"/>
  <c r="L33"/>
  <c r="L651" s="1"/>
  <c r="L73"/>
  <c r="L411"/>
  <c r="L179"/>
  <c r="L491"/>
  <c r="L285"/>
  <c r="L503"/>
  <c r="L217"/>
  <c r="L37"/>
  <c r="L146"/>
  <c r="L298"/>
  <c r="L159"/>
  <c r="L417"/>
  <c r="L200"/>
  <c r="L418"/>
  <c r="L43"/>
  <c r="L157"/>
  <c r="L301"/>
  <c r="L151"/>
  <c r="L302"/>
  <c r="L168"/>
  <c r="L407"/>
  <c r="L375"/>
  <c r="L190"/>
  <c r="L500"/>
  <c r="L287"/>
  <c r="L639"/>
  <c r="L429"/>
  <c r="L160"/>
  <c r="L430"/>
  <c r="L293"/>
  <c r="L504"/>
  <c r="L377"/>
  <c r="L41"/>
  <c r="L99"/>
  <c r="L295"/>
  <c r="L39"/>
  <c r="L170"/>
  <c r="L458"/>
  <c r="L201"/>
  <c r="L508"/>
  <c r="L363"/>
  <c r="L63"/>
  <c r="L299"/>
  <c r="L36"/>
  <c r="L42"/>
  <c r="L149"/>
  <c r="L408"/>
  <c r="L181"/>
  <c r="L493"/>
  <c r="L178"/>
  <c r="L416"/>
  <c r="L192"/>
  <c r="L113"/>
  <c r="L581"/>
  <c r="L236"/>
  <c r="L131"/>
  <c r="L409"/>
  <c r="L169"/>
  <c r="L494"/>
  <c r="L374"/>
  <c r="L64"/>
  <c r="L296"/>
  <c r="L171"/>
  <c r="L419"/>
  <c r="L386"/>
  <c r="L589"/>
  <c r="L387"/>
  <c r="L23"/>
  <c r="L300"/>
  <c r="L150"/>
  <c r="L297"/>
  <c r="L247"/>
  <c r="L294"/>
  <c r="L19"/>
  <c r="L364"/>
  <c r="L510"/>
  <c r="L396"/>
  <c r="L507"/>
  <c r="L456"/>
  <c r="L251"/>
  <c r="L640"/>
  <c r="L283"/>
  <c r="L509"/>
  <c r="L284"/>
  <c r="L180"/>
  <c r="L72"/>
  <c r="L397"/>
  <c r="L158"/>
  <c r="L410"/>
  <c r="L199"/>
  <c r="L365"/>
  <c r="L388"/>
  <c r="L145"/>
  <c r="L376"/>
  <c r="L191"/>
  <c r="L501"/>
  <c r="L268"/>
  <c r="L202"/>
  <c r="L506"/>
  <c r="L477"/>
  <c r="L366"/>
  <c r="L27"/>
  <c r="L389"/>
  <c r="L172"/>
  <c r="L505"/>
  <c r="L215"/>
  <c r="L495"/>
  <c r="L452"/>
  <c r="L459"/>
  <c r="L292"/>
  <c r="L304" s="1"/>
  <c r="L492"/>
  <c r="L367"/>
  <c r="L40"/>
  <c r="L368"/>
  <c r="L38"/>
  <c r="L455" s="1"/>
  <c r="L44"/>
  <c r="L395"/>
  <c r="L633" s="1"/>
  <c r="L216"/>
  <c r="L446"/>
  <c r="L438"/>
  <c r="L442"/>
  <c r="L475"/>
  <c r="L229"/>
  <c r="L441"/>
  <c r="L132"/>
  <c r="L444"/>
  <c r="L590"/>
  <c r="L572"/>
  <c r="L582"/>
  <c r="L573"/>
  <c r="L249"/>
  <c r="L443"/>
  <c r="L454"/>
  <c r="L263"/>
  <c r="L474"/>
  <c r="L473"/>
  <c r="L250"/>
  <c r="L245"/>
  <c r="L230"/>
  <c r="L266"/>
  <c r="L439"/>
  <c r="L100"/>
  <c r="L445"/>
  <c r="L267"/>
  <c r="L440"/>
  <c r="L478"/>
  <c r="L246"/>
  <c r="L457"/>
  <c r="L479"/>
  <c r="L394"/>
  <c r="L400" s="1"/>
  <c r="L659" s="1"/>
  <c r="L262"/>
  <c r="L264"/>
  <c r="L476"/>
  <c r="L453"/>
  <c r="K638"/>
  <c r="K632"/>
  <c r="H156"/>
  <c r="H657"/>
  <c r="H463"/>
  <c r="J650"/>
  <c r="J255"/>
  <c r="J74"/>
  <c r="J65"/>
  <c r="J101"/>
  <c r="J480"/>
  <c r="J460"/>
  <c r="J252"/>
  <c r="J591"/>
  <c r="J62"/>
  <c r="J269"/>
  <c r="J253"/>
  <c r="J254"/>
  <c r="J461"/>
  <c r="J583"/>
  <c r="J574"/>
  <c r="J133"/>
  <c r="H206"/>
  <c r="H177"/>
  <c r="H659"/>
  <c r="H144"/>
  <c r="H656"/>
  <c r="H381"/>
  <c r="H658"/>
  <c r="H402"/>
  <c r="H167"/>
  <c r="J1009" i="2"/>
  <c r="AA1020"/>
  <c r="AB1020" s="1"/>
  <c r="H482" i="1"/>
  <c r="K444"/>
  <c r="K236"/>
  <c r="K100"/>
  <c r="K230"/>
  <c r="I105"/>
  <c r="I77"/>
  <c r="I94" s="1"/>
  <c r="I425"/>
  <c r="J423"/>
  <c r="J660"/>
  <c r="J188"/>
  <c r="J194" s="1"/>
  <c r="J206" s="1"/>
  <c r="J373"/>
  <c r="J661"/>
  <c r="J237"/>
  <c r="J226"/>
  <c r="J224"/>
  <c r="J228"/>
  <c r="J232"/>
  <c r="J233"/>
  <c r="J227"/>
  <c r="J231"/>
  <c r="J235"/>
  <c r="J234"/>
  <c r="J225"/>
  <c r="K29"/>
  <c r="K633"/>
  <c r="K394" s="1"/>
  <c r="K400" s="1"/>
  <c r="K631"/>
  <c r="K373" s="1"/>
  <c r="K379" s="1"/>
  <c r="K289"/>
  <c r="K413"/>
  <c r="K304"/>
  <c r="K629"/>
  <c r="K421"/>
  <c r="J649"/>
  <c r="J134"/>
  <c r="J9"/>
  <c r="J11"/>
  <c r="J75"/>
  <c r="J13"/>
  <c r="J60"/>
  <c r="J61"/>
  <c r="J10"/>
  <c r="J58"/>
  <c r="J103"/>
  <c r="J102"/>
  <c r="J12"/>
  <c r="H15"/>
  <c r="H665"/>
  <c r="H584"/>
  <c r="H592"/>
  <c r="H326"/>
  <c r="H327"/>
  <c r="H533"/>
  <c r="H534"/>
  <c r="H575"/>
  <c r="H239"/>
  <c r="J1031" i="2"/>
  <c r="AA1031" s="1"/>
  <c r="AB1031" s="1"/>
  <c r="J1033"/>
  <c r="AA1033" s="1"/>
  <c r="AB1033" s="1"/>
  <c r="J1034"/>
  <c r="AA1034" s="1"/>
  <c r="AB1034" s="1"/>
  <c r="AA1030"/>
  <c r="AB1030" s="1"/>
  <c r="J394" i="1"/>
  <c r="N1005" i="2"/>
  <c r="J983"/>
  <c r="J1025"/>
  <c r="AA1022"/>
  <c r="AB1022" s="1"/>
  <c r="K572" i="1"/>
  <c r="K582"/>
  <c r="K229"/>
  <c r="K441"/>
  <c r="K497"/>
  <c r="K453"/>
  <c r="I136"/>
  <c r="H136"/>
  <c r="I239"/>
  <c r="H105"/>
  <c r="K1037" i="2"/>
  <c r="AA1026"/>
  <c r="AB1026" s="1"/>
  <c r="U1037"/>
  <c r="N798" l="1"/>
  <c r="N703"/>
  <c r="N701"/>
  <c r="N800"/>
  <c r="N766"/>
  <c r="N702"/>
  <c r="N761"/>
  <c r="N700"/>
  <c r="N797"/>
  <c r="N1008"/>
  <c r="N704"/>
  <c r="N768"/>
  <c r="N1002"/>
  <c r="N698" s="1"/>
  <c r="O2"/>
  <c r="N764"/>
  <c r="N1095"/>
  <c r="N759"/>
  <c r="N760"/>
  <c r="N707"/>
  <c r="N771"/>
  <c r="N984"/>
  <c r="N772"/>
  <c r="N697"/>
  <c r="N901"/>
  <c r="N809"/>
  <c r="N983"/>
  <c r="N1010"/>
  <c r="N1009"/>
  <c r="M932"/>
  <c r="M973"/>
  <c r="M912"/>
  <c r="L177" i="1"/>
  <c r="L183" s="1"/>
  <c r="F903" i="2"/>
  <c r="F928" s="1"/>
  <c r="F969"/>
  <c r="J219" i="1"/>
  <c r="L265"/>
  <c r="L248"/>
  <c r="J400"/>
  <c r="H594"/>
  <c r="H576"/>
  <c r="H667"/>
  <c r="H67"/>
  <c r="J665"/>
  <c r="J575"/>
  <c r="J534"/>
  <c r="J533"/>
  <c r="J327"/>
  <c r="J584"/>
  <c r="J592"/>
  <c r="J594" s="1"/>
  <c r="F413" i="2" s="1"/>
  <c r="J326" i="1"/>
  <c r="H663"/>
  <c r="H484"/>
  <c r="H261"/>
  <c r="H174"/>
  <c r="H425"/>
  <c r="H153"/>
  <c r="J634"/>
  <c r="J105"/>
  <c r="J77"/>
  <c r="J94" s="1"/>
  <c r="H244"/>
  <c r="H662"/>
  <c r="K650"/>
  <c r="K62"/>
  <c r="K269"/>
  <c r="K254"/>
  <c r="K65"/>
  <c r="K460"/>
  <c r="K255"/>
  <c r="K480"/>
  <c r="K635" s="1"/>
  <c r="K472" s="1"/>
  <c r="K482" s="1"/>
  <c r="K583"/>
  <c r="K252"/>
  <c r="K574"/>
  <c r="K461"/>
  <c r="K101"/>
  <c r="K133"/>
  <c r="K591"/>
  <c r="K253"/>
  <c r="K74"/>
  <c r="K428"/>
  <c r="K213"/>
  <c r="K212"/>
  <c r="K211"/>
  <c r="K214"/>
  <c r="I484"/>
  <c r="I486" s="1"/>
  <c r="I488" s="1"/>
  <c r="I663"/>
  <c r="I261"/>
  <c r="I271" s="1"/>
  <c r="J239"/>
  <c r="J136"/>
  <c r="J586"/>
  <c r="F355" i="2" s="1"/>
  <c r="L448" i="1"/>
  <c r="L46"/>
  <c r="L641"/>
  <c r="L512"/>
  <c r="L638"/>
  <c r="L121" s="1"/>
  <c r="L497"/>
  <c r="I15"/>
  <c r="J1005" i="2"/>
  <c r="AA1025"/>
  <c r="AB1025" s="1"/>
  <c r="H578" i="1"/>
  <c r="H586"/>
  <c r="K362"/>
  <c r="K423"/>
  <c r="K660"/>
  <c r="K188"/>
  <c r="K657"/>
  <c r="K156"/>
  <c r="K162" s="1"/>
  <c r="K659"/>
  <c r="K177"/>
  <c r="K183" s="1"/>
  <c r="K666"/>
  <c r="K48"/>
  <c r="K571"/>
  <c r="K570"/>
  <c r="K569"/>
  <c r="J379"/>
  <c r="H183"/>
  <c r="J635"/>
  <c r="H162"/>
  <c r="K384"/>
  <c r="K121"/>
  <c r="M23"/>
  <c r="M388"/>
  <c r="M149"/>
  <c r="M581"/>
  <c r="M298"/>
  <c r="M507"/>
  <c r="M293"/>
  <c r="M418"/>
  <c r="M72"/>
  <c r="M366"/>
  <c r="M285"/>
  <c r="M506"/>
  <c r="M302"/>
  <c r="M64"/>
  <c r="M299"/>
  <c r="M191"/>
  <c r="M508"/>
  <c r="M367"/>
  <c r="M158"/>
  <c r="M501"/>
  <c r="M407"/>
  <c r="M19"/>
  <c r="M408"/>
  <c r="M73"/>
  <c r="M397"/>
  <c r="M189"/>
  <c r="M491"/>
  <c r="M287"/>
  <c r="M589"/>
  <c r="M284"/>
  <c r="M27"/>
  <c r="M377"/>
  <c r="M292"/>
  <c r="M495"/>
  <c r="M201"/>
  <c r="M410"/>
  <c r="M40"/>
  <c r="M296"/>
  <c r="M178"/>
  <c r="M494"/>
  <c r="M216"/>
  <c r="M37"/>
  <c r="M159"/>
  <c r="M202"/>
  <c r="M493"/>
  <c r="M385"/>
  <c r="M170"/>
  <c r="M417"/>
  <c r="M151"/>
  <c r="M364"/>
  <c r="M504"/>
  <c r="M181"/>
  <c r="M157"/>
  <c r="M411"/>
  <c r="M200"/>
  <c r="M510"/>
  <c r="M180"/>
  <c r="M639"/>
  <c r="M396"/>
  <c r="M169"/>
  <c r="M365"/>
  <c r="M251"/>
  <c r="M190"/>
  <c r="N2"/>
  <c r="M172"/>
  <c r="M419"/>
  <c r="M215"/>
  <c r="M505"/>
  <c r="M363"/>
  <c r="M41"/>
  <c r="M146"/>
  <c r="M375"/>
  <c r="M38"/>
  <c r="M265" s="1"/>
  <c r="M113"/>
  <c r="M409"/>
  <c r="M199"/>
  <c r="M145"/>
  <c r="M368"/>
  <c r="M147"/>
  <c r="M295"/>
  <c r="M492"/>
  <c r="M160"/>
  <c r="M503"/>
  <c r="M389"/>
  <c r="M39"/>
  <c r="M266" s="1"/>
  <c r="M150"/>
  <c r="M374"/>
  <c r="M475"/>
  <c r="M217"/>
  <c r="M131"/>
  <c r="M168"/>
  <c r="M179"/>
  <c r="M294"/>
  <c r="M36"/>
  <c r="M473" s="1"/>
  <c r="M286"/>
  <c r="M171"/>
  <c r="M43"/>
  <c r="M300"/>
  <c r="M395"/>
  <c r="M500"/>
  <c r="M283"/>
  <c r="M301"/>
  <c r="M509"/>
  <c r="M249"/>
  <c r="M297"/>
  <c r="M386"/>
  <c r="M430"/>
  <c r="M376"/>
  <c r="M416"/>
  <c r="M429"/>
  <c r="M502"/>
  <c r="M398"/>
  <c r="M33"/>
  <c r="M446" s="1"/>
  <c r="M640"/>
  <c r="M458"/>
  <c r="M42"/>
  <c r="M459" s="1"/>
  <c r="M63"/>
  <c r="M99"/>
  <c r="M148"/>
  <c r="M192"/>
  <c r="M44"/>
  <c r="M387"/>
  <c r="M268"/>
  <c r="M479"/>
  <c r="M457"/>
  <c r="M267"/>
  <c r="M454"/>
  <c r="M264"/>
  <c r="M247"/>
  <c r="M248"/>
  <c r="M582"/>
  <c r="M438"/>
  <c r="M132"/>
  <c r="M477"/>
  <c r="M456"/>
  <c r="M478"/>
  <c r="M476"/>
  <c r="M445"/>
  <c r="M455"/>
  <c r="M245"/>
  <c r="M100"/>
  <c r="M439"/>
  <c r="M573"/>
  <c r="I665"/>
  <c r="I592"/>
  <c r="I594" s="1"/>
  <c r="F412" i="2" s="1"/>
  <c r="I584" i="1"/>
  <c r="I586" s="1"/>
  <c r="F354" i="2" s="1"/>
  <c r="I327" i="1"/>
  <c r="I575"/>
  <c r="I326"/>
  <c r="I533"/>
  <c r="I534"/>
  <c r="J15"/>
  <c r="K448"/>
  <c r="L204"/>
  <c r="L289"/>
  <c r="L29"/>
  <c r="L631"/>
  <c r="L373" s="1"/>
  <c r="L379" s="1"/>
  <c r="L421"/>
  <c r="L629"/>
  <c r="L362" s="1"/>
  <c r="L370" s="1"/>
  <c r="L413"/>
  <c r="L632"/>
  <c r="L384" s="1"/>
  <c r="L391" s="1"/>
  <c r="I273"/>
  <c r="AA1037" i="2"/>
  <c r="AB1037" s="1"/>
  <c r="N973" l="1"/>
  <c r="N986" s="1"/>
  <c r="N912"/>
  <c r="N932"/>
  <c r="O704"/>
  <c r="O759"/>
  <c r="O771"/>
  <c r="O760"/>
  <c r="P2"/>
  <c r="O764"/>
  <c r="O798"/>
  <c r="O1005"/>
  <c r="O707"/>
  <c r="O766"/>
  <c r="O703"/>
  <c r="O1008"/>
  <c r="O1009"/>
  <c r="O772"/>
  <c r="O1010"/>
  <c r="O901"/>
  <c r="O983"/>
  <c r="O984"/>
  <c r="O700"/>
  <c r="O768"/>
  <c r="O761"/>
  <c r="O800"/>
  <c r="O702"/>
  <c r="O701"/>
  <c r="O797"/>
  <c r="O1095"/>
  <c r="O1002"/>
  <c r="O698" s="1"/>
  <c r="O697"/>
  <c r="O809" s="1"/>
  <c r="M263" i="1"/>
  <c r="E977" i="2"/>
  <c r="F975"/>
  <c r="M246" i="1"/>
  <c r="M453"/>
  <c r="M474"/>
  <c r="I275"/>
  <c r="I277"/>
  <c r="L658"/>
  <c r="L402"/>
  <c r="L167"/>
  <c r="L174" s="1"/>
  <c r="L185" s="1"/>
  <c r="L381"/>
  <c r="L656"/>
  <c r="L144"/>
  <c r="L153" s="1"/>
  <c r="J67"/>
  <c r="J667"/>
  <c r="J576"/>
  <c r="J578" s="1"/>
  <c r="N148"/>
  <c r="N500"/>
  <c r="N181"/>
  <c r="N639"/>
  <c r="N38"/>
  <c r="N159"/>
  <c r="N503"/>
  <c r="N287"/>
  <c r="N295"/>
  <c r="N199"/>
  <c r="N189"/>
  <c r="N510"/>
  <c r="N430"/>
  <c r="N395"/>
  <c r="N216"/>
  <c r="N41"/>
  <c r="N146"/>
  <c r="N502"/>
  <c r="N64"/>
  <c r="N368"/>
  <c r="N284"/>
  <c r="N505"/>
  <c r="N408"/>
  <c r="N293"/>
  <c r="N508"/>
  <c r="N171"/>
  <c r="N374"/>
  <c r="N145"/>
  <c r="N455"/>
  <c r="N397"/>
  <c r="N201"/>
  <c r="N191"/>
  <c r="N150"/>
  <c r="N23"/>
  <c r="N495"/>
  <c r="N42"/>
  <c r="N160"/>
  <c r="N149"/>
  <c r="N493"/>
  <c r="N300"/>
  <c r="N170"/>
  <c r="N491"/>
  <c r="N190"/>
  <c r="N458"/>
  <c r="N407"/>
  <c r="N37"/>
  <c r="N638" s="1"/>
  <c r="N285"/>
  <c r="N99"/>
  <c r="N376"/>
  <c r="N301"/>
  <c r="N158"/>
  <c r="N180"/>
  <c r="N131"/>
  <c r="N72"/>
  <c r="N192"/>
  <c r="N479"/>
  <c r="N33"/>
  <c r="N651" s="1"/>
  <c r="N27"/>
  <c r="N296"/>
  <c r="N386"/>
  <c r="N63"/>
  <c r="N302"/>
  <c r="N442"/>
  <c r="N476"/>
  <c r="N121"/>
  <c r="N250"/>
  <c r="N283"/>
  <c r="N36"/>
  <c r="N398"/>
  <c r="N387"/>
  <c r="N375"/>
  <c r="N248"/>
  <c r="N217"/>
  <c r="N39"/>
  <c r="N266" s="1"/>
  <c r="N113"/>
  <c r="N504"/>
  <c r="N19"/>
  <c r="N29" s="1"/>
  <c r="N366"/>
  <c r="N507"/>
  <c r="N377"/>
  <c r="N172"/>
  <c r="N44"/>
  <c r="N396"/>
  <c r="N268"/>
  <c r="N286"/>
  <c r="N581"/>
  <c r="N294"/>
  <c r="N43"/>
  <c r="N249" s="1"/>
  <c r="N157"/>
  <c r="N416"/>
  <c r="N168"/>
  <c r="N151"/>
  <c r="N429"/>
  <c r="N411"/>
  <c r="O2"/>
  <c r="N509"/>
  <c r="N388"/>
  <c r="N179"/>
  <c r="N640"/>
  <c r="N419"/>
  <c r="N589"/>
  <c r="N292"/>
  <c r="N251"/>
  <c r="N418"/>
  <c r="N459"/>
  <c r="N363"/>
  <c r="N299"/>
  <c r="N178"/>
  <c r="N365"/>
  <c r="N367"/>
  <c r="N147"/>
  <c r="N298"/>
  <c r="N202"/>
  <c r="N410"/>
  <c r="N73"/>
  <c r="N417"/>
  <c r="N200"/>
  <c r="N494"/>
  <c r="N492"/>
  <c r="N215"/>
  <c r="N506"/>
  <c r="N40"/>
  <c r="N389"/>
  <c r="N169"/>
  <c r="N501"/>
  <c r="N443"/>
  <c r="N297"/>
  <c r="N364"/>
  <c r="N385"/>
  <c r="N632" s="1"/>
  <c r="N409"/>
  <c r="N582"/>
  <c r="N438"/>
  <c r="N478"/>
  <c r="N246"/>
  <c r="N475"/>
  <c r="N444"/>
  <c r="N446"/>
  <c r="N263"/>
  <c r="N267"/>
  <c r="N245"/>
  <c r="N474"/>
  <c r="N573"/>
  <c r="N441"/>
  <c r="N440"/>
  <c r="N384"/>
  <c r="N391" s="1"/>
  <c r="N167" s="1"/>
  <c r="N174" s="1"/>
  <c r="N264"/>
  <c r="N454"/>
  <c r="N100"/>
  <c r="N229"/>
  <c r="N453"/>
  <c r="N230"/>
  <c r="N236"/>
  <c r="N457"/>
  <c r="N473"/>
  <c r="N456"/>
  <c r="N445"/>
  <c r="N452"/>
  <c r="N439"/>
  <c r="N132"/>
  <c r="N265"/>
  <c r="N247"/>
  <c r="N572"/>
  <c r="N571"/>
  <c r="N570"/>
  <c r="N569"/>
  <c r="N477"/>
  <c r="M632"/>
  <c r="M384" s="1"/>
  <c r="M391" s="1"/>
  <c r="M638"/>
  <c r="M304"/>
  <c r="M413"/>
  <c r="J657"/>
  <c r="J156"/>
  <c r="J381"/>
  <c r="F353" i="2"/>
  <c r="F296"/>
  <c r="L661" i="1"/>
  <c r="L233"/>
  <c r="L226"/>
  <c r="L228"/>
  <c r="L231"/>
  <c r="L232"/>
  <c r="L235"/>
  <c r="L227"/>
  <c r="L224"/>
  <c r="L234"/>
  <c r="L237"/>
  <c r="L225"/>
  <c r="I514"/>
  <c r="K219"/>
  <c r="K663"/>
  <c r="K261"/>
  <c r="K271" s="1"/>
  <c r="H257"/>
  <c r="J451"/>
  <c r="H185"/>
  <c r="H271"/>
  <c r="H125"/>
  <c r="H111"/>
  <c r="H123"/>
  <c r="H653"/>
  <c r="H93"/>
  <c r="H79"/>
  <c r="H112"/>
  <c r="H124"/>
  <c r="H126"/>
  <c r="F9" i="2"/>
  <c r="J659" i="1"/>
  <c r="J177"/>
  <c r="J402"/>
  <c r="M230"/>
  <c r="M572"/>
  <c r="M229"/>
  <c r="M442"/>
  <c r="M236"/>
  <c r="M440"/>
  <c r="M452"/>
  <c r="M262"/>
  <c r="M590"/>
  <c r="M443"/>
  <c r="M512"/>
  <c r="M204"/>
  <c r="M641"/>
  <c r="M497"/>
  <c r="H164"/>
  <c r="K634"/>
  <c r="K451" s="1"/>
  <c r="K463" s="1"/>
  <c r="K484" s="1"/>
  <c r="K486" s="1"/>
  <c r="L660"/>
  <c r="L423"/>
  <c r="L188"/>
  <c r="L194" s="1"/>
  <c r="L206" s="1"/>
  <c r="L657"/>
  <c r="L156"/>
  <c r="L162" s="1"/>
  <c r="L48"/>
  <c r="L666"/>
  <c r="L571"/>
  <c r="L569"/>
  <c r="L570"/>
  <c r="K661"/>
  <c r="K231"/>
  <c r="K232"/>
  <c r="K234"/>
  <c r="K226"/>
  <c r="K237"/>
  <c r="K225"/>
  <c r="K224"/>
  <c r="K235"/>
  <c r="K233"/>
  <c r="K227"/>
  <c r="K228"/>
  <c r="M651"/>
  <c r="M421"/>
  <c r="M289"/>
  <c r="M633"/>
  <c r="M631"/>
  <c r="M373" s="1"/>
  <c r="M379" s="1"/>
  <c r="M629"/>
  <c r="M362" s="1"/>
  <c r="M370" s="1"/>
  <c r="M29"/>
  <c r="K391"/>
  <c r="J472"/>
  <c r="K649"/>
  <c r="K134"/>
  <c r="K75"/>
  <c r="K103"/>
  <c r="K11"/>
  <c r="K12"/>
  <c r="K102"/>
  <c r="K13"/>
  <c r="K61"/>
  <c r="K60"/>
  <c r="K10"/>
  <c r="K58"/>
  <c r="K9"/>
  <c r="K194"/>
  <c r="K370"/>
  <c r="I67"/>
  <c r="I667"/>
  <c r="I576"/>
  <c r="L212"/>
  <c r="L428"/>
  <c r="L432" s="1"/>
  <c r="L211"/>
  <c r="L214"/>
  <c r="L213"/>
  <c r="L650"/>
  <c r="L480"/>
  <c r="L461"/>
  <c r="L269"/>
  <c r="L255"/>
  <c r="L74"/>
  <c r="L460"/>
  <c r="L634" s="1"/>
  <c r="L451" s="1"/>
  <c r="L463" s="1"/>
  <c r="L101"/>
  <c r="L65"/>
  <c r="L574"/>
  <c r="L591"/>
  <c r="L133"/>
  <c r="L252"/>
  <c r="L62"/>
  <c r="L254"/>
  <c r="L583"/>
  <c r="L253"/>
  <c r="K432"/>
  <c r="H486"/>
  <c r="F411" i="2"/>
  <c r="I578" i="1"/>
  <c r="M441"/>
  <c r="M46"/>
  <c r="M444"/>
  <c r="M250"/>
  <c r="K77"/>
  <c r="D34" i="28" l="1"/>
  <c r="F34" s="1"/>
  <c r="K34" s="1"/>
  <c r="L34" s="1"/>
  <c r="P704" i="2"/>
  <c r="P1008"/>
  <c r="P764"/>
  <c r="P759"/>
  <c r="P703"/>
  <c r="P901"/>
  <c r="Q2"/>
  <c r="P798"/>
  <c r="P760"/>
  <c r="P707"/>
  <c r="P772"/>
  <c r="P1005"/>
  <c r="P771"/>
  <c r="P766"/>
  <c r="P984"/>
  <c r="P1010"/>
  <c r="P983"/>
  <c r="P761"/>
  <c r="P797"/>
  <c r="P800"/>
  <c r="P700"/>
  <c r="P701"/>
  <c r="P1002"/>
  <c r="P768"/>
  <c r="P1095"/>
  <c r="P702"/>
  <c r="P698"/>
  <c r="P697"/>
  <c r="P809" s="1"/>
  <c r="P1009"/>
  <c r="D43" i="28"/>
  <c r="F43" s="1"/>
  <c r="K43" s="1"/>
  <c r="L43" s="1"/>
  <c r="O973" i="2"/>
  <c r="O986" s="1"/>
  <c r="O912"/>
  <c r="O932"/>
  <c r="N590" i="1"/>
  <c r="M448"/>
  <c r="M661" s="1"/>
  <c r="M237"/>
  <c r="M225"/>
  <c r="M228"/>
  <c r="M227"/>
  <c r="M235"/>
  <c r="M233"/>
  <c r="M234"/>
  <c r="M224"/>
  <c r="M232"/>
  <c r="M226"/>
  <c r="M231"/>
  <c r="M650"/>
  <c r="M74"/>
  <c r="M133"/>
  <c r="M480"/>
  <c r="M635" s="1"/>
  <c r="M472" s="1"/>
  <c r="M482" s="1"/>
  <c r="M591"/>
  <c r="M461"/>
  <c r="M269"/>
  <c r="M253"/>
  <c r="M460"/>
  <c r="M62"/>
  <c r="M254"/>
  <c r="M252"/>
  <c r="M574"/>
  <c r="M101"/>
  <c r="M255"/>
  <c r="M65"/>
  <c r="M583"/>
  <c r="L635"/>
  <c r="K665"/>
  <c r="K326"/>
  <c r="K584"/>
  <c r="K533"/>
  <c r="K327"/>
  <c r="K592"/>
  <c r="K534"/>
  <c r="K575"/>
  <c r="H208"/>
  <c r="M634"/>
  <c r="M451" s="1"/>
  <c r="M463" s="1"/>
  <c r="J183"/>
  <c r="H96"/>
  <c r="H128"/>
  <c r="J463"/>
  <c r="H273"/>
  <c r="J425"/>
  <c r="M660"/>
  <c r="M423"/>
  <c r="M188"/>
  <c r="M121"/>
  <c r="M658"/>
  <c r="M167"/>
  <c r="M174" s="1"/>
  <c r="N46"/>
  <c r="N204"/>
  <c r="N512"/>
  <c r="F298" i="2"/>
  <c r="J653" i="1"/>
  <c r="J79"/>
  <c r="J93"/>
  <c r="J96" s="1"/>
  <c r="J126"/>
  <c r="J123"/>
  <c r="J112"/>
  <c r="J124"/>
  <c r="J125"/>
  <c r="J111"/>
  <c r="F11" i="2"/>
  <c r="L219" i="1"/>
  <c r="N448"/>
  <c r="N629"/>
  <c r="N362" s="1"/>
  <c r="N370" s="1"/>
  <c r="N304"/>
  <c r="N421"/>
  <c r="N413"/>
  <c r="N631"/>
  <c r="N373" s="1"/>
  <c r="N633"/>
  <c r="N394" s="1"/>
  <c r="N400" s="1"/>
  <c r="K94"/>
  <c r="F297" i="2"/>
  <c r="H488" i="1"/>
  <c r="L662"/>
  <c r="L244"/>
  <c r="L257" s="1"/>
  <c r="I93"/>
  <c r="I96" s="1"/>
  <c r="I79"/>
  <c r="I653"/>
  <c r="I112"/>
  <c r="I126"/>
  <c r="I125"/>
  <c r="I124"/>
  <c r="F10" i="2"/>
  <c r="I123" i="1"/>
  <c r="I111"/>
  <c r="K656"/>
  <c r="K381"/>
  <c r="K144"/>
  <c r="K206"/>
  <c r="K15"/>
  <c r="K105"/>
  <c r="J482"/>
  <c r="K658"/>
  <c r="K402"/>
  <c r="K167"/>
  <c r="M666"/>
  <c r="M48"/>
  <c r="M570"/>
  <c r="M569"/>
  <c r="M571"/>
  <c r="M381"/>
  <c r="M656"/>
  <c r="M144"/>
  <c r="M153" s="1"/>
  <c r="M657"/>
  <c r="M156"/>
  <c r="M162" s="1"/>
  <c r="M394"/>
  <c r="K239"/>
  <c r="L649"/>
  <c r="L103"/>
  <c r="L102"/>
  <c r="L105" s="1"/>
  <c r="L9"/>
  <c r="L11"/>
  <c r="L60"/>
  <c r="L13"/>
  <c r="L134"/>
  <c r="L136" s="1"/>
  <c r="L58"/>
  <c r="L75"/>
  <c r="L77" s="1"/>
  <c r="L10"/>
  <c r="L61"/>
  <c r="L12"/>
  <c r="K662"/>
  <c r="K244"/>
  <c r="K257" s="1"/>
  <c r="K273" s="1"/>
  <c r="K275" s="1"/>
  <c r="M212"/>
  <c r="M213"/>
  <c r="M211"/>
  <c r="M428"/>
  <c r="M432" s="1"/>
  <c r="M214"/>
  <c r="I664"/>
  <c r="I529"/>
  <c r="I316"/>
  <c r="I525"/>
  <c r="I320"/>
  <c r="I321"/>
  <c r="I523"/>
  <c r="I526"/>
  <c r="I315"/>
  <c r="I325"/>
  <c r="I524"/>
  <c r="I532"/>
  <c r="I318"/>
  <c r="I531"/>
  <c r="I324"/>
  <c r="I528"/>
  <c r="I317"/>
  <c r="J162"/>
  <c r="N658"/>
  <c r="N402"/>
  <c r="O216"/>
  <c r="O491"/>
  <c r="O395"/>
  <c r="O508"/>
  <c r="O283"/>
  <c r="O41"/>
  <c r="O158"/>
  <c r="O506"/>
  <c r="O363"/>
  <c r="O495"/>
  <c r="O296"/>
  <c r="O145"/>
  <c r="O301"/>
  <c r="O191"/>
  <c r="O510"/>
  <c r="O385"/>
  <c r="O39"/>
  <c r="O160"/>
  <c r="O300"/>
  <c r="O44"/>
  <c r="O387"/>
  <c r="O64"/>
  <c r="O298"/>
  <c r="O199"/>
  <c r="O147"/>
  <c r="O364"/>
  <c r="O19"/>
  <c r="O409"/>
  <c r="O202"/>
  <c r="O502"/>
  <c r="O292"/>
  <c r="O33"/>
  <c r="O73"/>
  <c r="O374"/>
  <c r="O40"/>
  <c r="O294"/>
  <c r="O181"/>
  <c r="O38"/>
  <c r="O159"/>
  <c r="O299"/>
  <c r="O113"/>
  <c r="O430"/>
  <c r="O171"/>
  <c r="O501"/>
  <c r="O284"/>
  <c r="O42"/>
  <c r="O168"/>
  <c r="O408"/>
  <c r="O189"/>
  <c r="O458"/>
  <c r="O150"/>
  <c r="O419"/>
  <c r="O146"/>
  <c r="O365"/>
  <c r="O398"/>
  <c r="O43"/>
  <c r="O169"/>
  <c r="O386"/>
  <c r="O157"/>
  <c r="O509"/>
  <c r="O367"/>
  <c r="O494"/>
  <c r="O478"/>
  <c r="O268"/>
  <c r="O27"/>
  <c r="O377"/>
  <c r="O149"/>
  <c r="O407"/>
  <c r="O99"/>
  <c r="O297"/>
  <c r="O457"/>
  <c r="O397"/>
  <c r="O215"/>
  <c r="O417"/>
  <c r="O179"/>
  <c r="O492"/>
  <c r="O287"/>
  <c r="O493"/>
  <c r="O376"/>
  <c r="O192"/>
  <c r="O507"/>
  <c r="O477"/>
  <c r="O251"/>
  <c r="O500"/>
  <c r="O201"/>
  <c r="O505"/>
  <c r="O172"/>
  <c r="O72"/>
  <c r="O389"/>
  <c r="O170"/>
  <c r="O418"/>
  <c r="O180"/>
  <c r="P2"/>
  <c r="O302"/>
  <c r="O37"/>
  <c r="O475" s="1"/>
  <c r="O178"/>
  <c r="O429"/>
  <c r="O200"/>
  <c r="O410"/>
  <c r="O190"/>
  <c r="O589"/>
  <c r="O388"/>
  <c r="O265"/>
  <c r="O285"/>
  <c r="O503"/>
  <c r="O217"/>
  <c r="O63"/>
  <c r="O366"/>
  <c r="O131"/>
  <c r="O411"/>
  <c r="O459"/>
  <c r="O368"/>
  <c r="O640"/>
  <c r="O293"/>
  <c r="O639"/>
  <c r="O641" s="1"/>
  <c r="O396"/>
  <c r="O23"/>
  <c r="O295"/>
  <c r="O148"/>
  <c r="O581"/>
  <c r="O456"/>
  <c r="O286"/>
  <c r="O504"/>
  <c r="O375"/>
  <c r="O36"/>
  <c r="O46" s="1"/>
  <c r="O650" s="1"/>
  <c r="O151"/>
  <c r="O416"/>
  <c r="O264"/>
  <c r="O590"/>
  <c r="O247"/>
  <c r="O428"/>
  <c r="O432" s="1"/>
  <c r="O446"/>
  <c r="O249"/>
  <c r="O573"/>
  <c r="O441"/>
  <c r="O248"/>
  <c r="O230"/>
  <c r="O229"/>
  <c r="O132"/>
  <c r="O445"/>
  <c r="O212"/>
  <c r="O267"/>
  <c r="O479"/>
  <c r="O476"/>
  <c r="O461"/>
  <c r="O214"/>
  <c r="O62"/>
  <c r="O438"/>
  <c r="O236"/>
  <c r="O439"/>
  <c r="O443"/>
  <c r="O100"/>
  <c r="O582"/>
  <c r="O442"/>
  <c r="O454"/>
  <c r="O440"/>
  <c r="O572"/>
  <c r="O444"/>
  <c r="O473"/>
  <c r="O250"/>
  <c r="O263"/>
  <c r="O455"/>
  <c r="O269"/>
  <c r="O211"/>
  <c r="O252"/>
  <c r="O266"/>
  <c r="O74"/>
  <c r="O213"/>
  <c r="N666"/>
  <c r="N48"/>
  <c r="N641"/>
  <c r="I306"/>
  <c r="K136"/>
  <c r="L239"/>
  <c r="N289"/>
  <c r="N497"/>
  <c r="N262"/>
  <c r="L164"/>
  <c r="L208" s="1"/>
  <c r="L221" s="1"/>
  <c r="L425"/>
  <c r="D43" i="31" l="1"/>
  <c r="F43" s="1"/>
  <c r="K43" s="1"/>
  <c r="L43" s="1"/>
  <c r="P932" i="2"/>
  <c r="P912"/>
  <c r="P973"/>
  <c r="P986" s="1"/>
  <c r="D34" i="31"/>
  <c r="F34" s="1"/>
  <c r="K34" s="1"/>
  <c r="L34" s="1"/>
  <c r="Q704" i="2"/>
  <c r="Q764"/>
  <c r="Q800"/>
  <c r="Q1002"/>
  <c r="Q1095"/>
  <c r="Q772"/>
  <c r="Q771"/>
  <c r="Q702"/>
  <c r="Q707"/>
  <c r="Q798"/>
  <c r="R2"/>
  <c r="Q768"/>
  <c r="Q759"/>
  <c r="Q760"/>
  <c r="Q766"/>
  <c r="Q983"/>
  <c r="Q700"/>
  <c r="Q901"/>
  <c r="Q797"/>
  <c r="Q761"/>
  <c r="Q701"/>
  <c r="Q984"/>
  <c r="Q1008"/>
  <c r="Q703"/>
  <c r="Q1010"/>
  <c r="Q1009"/>
  <c r="Q1005"/>
  <c r="Q697"/>
  <c r="Q809" s="1"/>
  <c r="O254" i="1"/>
  <c r="O253"/>
  <c r="O480"/>
  <c r="O474"/>
  <c r="O246"/>
  <c r="O583"/>
  <c r="O574"/>
  <c r="O65"/>
  <c r="O591"/>
  <c r="O101"/>
  <c r="O133"/>
  <c r="O460"/>
  <c r="O255"/>
  <c r="O262"/>
  <c r="O452"/>
  <c r="L15"/>
  <c r="F1103" i="2"/>
  <c r="L94" i="1"/>
  <c r="N649"/>
  <c r="N134"/>
  <c r="N11"/>
  <c r="N9"/>
  <c r="N60"/>
  <c r="N75"/>
  <c r="N10"/>
  <c r="N13"/>
  <c r="N61"/>
  <c r="N58"/>
  <c r="N12"/>
  <c r="N102"/>
  <c r="N103"/>
  <c r="O448"/>
  <c r="O413"/>
  <c r="O631"/>
  <c r="O373" s="1"/>
  <c r="O379" s="1"/>
  <c r="O651"/>
  <c r="O29"/>
  <c r="O629"/>
  <c r="O362" s="1"/>
  <c r="O370" s="1"/>
  <c r="O289"/>
  <c r="O633"/>
  <c r="J164"/>
  <c r="L67"/>
  <c r="L667"/>
  <c r="L576"/>
  <c r="M400"/>
  <c r="M649"/>
  <c r="M10"/>
  <c r="M75"/>
  <c r="M58"/>
  <c r="M61"/>
  <c r="M103"/>
  <c r="M13"/>
  <c r="M11"/>
  <c r="M60"/>
  <c r="M134"/>
  <c r="M12"/>
  <c r="M9"/>
  <c r="M102"/>
  <c r="N379"/>
  <c r="N381" s="1"/>
  <c r="N656"/>
  <c r="N144"/>
  <c r="N153" s="1"/>
  <c r="K586"/>
  <c r="M484"/>
  <c r="M486" s="1"/>
  <c r="M663"/>
  <c r="M261"/>
  <c r="M271" s="1"/>
  <c r="O635"/>
  <c r="O472" s="1"/>
  <c r="O482" s="1"/>
  <c r="O512"/>
  <c r="O245"/>
  <c r="M219"/>
  <c r="M164"/>
  <c r="K425"/>
  <c r="K488" s="1"/>
  <c r="M105"/>
  <c r="M77"/>
  <c r="M94" s="1"/>
  <c r="M239"/>
  <c r="I655"/>
  <c r="I118"/>
  <c r="N212"/>
  <c r="N213"/>
  <c r="N214"/>
  <c r="N211"/>
  <c r="N428"/>
  <c r="N432" s="1"/>
  <c r="O421"/>
  <c r="O638"/>
  <c r="P171"/>
  <c r="P493"/>
  <c r="P216"/>
  <c r="P510"/>
  <c r="P397"/>
  <c r="P581"/>
  <c r="P398"/>
  <c r="P27"/>
  <c r="P395"/>
  <c r="P181"/>
  <c r="P639"/>
  <c r="P385"/>
  <c r="P386"/>
  <c r="P492"/>
  <c r="P180"/>
  <c r="P505"/>
  <c r="P374"/>
  <c r="P72"/>
  <c r="P389"/>
  <c r="P73"/>
  <c r="P298"/>
  <c r="P387"/>
  <c r="P37"/>
  <c r="P172"/>
  <c r="P506"/>
  <c r="P367"/>
  <c r="P23"/>
  <c r="P368"/>
  <c r="P640"/>
  <c r="P294"/>
  <c r="Q2"/>
  <c r="P366"/>
  <c r="P38"/>
  <c r="P151"/>
  <c r="P409"/>
  <c r="P36"/>
  <c r="P43"/>
  <c r="P113"/>
  <c r="P410"/>
  <c r="P149"/>
  <c r="P407"/>
  <c r="P285"/>
  <c r="P42"/>
  <c r="P159"/>
  <c r="P375"/>
  <c r="P376"/>
  <c r="P508"/>
  <c r="P202"/>
  <c r="P64"/>
  <c r="P430"/>
  <c r="P168"/>
  <c r="P297"/>
  <c r="P170"/>
  <c r="P63"/>
  <c r="P377"/>
  <c r="P145"/>
  <c r="P458"/>
  <c r="P286"/>
  <c r="P507"/>
  <c r="P287"/>
  <c r="P500"/>
  <c r="P249"/>
  <c r="P456"/>
  <c r="P267"/>
  <c r="P475"/>
  <c r="P147"/>
  <c r="P364"/>
  <c r="P41"/>
  <c r="P479" s="1"/>
  <c r="P150"/>
  <c r="P300"/>
  <c r="P178"/>
  <c r="P417"/>
  <c r="P179"/>
  <c r="P504"/>
  <c r="P201"/>
  <c r="P501"/>
  <c r="P396"/>
  <c r="P215"/>
  <c r="P160"/>
  <c r="P411"/>
  <c r="P40"/>
  <c r="P295"/>
  <c r="P131"/>
  <c r="P502"/>
  <c r="P192"/>
  <c r="P503"/>
  <c r="P283"/>
  <c r="P99"/>
  <c r="P419"/>
  <c r="P247"/>
  <c r="P296"/>
  <c r="P199"/>
  <c r="P491"/>
  <c r="P200"/>
  <c r="P416"/>
  <c r="P44"/>
  <c r="P299"/>
  <c r="P169"/>
  <c r="P494"/>
  <c r="P476"/>
  <c r="P292"/>
  <c r="P495"/>
  <c r="P246"/>
  <c r="P478"/>
  <c r="P293"/>
  <c r="P589"/>
  <c r="P284"/>
  <c r="P33"/>
  <c r="P651" s="1"/>
  <c r="P158"/>
  <c r="P408"/>
  <c r="P459"/>
  <c r="P217"/>
  <c r="P189"/>
  <c r="P418"/>
  <c r="P157"/>
  <c r="P429"/>
  <c r="P191"/>
  <c r="P19"/>
  <c r="P29" s="1"/>
  <c r="P570" s="1"/>
  <c r="P251"/>
  <c r="P365"/>
  <c r="P363"/>
  <c r="P629" s="1"/>
  <c r="P190"/>
  <c r="P509"/>
  <c r="P388"/>
  <c r="P146"/>
  <c r="P301"/>
  <c r="P39"/>
  <c r="P477" s="1"/>
  <c r="P148"/>
  <c r="P302"/>
  <c r="P250"/>
  <c r="P473"/>
  <c r="P439"/>
  <c r="P445"/>
  <c r="P263"/>
  <c r="P572"/>
  <c r="P362"/>
  <c r="P370" s="1"/>
  <c r="P144" s="1"/>
  <c r="P153" s="1"/>
  <c r="P474"/>
  <c r="P452"/>
  <c r="P245"/>
  <c r="P569"/>
  <c r="P264"/>
  <c r="P454"/>
  <c r="P265"/>
  <c r="P248"/>
  <c r="P455"/>
  <c r="P266"/>
  <c r="P262"/>
  <c r="P453"/>
  <c r="O304"/>
  <c r="O632"/>
  <c r="L665"/>
  <c r="L326"/>
  <c r="L533"/>
  <c r="L575"/>
  <c r="L578" s="1"/>
  <c r="L327"/>
  <c r="L584"/>
  <c r="L586" s="1"/>
  <c r="F357" i="2" s="1"/>
  <c r="L592" i="1"/>
  <c r="L594" s="1"/>
  <c r="F415" i="2" s="1"/>
  <c r="L534" i="1"/>
  <c r="K174"/>
  <c r="J663"/>
  <c r="J484"/>
  <c r="J261"/>
  <c r="K667"/>
  <c r="K67"/>
  <c r="K576"/>
  <c r="K153"/>
  <c r="K164" s="1"/>
  <c r="I107"/>
  <c r="F69" i="2" s="1"/>
  <c r="I604" i="1"/>
  <c r="I530"/>
  <c r="I319"/>
  <c r="I322"/>
  <c r="I598"/>
  <c r="F526" i="2" s="1"/>
  <c r="I323" i="1"/>
  <c r="I602"/>
  <c r="F641" i="2" s="1"/>
  <c r="I600" i="1"/>
  <c r="F584" i="2" s="1"/>
  <c r="I596" i="1"/>
  <c r="I527"/>
  <c r="H514"/>
  <c r="N659"/>
  <c r="N177"/>
  <c r="N183" s="1"/>
  <c r="N185" s="1"/>
  <c r="N660"/>
  <c r="N423"/>
  <c r="N188"/>
  <c r="N194" s="1"/>
  <c r="N206" s="1"/>
  <c r="N661"/>
  <c r="N226"/>
  <c r="N231"/>
  <c r="N225"/>
  <c r="N237"/>
  <c r="N234"/>
  <c r="N224"/>
  <c r="N232"/>
  <c r="N228"/>
  <c r="N233"/>
  <c r="N227"/>
  <c r="N235"/>
  <c r="J107"/>
  <c r="F70" i="2" s="1"/>
  <c r="J319" i="1"/>
  <c r="J596"/>
  <c r="J530"/>
  <c r="J600"/>
  <c r="F585" i="2" s="1"/>
  <c r="J598" i="1"/>
  <c r="F527" i="2" s="1"/>
  <c r="J527" i="1"/>
  <c r="J602"/>
  <c r="F642" i="2" s="1"/>
  <c r="J323" i="1"/>
  <c r="J322"/>
  <c r="J604"/>
  <c r="N650"/>
  <c r="N74"/>
  <c r="N252"/>
  <c r="N101"/>
  <c r="N255"/>
  <c r="N254"/>
  <c r="N62"/>
  <c r="N591"/>
  <c r="N583"/>
  <c r="N253"/>
  <c r="N133"/>
  <c r="N136" s="1"/>
  <c r="N460"/>
  <c r="N461"/>
  <c r="N574"/>
  <c r="N269"/>
  <c r="N65"/>
  <c r="N480"/>
  <c r="M194"/>
  <c r="H275"/>
  <c r="J662"/>
  <c r="J244"/>
  <c r="H600"/>
  <c r="H107"/>
  <c r="H323"/>
  <c r="H598"/>
  <c r="H527"/>
  <c r="H602"/>
  <c r="H596"/>
  <c r="H319"/>
  <c r="H530"/>
  <c r="H322"/>
  <c r="H604"/>
  <c r="J185"/>
  <c r="M662"/>
  <c r="M244"/>
  <c r="M257" s="1"/>
  <c r="M273" s="1"/>
  <c r="M275" s="1"/>
  <c r="H221"/>
  <c r="K578"/>
  <c r="K594"/>
  <c r="L472"/>
  <c r="O219"/>
  <c r="O453"/>
  <c r="O634" s="1"/>
  <c r="O451" s="1"/>
  <c r="O463" s="1"/>
  <c r="O204"/>
  <c r="O497"/>
  <c r="I329"/>
  <c r="I331" s="1"/>
  <c r="I536"/>
  <c r="I538" s="1"/>
  <c r="I128"/>
  <c r="J128"/>
  <c r="M136"/>
  <c r="Q932" i="2" l="1"/>
  <c r="Q973"/>
  <c r="Q912"/>
  <c r="R1008"/>
  <c r="R707"/>
  <c r="R702"/>
  <c r="R1095"/>
  <c r="R703"/>
  <c r="R766"/>
  <c r="R800"/>
  <c r="R772"/>
  <c r="S2"/>
  <c r="R901"/>
  <c r="R797"/>
  <c r="R701"/>
  <c r="R764"/>
  <c r="R700"/>
  <c r="R798"/>
  <c r="R761"/>
  <c r="R759"/>
  <c r="R984"/>
  <c r="R1005"/>
  <c r="R1002"/>
  <c r="R698" s="1"/>
  <c r="R760"/>
  <c r="R771"/>
  <c r="R768"/>
  <c r="R704"/>
  <c r="R983"/>
  <c r="R1010"/>
  <c r="R1009"/>
  <c r="R697"/>
  <c r="R809" s="1"/>
  <c r="Q698"/>
  <c r="N634" i="1"/>
  <c r="M15"/>
  <c r="P571"/>
  <c r="P229"/>
  <c r="P100"/>
  <c r="P236"/>
  <c r="P573"/>
  <c r="P582"/>
  <c r="P590"/>
  <c r="P440"/>
  <c r="N219"/>
  <c r="N425"/>
  <c r="O662"/>
  <c r="O244"/>
  <c r="O257" s="1"/>
  <c r="I654"/>
  <c r="I540"/>
  <c r="F240" i="2"/>
  <c r="I117" i="1"/>
  <c r="I120" s="1"/>
  <c r="F414" i="2"/>
  <c r="F468"/>
  <c r="H606" i="1"/>
  <c r="F583" i="2"/>
  <c r="J257" i="1"/>
  <c r="N635"/>
  <c r="N239"/>
  <c r="H523"/>
  <c r="H321"/>
  <c r="H324"/>
  <c r="H664"/>
  <c r="H529"/>
  <c r="H318"/>
  <c r="H528"/>
  <c r="H317"/>
  <c r="H315"/>
  <c r="H524"/>
  <c r="H526"/>
  <c r="H320"/>
  <c r="H531"/>
  <c r="H525"/>
  <c r="H325"/>
  <c r="H316"/>
  <c r="H532"/>
  <c r="F469" i="2"/>
  <c r="I606" i="1"/>
  <c r="I608" s="1"/>
  <c r="J271"/>
  <c r="K185"/>
  <c r="K208" s="1"/>
  <c r="K221" s="1"/>
  <c r="K277" s="1"/>
  <c r="H415" i="2"/>
  <c r="L415"/>
  <c r="Q415"/>
  <c r="G415"/>
  <c r="I415"/>
  <c r="M415"/>
  <c r="K415"/>
  <c r="R415"/>
  <c r="N415"/>
  <c r="J415"/>
  <c r="P415"/>
  <c r="O415"/>
  <c r="O384" i="1"/>
  <c r="P656"/>
  <c r="Q160"/>
  <c r="Q429"/>
  <c r="Q181"/>
  <c r="Q419"/>
  <c r="Q39"/>
  <c r="Q148"/>
  <c r="Q374"/>
  <c r="Q149"/>
  <c r="Q396"/>
  <c r="Q158"/>
  <c r="Q377"/>
  <c r="Q147"/>
  <c r="Q387"/>
  <c r="Q157"/>
  <c r="Q376"/>
  <c r="Q190"/>
  <c r="Q500"/>
  <c r="Q292"/>
  <c r="Q36"/>
  <c r="Q99"/>
  <c r="Q131"/>
  <c r="Q297"/>
  <c r="Q172"/>
  <c r="Q491"/>
  <c r="Q366"/>
  <c r="Q509"/>
  <c r="Q302"/>
  <c r="Q504"/>
  <c r="Q23"/>
  <c r="Q285"/>
  <c r="Q72"/>
  <c r="Q364"/>
  <c r="Q189"/>
  <c r="Q409"/>
  <c r="Q41"/>
  <c r="Q145"/>
  <c r="Q407"/>
  <c r="Q40"/>
  <c r="Q300"/>
  <c r="Q63"/>
  <c r="Q385"/>
  <c r="Q38"/>
  <c r="Q476" s="1"/>
  <c r="Q42"/>
  <c r="Q113"/>
  <c r="Q375"/>
  <c r="Q408"/>
  <c r="Q44"/>
  <c r="Q410"/>
  <c r="Q640"/>
  <c r="Q397"/>
  <c r="Q501"/>
  <c r="Q171"/>
  <c r="Q146"/>
  <c r="Q411"/>
  <c r="Q73"/>
  <c r="Q301"/>
  <c r="Q294"/>
  <c r="Q495"/>
  <c r="Q367"/>
  <c r="Q179"/>
  <c r="Q507"/>
  <c r="Q452"/>
  <c r="Q27"/>
  <c r="Q286"/>
  <c r="Q508"/>
  <c r="Q388"/>
  <c r="Q505"/>
  <c r="Q477"/>
  <c r="Q216"/>
  <c r="Q19"/>
  <c r="Q217"/>
  <c r="R2"/>
  <c r="Q284"/>
  <c r="Q639"/>
  <c r="Q641" s="1"/>
  <c r="Q168"/>
  <c r="Q502"/>
  <c r="Q283"/>
  <c r="Q503"/>
  <c r="Q389"/>
  <c r="Q299"/>
  <c r="Q293"/>
  <c r="Q453"/>
  <c r="Q363"/>
  <c r="Q37"/>
  <c r="Q296"/>
  <c r="Q506"/>
  <c r="Q368"/>
  <c r="Q192"/>
  <c r="Q201"/>
  <c r="Q202"/>
  <c r="Q417"/>
  <c r="Q170"/>
  <c r="Q159"/>
  <c r="Q398"/>
  <c r="Q180"/>
  <c r="Q589"/>
  <c r="Q287"/>
  <c r="Q493"/>
  <c r="Q250"/>
  <c r="Q199"/>
  <c r="Q418"/>
  <c r="Q200"/>
  <c r="Q430"/>
  <c r="Q178"/>
  <c r="Q494"/>
  <c r="Q459"/>
  <c r="Q251"/>
  <c r="Q33"/>
  <c r="Q651" s="1"/>
  <c r="Q43"/>
  <c r="Q267" s="1"/>
  <c r="Q169"/>
  <c r="Q458"/>
  <c r="Q215"/>
  <c r="Q365"/>
  <c r="Q150"/>
  <c r="Q191"/>
  <c r="Q395"/>
  <c r="Q633" s="1"/>
  <c r="Q416"/>
  <c r="Q298"/>
  <c r="Q510"/>
  <c r="Q581"/>
  <c r="Q151"/>
  <c r="Q295"/>
  <c r="Q492"/>
  <c r="Q64"/>
  <c r="Q386"/>
  <c r="Q263"/>
  <c r="Q454"/>
  <c r="Q478"/>
  <c r="Q473"/>
  <c r="Q264"/>
  <c r="Q457"/>
  <c r="Q455"/>
  <c r="Q214"/>
  <c r="Q268"/>
  <c r="Q582"/>
  <c r="Q572"/>
  <c r="Q249"/>
  <c r="Q245"/>
  <c r="Q479"/>
  <c r="Q246"/>
  <c r="Q428"/>
  <c r="Q590"/>
  <c r="Q441"/>
  <c r="Q444"/>
  <c r="Q266"/>
  <c r="Q229"/>
  <c r="Q446"/>
  <c r="Q573"/>
  <c r="Q230"/>
  <c r="Q456"/>
  <c r="Q394"/>
  <c r="Q400" s="1"/>
  <c r="Q659" s="1"/>
  <c r="Q213"/>
  <c r="Q177"/>
  <c r="Q183" s="1"/>
  <c r="Q262"/>
  <c r="Q474"/>
  <c r="Q212"/>
  <c r="Q211"/>
  <c r="K514"/>
  <c r="O484"/>
  <c r="O486" s="1"/>
  <c r="O663"/>
  <c r="O261"/>
  <c r="O271" s="1"/>
  <c r="F356" i="2"/>
  <c r="M659" i="1"/>
  <c r="M177"/>
  <c r="M402"/>
  <c r="P304"/>
  <c r="P421"/>
  <c r="P497"/>
  <c r="P289"/>
  <c r="P438"/>
  <c r="P446"/>
  <c r="P132"/>
  <c r="P512"/>
  <c r="P413"/>
  <c r="P638"/>
  <c r="P121" s="1"/>
  <c r="P631"/>
  <c r="P373" s="1"/>
  <c r="P641"/>
  <c r="P633"/>
  <c r="P394" s="1"/>
  <c r="P400" s="1"/>
  <c r="I333"/>
  <c r="F183" i="2"/>
  <c r="L482" i="1"/>
  <c r="F299" i="2"/>
  <c r="H277" i="1"/>
  <c r="F640" i="2"/>
  <c r="F525"/>
  <c r="F68"/>
  <c r="M206" i="1"/>
  <c r="N451"/>
  <c r="N105"/>
  <c r="N77"/>
  <c r="N94" s="1"/>
  <c r="F470" i="2"/>
  <c r="J606" i="1"/>
  <c r="K653"/>
  <c r="K93"/>
  <c r="K79"/>
  <c r="K111"/>
  <c r="F12" i="2"/>
  <c r="K124" i="1"/>
  <c r="K125"/>
  <c r="K112"/>
  <c r="K123"/>
  <c r="K126"/>
  <c r="J486"/>
  <c r="I357" i="2"/>
  <c r="R357"/>
  <c r="H357"/>
  <c r="G357"/>
  <c r="N357"/>
  <c r="M357"/>
  <c r="L357"/>
  <c r="K357"/>
  <c r="Q357"/>
  <c r="O357"/>
  <c r="J357"/>
  <c r="P357"/>
  <c r="F300"/>
  <c r="P666" i="1"/>
  <c r="O121"/>
  <c r="N657"/>
  <c r="N156"/>
  <c r="M67"/>
  <c r="M667"/>
  <c r="M576"/>
  <c r="M665"/>
  <c r="M575"/>
  <c r="M326"/>
  <c r="M534"/>
  <c r="M584"/>
  <c r="M586" s="1"/>
  <c r="F358" i="2" s="1"/>
  <c r="M533" i="1"/>
  <c r="M592"/>
  <c r="M327"/>
  <c r="L653"/>
  <c r="L93"/>
  <c r="L96" s="1"/>
  <c r="L79"/>
  <c r="L124"/>
  <c r="F13" i="2"/>
  <c r="L123" i="1"/>
  <c r="L125"/>
  <c r="L111"/>
  <c r="L112"/>
  <c r="L126"/>
  <c r="J208"/>
  <c r="O394"/>
  <c r="O656"/>
  <c r="O381"/>
  <c r="O144"/>
  <c r="O666"/>
  <c r="O48"/>
  <c r="O570"/>
  <c r="O569"/>
  <c r="O571"/>
  <c r="O657"/>
  <c r="O156"/>
  <c r="O162" s="1"/>
  <c r="O423"/>
  <c r="O660"/>
  <c r="O188"/>
  <c r="O661"/>
  <c r="O224"/>
  <c r="O232"/>
  <c r="O237"/>
  <c r="O233"/>
  <c r="O226"/>
  <c r="O235"/>
  <c r="O228"/>
  <c r="O234"/>
  <c r="O227"/>
  <c r="O225"/>
  <c r="O231"/>
  <c r="N665"/>
  <c r="N584"/>
  <c r="N586" s="1"/>
  <c r="F362" i="2" s="1"/>
  <c r="N327" i="1"/>
  <c r="N533"/>
  <c r="N592"/>
  <c r="N594" s="1"/>
  <c r="F420" i="2" s="1"/>
  <c r="N326" i="1"/>
  <c r="N575"/>
  <c r="N534"/>
  <c r="P204"/>
  <c r="P442"/>
  <c r="P441"/>
  <c r="P444"/>
  <c r="P457"/>
  <c r="P443"/>
  <c r="P268"/>
  <c r="P230"/>
  <c r="P46"/>
  <c r="P48" s="1"/>
  <c r="P632"/>
  <c r="P384" s="1"/>
  <c r="P391" s="1"/>
  <c r="N15"/>
  <c r="I822" i="2"/>
  <c r="S703" l="1"/>
  <c r="S798"/>
  <c r="S797"/>
  <c r="S702"/>
  <c r="S759"/>
  <c r="S761"/>
  <c r="S766"/>
  <c r="S772"/>
  <c r="S1002"/>
  <c r="S768"/>
  <c r="S1005"/>
  <c r="S901"/>
  <c r="S707"/>
  <c r="S1009"/>
  <c r="S701"/>
  <c r="T2"/>
  <c r="S984"/>
  <c r="S1010"/>
  <c r="S1095"/>
  <c r="S760"/>
  <c r="S700"/>
  <c r="S704"/>
  <c r="S800"/>
  <c r="S764"/>
  <c r="S771"/>
  <c r="S983"/>
  <c r="S697"/>
  <c r="S809" s="1"/>
  <c r="R932"/>
  <c r="R973"/>
  <c r="R986" s="1"/>
  <c r="R912"/>
  <c r="Q986"/>
  <c r="Q445" i="1"/>
  <c r="Q440"/>
  <c r="Q132"/>
  <c r="Q265"/>
  <c r="Q442"/>
  <c r="Q432"/>
  <c r="Q443"/>
  <c r="Q236"/>
  <c r="Q100"/>
  <c r="Q248"/>
  <c r="Q638"/>
  <c r="Q121" s="1"/>
  <c r="P649"/>
  <c r="P60"/>
  <c r="P12"/>
  <c r="P103"/>
  <c r="P58"/>
  <c r="P9"/>
  <c r="P75"/>
  <c r="P11"/>
  <c r="P102"/>
  <c r="P13"/>
  <c r="P10"/>
  <c r="P134"/>
  <c r="P61"/>
  <c r="N67"/>
  <c r="N667"/>
  <c r="N576"/>
  <c r="N578" s="1"/>
  <c r="O194"/>
  <c r="O649"/>
  <c r="O61"/>
  <c r="O58"/>
  <c r="O134"/>
  <c r="O136" s="1"/>
  <c r="O9"/>
  <c r="O60"/>
  <c r="O12"/>
  <c r="O13"/>
  <c r="O10"/>
  <c r="O103"/>
  <c r="O75"/>
  <c r="O77" s="1"/>
  <c r="O94" s="1"/>
  <c r="O11"/>
  <c r="O102"/>
  <c r="O400"/>
  <c r="L107"/>
  <c r="F72" i="2" s="1"/>
  <c r="L600" i="1"/>
  <c r="F587" i="2" s="1"/>
  <c r="L598" i="1"/>
  <c r="F529" i="2" s="1"/>
  <c r="L596" i="1"/>
  <c r="L527"/>
  <c r="L530"/>
  <c r="L604"/>
  <c r="L323"/>
  <c r="L322"/>
  <c r="L319"/>
  <c r="L602"/>
  <c r="F644" i="2" s="1"/>
  <c r="M578" i="1"/>
  <c r="M653"/>
  <c r="M79"/>
  <c r="M93"/>
  <c r="M96" s="1"/>
  <c r="M112"/>
  <c r="M126"/>
  <c r="M125"/>
  <c r="M123"/>
  <c r="M124"/>
  <c r="M111"/>
  <c r="F14" i="2"/>
  <c r="N162" i="1"/>
  <c r="G300" i="2"/>
  <c r="L300"/>
  <c r="H300"/>
  <c r="S300"/>
  <c r="I300"/>
  <c r="M300"/>
  <c r="N300"/>
  <c r="R300"/>
  <c r="Q300"/>
  <c r="K300"/>
  <c r="O300"/>
  <c r="J300"/>
  <c r="P300"/>
  <c r="K128" i="1"/>
  <c r="M12" i="2"/>
  <c r="N12"/>
  <c r="I12"/>
  <c r="R12"/>
  <c r="H12"/>
  <c r="L12"/>
  <c r="Q12"/>
  <c r="K12"/>
  <c r="S12"/>
  <c r="G12"/>
  <c r="J12"/>
  <c r="P12"/>
  <c r="O12"/>
  <c r="F15"/>
  <c r="N463" i="1"/>
  <c r="H306"/>
  <c r="K299" i="2"/>
  <c r="H299"/>
  <c r="M299"/>
  <c r="R299"/>
  <c r="I299"/>
  <c r="N299"/>
  <c r="S299"/>
  <c r="G299"/>
  <c r="L299"/>
  <c r="Q299"/>
  <c r="J299"/>
  <c r="O299"/>
  <c r="P299"/>
  <c r="F1051"/>
  <c r="P214" i="1"/>
  <c r="P212"/>
  <c r="P211"/>
  <c r="P213"/>
  <c r="P428"/>
  <c r="K306"/>
  <c r="H356" i="2"/>
  <c r="S356"/>
  <c r="I356"/>
  <c r="Q356"/>
  <c r="L356"/>
  <c r="G356"/>
  <c r="N356"/>
  <c r="R356"/>
  <c r="K356"/>
  <c r="M356"/>
  <c r="P356"/>
  <c r="J356"/>
  <c r="O356"/>
  <c r="F359"/>
  <c r="K664" i="1"/>
  <c r="K316"/>
  <c r="K321"/>
  <c r="K531"/>
  <c r="K324"/>
  <c r="K526"/>
  <c r="K525"/>
  <c r="K523"/>
  <c r="K524"/>
  <c r="K325"/>
  <c r="K532"/>
  <c r="K315"/>
  <c r="K528"/>
  <c r="K529"/>
  <c r="K317"/>
  <c r="K318"/>
  <c r="K320"/>
  <c r="H329"/>
  <c r="H536"/>
  <c r="N472"/>
  <c r="J273"/>
  <c r="O239"/>
  <c r="L128"/>
  <c r="Q629"/>
  <c r="Q362" s="1"/>
  <c r="Q289"/>
  <c r="Q439"/>
  <c r="Q497"/>
  <c r="Q46"/>
  <c r="Q512"/>
  <c r="Q631"/>
  <c r="Q373" s="1"/>
  <c r="Q379" s="1"/>
  <c r="O273"/>
  <c r="O275" s="1"/>
  <c r="P402"/>
  <c r="P658"/>
  <c r="P167"/>
  <c r="P174" s="1"/>
  <c r="P650"/>
  <c r="P252"/>
  <c r="P583"/>
  <c r="P480"/>
  <c r="P635" s="1"/>
  <c r="P472" s="1"/>
  <c r="P482" s="1"/>
  <c r="P65"/>
  <c r="P62"/>
  <c r="P74"/>
  <c r="P133"/>
  <c r="P136" s="1"/>
  <c r="P253"/>
  <c r="P574"/>
  <c r="P254"/>
  <c r="P101"/>
  <c r="P105" s="1"/>
  <c r="P460"/>
  <c r="P269"/>
  <c r="P461"/>
  <c r="P255"/>
  <c r="P591"/>
  <c r="O153"/>
  <c r="O164" s="1"/>
  <c r="J221"/>
  <c r="S13" i="2"/>
  <c r="G13"/>
  <c r="I13"/>
  <c r="M13"/>
  <c r="K13"/>
  <c r="Q13"/>
  <c r="H13"/>
  <c r="N13"/>
  <c r="L13"/>
  <c r="R13"/>
  <c r="J13"/>
  <c r="O13"/>
  <c r="P13"/>
  <c r="M594" i="1"/>
  <c r="I358" i="2"/>
  <c r="L358"/>
  <c r="N358"/>
  <c r="Q358"/>
  <c r="S358"/>
  <c r="G358"/>
  <c r="K358"/>
  <c r="M358"/>
  <c r="R358"/>
  <c r="H358"/>
  <c r="J358"/>
  <c r="O358"/>
  <c r="P358"/>
  <c r="J488" i="1"/>
  <c r="K96"/>
  <c r="L484"/>
  <c r="L663"/>
  <c r="L261"/>
  <c r="I652"/>
  <c r="I110"/>
  <c r="I114" s="1"/>
  <c r="I138" s="1"/>
  <c r="F126" i="2" s="1"/>
  <c r="P659" i="1"/>
  <c r="P177"/>
  <c r="P183" s="1"/>
  <c r="P379"/>
  <c r="P660"/>
  <c r="P423"/>
  <c r="P188"/>
  <c r="P194" s="1"/>
  <c r="P206" s="1"/>
  <c r="M425"/>
  <c r="M183"/>
  <c r="R73"/>
  <c r="R388"/>
  <c r="R145"/>
  <c r="R367"/>
  <c r="R159"/>
  <c r="R368"/>
  <c r="R192"/>
  <c r="R395"/>
  <c r="R215"/>
  <c r="R23"/>
  <c r="R397"/>
  <c r="R131"/>
  <c r="R398"/>
  <c r="R283"/>
  <c r="R40"/>
  <c r="R299"/>
  <c r="S2"/>
  <c r="R285"/>
  <c r="R39"/>
  <c r="R266" s="1"/>
  <c r="R146"/>
  <c r="R502"/>
  <c r="R287"/>
  <c r="R570"/>
  <c r="R407"/>
  <c r="R38"/>
  <c r="R248" s="1"/>
  <c r="R190"/>
  <c r="R491"/>
  <c r="R251"/>
  <c r="R33"/>
  <c r="R440" s="1"/>
  <c r="R42"/>
  <c r="R160"/>
  <c r="R364"/>
  <c r="R639"/>
  <c r="R295"/>
  <c r="R569"/>
  <c r="R296"/>
  <c r="R37"/>
  <c r="R638" s="1"/>
  <c r="R121" s="1"/>
  <c r="R179"/>
  <c r="R429"/>
  <c r="R180"/>
  <c r="R640"/>
  <c r="R377"/>
  <c r="R41"/>
  <c r="R457" s="1"/>
  <c r="R150"/>
  <c r="R411"/>
  <c r="R191"/>
  <c r="R458"/>
  <c r="R302"/>
  <c r="R149"/>
  <c r="R396"/>
  <c r="R63"/>
  <c r="R385"/>
  <c r="R172"/>
  <c r="R492"/>
  <c r="R387"/>
  <c r="R36"/>
  <c r="R43"/>
  <c r="R249" s="1"/>
  <c r="R157"/>
  <c r="R416"/>
  <c r="R99"/>
  <c r="R501"/>
  <c r="R202"/>
  <c r="R506"/>
  <c r="R376"/>
  <c r="R581"/>
  <c r="R475"/>
  <c r="R476"/>
  <c r="R181"/>
  <c r="R508"/>
  <c r="R294"/>
  <c r="R505"/>
  <c r="R286"/>
  <c r="R510"/>
  <c r="R217"/>
  <c r="R19"/>
  <c r="R366"/>
  <c r="R201"/>
  <c r="R509"/>
  <c r="R375"/>
  <c r="R148"/>
  <c r="R503"/>
  <c r="R200"/>
  <c r="R500"/>
  <c r="R158"/>
  <c r="R419"/>
  <c r="R216"/>
  <c r="R365"/>
  <c r="R408"/>
  <c r="R169"/>
  <c r="R504"/>
  <c r="R389"/>
  <c r="R151"/>
  <c r="R410"/>
  <c r="R459"/>
  <c r="R292"/>
  <c r="R430"/>
  <c r="R189"/>
  <c r="R418"/>
  <c r="R171"/>
  <c r="R409"/>
  <c r="R64"/>
  <c r="R386"/>
  <c r="R72"/>
  <c r="R298"/>
  <c r="R170"/>
  <c r="R589"/>
  <c r="R300"/>
  <c r="R495"/>
  <c r="R363"/>
  <c r="R199"/>
  <c r="R147"/>
  <c r="R293"/>
  <c r="R494"/>
  <c r="R178"/>
  <c r="R27"/>
  <c r="R297"/>
  <c r="R113"/>
  <c r="R507"/>
  <c r="R262"/>
  <c r="R284"/>
  <c r="R571"/>
  <c r="R374"/>
  <c r="R631" s="1"/>
  <c r="R373" s="1"/>
  <c r="R379" s="1"/>
  <c r="R44"/>
  <c r="R301"/>
  <c r="R168"/>
  <c r="R417"/>
  <c r="R493"/>
  <c r="R477"/>
  <c r="R452"/>
  <c r="R264"/>
  <c r="R246"/>
  <c r="R443"/>
  <c r="R478"/>
  <c r="R268"/>
  <c r="R438"/>
  <c r="R572"/>
  <c r="R441"/>
  <c r="R590"/>
  <c r="R132"/>
  <c r="R245"/>
  <c r="R473"/>
  <c r="R263"/>
  <c r="R474"/>
  <c r="R479"/>
  <c r="R236"/>
  <c r="R267"/>
  <c r="R573"/>
  <c r="R445"/>
  <c r="R446"/>
  <c r="R229"/>
  <c r="R100"/>
  <c r="R230"/>
  <c r="R453"/>
  <c r="Q632"/>
  <c r="Q384" s="1"/>
  <c r="Q391" s="1"/>
  <c r="O391"/>
  <c r="G414" i="2"/>
  <c r="M414"/>
  <c r="N414"/>
  <c r="Q414"/>
  <c r="S414"/>
  <c r="I414"/>
  <c r="H414"/>
  <c r="K414"/>
  <c r="L414"/>
  <c r="R414"/>
  <c r="P414"/>
  <c r="J414"/>
  <c r="O414"/>
  <c r="P448" i="1"/>
  <c r="Q219"/>
  <c r="Q421"/>
  <c r="Q204"/>
  <c r="Q29"/>
  <c r="Q438"/>
  <c r="Q448" s="1"/>
  <c r="Q247"/>
  <c r="Q413"/>
  <c r="Q475"/>
  <c r="Q304"/>
  <c r="T984" i="2" l="1"/>
  <c r="T983"/>
  <c r="T760"/>
  <c r="T1095"/>
  <c r="T1010"/>
  <c r="U2"/>
  <c r="T700"/>
  <c r="T1005"/>
  <c r="T703"/>
  <c r="T768"/>
  <c r="T761"/>
  <c r="T707"/>
  <c r="T797"/>
  <c r="T1009"/>
  <c r="T704"/>
  <c r="T901"/>
  <c r="T701"/>
  <c r="T766"/>
  <c r="T772"/>
  <c r="T702"/>
  <c r="T759"/>
  <c r="T764"/>
  <c r="T800"/>
  <c r="T798"/>
  <c r="T771"/>
  <c r="T1002"/>
  <c r="T697"/>
  <c r="T809" s="1"/>
  <c r="T415"/>
  <c r="T357"/>
  <c r="S973"/>
  <c r="S986" s="1"/>
  <c r="S912"/>
  <c r="S932"/>
  <c r="S698"/>
  <c r="S357"/>
  <c r="S415"/>
  <c r="R629" i="1"/>
  <c r="R362" s="1"/>
  <c r="R370" s="1"/>
  <c r="R144" s="1"/>
  <c r="R153" s="1"/>
  <c r="R456"/>
  <c r="R454"/>
  <c r="R444"/>
  <c r="R442"/>
  <c r="R439"/>
  <c r="R582"/>
  <c r="R247"/>
  <c r="R250"/>
  <c r="R204"/>
  <c r="R455"/>
  <c r="R265"/>
  <c r="P634"/>
  <c r="P451" s="1"/>
  <c r="P463" s="1"/>
  <c r="P484" s="1"/>
  <c r="P486" s="1"/>
  <c r="R657"/>
  <c r="R156"/>
  <c r="R162" s="1"/>
  <c r="Q423"/>
  <c r="Q660"/>
  <c r="Q188"/>
  <c r="Q194" s="1"/>
  <c r="Q206" s="1"/>
  <c r="Q661"/>
  <c r="Q235"/>
  <c r="Q224"/>
  <c r="Q233"/>
  <c r="Q225"/>
  <c r="Q234"/>
  <c r="Q228"/>
  <c r="Q237"/>
  <c r="Q226"/>
  <c r="Q227"/>
  <c r="Q231"/>
  <c r="Q232"/>
  <c r="Q48"/>
  <c r="Q666"/>
  <c r="Q570"/>
  <c r="Q569"/>
  <c r="Q571"/>
  <c r="P661"/>
  <c r="P237"/>
  <c r="P224"/>
  <c r="P234"/>
  <c r="P235"/>
  <c r="P232"/>
  <c r="P227"/>
  <c r="P233"/>
  <c r="P231"/>
  <c r="P228"/>
  <c r="P225"/>
  <c r="P226"/>
  <c r="O658"/>
  <c r="O402"/>
  <c r="O425" s="1"/>
  <c r="O488" s="1"/>
  <c r="O167"/>
  <c r="Q402"/>
  <c r="Q658"/>
  <c r="Q167"/>
  <c r="Q174" s="1"/>
  <c r="Q185" s="1"/>
  <c r="R656"/>
  <c r="R381"/>
  <c r="M488"/>
  <c r="P657"/>
  <c r="P156"/>
  <c r="P381"/>
  <c r="P425" s="1"/>
  <c r="L271"/>
  <c r="L486"/>
  <c r="K107"/>
  <c r="K602"/>
  <c r="K596"/>
  <c r="K600"/>
  <c r="K319"/>
  <c r="K530"/>
  <c r="K323"/>
  <c r="K598"/>
  <c r="K527"/>
  <c r="K604"/>
  <c r="K322"/>
  <c r="J514"/>
  <c r="J277"/>
  <c r="P663"/>
  <c r="P261"/>
  <c r="P271" s="1"/>
  <c r="Q657"/>
  <c r="Q156"/>
  <c r="Q162" s="1"/>
  <c r="Q650"/>
  <c r="Q253"/>
  <c r="Q461"/>
  <c r="Q254"/>
  <c r="Q101"/>
  <c r="Q62"/>
  <c r="Q255"/>
  <c r="Q269"/>
  <c r="Q583"/>
  <c r="Q460"/>
  <c r="Q480"/>
  <c r="Q635" s="1"/>
  <c r="Q472" s="1"/>
  <c r="Q74"/>
  <c r="Q574"/>
  <c r="Q591"/>
  <c r="Q133"/>
  <c r="Q252"/>
  <c r="Q65"/>
  <c r="Q370"/>
  <c r="J275"/>
  <c r="N482"/>
  <c r="H538"/>
  <c r="F1053" i="2"/>
  <c r="AA1051"/>
  <c r="AB1051" s="1"/>
  <c r="H655" i="1"/>
  <c r="H118"/>
  <c r="N662"/>
  <c r="N244"/>
  <c r="H14" i="2"/>
  <c r="L14"/>
  <c r="Q14"/>
  <c r="T14"/>
  <c r="K14"/>
  <c r="N14"/>
  <c r="G14"/>
  <c r="S14"/>
  <c r="I14"/>
  <c r="M14"/>
  <c r="R14"/>
  <c r="J14"/>
  <c r="O14"/>
  <c r="P14"/>
  <c r="I644"/>
  <c r="N644"/>
  <c r="R644"/>
  <c r="H644"/>
  <c r="M644"/>
  <c r="Q644"/>
  <c r="G644"/>
  <c r="L644"/>
  <c r="T644"/>
  <c r="K644"/>
  <c r="S644"/>
  <c r="J644"/>
  <c r="O644"/>
  <c r="P644"/>
  <c r="H529"/>
  <c r="M529"/>
  <c r="T529"/>
  <c r="R529"/>
  <c r="K529"/>
  <c r="G529"/>
  <c r="I529"/>
  <c r="N529"/>
  <c r="S529"/>
  <c r="L529"/>
  <c r="Q529"/>
  <c r="O529"/>
  <c r="P529"/>
  <c r="J529"/>
  <c r="P665" i="1"/>
  <c r="P584"/>
  <c r="P592"/>
  <c r="P533"/>
  <c r="P575"/>
  <c r="P326"/>
  <c r="P534"/>
  <c r="P327"/>
  <c r="R304"/>
  <c r="R46"/>
  <c r="R48" s="1"/>
  <c r="R632"/>
  <c r="R384" s="1"/>
  <c r="R413"/>
  <c r="R289"/>
  <c r="R633"/>
  <c r="P185"/>
  <c r="K329"/>
  <c r="K331" s="1"/>
  <c r="K536"/>
  <c r="K538" s="1"/>
  <c r="H331"/>
  <c r="R651"/>
  <c r="S146"/>
  <c r="S502"/>
  <c r="S283"/>
  <c r="S23"/>
  <c r="S300"/>
  <c r="S42"/>
  <c r="S169"/>
  <c r="S301"/>
  <c r="S251"/>
  <c r="S510"/>
  <c r="S200"/>
  <c r="S491"/>
  <c r="S395"/>
  <c r="S191"/>
  <c r="S389"/>
  <c r="S192"/>
  <c r="S27"/>
  <c r="S292"/>
  <c r="S495"/>
  <c r="S396"/>
  <c r="S38"/>
  <c r="S63"/>
  <c r="S397"/>
  <c r="S43"/>
  <c r="S179"/>
  <c r="S41"/>
  <c r="S180"/>
  <c r="S44"/>
  <c r="S19"/>
  <c r="S299"/>
  <c r="S40"/>
  <c r="S504"/>
  <c r="S199"/>
  <c r="S494"/>
  <c r="S363"/>
  <c r="S37"/>
  <c r="S151"/>
  <c r="S418"/>
  <c r="S170"/>
  <c r="S64"/>
  <c r="S367"/>
  <c r="S147"/>
  <c r="S374"/>
  <c r="S99"/>
  <c r="S302"/>
  <c r="S284"/>
  <c r="S501"/>
  <c r="S285"/>
  <c r="S113"/>
  <c r="S375"/>
  <c r="T2"/>
  <c r="S388"/>
  <c r="S145"/>
  <c r="S505"/>
  <c r="S364"/>
  <c r="S294"/>
  <c r="S376"/>
  <c r="S509"/>
  <c r="S158"/>
  <c r="S507"/>
  <c r="S430"/>
  <c r="S296"/>
  <c r="S39"/>
  <c r="S477" s="1"/>
  <c r="S160"/>
  <c r="S297"/>
  <c r="S216"/>
  <c r="S506"/>
  <c r="S459"/>
  <c r="S286"/>
  <c r="S159"/>
  <c r="S386"/>
  <c r="S72"/>
  <c r="S387"/>
  <c r="S190"/>
  <c r="S416"/>
  <c r="S366"/>
  <c r="S493"/>
  <c r="S398"/>
  <c r="S178"/>
  <c r="S429"/>
  <c r="S73"/>
  <c r="S500"/>
  <c r="S455"/>
  <c r="S172"/>
  <c r="S639"/>
  <c r="S456"/>
  <c r="S458"/>
  <c r="S457"/>
  <c r="S36"/>
  <c r="S46" s="1"/>
  <c r="S650" s="1"/>
  <c r="S201"/>
  <c r="S377"/>
  <c r="S298"/>
  <c r="S589"/>
  <c r="S293"/>
  <c r="S365"/>
  <c r="S407"/>
  <c r="S189"/>
  <c r="S410"/>
  <c r="S454"/>
  <c r="S295"/>
  <c r="S640"/>
  <c r="S368"/>
  <c r="S181"/>
  <c r="S409"/>
  <c r="S148"/>
  <c r="S419"/>
  <c r="S287"/>
  <c r="S131"/>
  <c r="S385"/>
  <c r="S632" s="1"/>
  <c r="S384" s="1"/>
  <c r="S391" s="1"/>
  <c r="S167" s="1"/>
  <c r="S33"/>
  <c r="S651" s="1"/>
  <c r="S168"/>
  <c r="S411"/>
  <c r="S217"/>
  <c r="S503"/>
  <c r="S171"/>
  <c r="S492"/>
  <c r="S215"/>
  <c r="S581"/>
  <c r="S508"/>
  <c r="S408"/>
  <c r="S202"/>
  <c r="S157"/>
  <c r="S417"/>
  <c r="S149"/>
  <c r="S150"/>
  <c r="S478"/>
  <c r="S249"/>
  <c r="S267"/>
  <c r="S229"/>
  <c r="S440"/>
  <c r="S262"/>
  <c r="S236"/>
  <c r="S445"/>
  <c r="S476"/>
  <c r="S268"/>
  <c r="S582"/>
  <c r="S263"/>
  <c r="S247"/>
  <c r="S133"/>
  <c r="S480"/>
  <c r="S479"/>
  <c r="S248"/>
  <c r="S265"/>
  <c r="S250"/>
  <c r="S441"/>
  <c r="S266"/>
  <c r="S252"/>
  <c r="S264"/>
  <c r="S245"/>
  <c r="S475"/>
  <c r="S246"/>
  <c r="S591"/>
  <c r="S254"/>
  <c r="S253"/>
  <c r="S101"/>
  <c r="S269"/>
  <c r="M185"/>
  <c r="F416" i="2"/>
  <c r="P77" i="1"/>
  <c r="P94" s="1"/>
  <c r="K655"/>
  <c r="K118"/>
  <c r="P432"/>
  <c r="P219"/>
  <c r="N164"/>
  <c r="M107"/>
  <c r="F73" i="2" s="1"/>
  <c r="M527" i="1"/>
  <c r="M596"/>
  <c r="F473" i="2" s="1"/>
  <c r="M322" i="1"/>
  <c r="M323"/>
  <c r="M319"/>
  <c r="M602"/>
  <c r="F645" i="2" s="1"/>
  <c r="M600" i="1"/>
  <c r="F588" i="2" s="1"/>
  <c r="M604" i="1"/>
  <c r="M598"/>
  <c r="F530" i="2" s="1"/>
  <c r="M530" i="1"/>
  <c r="F301" i="2"/>
  <c r="F472"/>
  <c r="L606" i="1"/>
  <c r="R587" i="2"/>
  <c r="T587"/>
  <c r="H587"/>
  <c r="M587"/>
  <c r="N587"/>
  <c r="S587"/>
  <c r="I587"/>
  <c r="L587"/>
  <c r="Q587"/>
  <c r="K587"/>
  <c r="G587"/>
  <c r="J587"/>
  <c r="O587"/>
  <c r="P587"/>
  <c r="L72"/>
  <c r="S72"/>
  <c r="H72"/>
  <c r="K72"/>
  <c r="M72"/>
  <c r="I72"/>
  <c r="Q72"/>
  <c r="G72"/>
  <c r="N72"/>
  <c r="T72"/>
  <c r="R72"/>
  <c r="J72"/>
  <c r="O72"/>
  <c r="P72"/>
  <c r="O659" i="1"/>
  <c r="O177"/>
  <c r="O105"/>
  <c r="O15"/>
  <c r="O665"/>
  <c r="O592"/>
  <c r="O533"/>
  <c r="O584"/>
  <c r="O534"/>
  <c r="O326"/>
  <c r="O575"/>
  <c r="O327"/>
  <c r="O206"/>
  <c r="F305" i="2"/>
  <c r="N653" i="1"/>
  <c r="N93"/>
  <c r="N79"/>
  <c r="N126"/>
  <c r="N123"/>
  <c r="N111"/>
  <c r="N112"/>
  <c r="F18" i="2"/>
  <c r="N124" i="1"/>
  <c r="N125"/>
  <c r="R164"/>
  <c r="R448"/>
  <c r="R512"/>
  <c r="R421"/>
  <c r="R641"/>
  <c r="R497"/>
  <c r="P594"/>
  <c r="F422" i="2" s="1"/>
  <c r="P586" i="1"/>
  <c r="F364" i="2" s="1"/>
  <c r="M128" i="1"/>
  <c r="P15"/>
  <c r="T698" i="2" l="1"/>
  <c r="T299"/>
  <c r="T13"/>
  <c r="T358"/>
  <c r="T414"/>
  <c r="T300"/>
  <c r="T12"/>
  <c r="T356"/>
  <c r="U1009"/>
  <c r="U760"/>
  <c r="U1095"/>
  <c r="U707"/>
  <c r="V2"/>
  <c r="U701"/>
  <c r="U983"/>
  <c r="U703"/>
  <c r="U697"/>
  <c r="U809" s="1"/>
  <c r="U797"/>
  <c r="U901"/>
  <c r="U700"/>
  <c r="U984"/>
  <c r="U759"/>
  <c r="U771"/>
  <c r="U702"/>
  <c r="U704"/>
  <c r="U800"/>
  <c r="U761"/>
  <c r="U764"/>
  <c r="U772"/>
  <c r="U1002"/>
  <c r="U798"/>
  <c r="U766"/>
  <c r="U768"/>
  <c r="U1005"/>
  <c r="U1010"/>
  <c r="U415"/>
  <c r="U357"/>
  <c r="U300"/>
  <c r="U12"/>
  <c r="U13"/>
  <c r="U358"/>
  <c r="U299"/>
  <c r="U356"/>
  <c r="U414"/>
  <c r="T932"/>
  <c r="T973"/>
  <c r="T912"/>
  <c r="S174" i="1"/>
  <c r="M606"/>
  <c r="S65"/>
  <c r="S74"/>
  <c r="S255"/>
  <c r="S62"/>
  <c r="S583"/>
  <c r="S574"/>
  <c r="S453"/>
  <c r="S460"/>
  <c r="S461"/>
  <c r="S474"/>
  <c r="S638"/>
  <c r="S121" s="1"/>
  <c r="Q634"/>
  <c r="Q451" s="1"/>
  <c r="Q463" s="1"/>
  <c r="S442"/>
  <c r="S439"/>
  <c r="S443"/>
  <c r="S446"/>
  <c r="S573"/>
  <c r="S572"/>
  <c r="S590"/>
  <c r="S230"/>
  <c r="S29"/>
  <c r="R649"/>
  <c r="R60"/>
  <c r="R61"/>
  <c r="R13"/>
  <c r="R134"/>
  <c r="R75"/>
  <c r="R103"/>
  <c r="R11"/>
  <c r="R9"/>
  <c r="R58"/>
  <c r="R12"/>
  <c r="R10"/>
  <c r="R102"/>
  <c r="Q482"/>
  <c r="R214"/>
  <c r="R211"/>
  <c r="R213"/>
  <c r="R428"/>
  <c r="R432" s="1"/>
  <c r="R212"/>
  <c r="R661"/>
  <c r="R225"/>
  <c r="R226"/>
  <c r="R228"/>
  <c r="R237"/>
  <c r="R227"/>
  <c r="R231"/>
  <c r="R232"/>
  <c r="R234"/>
  <c r="R224"/>
  <c r="R233"/>
  <c r="R235"/>
  <c r="N128"/>
  <c r="O67"/>
  <c r="O667"/>
  <c r="O576"/>
  <c r="O578" s="1"/>
  <c r="O183"/>
  <c r="N96"/>
  <c r="O586"/>
  <c r="O594"/>
  <c r="U472" i="2"/>
  <c r="K472"/>
  <c r="I472"/>
  <c r="N472"/>
  <c r="T472"/>
  <c r="H472"/>
  <c r="L472"/>
  <c r="Q472"/>
  <c r="S472"/>
  <c r="G472"/>
  <c r="M472"/>
  <c r="R472"/>
  <c r="O472"/>
  <c r="J472"/>
  <c r="P472"/>
  <c r="H301"/>
  <c r="K301"/>
  <c r="Q301"/>
  <c r="T301"/>
  <c r="I301"/>
  <c r="N301"/>
  <c r="L301"/>
  <c r="S301"/>
  <c r="G301"/>
  <c r="M301"/>
  <c r="R301"/>
  <c r="U301"/>
  <c r="J301"/>
  <c r="O301"/>
  <c r="P301"/>
  <c r="F302"/>
  <c r="I645"/>
  <c r="L645"/>
  <c r="Q645"/>
  <c r="M645"/>
  <c r="R645"/>
  <c r="S645"/>
  <c r="G645"/>
  <c r="K645"/>
  <c r="N645"/>
  <c r="U645"/>
  <c r="H645"/>
  <c r="T645"/>
  <c r="J645"/>
  <c r="O645"/>
  <c r="P645"/>
  <c r="G473"/>
  <c r="Q473"/>
  <c r="H473"/>
  <c r="N473"/>
  <c r="U473"/>
  <c r="M473"/>
  <c r="K473"/>
  <c r="S473"/>
  <c r="I473"/>
  <c r="L473"/>
  <c r="R473"/>
  <c r="T473"/>
  <c r="O473"/>
  <c r="P473"/>
  <c r="J473"/>
  <c r="N208" i="1"/>
  <c r="N221" s="1"/>
  <c r="G416" i="2"/>
  <c r="K416"/>
  <c r="M416"/>
  <c r="R416"/>
  <c r="H416"/>
  <c r="T416"/>
  <c r="I416"/>
  <c r="N416"/>
  <c r="Q416"/>
  <c r="L416"/>
  <c r="S416"/>
  <c r="U416"/>
  <c r="P416"/>
  <c r="J416"/>
  <c r="O416"/>
  <c r="F417"/>
  <c r="M208" i="1"/>
  <c r="S658"/>
  <c r="T581"/>
  <c r="T38"/>
  <c r="T589"/>
  <c r="T416"/>
  <c r="T410"/>
  <c r="T500"/>
  <c r="T181"/>
  <c r="T216"/>
  <c r="T398"/>
  <c r="T296"/>
  <c r="T510"/>
  <c r="T44"/>
  <c r="T492"/>
  <c r="T170"/>
  <c r="T419"/>
  <c r="T146"/>
  <c r="T297"/>
  <c r="T215"/>
  <c r="T491"/>
  <c r="T199"/>
  <c r="T418"/>
  <c r="T408"/>
  <c r="T201"/>
  <c r="T301"/>
  <c r="T72"/>
  <c r="T397"/>
  <c r="T43"/>
  <c r="T157"/>
  <c r="T407"/>
  <c r="T180"/>
  <c r="T36"/>
  <c r="T159"/>
  <c r="T506"/>
  <c r="T386"/>
  <c r="T33"/>
  <c r="T651" s="1"/>
  <c r="T99"/>
  <c r="T429"/>
  <c r="T73"/>
  <c r="T505"/>
  <c r="T284"/>
  <c r="T39"/>
  <c r="T113"/>
  <c r="T298"/>
  <c r="T169"/>
  <c r="T458"/>
  <c r="T145"/>
  <c r="T300"/>
  <c r="T365"/>
  <c r="T389"/>
  <c r="T42"/>
  <c r="T459" s="1"/>
  <c r="T285"/>
  <c r="T217"/>
  <c r="T150"/>
  <c r="T294"/>
  <c r="T168"/>
  <c r="T179"/>
  <c r="T374"/>
  <c r="T37"/>
  <c r="T638" s="1"/>
  <c r="T503"/>
  <c r="T63"/>
  <c r="T191"/>
  <c r="T295"/>
  <c r="T377"/>
  <c r="T19"/>
  <c r="T364"/>
  <c r="T509"/>
  <c r="T287"/>
  <c r="T147"/>
  <c r="T367"/>
  <c r="T40"/>
  <c r="T363"/>
  <c r="T200"/>
  <c r="T23"/>
  <c r="T385"/>
  <c r="T502"/>
  <c r="T192"/>
  <c r="T495"/>
  <c r="T249"/>
  <c r="T283"/>
  <c r="T639"/>
  <c r="T430"/>
  <c r="T246"/>
  <c r="T396"/>
  <c r="T172"/>
  <c r="T411"/>
  <c r="T445"/>
  <c r="T286"/>
  <c r="T640"/>
  <c r="T388"/>
  <c r="T131"/>
  <c r="T494"/>
  <c r="T477"/>
  <c r="T251"/>
  <c r="T507"/>
  <c r="T387"/>
  <c r="T508"/>
  <c r="T293"/>
  <c r="T493"/>
  <c r="T171"/>
  <c r="T455"/>
  <c r="T265"/>
  <c r="T267"/>
  <c r="T452"/>
  <c r="T121"/>
  <c r="T441"/>
  <c r="T473"/>
  <c r="T132"/>
  <c r="T264"/>
  <c r="T229"/>
  <c r="T442"/>
  <c r="T456"/>
  <c r="T582"/>
  <c r="T230"/>
  <c r="T475"/>
  <c r="T266"/>
  <c r="T100"/>
  <c r="T438"/>
  <c r="T417"/>
  <c r="T178"/>
  <c r="T64"/>
  <c r="T504"/>
  <c r="T376"/>
  <c r="T409"/>
  <c r="T158"/>
  <c r="T368"/>
  <c r="T202"/>
  <c r="T395"/>
  <c r="T633" s="1"/>
  <c r="T299"/>
  <c r="T302"/>
  <c r="T440"/>
  <c r="T476"/>
  <c r="T262"/>
  <c r="T444"/>
  <c r="T439"/>
  <c r="T446"/>
  <c r="T247"/>
  <c r="T454"/>
  <c r="T478"/>
  <c r="T236"/>
  <c r="T443"/>
  <c r="T263"/>
  <c r="T453"/>
  <c r="T245"/>
  <c r="T474"/>
  <c r="T590"/>
  <c r="T572"/>
  <c r="T573"/>
  <c r="T292"/>
  <c r="T304" s="1"/>
  <c r="T375"/>
  <c r="T190"/>
  <c r="T189"/>
  <c r="T148"/>
  <c r="T501"/>
  <c r="T41"/>
  <c r="T479" s="1"/>
  <c r="U2"/>
  <c r="T27"/>
  <c r="T366"/>
  <c r="T151"/>
  <c r="T248"/>
  <c r="T149"/>
  <c r="T160"/>
  <c r="T268"/>
  <c r="T394"/>
  <c r="T400" s="1"/>
  <c r="T659" s="1"/>
  <c r="T457"/>
  <c r="H333"/>
  <c r="H608"/>
  <c r="F182" i="2"/>
  <c r="K333" i="1"/>
  <c r="F185" i="2"/>
  <c r="R394" i="1"/>
  <c r="R391"/>
  <c r="I1053" i="2"/>
  <c r="I1054" s="1"/>
  <c r="F1054"/>
  <c r="M1053"/>
  <c r="M1054" s="1"/>
  <c r="O1053"/>
  <c r="O1054" s="1"/>
  <c r="O1055" s="1"/>
  <c r="S1053"/>
  <c r="S1054" s="1"/>
  <c r="S1055" s="1"/>
  <c r="R1053"/>
  <c r="R1054" s="1"/>
  <c r="R1055" s="1"/>
  <c r="U1053"/>
  <c r="U1054" s="1"/>
  <c r="U1055" s="1"/>
  <c r="G1053"/>
  <c r="J1053"/>
  <c r="J1054" s="1"/>
  <c r="J1055" s="1"/>
  <c r="H1053"/>
  <c r="H1054" s="1"/>
  <c r="L1053"/>
  <c r="L1054" s="1"/>
  <c r="L1055" s="1"/>
  <c r="N1053"/>
  <c r="N1054" s="1"/>
  <c r="N1055" s="1"/>
  <c r="Q1053"/>
  <c r="Q1054" s="1"/>
  <c r="Q1055" s="1"/>
  <c r="P1053"/>
  <c r="P1054" s="1"/>
  <c r="P1055" s="1"/>
  <c r="T1053"/>
  <c r="T1054" s="1"/>
  <c r="T1055" s="1"/>
  <c r="V1053"/>
  <c r="V1054" s="1"/>
  <c r="V1055" s="1"/>
  <c r="K1053"/>
  <c r="K1054" s="1"/>
  <c r="N484" i="1"/>
  <c r="N663"/>
  <c r="N261"/>
  <c r="Q381"/>
  <c r="Q425" s="1"/>
  <c r="Q656"/>
  <c r="Q144"/>
  <c r="Q662"/>
  <c r="Q244"/>
  <c r="Q257" s="1"/>
  <c r="J306"/>
  <c r="F528" i="2"/>
  <c r="F586"/>
  <c r="F643"/>
  <c r="F71"/>
  <c r="L488" i="1"/>
  <c r="L273"/>
  <c r="O174"/>
  <c r="O514"/>
  <c r="Q649"/>
  <c r="Q13"/>
  <c r="Q102"/>
  <c r="Q10"/>
  <c r="Q12"/>
  <c r="Q58"/>
  <c r="Q75"/>
  <c r="Q77" s="1"/>
  <c r="Q94" s="1"/>
  <c r="Q11"/>
  <c r="Q60"/>
  <c r="Q134"/>
  <c r="Q103"/>
  <c r="Q61"/>
  <c r="Q9"/>
  <c r="S641"/>
  <c r="S421"/>
  <c r="S100"/>
  <c r="S444"/>
  <c r="S438"/>
  <c r="S633"/>
  <c r="S394" s="1"/>
  <c r="S400" s="1"/>
  <c r="S289"/>
  <c r="Q239"/>
  <c r="P67"/>
  <c r="P667"/>
  <c r="P576"/>
  <c r="P578" s="1"/>
  <c r="I530" i="2"/>
  <c r="R530"/>
  <c r="U530"/>
  <c r="L530"/>
  <c r="Q530"/>
  <c r="G530"/>
  <c r="K530"/>
  <c r="N530"/>
  <c r="S530"/>
  <c r="H530"/>
  <c r="M530"/>
  <c r="T530"/>
  <c r="O530"/>
  <c r="J530"/>
  <c r="P530"/>
  <c r="M588"/>
  <c r="U588"/>
  <c r="I588"/>
  <c r="K588"/>
  <c r="T588"/>
  <c r="G588"/>
  <c r="N588"/>
  <c r="Q588"/>
  <c r="S588"/>
  <c r="H588"/>
  <c r="L588"/>
  <c r="R588"/>
  <c r="J588"/>
  <c r="P588"/>
  <c r="O588"/>
  <c r="I73"/>
  <c r="M73"/>
  <c r="R73"/>
  <c r="K73"/>
  <c r="Q73"/>
  <c r="T73"/>
  <c r="H73"/>
  <c r="L73"/>
  <c r="S73"/>
  <c r="G73"/>
  <c r="N73"/>
  <c r="U73"/>
  <c r="P73"/>
  <c r="J73"/>
  <c r="O73"/>
  <c r="S666" i="1"/>
  <c r="S48"/>
  <c r="K540"/>
  <c r="K654"/>
  <c r="F242" i="2"/>
  <c r="K117" i="1"/>
  <c r="K120" s="1"/>
  <c r="R423"/>
  <c r="R660"/>
  <c r="R188"/>
  <c r="R194" s="1"/>
  <c r="R206" s="1"/>
  <c r="R650"/>
  <c r="R461"/>
  <c r="R255"/>
  <c r="R65"/>
  <c r="R74"/>
  <c r="R77" s="1"/>
  <c r="R94" s="1"/>
  <c r="R253"/>
  <c r="R583"/>
  <c r="R101"/>
  <c r="R105" s="1"/>
  <c r="R480"/>
  <c r="R635" s="1"/>
  <c r="R472" s="1"/>
  <c r="R482" s="1"/>
  <c r="R254"/>
  <c r="R133"/>
  <c r="R136" s="1"/>
  <c r="R269"/>
  <c r="R591"/>
  <c r="R574"/>
  <c r="R460"/>
  <c r="R62"/>
  <c r="R252"/>
  <c r="N257"/>
  <c r="H654"/>
  <c r="F239" i="2"/>
  <c r="H117" i="1"/>
  <c r="H540"/>
  <c r="J664"/>
  <c r="J317"/>
  <c r="J325"/>
  <c r="J531"/>
  <c r="J526"/>
  <c r="J528"/>
  <c r="J523"/>
  <c r="J320"/>
  <c r="J315"/>
  <c r="J324"/>
  <c r="J524"/>
  <c r="J529"/>
  <c r="J525"/>
  <c r="J318"/>
  <c r="J532"/>
  <c r="J316"/>
  <c r="J321"/>
  <c r="F471" i="2"/>
  <c r="K606" i="1"/>
  <c r="K608" s="1"/>
  <c r="P162"/>
  <c r="M514"/>
  <c r="P239"/>
  <c r="P662"/>
  <c r="P244"/>
  <c r="P257" s="1"/>
  <c r="P273" s="1"/>
  <c r="P275" s="1"/>
  <c r="S413"/>
  <c r="S512"/>
  <c r="S132"/>
  <c r="S473"/>
  <c r="S635" s="1"/>
  <c r="S472" s="1"/>
  <c r="S482" s="1"/>
  <c r="S631"/>
  <c r="S373" s="1"/>
  <c r="S379" s="1"/>
  <c r="S629"/>
  <c r="S362" s="1"/>
  <c r="S370" s="1"/>
  <c r="S204"/>
  <c r="S452"/>
  <c r="S634" s="1"/>
  <c r="S451" s="1"/>
  <c r="S463" s="1"/>
  <c r="S304"/>
  <c r="S497"/>
  <c r="Q136"/>
  <c r="Q105"/>
  <c r="P488"/>
  <c r="U698" i="2" l="1"/>
  <c r="U644"/>
  <c r="U529"/>
  <c r="U587"/>
  <c r="U72"/>
  <c r="U14"/>
  <c r="T986"/>
  <c r="U932"/>
  <c r="U912"/>
  <c r="U973"/>
  <c r="U986" s="1"/>
  <c r="W2"/>
  <c r="V704"/>
  <c r="V1002"/>
  <c r="V697"/>
  <c r="V901"/>
  <c r="V1008"/>
  <c r="V1010"/>
  <c r="V983"/>
  <c r="V764"/>
  <c r="V984"/>
  <c r="V761"/>
  <c r="V797"/>
  <c r="V707"/>
  <c r="V1009"/>
  <c r="V759"/>
  <c r="V702"/>
  <c r="V771"/>
  <c r="V1005"/>
  <c r="V973"/>
  <c r="V986" s="1"/>
  <c r="V703"/>
  <c r="V701"/>
  <c r="V800"/>
  <c r="V766"/>
  <c r="V700"/>
  <c r="V798"/>
  <c r="V772"/>
  <c r="V932"/>
  <c r="V1095"/>
  <c r="V768"/>
  <c r="V760"/>
  <c r="V698"/>
  <c r="V809"/>
  <c r="V415"/>
  <c r="V357"/>
  <c r="V300"/>
  <c r="V414"/>
  <c r="V356"/>
  <c r="V12"/>
  <c r="V299"/>
  <c r="V13"/>
  <c r="V358"/>
  <c r="V587"/>
  <c r="V14"/>
  <c r="V529"/>
  <c r="V644"/>
  <c r="V72"/>
  <c r="S571" i="1"/>
  <c r="S569"/>
  <c r="S570"/>
  <c r="R634"/>
  <c r="R451" s="1"/>
  <c r="R463" s="1"/>
  <c r="S448"/>
  <c r="F306" i="2"/>
  <c r="S657" i="1"/>
  <c r="S156"/>
  <c r="H471" i="2"/>
  <c r="N471"/>
  <c r="S471"/>
  <c r="R471"/>
  <c r="I471"/>
  <c r="T471"/>
  <c r="V471"/>
  <c r="K471"/>
  <c r="L471"/>
  <c r="U471"/>
  <c r="G471"/>
  <c r="M471"/>
  <c r="Q471"/>
  <c r="J471"/>
  <c r="O471"/>
  <c r="P471"/>
  <c r="F474"/>
  <c r="J329" i="1"/>
  <c r="J536"/>
  <c r="R662"/>
  <c r="R244"/>
  <c r="R257" s="1"/>
  <c r="R663"/>
  <c r="R484"/>
  <c r="R486" s="1"/>
  <c r="R261"/>
  <c r="R271" s="1"/>
  <c r="S649"/>
  <c r="S10"/>
  <c r="S134"/>
  <c r="S136" s="1"/>
  <c r="S13"/>
  <c r="S61"/>
  <c r="S103"/>
  <c r="S58"/>
  <c r="S75"/>
  <c r="S77" s="1"/>
  <c r="S94" s="1"/>
  <c r="S12"/>
  <c r="S9"/>
  <c r="S60"/>
  <c r="S11"/>
  <c r="S102"/>
  <c r="F307" i="2"/>
  <c r="P653" i="1"/>
  <c r="P93"/>
  <c r="P96" s="1"/>
  <c r="P79"/>
  <c r="P112"/>
  <c r="F20" i="2"/>
  <c r="P123" i="1"/>
  <c r="P111"/>
  <c r="P125"/>
  <c r="P126"/>
  <c r="P124"/>
  <c r="Q15"/>
  <c r="O664"/>
  <c r="O315"/>
  <c r="O523"/>
  <c r="O316"/>
  <c r="O525"/>
  <c r="O531"/>
  <c r="O529"/>
  <c r="O524"/>
  <c r="O532"/>
  <c r="O526"/>
  <c r="O325"/>
  <c r="O528"/>
  <c r="O317"/>
  <c r="O320"/>
  <c r="O321"/>
  <c r="O324"/>
  <c r="O318"/>
  <c r="O185"/>
  <c r="O208" s="1"/>
  <c r="O221" s="1"/>
  <c r="O277" s="1"/>
  <c r="L275"/>
  <c r="L277"/>
  <c r="L514"/>
  <c r="G71" i="2"/>
  <c r="L71"/>
  <c r="T71"/>
  <c r="S71"/>
  <c r="R71"/>
  <c r="I71"/>
  <c r="N71"/>
  <c r="Q71"/>
  <c r="K71"/>
  <c r="H71"/>
  <c r="M71"/>
  <c r="U71"/>
  <c r="V71"/>
  <c r="P71"/>
  <c r="J71"/>
  <c r="O71"/>
  <c r="F74"/>
  <c r="G643"/>
  <c r="M643"/>
  <c r="Q643"/>
  <c r="R643"/>
  <c r="H643"/>
  <c r="N643"/>
  <c r="S643"/>
  <c r="I643"/>
  <c r="K643"/>
  <c r="T643"/>
  <c r="V643"/>
  <c r="L643"/>
  <c r="U643"/>
  <c r="P643"/>
  <c r="J643"/>
  <c r="O643"/>
  <c r="F646"/>
  <c r="H586"/>
  <c r="K586"/>
  <c r="Q586"/>
  <c r="T586"/>
  <c r="G586"/>
  <c r="L586"/>
  <c r="N586"/>
  <c r="S586"/>
  <c r="V586"/>
  <c r="I586"/>
  <c r="M586"/>
  <c r="R586"/>
  <c r="U586"/>
  <c r="J586"/>
  <c r="O586"/>
  <c r="P586"/>
  <c r="F589"/>
  <c r="H528"/>
  <c r="Q528"/>
  <c r="K528"/>
  <c r="L528"/>
  <c r="R528"/>
  <c r="T528"/>
  <c r="G528"/>
  <c r="M528"/>
  <c r="S528"/>
  <c r="V528"/>
  <c r="I528"/>
  <c r="N528"/>
  <c r="U528"/>
  <c r="J528"/>
  <c r="O528"/>
  <c r="P528"/>
  <c r="F531"/>
  <c r="V584"/>
  <c r="V69"/>
  <c r="V240"/>
  <c r="V126"/>
  <c r="V10"/>
  <c r="V469"/>
  <c r="V183"/>
  <c r="V306"/>
  <c r="V412"/>
  <c r="V297"/>
  <c r="V354"/>
  <c r="V641"/>
  <c r="V526"/>
  <c r="T584"/>
  <c r="T412"/>
  <c r="T306"/>
  <c r="T240"/>
  <c r="T354"/>
  <c r="T126"/>
  <c r="T183"/>
  <c r="T10"/>
  <c r="T469"/>
  <c r="T297"/>
  <c r="T526"/>
  <c r="T641"/>
  <c r="T69"/>
  <c r="Q641"/>
  <c r="Q69"/>
  <c r="Q183"/>
  <c r="Q354"/>
  <c r="Q126"/>
  <c r="Q240"/>
  <c r="Q526"/>
  <c r="Q306"/>
  <c r="Q10"/>
  <c r="Q412"/>
  <c r="Q469"/>
  <c r="Q584"/>
  <c r="Q297"/>
  <c r="L10"/>
  <c r="L526"/>
  <c r="L412"/>
  <c r="L183"/>
  <c r="L240"/>
  <c r="L354"/>
  <c r="L126"/>
  <c r="L297"/>
  <c r="L306"/>
  <c r="L69"/>
  <c r="L469"/>
  <c r="L641"/>
  <c r="L584"/>
  <c r="J641"/>
  <c r="J584"/>
  <c r="J240"/>
  <c r="J306"/>
  <c r="J469"/>
  <c r="J354"/>
  <c r="J297"/>
  <c r="J526"/>
  <c r="J69"/>
  <c r="J183"/>
  <c r="J126"/>
  <c r="J10"/>
  <c r="J412"/>
  <c r="U297"/>
  <c r="U10"/>
  <c r="U469"/>
  <c r="U69"/>
  <c r="U526"/>
  <c r="U584"/>
  <c r="U183"/>
  <c r="U126"/>
  <c r="U641"/>
  <c r="U412"/>
  <c r="U354"/>
  <c r="U240"/>
  <c r="U306"/>
  <c r="S354"/>
  <c r="S641"/>
  <c r="S240"/>
  <c r="S69"/>
  <c r="S526"/>
  <c r="S126"/>
  <c r="S306"/>
  <c r="S10"/>
  <c r="S584"/>
  <c r="S297"/>
  <c r="S183"/>
  <c r="S469"/>
  <c r="S412"/>
  <c r="R658" i="1"/>
  <c r="R167"/>
  <c r="U429"/>
  <c r="U419"/>
  <c r="U589"/>
  <c r="U506"/>
  <c r="U179"/>
  <c r="U180"/>
  <c r="U172"/>
  <c r="U158"/>
  <c r="U72"/>
  <c r="U387"/>
  <c r="U301"/>
  <c r="U386"/>
  <c r="U299"/>
  <c r="U398"/>
  <c r="U504"/>
  <c r="U27"/>
  <c r="U44"/>
  <c r="U509"/>
  <c r="U503"/>
  <c r="U191"/>
  <c r="U395"/>
  <c r="U396"/>
  <c r="U409"/>
  <c r="U368"/>
  <c r="U492"/>
  <c r="U42"/>
  <c r="U159"/>
  <c r="U283"/>
  <c r="U293"/>
  <c r="U178"/>
  <c r="U367"/>
  <c r="U41"/>
  <c r="U189"/>
  <c r="U216"/>
  <c r="U287"/>
  <c r="U375"/>
  <c r="U495"/>
  <c r="U410"/>
  <c r="U458"/>
  <c r="U63"/>
  <c r="U640"/>
  <c r="U294"/>
  <c r="U169"/>
  <c r="U200"/>
  <c r="U201"/>
  <c r="U192"/>
  <c r="U385"/>
  <c r="U571"/>
  <c r="U416"/>
  <c r="U411"/>
  <c r="U377"/>
  <c r="U430"/>
  <c r="U73"/>
  <c r="U639"/>
  <c r="U641" s="1"/>
  <c r="U508"/>
  <c r="U365"/>
  <c r="U150"/>
  <c r="U295"/>
  <c r="U407"/>
  <c r="U296"/>
  <c r="U285"/>
  <c r="U298"/>
  <c r="U505"/>
  <c r="U64"/>
  <c r="U151"/>
  <c r="U43"/>
  <c r="U249" s="1"/>
  <c r="U113"/>
  <c r="U131"/>
  <c r="U199"/>
  <c r="U459"/>
  <c r="U507"/>
  <c r="U491"/>
  <c r="U570"/>
  <c r="U418"/>
  <c r="U157"/>
  <c r="U268"/>
  <c r="U569"/>
  <c r="U494"/>
  <c r="U168"/>
  <c r="U190"/>
  <c r="U40"/>
  <c r="U170"/>
  <c r="U292"/>
  <c r="U408"/>
  <c r="U202"/>
  <c r="U251"/>
  <c r="U501"/>
  <c r="U286"/>
  <c r="U149"/>
  <c r="U19"/>
  <c r="U38"/>
  <c r="U476" s="1"/>
  <c r="U397"/>
  <c r="U502"/>
  <c r="U297"/>
  <c r="U363"/>
  <c r="U23"/>
  <c r="U36"/>
  <c r="U473" s="1"/>
  <c r="U374"/>
  <c r="U215"/>
  <c r="U581"/>
  <c r="U302"/>
  <c r="U493"/>
  <c r="U217"/>
  <c r="U145"/>
  <c r="U33"/>
  <c r="U590" s="1"/>
  <c r="U364"/>
  <c r="U39"/>
  <c r="U266" s="1"/>
  <c r="V2"/>
  <c r="U146"/>
  <c r="U284"/>
  <c r="U37"/>
  <c r="U638" s="1"/>
  <c r="U300"/>
  <c r="U148"/>
  <c r="U474"/>
  <c r="U100"/>
  <c r="U212"/>
  <c r="U246"/>
  <c r="U214"/>
  <c r="U267"/>
  <c r="U376"/>
  <c r="U147"/>
  <c r="U99"/>
  <c r="U417"/>
  <c r="U500"/>
  <c r="U388"/>
  <c r="U160"/>
  <c r="U389"/>
  <c r="U366"/>
  <c r="U171"/>
  <c r="U475"/>
  <c r="U510"/>
  <c r="U181"/>
  <c r="U456"/>
  <c r="U573"/>
  <c r="U250"/>
  <c r="U439"/>
  <c r="U428"/>
  <c r="U432" s="1"/>
  <c r="U213"/>
  <c r="U211"/>
  <c r="U582"/>
  <c r="U457"/>
  <c r="U245"/>
  <c r="U230"/>
  <c r="U229"/>
  <c r="U121"/>
  <c r="U247"/>
  <c r="U443"/>
  <c r="U478"/>
  <c r="U452"/>
  <c r="U479"/>
  <c r="U263"/>
  <c r="U442"/>
  <c r="U236"/>
  <c r="F421" i="2"/>
  <c r="F423" s="1"/>
  <c r="F363"/>
  <c r="F365" s="1"/>
  <c r="N107" i="1"/>
  <c r="N323"/>
  <c r="N596"/>
  <c r="N598"/>
  <c r="N600"/>
  <c r="N602"/>
  <c r="N319"/>
  <c r="N527"/>
  <c r="N604"/>
  <c r="N322"/>
  <c r="N530"/>
  <c r="O653"/>
  <c r="O79"/>
  <c r="O93"/>
  <c r="O126"/>
  <c r="O123"/>
  <c r="F19" i="2"/>
  <c r="F21" s="1"/>
  <c r="O112" i="1"/>
  <c r="O124"/>
  <c r="O111"/>
  <c r="O125"/>
  <c r="M1055" i="2"/>
  <c r="T177" i="1"/>
  <c r="T183" s="1"/>
  <c r="T250"/>
  <c r="T448"/>
  <c r="T641"/>
  <c r="T632"/>
  <c r="T384" s="1"/>
  <c r="T29"/>
  <c r="T204"/>
  <c r="T512"/>
  <c r="T421"/>
  <c r="F30" i="28"/>
  <c r="F30" i="31"/>
  <c r="F30" i="24"/>
  <c r="F30" i="26"/>
  <c r="R219" i="1"/>
  <c r="R15"/>
  <c r="P514"/>
  <c r="S662"/>
  <c r="S244"/>
  <c r="S257" s="1"/>
  <c r="S656"/>
  <c r="S381"/>
  <c r="S144"/>
  <c r="S153" s="1"/>
  <c r="S484"/>
  <c r="S486" s="1"/>
  <c r="S663"/>
  <c r="S261"/>
  <c r="S271" s="1"/>
  <c r="S660"/>
  <c r="S423"/>
  <c r="S188"/>
  <c r="S194" s="1"/>
  <c r="S206" s="1"/>
  <c r="M664"/>
  <c r="M529"/>
  <c r="M526"/>
  <c r="M320"/>
  <c r="M318"/>
  <c r="M525"/>
  <c r="M528"/>
  <c r="M315"/>
  <c r="M325"/>
  <c r="M316"/>
  <c r="M321"/>
  <c r="M324"/>
  <c r="M523"/>
  <c r="M524"/>
  <c r="M317"/>
  <c r="M531"/>
  <c r="M532"/>
  <c r="P164"/>
  <c r="H120"/>
  <c r="G242" i="2"/>
  <c r="M242"/>
  <c r="N242"/>
  <c r="I242"/>
  <c r="Q242"/>
  <c r="R242"/>
  <c r="H242"/>
  <c r="T242"/>
  <c r="S242"/>
  <c r="K242"/>
  <c r="L242"/>
  <c r="U242"/>
  <c r="V242"/>
  <c r="J242"/>
  <c r="O242"/>
  <c r="P242"/>
  <c r="S659" i="1"/>
  <c r="S177"/>
  <c r="S183" s="1"/>
  <c r="S185" s="1"/>
  <c r="S661"/>
  <c r="S227"/>
  <c r="S237"/>
  <c r="S233"/>
  <c r="S235"/>
  <c r="S226"/>
  <c r="S234"/>
  <c r="S232"/>
  <c r="S225"/>
  <c r="S231"/>
  <c r="S224"/>
  <c r="S228"/>
  <c r="S212"/>
  <c r="S214"/>
  <c r="S428"/>
  <c r="S432" s="1"/>
  <c r="S213"/>
  <c r="S211"/>
  <c r="Q665"/>
  <c r="Q584"/>
  <c r="Q586" s="1"/>
  <c r="F368" i="2" s="1"/>
  <c r="Q592" i="1"/>
  <c r="Q594" s="1"/>
  <c r="F426" i="2" s="1"/>
  <c r="Q533" i="1"/>
  <c r="Q326"/>
  <c r="Q327"/>
  <c r="Q534"/>
  <c r="Q575"/>
  <c r="J655"/>
  <c r="J118"/>
  <c r="Q153"/>
  <c r="Q164" s="1"/>
  <c r="Q208" s="1"/>
  <c r="Q221" s="1"/>
  <c r="N271"/>
  <c r="N273" s="1"/>
  <c r="N486"/>
  <c r="P526" i="2"/>
  <c r="P306"/>
  <c r="P297"/>
  <c r="P69"/>
  <c r="P10"/>
  <c r="P19"/>
  <c r="P584"/>
  <c r="P641"/>
  <c r="P183"/>
  <c r="P354"/>
  <c r="P412"/>
  <c r="P240"/>
  <c r="P469"/>
  <c r="P126"/>
  <c r="P363"/>
  <c r="P421"/>
  <c r="N469"/>
  <c r="N69"/>
  <c r="N240"/>
  <c r="N526"/>
  <c r="N183"/>
  <c r="N641"/>
  <c r="N306"/>
  <c r="N584"/>
  <c r="N126"/>
  <c r="N421"/>
  <c r="N412"/>
  <c r="N10"/>
  <c r="N354"/>
  <c r="N19"/>
  <c r="N363"/>
  <c r="N297"/>
  <c r="G1054"/>
  <c r="R641"/>
  <c r="R240"/>
  <c r="R469"/>
  <c r="R526"/>
  <c r="R183"/>
  <c r="R19"/>
  <c r="R297"/>
  <c r="R10"/>
  <c r="R421"/>
  <c r="R69"/>
  <c r="R126"/>
  <c r="R412"/>
  <c r="R584"/>
  <c r="R354"/>
  <c r="R363"/>
  <c r="R306"/>
  <c r="O297"/>
  <c r="O469"/>
  <c r="O363"/>
  <c r="O584"/>
  <c r="O19"/>
  <c r="O526"/>
  <c r="O69"/>
  <c r="O421"/>
  <c r="O183"/>
  <c r="O10"/>
  <c r="O641"/>
  <c r="O306"/>
  <c r="O240"/>
  <c r="O412"/>
  <c r="O354"/>
  <c r="O126"/>
  <c r="G1055"/>
  <c r="K1055"/>
  <c r="H1055"/>
  <c r="I1055"/>
  <c r="R400" i="1"/>
  <c r="G185" i="2"/>
  <c r="M185"/>
  <c r="Q185"/>
  <c r="R185"/>
  <c r="N185"/>
  <c r="S185"/>
  <c r="U185"/>
  <c r="H185"/>
  <c r="T185"/>
  <c r="V185"/>
  <c r="I185"/>
  <c r="L185"/>
  <c r="K185"/>
  <c r="J185"/>
  <c r="O185"/>
  <c r="F28" i="28" s="1"/>
  <c r="P185" i="2"/>
  <c r="K652" i="1"/>
  <c r="K110"/>
  <c r="K114" s="1"/>
  <c r="K138" s="1"/>
  <c r="F128" i="2" s="1"/>
  <c r="F1065"/>
  <c r="H110" i="1"/>
  <c r="H652"/>
  <c r="M221"/>
  <c r="Q484"/>
  <c r="Q486" s="1"/>
  <c r="Q488" s="1"/>
  <c r="Q663"/>
  <c r="Q261"/>
  <c r="Q271" s="1"/>
  <c r="Q273" s="1"/>
  <c r="Q275" s="1"/>
  <c r="R665"/>
  <c r="R327"/>
  <c r="R534"/>
  <c r="R326"/>
  <c r="R575"/>
  <c r="R592"/>
  <c r="R594" s="1"/>
  <c r="F429" i="2" s="1"/>
  <c r="R533" i="1"/>
  <c r="R584"/>
  <c r="R586" s="1"/>
  <c r="F371" i="2" s="1"/>
  <c r="T289" i="1"/>
  <c r="T629"/>
  <c r="T362" s="1"/>
  <c r="T370" s="1"/>
  <c r="T631"/>
  <c r="T373" s="1"/>
  <c r="T379" s="1"/>
  <c r="T46"/>
  <c r="T413"/>
  <c r="T497"/>
  <c r="S402"/>
  <c r="F30" i="27"/>
  <c r="R239" i="1"/>
  <c r="V472" i="2" l="1"/>
  <c r="V73"/>
  <c r="V301"/>
  <c r="V473"/>
  <c r="V645"/>
  <c r="V416"/>
  <c r="V530"/>
  <c r="V588"/>
  <c r="V912"/>
  <c r="W703"/>
  <c r="W932"/>
  <c r="W797"/>
  <c r="W697"/>
  <c r="W809" s="1"/>
  <c r="W771"/>
  <c r="W766"/>
  <c r="W1005"/>
  <c r="W768"/>
  <c r="W759"/>
  <c r="W1008"/>
  <c r="W700"/>
  <c r="W1002"/>
  <c r="W704"/>
  <c r="W761"/>
  <c r="W983"/>
  <c r="W984"/>
  <c r="W1095"/>
  <c r="W1009"/>
  <c r="X2"/>
  <c r="W772"/>
  <c r="W702"/>
  <c r="W707"/>
  <c r="W901"/>
  <c r="W912" s="1"/>
  <c r="W800"/>
  <c r="W764"/>
  <c r="W798"/>
  <c r="W1010"/>
  <c r="W973"/>
  <c r="W986" s="1"/>
  <c r="W701"/>
  <c r="W760"/>
  <c r="W415"/>
  <c r="W357"/>
  <c r="W300"/>
  <c r="W358"/>
  <c r="W414"/>
  <c r="W356"/>
  <c r="W12"/>
  <c r="W299"/>
  <c r="W13"/>
  <c r="W529"/>
  <c r="W14"/>
  <c r="W644"/>
  <c r="W72"/>
  <c r="W587"/>
  <c r="W472"/>
  <c r="W301"/>
  <c r="W645"/>
  <c r="W1053"/>
  <c r="W530"/>
  <c r="W473"/>
  <c r="W416"/>
  <c r="W588"/>
  <c r="W73"/>
  <c r="U454" i="1"/>
  <c r="U477"/>
  <c r="O128"/>
  <c r="U219"/>
  <c r="U512"/>
  <c r="S105"/>
  <c r="S219"/>
  <c r="S239"/>
  <c r="O429" i="2"/>
  <c r="U429"/>
  <c r="L429"/>
  <c r="X429"/>
  <c r="M429"/>
  <c r="R429"/>
  <c r="K429"/>
  <c r="T429"/>
  <c r="H429"/>
  <c r="Q429"/>
  <c r="W429"/>
  <c r="J429"/>
  <c r="S429"/>
  <c r="G429"/>
  <c r="P429"/>
  <c r="V429"/>
  <c r="I429"/>
  <c r="N429"/>
  <c r="N275" i="1"/>
  <c r="N277"/>
  <c r="K371" i="2"/>
  <c r="U371"/>
  <c r="H371"/>
  <c r="P371"/>
  <c r="W371"/>
  <c r="I371"/>
  <c r="Q371"/>
  <c r="G371"/>
  <c r="O371"/>
  <c r="T371"/>
  <c r="N371"/>
  <c r="X371"/>
  <c r="M371"/>
  <c r="S371"/>
  <c r="L371"/>
  <c r="V371"/>
  <c r="J371"/>
  <c r="R371"/>
  <c r="T656" i="1"/>
  <c r="T381"/>
  <c r="T144"/>
  <c r="F28" i="31"/>
  <c r="I306" i="2"/>
  <c r="I354"/>
  <c r="I19"/>
  <c r="I10"/>
  <c r="I641"/>
  <c r="I183"/>
  <c r="I240"/>
  <c r="I421"/>
  <c r="I363"/>
  <c r="I469"/>
  <c r="I126"/>
  <c r="I584"/>
  <c r="I297"/>
  <c r="I69"/>
  <c r="I412"/>
  <c r="I526"/>
  <c r="T660" i="1"/>
  <c r="T423"/>
  <c r="T188"/>
  <c r="T194" s="1"/>
  <c r="T206" s="1"/>
  <c r="T657"/>
  <c r="T156"/>
  <c r="T162" s="1"/>
  <c r="Q514"/>
  <c r="M277"/>
  <c r="AA1065" i="2"/>
  <c r="AB1065" s="1"/>
  <c r="F1067"/>
  <c r="F28" i="26"/>
  <c r="F28" i="14"/>
  <c r="R659" i="1"/>
  <c r="R177"/>
  <c r="H526" i="2"/>
  <c r="H10"/>
  <c r="H19"/>
  <c r="H641"/>
  <c r="H584"/>
  <c r="H240"/>
  <c r="H421"/>
  <c r="H469"/>
  <c r="H183"/>
  <c r="H306"/>
  <c r="H69"/>
  <c r="H126"/>
  <c r="H354"/>
  <c r="H363"/>
  <c r="H412"/>
  <c r="H297"/>
  <c r="G526"/>
  <c r="G183"/>
  <c r="G19"/>
  <c r="G421"/>
  <c r="G469"/>
  <c r="G306"/>
  <c r="G297"/>
  <c r="G126"/>
  <c r="G641"/>
  <c r="G363"/>
  <c r="G354"/>
  <c r="G69"/>
  <c r="G240"/>
  <c r="G412"/>
  <c r="G10"/>
  <c r="G584"/>
  <c r="N488" i="1"/>
  <c r="H426" i="2"/>
  <c r="K426"/>
  <c r="M426"/>
  <c r="P426"/>
  <c r="S426"/>
  <c r="X426"/>
  <c r="I426"/>
  <c r="Q426"/>
  <c r="U426"/>
  <c r="J426"/>
  <c r="L426"/>
  <c r="O426"/>
  <c r="R426"/>
  <c r="V426"/>
  <c r="G426"/>
  <c r="N426"/>
  <c r="T426"/>
  <c r="W426"/>
  <c r="P664" i="1"/>
  <c r="P531"/>
  <c r="P523"/>
  <c r="P320"/>
  <c r="P526"/>
  <c r="P532"/>
  <c r="P524"/>
  <c r="P316"/>
  <c r="P529"/>
  <c r="P315"/>
  <c r="P318"/>
  <c r="P525"/>
  <c r="P317"/>
  <c r="P324"/>
  <c r="P325"/>
  <c r="P321"/>
  <c r="P528"/>
  <c r="R667"/>
  <c r="R67"/>
  <c r="R576"/>
  <c r="R578" s="1"/>
  <c r="T666"/>
  <c r="T48"/>
  <c r="T571"/>
  <c r="T569"/>
  <c r="T570"/>
  <c r="T428"/>
  <c r="T432" s="1"/>
  <c r="T211"/>
  <c r="T213"/>
  <c r="T214"/>
  <c r="T212"/>
  <c r="T661"/>
  <c r="T235"/>
  <c r="T237"/>
  <c r="T225"/>
  <c r="T228"/>
  <c r="T232"/>
  <c r="T226"/>
  <c r="T227"/>
  <c r="T231"/>
  <c r="T233"/>
  <c r="T224"/>
  <c r="T234"/>
  <c r="M641" i="2"/>
  <c r="M183"/>
  <c r="M69"/>
  <c r="M126"/>
  <c r="M297"/>
  <c r="M19"/>
  <c r="M421"/>
  <c r="M526"/>
  <c r="M469"/>
  <c r="M363"/>
  <c r="M240"/>
  <c r="M584"/>
  <c r="M354"/>
  <c r="M306"/>
  <c r="M412"/>
  <c r="M10"/>
  <c r="F649"/>
  <c r="F534"/>
  <c r="F77"/>
  <c r="V146" i="1"/>
  <c r="V63"/>
  <c r="V298"/>
  <c r="V640"/>
  <c r="V216"/>
  <c r="V181"/>
  <c r="V493"/>
  <c r="V570"/>
  <c r="V504"/>
  <c r="V495"/>
  <c r="V571"/>
  <c r="V508"/>
  <c r="V299"/>
  <c r="V492"/>
  <c r="V202"/>
  <c r="V503"/>
  <c r="V169"/>
  <c r="V159"/>
  <c r="V398"/>
  <c r="V409"/>
  <c r="V397"/>
  <c r="V19"/>
  <c r="V385"/>
  <c r="V251"/>
  <c r="V170"/>
  <c r="V172"/>
  <c r="V294"/>
  <c r="V171"/>
  <c r="V367"/>
  <c r="V581"/>
  <c r="V27"/>
  <c r="V149"/>
  <c r="V301"/>
  <c r="V37"/>
  <c r="V364"/>
  <c r="V113"/>
  <c r="V145"/>
  <c r="V416"/>
  <c r="V131"/>
  <c r="V39"/>
  <c r="V430"/>
  <c r="V284"/>
  <c r="V458"/>
  <c r="V395"/>
  <c r="V376"/>
  <c r="V64"/>
  <c r="V99"/>
  <c r="V365"/>
  <c r="V491"/>
  <c r="V41"/>
  <c r="V190"/>
  <c r="V192"/>
  <c r="V43"/>
  <c r="V199"/>
  <c r="V23"/>
  <c r="V639"/>
  <c r="V641" s="1"/>
  <c r="V214" s="1"/>
  <c r="V408"/>
  <c r="V38"/>
  <c r="V265" s="1"/>
  <c r="V148"/>
  <c r="V44"/>
  <c r="V249"/>
  <c r="V247"/>
  <c r="V266"/>
  <c r="V363"/>
  <c r="V160"/>
  <c r="V33"/>
  <c r="V443" s="1"/>
  <c r="V158"/>
  <c r="V151"/>
  <c r="V500"/>
  <c r="V501"/>
  <c r="V189"/>
  <c r="V283"/>
  <c r="V374"/>
  <c r="V179"/>
  <c r="V191"/>
  <c r="V375"/>
  <c r="V73"/>
  <c r="V296"/>
  <c r="V569"/>
  <c r="V147"/>
  <c r="V506"/>
  <c r="V180"/>
  <c r="V201"/>
  <c r="V168"/>
  <c r="V407"/>
  <c r="V510"/>
  <c r="V494"/>
  <c r="V386"/>
  <c r="V387"/>
  <c r="V429"/>
  <c r="V509"/>
  <c r="V368"/>
  <c r="V42"/>
  <c r="V459" s="1"/>
  <c r="V157"/>
  <c r="V285"/>
  <c r="V287"/>
  <c r="V502"/>
  <c r="V396"/>
  <c r="V72"/>
  <c r="V589"/>
  <c r="V454"/>
  <c r="V419"/>
  <c r="V417"/>
  <c r="V418"/>
  <c r="V293"/>
  <c r="V389"/>
  <c r="V150"/>
  <c r="V411"/>
  <c r="V200"/>
  <c r="V297"/>
  <c r="V377"/>
  <c r="V36"/>
  <c r="V46" s="1"/>
  <c r="V650" s="1"/>
  <c r="V40"/>
  <c r="W2"/>
  <c r="V215"/>
  <c r="V300"/>
  <c r="V217"/>
  <c r="V388"/>
  <c r="V302"/>
  <c r="V479"/>
  <c r="V410"/>
  <c r="V505"/>
  <c r="V267"/>
  <c r="V286"/>
  <c r="V295"/>
  <c r="V178"/>
  <c r="V248"/>
  <c r="V366"/>
  <c r="V292"/>
  <c r="V507"/>
  <c r="V477"/>
  <c r="V263"/>
  <c r="V268"/>
  <c r="V453"/>
  <c r="V439"/>
  <c r="V229"/>
  <c r="V236"/>
  <c r="V230"/>
  <c r="V264"/>
  <c r="V573"/>
  <c r="V582"/>
  <c r="V446"/>
  <c r="V441"/>
  <c r="V250"/>
  <c r="V456"/>
  <c r="V452"/>
  <c r="V74"/>
  <c r="V428"/>
  <c r="V432" s="1"/>
  <c r="V211"/>
  <c r="V213"/>
  <c r="V457"/>
  <c r="V478"/>
  <c r="V475"/>
  <c r="V476"/>
  <c r="V455"/>
  <c r="V572"/>
  <c r="L306"/>
  <c r="Q67"/>
  <c r="Q667"/>
  <c r="Q576"/>
  <c r="Q277"/>
  <c r="M536"/>
  <c r="M538" s="1"/>
  <c r="S425"/>
  <c r="S488" s="1"/>
  <c r="S273"/>
  <c r="S275" s="1"/>
  <c r="U446"/>
  <c r="U265"/>
  <c r="U248"/>
  <c r="U132"/>
  <c r="U440"/>
  <c r="U438"/>
  <c r="U444"/>
  <c r="U455"/>
  <c r="U262"/>
  <c r="U572"/>
  <c r="U264"/>
  <c r="U445"/>
  <c r="U441"/>
  <c r="U631"/>
  <c r="U373" s="1"/>
  <c r="U379" s="1"/>
  <c r="U304"/>
  <c r="U204"/>
  <c r="U413"/>
  <c r="U421"/>
  <c r="U632"/>
  <c r="U384" s="1"/>
  <c r="U391" s="1"/>
  <c r="R402"/>
  <c r="R425" s="1"/>
  <c r="S421" i="2"/>
  <c r="S363"/>
  <c r="U363"/>
  <c r="J363"/>
  <c r="L19"/>
  <c r="L421"/>
  <c r="Q19"/>
  <c r="T421"/>
  <c r="T19"/>
  <c r="T363"/>
  <c r="V421"/>
  <c r="V363"/>
  <c r="S15" i="1"/>
  <c r="R273"/>
  <c r="R275" s="1"/>
  <c r="T650"/>
  <c r="T65"/>
  <c r="T62"/>
  <c r="T254"/>
  <c r="T461"/>
  <c r="T480"/>
  <c r="T635" s="1"/>
  <c r="T472" s="1"/>
  <c r="T482" s="1"/>
  <c r="T460"/>
  <c r="T634" s="1"/>
  <c r="T451" s="1"/>
  <c r="T463" s="1"/>
  <c r="T133"/>
  <c r="T574"/>
  <c r="T591"/>
  <c r="T252"/>
  <c r="T253"/>
  <c r="T269"/>
  <c r="T74"/>
  <c r="T101"/>
  <c r="T255"/>
  <c r="T583"/>
  <c r="H114"/>
  <c r="H128" i="2"/>
  <c r="L128"/>
  <c r="V128"/>
  <c r="W128"/>
  <c r="G128"/>
  <c r="K128"/>
  <c r="S128"/>
  <c r="M128"/>
  <c r="R128"/>
  <c r="U128"/>
  <c r="I128"/>
  <c r="N128"/>
  <c r="Q128"/>
  <c r="T128"/>
  <c r="J128"/>
  <c r="P128"/>
  <c r="O128"/>
  <c r="F14" i="28" s="1"/>
  <c r="F28" i="27"/>
  <c r="F28" i="24"/>
  <c r="K526" i="2"/>
  <c r="K69"/>
  <c r="K10"/>
  <c r="K354"/>
  <c r="K469"/>
  <c r="K584"/>
  <c r="K363"/>
  <c r="K306"/>
  <c r="K297"/>
  <c r="K126"/>
  <c r="K412"/>
  <c r="K240"/>
  <c r="K641"/>
  <c r="K19"/>
  <c r="K421"/>
  <c r="K183"/>
  <c r="G368"/>
  <c r="I368"/>
  <c r="T368"/>
  <c r="H368"/>
  <c r="O368"/>
  <c r="U368"/>
  <c r="N368"/>
  <c r="L368"/>
  <c r="R368"/>
  <c r="X368"/>
  <c r="S368"/>
  <c r="M368"/>
  <c r="Q368"/>
  <c r="V368"/>
  <c r="P368"/>
  <c r="K368"/>
  <c r="W368"/>
  <c r="J368"/>
  <c r="P208" i="1"/>
  <c r="T391"/>
  <c r="O96"/>
  <c r="F592" i="2"/>
  <c r="F477"/>
  <c r="N606" i="1"/>
  <c r="U651"/>
  <c r="R174"/>
  <c r="L664"/>
  <c r="L529"/>
  <c r="L321"/>
  <c r="L315"/>
  <c r="L318"/>
  <c r="L324"/>
  <c r="L320"/>
  <c r="L525"/>
  <c r="L528"/>
  <c r="L325"/>
  <c r="L523"/>
  <c r="L524"/>
  <c r="L316"/>
  <c r="L317"/>
  <c r="L526"/>
  <c r="L531"/>
  <c r="L532"/>
  <c r="O306"/>
  <c r="P107"/>
  <c r="F79" i="2" s="1"/>
  <c r="P600" i="1"/>
  <c r="F594" i="2" s="1"/>
  <c r="P604" i="1"/>
  <c r="P530"/>
  <c r="P323"/>
  <c r="P319"/>
  <c r="P602"/>
  <c r="F651" i="2" s="1"/>
  <c r="P598" i="1"/>
  <c r="F536" i="2" s="1"/>
  <c r="P596" i="1"/>
  <c r="P322"/>
  <c r="P527"/>
  <c r="S665"/>
  <c r="S534"/>
  <c r="S533"/>
  <c r="S327"/>
  <c r="S575"/>
  <c r="S592"/>
  <c r="S594" s="1"/>
  <c r="F432" i="2" s="1"/>
  <c r="S326" i="1"/>
  <c r="S584"/>
  <c r="S586" s="1"/>
  <c r="F374" i="2" s="1"/>
  <c r="J538" i="1"/>
  <c r="J331"/>
  <c r="F30" i="14"/>
  <c r="S162" i="1"/>
  <c r="Q578"/>
  <c r="M329"/>
  <c r="S164"/>
  <c r="S208" s="1"/>
  <c r="S221" s="1"/>
  <c r="S277" s="1"/>
  <c r="U46"/>
  <c r="U629"/>
  <c r="U362" s="1"/>
  <c r="U370" s="1"/>
  <c r="U453"/>
  <c r="U497"/>
  <c r="U289"/>
  <c r="U633"/>
  <c r="U394" s="1"/>
  <c r="U400" s="1"/>
  <c r="S19" i="2"/>
  <c r="U421"/>
  <c r="U19"/>
  <c r="J421"/>
  <c r="J19"/>
  <c r="L363"/>
  <c r="Q363"/>
  <c r="Q421"/>
  <c r="V19"/>
  <c r="P128" i="1"/>
  <c r="R488"/>
  <c r="F308" i="2"/>
  <c r="X1095" l="1"/>
  <c r="X701"/>
  <c r="X759"/>
  <c r="X697"/>
  <c r="X809" s="1"/>
  <c r="X932"/>
  <c r="X703"/>
  <c r="X1010"/>
  <c r="X984"/>
  <c r="Y2"/>
  <c r="X797"/>
  <c r="X950" s="1"/>
  <c r="X702"/>
  <c r="X901"/>
  <c r="X912" s="1"/>
  <c r="X764"/>
  <c r="X1005"/>
  <c r="X768"/>
  <c r="X983"/>
  <c r="X771"/>
  <c r="X704"/>
  <c r="X1009"/>
  <c r="X772"/>
  <c r="X800"/>
  <c r="X1002"/>
  <c r="X766"/>
  <c r="X973"/>
  <c r="X986" s="1"/>
  <c r="X760"/>
  <c r="X761"/>
  <c r="X1008"/>
  <c r="X700"/>
  <c r="X798"/>
  <c r="X707"/>
  <c r="X357"/>
  <c r="X415"/>
  <c r="X299"/>
  <c r="X414"/>
  <c r="X356"/>
  <c r="X300"/>
  <c r="X12"/>
  <c r="X13"/>
  <c r="X358"/>
  <c r="X14"/>
  <c r="X644"/>
  <c r="X529"/>
  <c r="X72"/>
  <c r="X587"/>
  <c r="X73"/>
  <c r="X472"/>
  <c r="X301"/>
  <c r="X530"/>
  <c r="X588"/>
  <c r="X416"/>
  <c r="X645"/>
  <c r="X473"/>
  <c r="X1053"/>
  <c r="X1054" s="1"/>
  <c r="X1055" s="1"/>
  <c r="X469" s="1"/>
  <c r="X643"/>
  <c r="X528"/>
  <c r="X421"/>
  <c r="X71"/>
  <c r="X242"/>
  <c r="X526"/>
  <c r="X185"/>
  <c r="X412"/>
  <c r="X69"/>
  <c r="X363"/>
  <c r="X471"/>
  <c r="X586"/>
  <c r="X354"/>
  <c r="X10"/>
  <c r="X297"/>
  <c r="X584"/>
  <c r="W1054"/>
  <c r="W698"/>
  <c r="W643"/>
  <c r="W586"/>
  <c r="W242"/>
  <c r="W528"/>
  <c r="W185"/>
  <c r="W471"/>
  <c r="W71"/>
  <c r="V583" i="1"/>
  <c r="V574"/>
  <c r="V62"/>
  <c r="V212"/>
  <c r="U659"/>
  <c r="U177"/>
  <c r="U183" s="1"/>
  <c r="U650"/>
  <c r="U65"/>
  <c r="U255"/>
  <c r="U574"/>
  <c r="U480"/>
  <c r="U635" s="1"/>
  <c r="U472" s="1"/>
  <c r="U482" s="1"/>
  <c r="U74"/>
  <c r="U591"/>
  <c r="U133"/>
  <c r="U62"/>
  <c r="U583"/>
  <c r="U460"/>
  <c r="U101"/>
  <c r="U254"/>
  <c r="U269"/>
  <c r="U253"/>
  <c r="U252"/>
  <c r="U461"/>
  <c r="S306"/>
  <c r="J333"/>
  <c r="J608"/>
  <c r="F184" i="2"/>
  <c r="G432"/>
  <c r="J432"/>
  <c r="K432"/>
  <c r="L432"/>
  <c r="O432"/>
  <c r="Q432"/>
  <c r="S432"/>
  <c r="T432"/>
  <c r="W432"/>
  <c r="Y432"/>
  <c r="H432"/>
  <c r="I432"/>
  <c r="N432"/>
  <c r="M432"/>
  <c r="P432"/>
  <c r="R432"/>
  <c r="V432"/>
  <c r="U432"/>
  <c r="X432"/>
  <c r="F479"/>
  <c r="P606" i="1"/>
  <c r="L329"/>
  <c r="R514"/>
  <c r="U381"/>
  <c r="U656"/>
  <c r="U144"/>
  <c r="U153" s="1"/>
  <c r="F311" i="2"/>
  <c r="J540" i="1"/>
  <c r="J654"/>
  <c r="J117"/>
  <c r="F241" i="2"/>
  <c r="O655" i="1"/>
  <c r="O118"/>
  <c r="L536"/>
  <c r="F14" i="31"/>
  <c r="F14" i="26"/>
  <c r="T662" i="1"/>
  <c r="T244"/>
  <c r="T257" s="1"/>
  <c r="M540"/>
  <c r="M654"/>
  <c r="M117"/>
  <c r="F244" i="2"/>
  <c r="R93" i="1"/>
  <c r="R96" s="1"/>
  <c r="R79"/>
  <c r="R653"/>
  <c r="R111"/>
  <c r="R126"/>
  <c r="R112"/>
  <c r="R123"/>
  <c r="F27" i="2"/>
  <c r="R124" i="1"/>
  <c r="R125"/>
  <c r="N514"/>
  <c r="H1067" i="2"/>
  <c r="H1068" s="1"/>
  <c r="K1067"/>
  <c r="K1068" s="1"/>
  <c r="G1067"/>
  <c r="M1067"/>
  <c r="M1068" s="1"/>
  <c r="T1067"/>
  <c r="T1068" s="1"/>
  <c r="S1067"/>
  <c r="S1068" s="1"/>
  <c r="X1067"/>
  <c r="X1068" s="1"/>
  <c r="F1068"/>
  <c r="N1067"/>
  <c r="N1068" s="1"/>
  <c r="N1069" s="1"/>
  <c r="L1067"/>
  <c r="L1068" s="1"/>
  <c r="L1069" s="1"/>
  <c r="Q1067"/>
  <c r="Q1068" s="1"/>
  <c r="Q1069" s="1"/>
  <c r="V1067"/>
  <c r="V1068" s="1"/>
  <c r="V1069" s="1"/>
  <c r="R1067"/>
  <c r="R1068" s="1"/>
  <c r="R1069" s="1"/>
  <c r="U1067"/>
  <c r="U1068" s="1"/>
  <c r="U1069" s="1"/>
  <c r="Y1067"/>
  <c r="Y1068" s="1"/>
  <c r="Y1069" s="1"/>
  <c r="W1067"/>
  <c r="W1068" s="1"/>
  <c r="W1069" s="1"/>
  <c r="I1067"/>
  <c r="I1068" s="1"/>
  <c r="O1067"/>
  <c r="O1068" s="1"/>
  <c r="P1067"/>
  <c r="P1068" s="1"/>
  <c r="J1067"/>
  <c r="J1068" s="1"/>
  <c r="M306" i="1"/>
  <c r="M331"/>
  <c r="Q664"/>
  <c r="Q318"/>
  <c r="Q528"/>
  <c r="Q321"/>
  <c r="Q526"/>
  <c r="Q532"/>
  <c r="Q315"/>
  <c r="Q525"/>
  <c r="Q524"/>
  <c r="Q316"/>
  <c r="Q325"/>
  <c r="Q320"/>
  <c r="Q324"/>
  <c r="Q529"/>
  <c r="Q523"/>
  <c r="Q531"/>
  <c r="Q317"/>
  <c r="U48"/>
  <c r="U448"/>
  <c r="V262"/>
  <c r="V219"/>
  <c r="V65"/>
  <c r="V254"/>
  <c r="V591"/>
  <c r="V461"/>
  <c r="V304"/>
  <c r="V413"/>
  <c r="V631"/>
  <c r="V373" s="1"/>
  <c r="V379" s="1"/>
  <c r="V512"/>
  <c r="V252"/>
  <c r="V269"/>
  <c r="V460"/>
  <c r="V133"/>
  <c r="V100"/>
  <c r="V440"/>
  <c r="V444"/>
  <c r="V590"/>
  <c r="V474"/>
  <c r="V445"/>
  <c r="V497"/>
  <c r="V633"/>
  <c r="V394" s="1"/>
  <c r="V400" s="1"/>
  <c r="V421"/>
  <c r="V638"/>
  <c r="V121" s="1"/>
  <c r="V632"/>
  <c r="V384" s="1"/>
  <c r="V391" s="1"/>
  <c r="T239"/>
  <c r="T219"/>
  <c r="P536"/>
  <c r="P538" s="1"/>
  <c r="G374" i="2"/>
  <c r="I374"/>
  <c r="K374"/>
  <c r="M374"/>
  <c r="N374"/>
  <c r="U374"/>
  <c r="Q374"/>
  <c r="S374"/>
  <c r="X374"/>
  <c r="H374"/>
  <c r="J374"/>
  <c r="L374"/>
  <c r="O374"/>
  <c r="P374"/>
  <c r="V374"/>
  <c r="R374"/>
  <c r="T374"/>
  <c r="W374"/>
  <c r="Y374"/>
  <c r="O107" i="1"/>
  <c r="O319"/>
  <c r="O600"/>
  <c r="O527"/>
  <c r="O530"/>
  <c r="O596"/>
  <c r="O604"/>
  <c r="O602"/>
  <c r="O322"/>
  <c r="O598"/>
  <c r="O323"/>
  <c r="T658"/>
  <c r="T402"/>
  <c r="T425" s="1"/>
  <c r="T167"/>
  <c r="P221"/>
  <c r="F14" i="27"/>
  <c r="F14" i="14"/>
  <c r="F14" i="24"/>
  <c r="H138" i="1"/>
  <c r="T484"/>
  <c r="T486" s="1"/>
  <c r="T663"/>
  <c r="T261"/>
  <c r="T271" s="1"/>
  <c r="S67"/>
  <c r="S667"/>
  <c r="S576"/>
  <c r="S578" s="1"/>
  <c r="U402"/>
  <c r="U658"/>
  <c r="U167"/>
  <c r="U174" s="1"/>
  <c r="U185" s="1"/>
  <c r="U660"/>
  <c r="U423"/>
  <c r="U188"/>
  <c r="U194" s="1"/>
  <c r="U206" s="1"/>
  <c r="U657"/>
  <c r="U156"/>
  <c r="U162" s="1"/>
  <c r="S514"/>
  <c r="Q306"/>
  <c r="Q653"/>
  <c r="Q79"/>
  <c r="Q93"/>
  <c r="Q96" s="1"/>
  <c r="F24" i="2"/>
  <c r="Q124" i="1"/>
  <c r="Q123"/>
  <c r="Q112"/>
  <c r="Q125"/>
  <c r="Q111"/>
  <c r="Q126"/>
  <c r="L655"/>
  <c r="L118"/>
  <c r="W27"/>
  <c r="W368"/>
  <c r="W168"/>
  <c r="W396"/>
  <c r="W191"/>
  <c r="W150"/>
  <c r="W386"/>
  <c r="W458"/>
  <c r="W19"/>
  <c r="W287"/>
  <c r="W215"/>
  <c r="W302"/>
  <c r="W151"/>
  <c r="W43"/>
  <c r="W160"/>
  <c r="W148"/>
  <c r="W510"/>
  <c r="W145"/>
  <c r="W293"/>
  <c r="W387"/>
  <c r="W251"/>
  <c r="X2"/>
  <c r="W508"/>
  <c r="W409"/>
  <c r="W99"/>
  <c r="W408"/>
  <c r="W297"/>
  <c r="W37"/>
  <c r="W365"/>
  <c r="W190"/>
  <c r="W296"/>
  <c r="W147"/>
  <c r="W503"/>
  <c r="W495"/>
  <c r="W40"/>
  <c r="W23"/>
  <c r="W192"/>
  <c r="W640"/>
  <c r="W171"/>
  <c r="W180"/>
  <c r="W570"/>
  <c r="W178"/>
  <c r="W131"/>
  <c r="W500"/>
  <c r="W397"/>
  <c r="W169"/>
  <c r="W494"/>
  <c r="W172"/>
  <c r="W157"/>
  <c r="W73"/>
  <c r="W395"/>
  <c r="W298"/>
  <c r="W286"/>
  <c r="W113"/>
  <c r="W41"/>
  <c r="W216"/>
  <c r="W505"/>
  <c r="W200"/>
  <c r="W367"/>
  <c r="W491"/>
  <c r="W388"/>
  <c r="W267"/>
  <c r="W478"/>
  <c r="W42"/>
  <c r="W459" s="1"/>
  <c r="W398"/>
  <c r="W410"/>
  <c r="W430"/>
  <c r="W149"/>
  <c r="W507"/>
  <c r="W501"/>
  <c r="W63"/>
  <c r="W292"/>
  <c r="W374"/>
  <c r="W639"/>
  <c r="W641" s="1"/>
  <c r="W33"/>
  <c r="W236" s="1"/>
  <c r="W159"/>
  <c r="W456"/>
  <c r="W285"/>
  <c r="W509"/>
  <c r="W294"/>
  <c r="W389"/>
  <c r="W504"/>
  <c r="W571"/>
  <c r="W199"/>
  <c r="W44"/>
  <c r="W492"/>
  <c r="W146"/>
  <c r="W39"/>
  <c r="W477" s="1"/>
  <c r="W158"/>
  <c r="W411"/>
  <c r="W364"/>
  <c r="W264"/>
  <c r="W189"/>
  <c r="W419"/>
  <c r="W295"/>
  <c r="W217"/>
  <c r="W170"/>
  <c r="W300"/>
  <c r="W569"/>
  <c r="W366"/>
  <c r="W283"/>
  <c r="W375"/>
  <c r="W502"/>
  <c r="W179"/>
  <c r="W581"/>
  <c r="W407"/>
  <c r="W413" s="1"/>
  <c r="W506"/>
  <c r="W38"/>
  <c r="W455" s="1"/>
  <c r="W284"/>
  <c r="W385"/>
  <c r="W301"/>
  <c r="W181"/>
  <c r="W201"/>
  <c r="W416"/>
  <c r="W36"/>
  <c r="W376"/>
  <c r="W72"/>
  <c r="W377"/>
  <c r="W429"/>
  <c r="W493"/>
  <c r="W202"/>
  <c r="W299"/>
  <c r="W250"/>
  <c r="W64"/>
  <c r="W418"/>
  <c r="W363"/>
  <c r="W629" s="1"/>
  <c r="W589"/>
  <c r="W417"/>
  <c r="W439"/>
  <c r="W590"/>
  <c r="W445"/>
  <c r="W443"/>
  <c r="W441"/>
  <c r="W268"/>
  <c r="W438"/>
  <c r="W572"/>
  <c r="W230"/>
  <c r="W479"/>
  <c r="W452"/>
  <c r="W457"/>
  <c r="W214"/>
  <c r="W476"/>
  <c r="W212"/>
  <c r="W249"/>
  <c r="W475"/>
  <c r="W188"/>
  <c r="W194" s="1"/>
  <c r="W428"/>
  <c r="W432" s="1"/>
  <c r="W454"/>
  <c r="W263"/>
  <c r="W211"/>
  <c r="W265"/>
  <c r="W213"/>
  <c r="W262"/>
  <c r="W362"/>
  <c r="W370" s="1"/>
  <c r="W144" s="1"/>
  <c r="W153" s="1"/>
  <c r="W266"/>
  <c r="W247"/>
  <c r="W248"/>
  <c r="V48"/>
  <c r="V651"/>
  <c r="T649"/>
  <c r="T75"/>
  <c r="T77" s="1"/>
  <c r="T94" s="1"/>
  <c r="T11"/>
  <c r="T58"/>
  <c r="T102"/>
  <c r="T9"/>
  <c r="T10"/>
  <c r="T60"/>
  <c r="T12"/>
  <c r="T61"/>
  <c r="T134"/>
  <c r="T103"/>
  <c r="T13"/>
  <c r="F314" i="2"/>
  <c r="R183" i="1"/>
  <c r="R185" s="1"/>
  <c r="R208" s="1"/>
  <c r="T153"/>
  <c r="T164" s="1"/>
  <c r="N306"/>
  <c r="T136"/>
  <c r="V634"/>
  <c r="V451" s="1"/>
  <c r="V463" s="1"/>
  <c r="V289"/>
  <c r="V629"/>
  <c r="V362" s="1"/>
  <c r="V370" s="1"/>
  <c r="V255"/>
  <c r="V480"/>
  <c r="V101"/>
  <c r="V253"/>
  <c r="V438"/>
  <c r="V442"/>
  <c r="V132"/>
  <c r="V245"/>
  <c r="V246"/>
  <c r="V204"/>
  <c r="V473"/>
  <c r="P329"/>
  <c r="X641" i="2" l="1"/>
  <c r="X19"/>
  <c r="W1055"/>
  <c r="Y1002"/>
  <c r="Y764"/>
  <c r="Y1008"/>
  <c r="Y1010"/>
  <c r="Y768"/>
  <c r="Y797"/>
  <c r="Y950" s="1"/>
  <c r="Y700"/>
  <c r="Y984"/>
  <c r="Y798"/>
  <c r="Y701"/>
  <c r="Y759"/>
  <c r="Y697"/>
  <c r="Y1005"/>
  <c r="Y703"/>
  <c r="Y766"/>
  <c r="Y983"/>
  <c r="Y932"/>
  <c r="Y704"/>
  <c r="Y901"/>
  <c r="Y912" s="1"/>
  <c r="Y1009"/>
  <c r="Y973"/>
  <c r="Y986" s="1"/>
  <c r="Y771"/>
  <c r="Y760"/>
  <c r="Y761"/>
  <c r="Z2"/>
  <c r="Y707"/>
  <c r="Y1095"/>
  <c r="Y772"/>
  <c r="Y800"/>
  <c r="Y702"/>
  <c r="Y809"/>
  <c r="Y698"/>
  <c r="Y357"/>
  <c r="Y415"/>
  <c r="Y12"/>
  <c r="Y358"/>
  <c r="Y356"/>
  <c r="Y299"/>
  <c r="Y414"/>
  <c r="Y300"/>
  <c r="Y13"/>
  <c r="Y14"/>
  <c r="Y72"/>
  <c r="Y644"/>
  <c r="Y529"/>
  <c r="Y587"/>
  <c r="Y645"/>
  <c r="Y530"/>
  <c r="Y588"/>
  <c r="Y301"/>
  <c r="Y473"/>
  <c r="Y1053"/>
  <c r="Y472"/>
  <c r="Y416"/>
  <c r="Y73"/>
  <c r="Y643"/>
  <c r="Y528"/>
  <c r="Y71"/>
  <c r="Y242"/>
  <c r="Y185"/>
  <c r="Y471"/>
  <c r="Y586"/>
  <c r="Y371"/>
  <c r="Y426"/>
  <c r="Y429"/>
  <c r="Y128"/>
  <c r="Y368"/>
  <c r="X698"/>
  <c r="X128"/>
  <c r="X240"/>
  <c r="X306"/>
  <c r="X183"/>
  <c r="X126"/>
  <c r="T15" i="1"/>
  <c r="W46"/>
  <c r="T105"/>
  <c r="U634"/>
  <c r="U451" s="1"/>
  <c r="U463" s="1"/>
  <c r="U662" s="1"/>
  <c r="R221"/>
  <c r="R277" s="1"/>
  <c r="F317" i="2"/>
  <c r="N655" i="1"/>
  <c r="N118"/>
  <c r="T667"/>
  <c r="T67"/>
  <c r="T576"/>
  <c r="V662"/>
  <c r="V244"/>
  <c r="V257" s="1"/>
  <c r="J314" i="2"/>
  <c r="T314"/>
  <c r="G314"/>
  <c r="N314"/>
  <c r="W314"/>
  <c r="I314"/>
  <c r="S314"/>
  <c r="Z314"/>
  <c r="M314"/>
  <c r="R314"/>
  <c r="O314"/>
  <c r="V314"/>
  <c r="L314"/>
  <c r="Q314"/>
  <c r="Y314"/>
  <c r="K314"/>
  <c r="U314"/>
  <c r="H314"/>
  <c r="P314"/>
  <c r="X314"/>
  <c r="V649" i="1"/>
  <c r="V10"/>
  <c r="V60"/>
  <c r="V12"/>
  <c r="V58"/>
  <c r="V103"/>
  <c r="V134"/>
  <c r="V136" s="1"/>
  <c r="V61"/>
  <c r="V13"/>
  <c r="V9"/>
  <c r="V75"/>
  <c r="V77" s="1"/>
  <c r="V94" s="1"/>
  <c r="V11"/>
  <c r="V102"/>
  <c r="W656"/>
  <c r="W660"/>
  <c r="X168"/>
  <c r="X292"/>
  <c r="X374"/>
  <c r="X507"/>
  <c r="X500"/>
  <c r="X181"/>
  <c r="X178"/>
  <c r="X385"/>
  <c r="X398"/>
  <c r="X510"/>
  <c r="X148"/>
  <c r="X42"/>
  <c r="X160"/>
  <c r="X640"/>
  <c r="X367"/>
  <c r="X251"/>
  <c r="X191"/>
  <c r="X366"/>
  <c r="X508"/>
  <c r="X40"/>
  <c r="X38"/>
  <c r="X491"/>
  <c r="X492"/>
  <c r="X33"/>
  <c r="X651" s="1"/>
  <c r="X43"/>
  <c r="X150"/>
  <c r="X295"/>
  <c r="X389"/>
  <c r="X386"/>
  <c r="X494"/>
  <c r="X581"/>
  <c r="X64"/>
  <c r="X589"/>
  <c r="X151"/>
  <c r="X285"/>
  <c r="X407"/>
  <c r="X408"/>
  <c r="X503"/>
  <c r="X388"/>
  <c r="X417"/>
  <c r="X299"/>
  <c r="X72"/>
  <c r="X215"/>
  <c r="X397"/>
  <c r="X505"/>
  <c r="X419"/>
  <c r="X396"/>
  <c r="X376"/>
  <c r="X493"/>
  <c r="X293"/>
  <c r="X429"/>
  <c r="X458"/>
  <c r="X157"/>
  <c r="X297"/>
  <c r="X504"/>
  <c r="X418"/>
  <c r="X502"/>
  <c r="X159"/>
  <c r="X286"/>
  <c r="X201"/>
  <c r="X248"/>
  <c r="X455"/>
  <c r="X445"/>
  <c r="X230"/>
  <c r="X438"/>
  <c r="X572"/>
  <c r="X430"/>
  <c r="X509"/>
  <c r="X171"/>
  <c r="X216"/>
  <c r="X217"/>
  <c r="X416"/>
  <c r="X421" s="1"/>
  <c r="X365"/>
  <c r="X639"/>
  <c r="X641" s="1"/>
  <c r="X211" s="1"/>
  <c r="X200"/>
  <c r="X375"/>
  <c r="X298"/>
  <c r="X459"/>
  <c r="X377"/>
  <c r="X495"/>
  <c r="X27"/>
  <c r="X501"/>
  <c r="X19"/>
  <c r="X189"/>
  <c r="X368"/>
  <c r="X395"/>
  <c r="X633" s="1"/>
  <c r="X394" s="1"/>
  <c r="X400" s="1"/>
  <c r="X158"/>
  <c r="X202"/>
  <c r="X287"/>
  <c r="X267"/>
  <c r="X411"/>
  <c r="X23"/>
  <c r="X147"/>
  <c r="X283"/>
  <c r="X294"/>
  <c r="X302"/>
  <c r="X363"/>
  <c r="X364"/>
  <c r="X301"/>
  <c r="X149"/>
  <c r="X145"/>
  <c r="X192"/>
  <c r="X387"/>
  <c r="X36"/>
  <c r="X263" s="1"/>
  <c r="X99"/>
  <c r="X169"/>
  <c r="X37"/>
  <c r="X638" s="1"/>
  <c r="X121" s="1"/>
  <c r="X300"/>
  <c r="X63"/>
  <c r="X199"/>
  <c r="X170"/>
  <c r="X476"/>
  <c r="X73"/>
  <c r="X39"/>
  <c r="X266" s="1"/>
  <c r="X113"/>
  <c r="X44"/>
  <c r="X172"/>
  <c r="X180"/>
  <c r="X296"/>
  <c r="X41"/>
  <c r="X250" s="1"/>
  <c r="X146"/>
  <c r="X179"/>
  <c r="X190"/>
  <c r="X131"/>
  <c r="X284"/>
  <c r="X410"/>
  <c r="Y2"/>
  <c r="X506"/>
  <c r="X409"/>
  <c r="X446"/>
  <c r="X265"/>
  <c r="X439"/>
  <c r="X264"/>
  <c r="X247"/>
  <c r="X100"/>
  <c r="X268"/>
  <c r="X132"/>
  <c r="X229"/>
  <c r="X478"/>
  <c r="X212"/>
  <c r="X456"/>
  <c r="X249"/>
  <c r="X213"/>
  <c r="X477"/>
  <c r="I24" i="2"/>
  <c r="L24"/>
  <c r="O24"/>
  <c r="Q24"/>
  <c r="Z24"/>
  <c r="G24"/>
  <c r="K24"/>
  <c r="P24"/>
  <c r="V24"/>
  <c r="X24"/>
  <c r="J24"/>
  <c r="N24"/>
  <c r="U24"/>
  <c r="S24"/>
  <c r="Y24"/>
  <c r="H24"/>
  <c r="M24"/>
  <c r="T24"/>
  <c r="R24"/>
  <c r="W24"/>
  <c r="S79" i="1"/>
  <c r="S93"/>
  <c r="S96" s="1"/>
  <c r="S653"/>
  <c r="S123"/>
  <c r="S112"/>
  <c r="S124"/>
  <c r="S111"/>
  <c r="S125"/>
  <c r="F30" i="2"/>
  <c r="S126" i="1"/>
  <c r="F125" i="2"/>
  <c r="F535"/>
  <c r="F650"/>
  <c r="F478"/>
  <c r="O606" i="1"/>
  <c r="F78" i="2"/>
  <c r="P654" i="1"/>
  <c r="P540"/>
  <c r="F250" i="2"/>
  <c r="P117" i="1"/>
  <c r="U661"/>
  <c r="U228"/>
  <c r="U232"/>
  <c r="U224"/>
  <c r="U225"/>
  <c r="U235"/>
  <c r="U233"/>
  <c r="U237"/>
  <c r="U227"/>
  <c r="U234"/>
  <c r="U231"/>
  <c r="U226"/>
  <c r="U649"/>
  <c r="U61"/>
  <c r="U134"/>
  <c r="U60"/>
  <c r="U75"/>
  <c r="U11"/>
  <c r="U12"/>
  <c r="U10"/>
  <c r="U13"/>
  <c r="U102"/>
  <c r="U58"/>
  <c r="U103"/>
  <c r="U9"/>
  <c r="M655"/>
  <c r="M118"/>
  <c r="Y649" i="2"/>
  <c r="Y9"/>
  <c r="Y239"/>
  <c r="Y411"/>
  <c r="Y477"/>
  <c r="Y18"/>
  <c r="Y525"/>
  <c r="Y296"/>
  <c r="Y362"/>
  <c r="Y182"/>
  <c r="Y125"/>
  <c r="Y583"/>
  <c r="Y68"/>
  <c r="Y305"/>
  <c r="Y420"/>
  <c r="Y534"/>
  <c r="Y468"/>
  <c r="Y353"/>
  <c r="Y592"/>
  <c r="Y640"/>
  <c r="Y77"/>
  <c r="R9"/>
  <c r="R68"/>
  <c r="R420"/>
  <c r="R239"/>
  <c r="R125"/>
  <c r="R18"/>
  <c r="R182"/>
  <c r="R411"/>
  <c r="R77"/>
  <c r="R534"/>
  <c r="R305"/>
  <c r="R468"/>
  <c r="R640"/>
  <c r="R649"/>
  <c r="R362"/>
  <c r="R592"/>
  <c r="R296"/>
  <c r="R477"/>
  <c r="R353"/>
  <c r="R583"/>
  <c r="R525"/>
  <c r="Q592"/>
  <c r="Q77"/>
  <c r="Q68"/>
  <c r="Q125"/>
  <c r="Q534"/>
  <c r="Q353"/>
  <c r="Q640"/>
  <c r="Q420"/>
  <c r="Q9"/>
  <c r="Q239"/>
  <c r="Q477"/>
  <c r="Q525"/>
  <c r="Q18"/>
  <c r="Q296"/>
  <c r="Q362"/>
  <c r="Q649"/>
  <c r="Q182"/>
  <c r="Q468"/>
  <c r="Q583"/>
  <c r="Q411"/>
  <c r="Q305"/>
  <c r="N534"/>
  <c r="N18"/>
  <c r="N640"/>
  <c r="N420"/>
  <c r="N525"/>
  <c r="N77"/>
  <c r="N649"/>
  <c r="N239"/>
  <c r="N353"/>
  <c r="N296"/>
  <c r="N125"/>
  <c r="N411"/>
  <c r="N182"/>
  <c r="N468"/>
  <c r="N583"/>
  <c r="N362"/>
  <c r="N68"/>
  <c r="N477"/>
  <c r="N9"/>
  <c r="N592"/>
  <c r="N305"/>
  <c r="N664" i="1"/>
  <c r="N317"/>
  <c r="N318"/>
  <c r="N321"/>
  <c r="N315"/>
  <c r="N529"/>
  <c r="N325"/>
  <c r="N532"/>
  <c r="N316"/>
  <c r="N523"/>
  <c r="N324"/>
  <c r="N531"/>
  <c r="N320"/>
  <c r="N524"/>
  <c r="N525"/>
  <c r="N528"/>
  <c r="N526"/>
  <c r="R107"/>
  <c r="F86" i="2" s="1"/>
  <c r="R604" i="1"/>
  <c r="R319"/>
  <c r="R602"/>
  <c r="F658" i="2" s="1"/>
  <c r="R527" i="1"/>
  <c r="R530"/>
  <c r="R598"/>
  <c r="F543" i="2" s="1"/>
  <c r="R322" i="1"/>
  <c r="R600"/>
  <c r="F601" i="2" s="1"/>
  <c r="R596" i="1"/>
  <c r="R323"/>
  <c r="T273"/>
  <c r="T275" s="1"/>
  <c r="J120"/>
  <c r="F1058" i="2"/>
  <c r="J652" i="1"/>
  <c r="J110"/>
  <c r="S655"/>
  <c r="S118"/>
  <c r="V635"/>
  <c r="V472" s="1"/>
  <c r="V482" s="1"/>
  <c r="V448"/>
  <c r="W246"/>
  <c r="W269"/>
  <c r="W74"/>
  <c r="W583"/>
  <c r="W133"/>
  <c r="W245"/>
  <c r="W474"/>
  <c r="W473"/>
  <c r="W421"/>
  <c r="W423" s="1"/>
  <c r="W632"/>
  <c r="W384" s="1"/>
  <c r="W391" s="1"/>
  <c r="W204"/>
  <c r="W206" s="1"/>
  <c r="W304"/>
  <c r="W444"/>
  <c r="W442"/>
  <c r="W573"/>
  <c r="W633"/>
  <c r="W394" s="1"/>
  <c r="W400" s="1"/>
  <c r="W512"/>
  <c r="Q128"/>
  <c r="O536"/>
  <c r="O538" s="1"/>
  <c r="O329"/>
  <c r="O331" s="1"/>
  <c r="R128"/>
  <c r="M120"/>
  <c r="U105"/>
  <c r="U136"/>
  <c r="U77"/>
  <c r="U94" s="1"/>
  <c r="V381"/>
  <c r="V656"/>
  <c r="V144"/>
  <c r="V153" s="1"/>
  <c r="T665"/>
  <c r="T326"/>
  <c r="T327"/>
  <c r="T533"/>
  <c r="T584"/>
  <c r="T586" s="1"/>
  <c r="F375" i="2" s="1"/>
  <c r="T592" i="1"/>
  <c r="T594" s="1"/>
  <c r="F433" i="2" s="1"/>
  <c r="T534" i="1"/>
  <c r="T575"/>
  <c r="T578" s="1"/>
  <c r="W651"/>
  <c r="W48"/>
  <c r="Q107"/>
  <c r="F83" i="2" s="1"/>
  <c r="Q322" i="1"/>
  <c r="Q323"/>
  <c r="Q602"/>
  <c r="F655" i="2" s="1"/>
  <c r="Q598" i="1"/>
  <c r="F540" i="2" s="1"/>
  <c r="Q530" i="1"/>
  <c r="Q604"/>
  <c r="Q596"/>
  <c r="Q600"/>
  <c r="F598" i="2" s="1"/>
  <c r="Q319" i="1"/>
  <c r="Q527"/>
  <c r="Q655"/>
  <c r="Q118"/>
  <c r="S664"/>
  <c r="S532"/>
  <c r="S325"/>
  <c r="S525"/>
  <c r="S531"/>
  <c r="S321"/>
  <c r="S318"/>
  <c r="S529"/>
  <c r="S524"/>
  <c r="S526"/>
  <c r="S523"/>
  <c r="S528"/>
  <c r="S324"/>
  <c r="S316"/>
  <c r="S317"/>
  <c r="S320"/>
  <c r="S315"/>
  <c r="T488"/>
  <c r="P277"/>
  <c r="T174"/>
  <c r="F593" i="2"/>
  <c r="V658" i="1"/>
  <c r="V402"/>
  <c r="V167"/>
  <c r="V174" s="1"/>
  <c r="V659"/>
  <c r="V177"/>
  <c r="V183" s="1"/>
  <c r="V657"/>
  <c r="V156"/>
  <c r="V162" s="1"/>
  <c r="V660"/>
  <c r="V423"/>
  <c r="V188"/>
  <c r="V194" s="1"/>
  <c r="V206" s="1"/>
  <c r="M333"/>
  <c r="M608"/>
  <c r="F187" i="2"/>
  <c r="W592"/>
  <c r="W649"/>
  <c r="W305"/>
  <c r="W182"/>
  <c r="W9"/>
  <c r="W420"/>
  <c r="W477"/>
  <c r="W18"/>
  <c r="W353"/>
  <c r="W525"/>
  <c r="W583"/>
  <c r="W68"/>
  <c r="W239"/>
  <c r="W468"/>
  <c r="W296"/>
  <c r="W411"/>
  <c r="W534"/>
  <c r="W362"/>
  <c r="W77"/>
  <c r="W640"/>
  <c r="W125"/>
  <c r="U640"/>
  <c r="U411"/>
  <c r="U18"/>
  <c r="U592"/>
  <c r="U68"/>
  <c r="U468"/>
  <c r="U362"/>
  <c r="U534"/>
  <c r="U649"/>
  <c r="U9"/>
  <c r="U296"/>
  <c r="U353"/>
  <c r="U477"/>
  <c r="U125"/>
  <c r="U583"/>
  <c r="U239"/>
  <c r="U77"/>
  <c r="U182"/>
  <c r="U525"/>
  <c r="U420"/>
  <c r="U305"/>
  <c r="V182"/>
  <c r="V649"/>
  <c r="V411"/>
  <c r="V68"/>
  <c r="V18"/>
  <c r="V640"/>
  <c r="V353"/>
  <c r="V305"/>
  <c r="V239"/>
  <c r="V525"/>
  <c r="V534"/>
  <c r="V468"/>
  <c r="V296"/>
  <c r="V77"/>
  <c r="V125"/>
  <c r="V583"/>
  <c r="V592"/>
  <c r="V362"/>
  <c r="V420"/>
  <c r="V477"/>
  <c r="V9"/>
  <c r="L68"/>
  <c r="L640"/>
  <c r="L9"/>
  <c r="L353"/>
  <c r="L420"/>
  <c r="L468"/>
  <c r="L583"/>
  <c r="L592"/>
  <c r="L411"/>
  <c r="L525"/>
  <c r="L125"/>
  <c r="L296"/>
  <c r="L18"/>
  <c r="L305"/>
  <c r="L182"/>
  <c r="L362"/>
  <c r="L477"/>
  <c r="L239"/>
  <c r="L77"/>
  <c r="L649"/>
  <c r="L534"/>
  <c r="X1069"/>
  <c r="P1069"/>
  <c r="M1069"/>
  <c r="K1069"/>
  <c r="J1069"/>
  <c r="S1069"/>
  <c r="T1069"/>
  <c r="O1069"/>
  <c r="H1069"/>
  <c r="I1069"/>
  <c r="G1068"/>
  <c r="H27"/>
  <c r="O27"/>
  <c r="R27"/>
  <c r="V27"/>
  <c r="X27"/>
  <c r="K27"/>
  <c r="M27"/>
  <c r="P27"/>
  <c r="U27"/>
  <c r="Z27"/>
  <c r="G27"/>
  <c r="J27"/>
  <c r="Q27"/>
  <c r="S27"/>
  <c r="W27"/>
  <c r="I27"/>
  <c r="L27"/>
  <c r="N27"/>
  <c r="T27"/>
  <c r="Y27"/>
  <c r="G244"/>
  <c r="I244"/>
  <c r="M244"/>
  <c r="R244"/>
  <c r="V244"/>
  <c r="Q244"/>
  <c r="U244"/>
  <c r="X244"/>
  <c r="H244"/>
  <c r="L244"/>
  <c r="N244"/>
  <c r="T244"/>
  <c r="S244"/>
  <c r="W244"/>
  <c r="Y244"/>
  <c r="K244"/>
  <c r="J244"/>
  <c r="O244"/>
  <c r="P244"/>
  <c r="L538" i="1"/>
  <c r="G311" i="2"/>
  <c r="H311"/>
  <c r="K311"/>
  <c r="L311"/>
  <c r="N311"/>
  <c r="S311"/>
  <c r="R311"/>
  <c r="U311"/>
  <c r="W311"/>
  <c r="X311"/>
  <c r="I311"/>
  <c r="J311"/>
  <c r="O311"/>
  <c r="M311"/>
  <c r="P311"/>
  <c r="Q311"/>
  <c r="T311"/>
  <c r="V311"/>
  <c r="Y311"/>
  <c r="Z311"/>
  <c r="R664" i="1"/>
  <c r="R525"/>
  <c r="R523"/>
  <c r="R531"/>
  <c r="R316"/>
  <c r="R320"/>
  <c r="R315"/>
  <c r="R325"/>
  <c r="R529"/>
  <c r="R524"/>
  <c r="R318"/>
  <c r="R528"/>
  <c r="R317"/>
  <c r="R526"/>
  <c r="R321"/>
  <c r="R532"/>
  <c r="R324"/>
  <c r="L331"/>
  <c r="U484"/>
  <c r="U486" s="1"/>
  <c r="U663"/>
  <c r="U261"/>
  <c r="U271" s="1"/>
  <c r="W219"/>
  <c r="W289"/>
  <c r="W631"/>
  <c r="W373" s="1"/>
  <c r="W379" s="1"/>
  <c r="W100"/>
  <c r="W446"/>
  <c r="W440"/>
  <c r="W132"/>
  <c r="W582"/>
  <c r="W497"/>
  <c r="W453"/>
  <c r="W229"/>
  <c r="W638"/>
  <c r="W121" s="1"/>
  <c r="U164"/>
  <c r="U208" s="1"/>
  <c r="U221" s="1"/>
  <c r="U425"/>
  <c r="Z703" i="2" l="1"/>
  <c r="AA703" s="1"/>
  <c r="AB703" s="1"/>
  <c r="Z1009"/>
  <c r="AA1009" s="1"/>
  <c r="AB1009" s="1"/>
  <c r="Z761"/>
  <c r="AA761" s="1"/>
  <c r="AB761" s="1"/>
  <c r="Z973"/>
  <c r="Z764"/>
  <c r="AA764" s="1"/>
  <c r="AB764" s="1"/>
  <c r="Z1010"/>
  <c r="AA1010" s="1"/>
  <c r="AB1010" s="1"/>
  <c r="Z800"/>
  <c r="AA800" s="1"/>
  <c r="AB800" s="1"/>
  <c r="Z771"/>
  <c r="AA771" s="1"/>
  <c r="AB771" s="1"/>
  <c r="Z760"/>
  <c r="AA760" s="1"/>
  <c r="AB760" s="1"/>
  <c r="AA2"/>
  <c r="AB2" s="1"/>
  <c r="Z798"/>
  <c r="AA798" s="1"/>
  <c r="AB798" s="1"/>
  <c r="Z700"/>
  <c r="AA700" s="1"/>
  <c r="AB700" s="1"/>
  <c r="Z768"/>
  <c r="AA768" s="1"/>
  <c r="AB768" s="1"/>
  <c r="Z932"/>
  <c r="AA932" s="1"/>
  <c r="AB932" s="1"/>
  <c r="Z766"/>
  <c r="AA766" s="1"/>
  <c r="AB766" s="1"/>
  <c r="Z759"/>
  <c r="AA759" s="1"/>
  <c r="AB759" s="1"/>
  <c r="Z983"/>
  <c r="AA983" s="1"/>
  <c r="AB983" s="1"/>
  <c r="Z772"/>
  <c r="AA772" s="1"/>
  <c r="AB772" s="1"/>
  <c r="Z1008"/>
  <c r="AA1008" s="1"/>
  <c r="AB1008" s="1"/>
  <c r="Z797"/>
  <c r="Z1005"/>
  <c r="AA1005" s="1"/>
  <c r="AB1005" s="1"/>
  <c r="Z707"/>
  <c r="AA707" s="1"/>
  <c r="AB707" s="1"/>
  <c r="Z1095"/>
  <c r="AA1095" s="1"/>
  <c r="AB1095" s="1"/>
  <c r="Z984"/>
  <c r="AA984" s="1"/>
  <c r="AB984" s="1"/>
  <c r="Z704"/>
  <c r="AA704" s="1"/>
  <c r="AB704" s="1"/>
  <c r="Z702"/>
  <c r="AA702" s="1"/>
  <c r="AB702" s="1"/>
  <c r="Z1002"/>
  <c r="Z697"/>
  <c r="Z901"/>
  <c r="Z701"/>
  <c r="AA701" s="1"/>
  <c r="AB701" s="1"/>
  <c r="Z415"/>
  <c r="AA415" s="1"/>
  <c r="AB415" s="1"/>
  <c r="Z357"/>
  <c r="AA357" s="1"/>
  <c r="AB357" s="1"/>
  <c r="Z356"/>
  <c r="AA356" s="1"/>
  <c r="AB356" s="1"/>
  <c r="Z300"/>
  <c r="Z12"/>
  <c r="AA12" s="1"/>
  <c r="AB12" s="1"/>
  <c r="Z299"/>
  <c r="AA299" s="1"/>
  <c r="AB299" s="1"/>
  <c r="Z13"/>
  <c r="AA13" s="1"/>
  <c r="AB13" s="1"/>
  <c r="Z358"/>
  <c r="AA358" s="1"/>
  <c r="AB358" s="1"/>
  <c r="Z414"/>
  <c r="Z14"/>
  <c r="AA14" s="1"/>
  <c r="AB14" s="1"/>
  <c r="Z644"/>
  <c r="AA644" s="1"/>
  <c r="AB644" s="1"/>
  <c r="Z529"/>
  <c r="AA529" s="1"/>
  <c r="AB529" s="1"/>
  <c r="Z72"/>
  <c r="AA72" s="1"/>
  <c r="AB72" s="1"/>
  <c r="Z587"/>
  <c r="AA587" s="1"/>
  <c r="AB587" s="1"/>
  <c r="Z301"/>
  <c r="Z473"/>
  <c r="AA473" s="1"/>
  <c r="AB473" s="1"/>
  <c r="Z1053"/>
  <c r="Z1054" s="1"/>
  <c r="Z1055" s="1"/>
  <c r="Z588"/>
  <c r="AA588" s="1"/>
  <c r="AB588" s="1"/>
  <c r="Z645"/>
  <c r="Z416"/>
  <c r="Z472"/>
  <c r="Z530"/>
  <c r="Z73"/>
  <c r="Z586"/>
  <c r="AA586" s="1"/>
  <c r="AB586" s="1"/>
  <c r="Z242"/>
  <c r="AA242" s="1"/>
  <c r="AB242" s="1"/>
  <c r="Z183"/>
  <c r="Z526"/>
  <c r="Z19"/>
  <c r="Z641"/>
  <c r="Z363"/>
  <c r="Z469"/>
  <c r="Z354"/>
  <c r="Z584"/>
  <c r="Z240"/>
  <c r="Z69"/>
  <c r="Z297"/>
  <c r="Z306"/>
  <c r="Z471"/>
  <c r="AA471" s="1"/>
  <c r="AB471" s="1"/>
  <c r="Z71"/>
  <c r="AA71" s="1"/>
  <c r="AB71" s="1"/>
  <c r="Z643"/>
  <c r="AA643" s="1"/>
  <c r="AB643" s="1"/>
  <c r="Z528"/>
  <c r="AA528" s="1"/>
  <c r="AB528" s="1"/>
  <c r="Z126"/>
  <c r="Z421"/>
  <c r="Z412"/>
  <c r="Z10"/>
  <c r="Z185"/>
  <c r="AA185" s="1"/>
  <c r="AB185" s="1"/>
  <c r="Z371"/>
  <c r="Z368"/>
  <c r="Z128"/>
  <c r="Z429"/>
  <c r="Z426"/>
  <c r="Z432"/>
  <c r="AA432" s="1"/>
  <c r="AB432" s="1"/>
  <c r="Z374"/>
  <c r="AA374" s="1"/>
  <c r="AB374" s="1"/>
  <c r="Z1067"/>
  <c r="AA429"/>
  <c r="AB429" s="1"/>
  <c r="AA472"/>
  <c r="AB472" s="1"/>
  <c r="AA416"/>
  <c r="AB416" s="1"/>
  <c r="AA301"/>
  <c r="AB301" s="1"/>
  <c r="W126"/>
  <c r="W10"/>
  <c r="W354"/>
  <c r="W412"/>
  <c r="W584"/>
  <c r="W183"/>
  <c r="W297"/>
  <c r="W469"/>
  <c r="W306"/>
  <c r="W641"/>
  <c r="W526"/>
  <c r="W240"/>
  <c r="W69"/>
  <c r="W19"/>
  <c r="W421"/>
  <c r="W363"/>
  <c r="AA368"/>
  <c r="AB368" s="1"/>
  <c r="AA371"/>
  <c r="AB371" s="1"/>
  <c r="AA73"/>
  <c r="AB73" s="1"/>
  <c r="AA645"/>
  <c r="AB645" s="1"/>
  <c r="AA414"/>
  <c r="AB414" s="1"/>
  <c r="Y1054"/>
  <c r="AA1053"/>
  <c r="AB1053" s="1"/>
  <c r="AA128"/>
  <c r="AB128" s="1"/>
  <c r="AA426"/>
  <c r="AB426" s="1"/>
  <c r="AA530"/>
  <c r="AB530" s="1"/>
  <c r="AA300"/>
  <c r="AB300" s="1"/>
  <c r="W448" i="1"/>
  <c r="Q536"/>
  <c r="Q538" s="1"/>
  <c r="X479"/>
  <c r="X245"/>
  <c r="W650"/>
  <c r="W574"/>
  <c r="W101"/>
  <c r="W461"/>
  <c r="W254"/>
  <c r="W591"/>
  <c r="W460"/>
  <c r="W62"/>
  <c r="W255"/>
  <c r="W65"/>
  <c r="W480"/>
  <c r="W253"/>
  <c r="W252"/>
  <c r="W634"/>
  <c r="W451" s="1"/>
  <c r="W463" s="1"/>
  <c r="X46"/>
  <c r="V105"/>
  <c r="U244"/>
  <c r="U257" s="1"/>
  <c r="Q329"/>
  <c r="Q331" s="1"/>
  <c r="W635"/>
  <c r="W472" s="1"/>
  <c r="W482" s="1"/>
  <c r="U15"/>
  <c r="X269"/>
  <c r="X460"/>
  <c r="X252"/>
  <c r="X133"/>
  <c r="X428"/>
  <c r="X432" s="1"/>
  <c r="X254"/>
  <c r="X62"/>
  <c r="X480"/>
  <c r="X253"/>
  <c r="X262"/>
  <c r="X214"/>
  <c r="X219" s="1"/>
  <c r="X442"/>
  <c r="X443"/>
  <c r="X573"/>
  <c r="X582"/>
  <c r="X590"/>
  <c r="X236"/>
  <c r="X440"/>
  <c r="X444"/>
  <c r="X441"/>
  <c r="U488"/>
  <c r="X659"/>
  <c r="X177"/>
  <c r="X183" s="1"/>
  <c r="Q333"/>
  <c r="F197" i="2"/>
  <c r="W662" i="1"/>
  <c r="W244"/>
  <c r="W257" s="1"/>
  <c r="W661"/>
  <c r="W233"/>
  <c r="W231"/>
  <c r="W228"/>
  <c r="W226"/>
  <c r="W227"/>
  <c r="W234"/>
  <c r="W224"/>
  <c r="W237"/>
  <c r="W232"/>
  <c r="W235"/>
  <c r="W225"/>
  <c r="Q654"/>
  <c r="Q540"/>
  <c r="Q117"/>
  <c r="Q120" s="1"/>
  <c r="F254" i="2"/>
  <c r="W657" i="1"/>
  <c r="W156"/>
  <c r="W162" s="1"/>
  <c r="W164" s="1"/>
  <c r="L654"/>
  <c r="L540"/>
  <c r="F243" i="2"/>
  <c r="L117" i="1"/>
  <c r="H182" i="2"/>
  <c r="H583"/>
  <c r="H296"/>
  <c r="H649"/>
  <c r="H420"/>
  <c r="H239"/>
  <c r="H477"/>
  <c r="H468"/>
  <c r="H525"/>
  <c r="H68"/>
  <c r="H411"/>
  <c r="H125"/>
  <c r="H353"/>
  <c r="H592"/>
  <c r="H9"/>
  <c r="H640"/>
  <c r="H362"/>
  <c r="H18"/>
  <c r="H77"/>
  <c r="H305"/>
  <c r="H534"/>
  <c r="T353"/>
  <c r="T468"/>
  <c r="T649"/>
  <c r="T583"/>
  <c r="T68"/>
  <c r="T411"/>
  <c r="T77"/>
  <c r="T477"/>
  <c r="T125"/>
  <c r="T239"/>
  <c r="T362"/>
  <c r="T296"/>
  <c r="T640"/>
  <c r="T18"/>
  <c r="T420"/>
  <c r="T525"/>
  <c r="T9"/>
  <c r="T534"/>
  <c r="T592"/>
  <c r="T305"/>
  <c r="T182"/>
  <c r="K77"/>
  <c r="K420"/>
  <c r="K477"/>
  <c r="K68"/>
  <c r="K468"/>
  <c r="K296"/>
  <c r="K534"/>
  <c r="K239"/>
  <c r="K305"/>
  <c r="K125"/>
  <c r="K525"/>
  <c r="K592"/>
  <c r="K649"/>
  <c r="K640"/>
  <c r="K411"/>
  <c r="K9"/>
  <c r="K353"/>
  <c r="K583"/>
  <c r="K182"/>
  <c r="K18"/>
  <c r="K362"/>
  <c r="P77"/>
  <c r="P9"/>
  <c r="P640"/>
  <c r="P305"/>
  <c r="P649"/>
  <c r="P420"/>
  <c r="P239"/>
  <c r="P477"/>
  <c r="P583"/>
  <c r="P125"/>
  <c r="P534"/>
  <c r="P182"/>
  <c r="P68"/>
  <c r="P592"/>
  <c r="P525"/>
  <c r="P468"/>
  <c r="P353"/>
  <c r="P18"/>
  <c r="P411"/>
  <c r="P362"/>
  <c r="P296"/>
  <c r="T514" i="1"/>
  <c r="K598" i="2"/>
  <c r="M598"/>
  <c r="T598"/>
  <c r="R598"/>
  <c r="Z598"/>
  <c r="J598"/>
  <c r="L598"/>
  <c r="S598"/>
  <c r="Q598"/>
  <c r="Y598"/>
  <c r="H598"/>
  <c r="O598"/>
  <c r="P598"/>
  <c r="V598"/>
  <c r="X598"/>
  <c r="G598"/>
  <c r="I598"/>
  <c r="N598"/>
  <c r="U598"/>
  <c r="W598"/>
  <c r="H540"/>
  <c r="J540"/>
  <c r="M540"/>
  <c r="Q540"/>
  <c r="W540"/>
  <c r="K540"/>
  <c r="L540"/>
  <c r="N540"/>
  <c r="R540"/>
  <c r="X540"/>
  <c r="G540"/>
  <c r="O540"/>
  <c r="S540"/>
  <c r="T540"/>
  <c r="Z540"/>
  <c r="I540"/>
  <c r="P540"/>
  <c r="V540"/>
  <c r="U540"/>
  <c r="Y540"/>
  <c r="W649" i="1"/>
  <c r="W12"/>
  <c r="W10"/>
  <c r="W134"/>
  <c r="W136" s="1"/>
  <c r="W103"/>
  <c r="W58"/>
  <c r="W13"/>
  <c r="W11"/>
  <c r="W75"/>
  <c r="W77" s="1"/>
  <c r="W94" s="1"/>
  <c r="W9"/>
  <c r="W61"/>
  <c r="W102"/>
  <c r="W60"/>
  <c r="F318" i="2"/>
  <c r="H433"/>
  <c r="L433"/>
  <c r="N433"/>
  <c r="T433"/>
  <c r="V433"/>
  <c r="X433"/>
  <c r="I433"/>
  <c r="P433"/>
  <c r="R433"/>
  <c r="Y433"/>
  <c r="K433"/>
  <c r="M433"/>
  <c r="O433"/>
  <c r="U433"/>
  <c r="W433"/>
  <c r="G433"/>
  <c r="J433"/>
  <c r="Q433"/>
  <c r="S433"/>
  <c r="Z433"/>
  <c r="O333" i="1"/>
  <c r="O608"/>
  <c r="F192" i="2"/>
  <c r="V661" i="1"/>
  <c r="V234"/>
  <c r="V237"/>
  <c r="V233"/>
  <c r="V231"/>
  <c r="V226"/>
  <c r="V224"/>
  <c r="V228"/>
  <c r="V232"/>
  <c r="V225"/>
  <c r="V235"/>
  <c r="V227"/>
  <c r="AA1058" i="2"/>
  <c r="AB1058" s="1"/>
  <c r="F1060"/>
  <c r="F486"/>
  <c r="R606" i="1"/>
  <c r="H658" i="2"/>
  <c r="N658"/>
  <c r="R658"/>
  <c r="U658"/>
  <c r="Z658"/>
  <c r="G658"/>
  <c r="M658"/>
  <c r="Q658"/>
  <c r="V658"/>
  <c r="Y658"/>
  <c r="J658"/>
  <c r="L658"/>
  <c r="P658"/>
  <c r="T658"/>
  <c r="X658"/>
  <c r="I658"/>
  <c r="K658"/>
  <c r="O658"/>
  <c r="S658"/>
  <c r="W658"/>
  <c r="I86"/>
  <c r="N86"/>
  <c r="R86"/>
  <c r="U86"/>
  <c r="W86"/>
  <c r="J86"/>
  <c r="P86"/>
  <c r="S86"/>
  <c r="V86"/>
  <c r="X86"/>
  <c r="H86"/>
  <c r="K86"/>
  <c r="L86"/>
  <c r="Q86"/>
  <c r="Y86"/>
  <c r="G86"/>
  <c r="M86"/>
  <c r="O86"/>
  <c r="T86"/>
  <c r="Z86"/>
  <c r="N329" i="1"/>
  <c r="V478" i="2"/>
  <c r="Q478"/>
  <c r="L478"/>
  <c r="W478"/>
  <c r="N478"/>
  <c r="Z478"/>
  <c r="R478"/>
  <c r="O478"/>
  <c r="T478"/>
  <c r="J478"/>
  <c r="U478"/>
  <c r="S478"/>
  <c r="X478"/>
  <c r="P478"/>
  <c r="G478"/>
  <c r="K478"/>
  <c r="I478"/>
  <c r="H478"/>
  <c r="M478"/>
  <c r="F480"/>
  <c r="T650"/>
  <c r="Q650"/>
  <c r="L650"/>
  <c r="J650"/>
  <c r="X650"/>
  <c r="P650"/>
  <c r="V650"/>
  <c r="W650"/>
  <c r="U650"/>
  <c r="S650"/>
  <c r="N650"/>
  <c r="Z650"/>
  <c r="R650"/>
  <c r="O650"/>
  <c r="I650"/>
  <c r="H650"/>
  <c r="G650"/>
  <c r="K650"/>
  <c r="M650"/>
  <c r="F652"/>
  <c r="U535"/>
  <c r="V535"/>
  <c r="T535"/>
  <c r="Q535"/>
  <c r="L535"/>
  <c r="J535"/>
  <c r="W535"/>
  <c r="S535"/>
  <c r="X535"/>
  <c r="P535"/>
  <c r="N535"/>
  <c r="Z535"/>
  <c r="R535"/>
  <c r="O535"/>
  <c r="K535"/>
  <c r="I535"/>
  <c r="H535"/>
  <c r="G535"/>
  <c r="M535"/>
  <c r="F537"/>
  <c r="S107" i="1"/>
  <c r="F89" i="2" s="1"/>
  <c r="S598" i="1"/>
  <c r="F546" i="2" s="1"/>
  <c r="S527" i="1"/>
  <c r="S604"/>
  <c r="S322"/>
  <c r="S602"/>
  <c r="F661" i="2" s="1"/>
  <c r="S600" i="1"/>
  <c r="S596"/>
  <c r="S319"/>
  <c r="S530"/>
  <c r="S323"/>
  <c r="V665"/>
  <c r="V534"/>
  <c r="V584"/>
  <c r="V586" s="1"/>
  <c r="F377" i="2" s="1"/>
  <c r="V575" i="1"/>
  <c r="V327"/>
  <c r="V533"/>
  <c r="V326"/>
  <c r="V592"/>
  <c r="V594" s="1"/>
  <c r="F435" i="2" s="1"/>
  <c r="AA314"/>
  <c r="AB314" s="1"/>
  <c r="T653" i="1"/>
  <c r="T93"/>
  <c r="T96" s="1"/>
  <c r="T79"/>
  <c r="T111"/>
  <c r="T126"/>
  <c r="T112"/>
  <c r="F31" i="2"/>
  <c r="T125" i="1"/>
  <c r="T123"/>
  <c r="T124"/>
  <c r="R306"/>
  <c r="R329"/>
  <c r="R331" s="1"/>
  <c r="R536"/>
  <c r="R538" s="1"/>
  <c r="AA311" i="2"/>
  <c r="AB311" s="1"/>
  <c r="AA27"/>
  <c r="AB27" s="1"/>
  <c r="G1069"/>
  <c r="V164" i="1"/>
  <c r="V425"/>
  <c r="U239"/>
  <c r="S128"/>
  <c r="X204"/>
  <c r="X629"/>
  <c r="X362" s="1"/>
  <c r="X370" s="1"/>
  <c r="X29"/>
  <c r="X453"/>
  <c r="X454"/>
  <c r="X448"/>
  <c r="X457"/>
  <c r="X246"/>
  <c r="X473"/>
  <c r="X413"/>
  <c r="X497"/>
  <c r="X632"/>
  <c r="X384" s="1"/>
  <c r="X391" s="1"/>
  <c r="X304"/>
  <c r="U514"/>
  <c r="L608"/>
  <c r="L333"/>
  <c r="F186" i="2"/>
  <c r="I296"/>
  <c r="I362"/>
  <c r="I592"/>
  <c r="I411"/>
  <c r="I125"/>
  <c r="I640"/>
  <c r="I18"/>
  <c r="I649"/>
  <c r="I182"/>
  <c r="I420"/>
  <c r="I477"/>
  <c r="I534"/>
  <c r="I353"/>
  <c r="I305"/>
  <c r="I9"/>
  <c r="I239"/>
  <c r="I468"/>
  <c r="I77"/>
  <c r="I68"/>
  <c r="I583"/>
  <c r="I525"/>
  <c r="O649"/>
  <c r="O362"/>
  <c r="O77"/>
  <c r="O583"/>
  <c r="O296"/>
  <c r="O18"/>
  <c r="O305"/>
  <c r="O68"/>
  <c r="O468"/>
  <c r="O239"/>
  <c r="O353"/>
  <c r="O9"/>
  <c r="O477"/>
  <c r="O525"/>
  <c r="O411"/>
  <c r="O534"/>
  <c r="O420"/>
  <c r="O125"/>
  <c r="O640"/>
  <c r="O592"/>
  <c r="O182"/>
  <c r="S305"/>
  <c r="S649"/>
  <c r="S296"/>
  <c r="S525"/>
  <c r="S9"/>
  <c r="S411"/>
  <c r="S18"/>
  <c r="S353"/>
  <c r="S477"/>
  <c r="S583"/>
  <c r="S77"/>
  <c r="S68"/>
  <c r="S362"/>
  <c r="S182"/>
  <c r="S125"/>
  <c r="S420"/>
  <c r="S592"/>
  <c r="S239"/>
  <c r="S534"/>
  <c r="S468"/>
  <c r="S640"/>
  <c r="J420"/>
  <c r="J534"/>
  <c r="J305"/>
  <c r="J68"/>
  <c r="J583"/>
  <c r="J362"/>
  <c r="J239"/>
  <c r="J525"/>
  <c r="J77"/>
  <c r="J411"/>
  <c r="J640"/>
  <c r="J468"/>
  <c r="J353"/>
  <c r="J18"/>
  <c r="J477"/>
  <c r="J9"/>
  <c r="J649"/>
  <c r="J182"/>
  <c r="J592"/>
  <c r="J296"/>
  <c r="J125"/>
  <c r="M525"/>
  <c r="M305"/>
  <c r="M468"/>
  <c r="M477"/>
  <c r="M583"/>
  <c r="M296"/>
  <c r="M125"/>
  <c r="M640"/>
  <c r="M77"/>
  <c r="M68"/>
  <c r="M9"/>
  <c r="M420"/>
  <c r="M411"/>
  <c r="M18"/>
  <c r="M353"/>
  <c r="M362"/>
  <c r="M182"/>
  <c r="M649"/>
  <c r="M239"/>
  <c r="M534"/>
  <c r="M592"/>
  <c r="X77"/>
  <c r="X420"/>
  <c r="X305"/>
  <c r="X534"/>
  <c r="X296"/>
  <c r="X9"/>
  <c r="X649"/>
  <c r="X182"/>
  <c r="X525"/>
  <c r="X592"/>
  <c r="X640"/>
  <c r="X68"/>
  <c r="X18"/>
  <c r="X125"/>
  <c r="X583"/>
  <c r="X353"/>
  <c r="X477"/>
  <c r="X239"/>
  <c r="X411"/>
  <c r="X362"/>
  <c r="X468"/>
  <c r="I187"/>
  <c r="G187"/>
  <c r="L187"/>
  <c r="N187"/>
  <c r="R187"/>
  <c r="S187"/>
  <c r="U187"/>
  <c r="X187"/>
  <c r="Z187"/>
  <c r="H187"/>
  <c r="M187"/>
  <c r="Q187"/>
  <c r="V187"/>
  <c r="T187"/>
  <c r="W187"/>
  <c r="Y187"/>
  <c r="K187"/>
  <c r="J187"/>
  <c r="O187"/>
  <c r="P187"/>
  <c r="M652" i="1"/>
  <c r="M110"/>
  <c r="M114" s="1"/>
  <c r="M138" s="1"/>
  <c r="F130" i="2" s="1"/>
  <c r="V593"/>
  <c r="Q593"/>
  <c r="L593"/>
  <c r="W593"/>
  <c r="U593"/>
  <c r="X593"/>
  <c r="N593"/>
  <c r="Z593"/>
  <c r="R593"/>
  <c r="T593"/>
  <c r="J593"/>
  <c r="S593"/>
  <c r="P593"/>
  <c r="O593"/>
  <c r="G593"/>
  <c r="M593"/>
  <c r="I593"/>
  <c r="H593"/>
  <c r="K593"/>
  <c r="F595"/>
  <c r="T185" i="1"/>
  <c r="T208" s="1"/>
  <c r="T221" s="1"/>
  <c r="P331"/>
  <c r="P306"/>
  <c r="F483" i="2"/>
  <c r="Q606" i="1"/>
  <c r="Q608" s="1"/>
  <c r="K655" i="2"/>
  <c r="L655"/>
  <c r="P655"/>
  <c r="R655"/>
  <c r="Z655"/>
  <c r="G655"/>
  <c r="J655"/>
  <c r="N655"/>
  <c r="Q655"/>
  <c r="Y655"/>
  <c r="I655"/>
  <c r="O655"/>
  <c r="T655"/>
  <c r="V655"/>
  <c r="X655"/>
  <c r="H655"/>
  <c r="M655"/>
  <c r="S655"/>
  <c r="U655"/>
  <c r="W655"/>
  <c r="H83"/>
  <c r="N83"/>
  <c r="T83"/>
  <c r="V83"/>
  <c r="Z83"/>
  <c r="G83"/>
  <c r="M83"/>
  <c r="Q83"/>
  <c r="S83"/>
  <c r="X83"/>
  <c r="J83"/>
  <c r="L83"/>
  <c r="P83"/>
  <c r="R83"/>
  <c r="Y83"/>
  <c r="I83"/>
  <c r="K83"/>
  <c r="O83"/>
  <c r="U83"/>
  <c r="W83"/>
  <c r="G375"/>
  <c r="M375"/>
  <c r="V375"/>
  <c r="K375"/>
  <c r="T375"/>
  <c r="H375"/>
  <c r="P375"/>
  <c r="W375"/>
  <c r="N375"/>
  <c r="U375"/>
  <c r="J375"/>
  <c r="Q375"/>
  <c r="X375"/>
  <c r="O375"/>
  <c r="Y375"/>
  <c r="L375"/>
  <c r="S375"/>
  <c r="I375"/>
  <c r="R375"/>
  <c r="Z375"/>
  <c r="O540" i="1"/>
  <c r="O654"/>
  <c r="F249" i="2"/>
  <c r="O117" i="1"/>
  <c r="O120" s="1"/>
  <c r="W659"/>
  <c r="W177"/>
  <c r="W183" s="1"/>
  <c r="W658"/>
  <c r="W402"/>
  <c r="W167"/>
  <c r="W174" s="1"/>
  <c r="W663"/>
  <c r="W484"/>
  <c r="W486" s="1"/>
  <c r="W261"/>
  <c r="W271" s="1"/>
  <c r="V663"/>
  <c r="V484"/>
  <c r="V486" s="1"/>
  <c r="V488" s="1"/>
  <c r="V261"/>
  <c r="V271" s="1"/>
  <c r="J114"/>
  <c r="J601" i="2"/>
  <c r="N601"/>
  <c r="T601"/>
  <c r="V601"/>
  <c r="Z601"/>
  <c r="H601"/>
  <c r="M601"/>
  <c r="R601"/>
  <c r="S601"/>
  <c r="Y601"/>
  <c r="I601"/>
  <c r="L601"/>
  <c r="O601"/>
  <c r="Q601"/>
  <c r="X601"/>
  <c r="G601"/>
  <c r="K601"/>
  <c r="P601"/>
  <c r="U601"/>
  <c r="W601"/>
  <c r="K543"/>
  <c r="M543"/>
  <c r="R543"/>
  <c r="T543"/>
  <c r="Z543"/>
  <c r="J543"/>
  <c r="L543"/>
  <c r="Q543"/>
  <c r="S543"/>
  <c r="W543"/>
  <c r="H543"/>
  <c r="N543"/>
  <c r="P543"/>
  <c r="V543"/>
  <c r="Y543"/>
  <c r="G543"/>
  <c r="I543"/>
  <c r="O543"/>
  <c r="U543"/>
  <c r="X543"/>
  <c r="N536" i="1"/>
  <c r="U667"/>
  <c r="U67"/>
  <c r="U576"/>
  <c r="U665"/>
  <c r="U575"/>
  <c r="U578" s="1"/>
  <c r="U327"/>
  <c r="U592"/>
  <c r="U594" s="1"/>
  <c r="F434" i="2" s="1"/>
  <c r="U584" i="1"/>
  <c r="U586" s="1"/>
  <c r="F376" i="2" s="1"/>
  <c r="U534" i="1"/>
  <c r="U326"/>
  <c r="U533"/>
  <c r="V78" i="2"/>
  <c r="T78"/>
  <c r="L78"/>
  <c r="S78"/>
  <c r="P78"/>
  <c r="Z78"/>
  <c r="O78"/>
  <c r="Q78"/>
  <c r="J78"/>
  <c r="W78"/>
  <c r="U78"/>
  <c r="X78"/>
  <c r="N78"/>
  <c r="R78"/>
  <c r="I78"/>
  <c r="H78"/>
  <c r="G78"/>
  <c r="M78"/>
  <c r="K78"/>
  <c r="F80"/>
  <c r="G30"/>
  <c r="K30"/>
  <c r="J30"/>
  <c r="O30"/>
  <c r="M30"/>
  <c r="Q30"/>
  <c r="S30"/>
  <c r="V30"/>
  <c r="W30"/>
  <c r="X30"/>
  <c r="I30"/>
  <c r="H30"/>
  <c r="N30"/>
  <c r="L30"/>
  <c r="P30"/>
  <c r="R30"/>
  <c r="T30"/>
  <c r="U30"/>
  <c r="Y30"/>
  <c r="Z30"/>
  <c r="Y146" i="1"/>
  <c r="Y172"/>
  <c r="Y189"/>
  <c r="Y386"/>
  <c r="Y42"/>
  <c r="Y113"/>
  <c r="Y27"/>
  <c r="Y190"/>
  <c r="Y285"/>
  <c r="Y283"/>
  <c r="Y199"/>
  <c r="Y145"/>
  <c r="Y191"/>
  <c r="Y287"/>
  <c r="Y501"/>
  <c r="Y19"/>
  <c r="Y148"/>
  <c r="Y38"/>
  <c r="Y455" s="1"/>
  <c r="Y158"/>
  <c r="Y407"/>
  <c r="Y411"/>
  <c r="Y510"/>
  <c r="Y179"/>
  <c r="Y180"/>
  <c r="Y149"/>
  <c r="Y44"/>
  <c r="Y37"/>
  <c r="Y264" s="1"/>
  <c r="Y23"/>
  <c r="Y217"/>
  <c r="Y408"/>
  <c r="Y215"/>
  <c r="Y286"/>
  <c r="Y367"/>
  <c r="Y33"/>
  <c r="Y651" s="1"/>
  <c r="Y151"/>
  <c r="Y216"/>
  <c r="Y297"/>
  <c r="Y363"/>
  <c r="Y398"/>
  <c r="Y396"/>
  <c r="Y301"/>
  <c r="Y294"/>
  <c r="Y416"/>
  <c r="Y376"/>
  <c r="Y200"/>
  <c r="Y171"/>
  <c r="Y292"/>
  <c r="Y72"/>
  <c r="Y284"/>
  <c r="Y201"/>
  <c r="Y296"/>
  <c r="Y397"/>
  <c r="Y63"/>
  <c r="Y64"/>
  <c r="Y506"/>
  <c r="Y170"/>
  <c r="Y99"/>
  <c r="Y192"/>
  <c r="Y389"/>
  <c r="Y494"/>
  <c r="Y475"/>
  <c r="Y454"/>
  <c r="Y39"/>
  <c r="Y477" s="1"/>
  <c r="Y395"/>
  <c r="Y410"/>
  <c r="Y508"/>
  <c r="Y251"/>
  <c r="Y459"/>
  <c r="Y366"/>
  <c r="Y458"/>
  <c r="Y502"/>
  <c r="Z2"/>
  <c r="Y492"/>
  <c r="Y418"/>
  <c r="Y368"/>
  <c r="Y507"/>
  <c r="Y168"/>
  <c r="Y374"/>
  <c r="Y299"/>
  <c r="Y388"/>
  <c r="Y181"/>
  <c r="Y509"/>
  <c r="Y202"/>
  <c r="Y169"/>
  <c r="Y430"/>
  <c r="Y503"/>
  <c r="Y417"/>
  <c r="Y377"/>
  <c r="Y298"/>
  <c r="Y364"/>
  <c r="Y295"/>
  <c r="Y43"/>
  <c r="Y478" s="1"/>
  <c r="Y150"/>
  <c r="Y639"/>
  <c r="Y365"/>
  <c r="Y178"/>
  <c r="Y375"/>
  <c r="Y589"/>
  <c r="Y147"/>
  <c r="Y159"/>
  <c r="Y160"/>
  <c r="Y36"/>
  <c r="Y473" s="1"/>
  <c r="Y40"/>
  <c r="Y505"/>
  <c r="Y581"/>
  <c r="Y131"/>
  <c r="Y385"/>
  <c r="Y419"/>
  <c r="Y495"/>
  <c r="Y500"/>
  <c r="Y429"/>
  <c r="Y640"/>
  <c r="Y504"/>
  <c r="Y41"/>
  <c r="Y457" s="1"/>
  <c r="Y73"/>
  <c r="Y387"/>
  <c r="Y300"/>
  <c r="Y293"/>
  <c r="Y493"/>
  <c r="Y409"/>
  <c r="Y491"/>
  <c r="Y157"/>
  <c r="Y302"/>
  <c r="Y246"/>
  <c r="Y476"/>
  <c r="Y247"/>
  <c r="Y265"/>
  <c r="Y572"/>
  <c r="Y229"/>
  <c r="Y444"/>
  <c r="Y582"/>
  <c r="Y590"/>
  <c r="Y439"/>
  <c r="Y236"/>
  <c r="Y442"/>
  <c r="Y446"/>
  <c r="Y230"/>
  <c r="G317" i="2"/>
  <c r="J317"/>
  <c r="I317"/>
  <c r="L317"/>
  <c r="O317"/>
  <c r="P317"/>
  <c r="T317"/>
  <c r="V317"/>
  <c r="S317"/>
  <c r="W317"/>
  <c r="Y317"/>
  <c r="H317"/>
  <c r="K317"/>
  <c r="M317"/>
  <c r="N317"/>
  <c r="R317"/>
  <c r="U317"/>
  <c r="Q317"/>
  <c r="Z317"/>
  <c r="X317"/>
  <c r="V185" i="1"/>
  <c r="S329"/>
  <c r="S331" s="1"/>
  <c r="S536"/>
  <c r="S538" s="1"/>
  <c r="AA24" i="2"/>
  <c r="AB24" s="1"/>
  <c r="X289" i="1"/>
  <c r="X475"/>
  <c r="X452"/>
  <c r="X474"/>
  <c r="X512"/>
  <c r="X631"/>
  <c r="X373" s="1"/>
  <c r="X379" s="1"/>
  <c r="W381"/>
  <c r="W425" s="1"/>
  <c r="V15"/>
  <c r="V273"/>
  <c r="U273"/>
  <c r="U275" s="1"/>
  <c r="Y1055" i="2" l="1"/>
  <c r="AA1054"/>
  <c r="AB1054" s="1"/>
  <c r="Z1068"/>
  <c r="AA1067"/>
  <c r="AB1067" s="1"/>
  <c r="Z809"/>
  <c r="AA809" s="1"/>
  <c r="AB809" s="1"/>
  <c r="AA697"/>
  <c r="AB697" s="1"/>
  <c r="Z950"/>
  <c r="AA797"/>
  <c r="AB797" s="1"/>
  <c r="Z986"/>
  <c r="AA973"/>
  <c r="AB973" s="1"/>
  <c r="Z912"/>
  <c r="AA912" s="1"/>
  <c r="AB912" s="1"/>
  <c r="AA901"/>
  <c r="AB901" s="1"/>
  <c r="Z698"/>
  <c r="AA698" s="1"/>
  <c r="AB698" s="1"/>
  <c r="Z244"/>
  <c r="AA244" s="1"/>
  <c r="AB244" s="1"/>
  <c r="AA1002"/>
  <c r="AB1002" s="1"/>
  <c r="Y512" i="1"/>
  <c r="Y443"/>
  <c r="Y266"/>
  <c r="Y633"/>
  <c r="Y394" s="1"/>
  <c r="Y400" s="1"/>
  <c r="Y659" s="1"/>
  <c r="Y248"/>
  <c r="X650"/>
  <c r="X74"/>
  <c r="X461"/>
  <c r="X634" s="1"/>
  <c r="X451" s="1"/>
  <c r="X463" s="1"/>
  <c r="X101"/>
  <c r="X65"/>
  <c r="X583"/>
  <c r="X574"/>
  <c r="X255"/>
  <c r="X591"/>
  <c r="Y445"/>
  <c r="Y456"/>
  <c r="Y100"/>
  <c r="Y573"/>
  <c r="Y441"/>
  <c r="Y474"/>
  <c r="Y440"/>
  <c r="Y262"/>
  <c r="Y438"/>
  <c r="Y497"/>
  <c r="Y132"/>
  <c r="W105"/>
  <c r="W15"/>
  <c r="U277"/>
  <c r="U306" s="1"/>
  <c r="Y479"/>
  <c r="Y268"/>
  <c r="Y245"/>
  <c r="Y452"/>
  <c r="W185"/>
  <c r="T128"/>
  <c r="R608"/>
  <c r="R333"/>
  <c r="F200" i="2"/>
  <c r="V667" i="1"/>
  <c r="V67"/>
  <c r="V576"/>
  <c r="S654"/>
  <c r="S540"/>
  <c r="S117"/>
  <c r="S120" s="1"/>
  <c r="F260" i="2"/>
  <c r="I434"/>
  <c r="O434"/>
  <c r="M434"/>
  <c r="S434"/>
  <c r="T434"/>
  <c r="Z434"/>
  <c r="X434"/>
  <c r="G434"/>
  <c r="L434"/>
  <c r="P434"/>
  <c r="V434"/>
  <c r="W434"/>
  <c r="Y434"/>
  <c r="R434"/>
  <c r="Q434"/>
  <c r="H434"/>
  <c r="U434"/>
  <c r="K434"/>
  <c r="N434"/>
  <c r="J434"/>
  <c r="F319"/>
  <c r="N538" i="1"/>
  <c r="J138"/>
  <c r="V514"/>
  <c r="AA375" i="2"/>
  <c r="AB375" s="1"/>
  <c r="G483"/>
  <c r="K483"/>
  <c r="N483"/>
  <c r="U483"/>
  <c r="X483"/>
  <c r="H483"/>
  <c r="L483"/>
  <c r="O483"/>
  <c r="V483"/>
  <c r="Y483"/>
  <c r="I483"/>
  <c r="P483"/>
  <c r="R483"/>
  <c r="Q483"/>
  <c r="W483"/>
  <c r="J483"/>
  <c r="M483"/>
  <c r="S483"/>
  <c r="T483"/>
  <c r="Z483"/>
  <c r="P655" i="1"/>
  <c r="P118"/>
  <c r="P120" s="1"/>
  <c r="H186" i="2"/>
  <c r="L186"/>
  <c r="Q186"/>
  <c r="S186"/>
  <c r="U186"/>
  <c r="W186"/>
  <c r="Z186"/>
  <c r="K186"/>
  <c r="G186"/>
  <c r="I186"/>
  <c r="N186"/>
  <c r="M186"/>
  <c r="R186"/>
  <c r="T186"/>
  <c r="V186"/>
  <c r="X186"/>
  <c r="Y186"/>
  <c r="J186"/>
  <c r="O186"/>
  <c r="P186"/>
  <c r="F188"/>
  <c r="U664" i="1"/>
  <c r="U529"/>
  <c r="U532"/>
  <c r="U524"/>
  <c r="U523"/>
  <c r="U325"/>
  <c r="U316"/>
  <c r="U320"/>
  <c r="U324"/>
  <c r="U321"/>
  <c r="U531"/>
  <c r="U318"/>
  <c r="U317"/>
  <c r="U526"/>
  <c r="U528"/>
  <c r="U315"/>
  <c r="U525"/>
  <c r="X402"/>
  <c r="X658"/>
  <c r="X167"/>
  <c r="X174" s="1"/>
  <c r="X185" s="1"/>
  <c r="X660"/>
  <c r="X423"/>
  <c r="X188"/>
  <c r="X194" s="1"/>
  <c r="X206" s="1"/>
  <c r="X661"/>
  <c r="X226"/>
  <c r="X227"/>
  <c r="X231"/>
  <c r="X237"/>
  <c r="X234"/>
  <c r="X224"/>
  <c r="X228"/>
  <c r="X235"/>
  <c r="X233"/>
  <c r="X232"/>
  <c r="X225"/>
  <c r="X656"/>
  <c r="X381"/>
  <c r="X425" s="1"/>
  <c r="X144"/>
  <c r="X153" s="1"/>
  <c r="T107"/>
  <c r="F90" i="2" s="1"/>
  <c r="T319" i="1"/>
  <c r="T530"/>
  <c r="T604"/>
  <c r="T602"/>
  <c r="F662" i="2" s="1"/>
  <c r="T600" i="1"/>
  <c r="F605" i="2" s="1"/>
  <c r="T527" i="1"/>
  <c r="T596"/>
  <c r="T598"/>
  <c r="F547" i="2" s="1"/>
  <c r="T322" i="1"/>
  <c r="T323"/>
  <c r="G435" i="2"/>
  <c r="L435"/>
  <c r="N435"/>
  <c r="P435"/>
  <c r="S435"/>
  <c r="H435"/>
  <c r="J435"/>
  <c r="T435"/>
  <c r="W435"/>
  <c r="Y435"/>
  <c r="K435"/>
  <c r="M435"/>
  <c r="O435"/>
  <c r="R435"/>
  <c r="V435"/>
  <c r="I435"/>
  <c r="Q435"/>
  <c r="U435"/>
  <c r="X435"/>
  <c r="Z435"/>
  <c r="F604"/>
  <c r="N331" i="1"/>
  <c r="J486" i="2"/>
  <c r="L486"/>
  <c r="T486"/>
  <c r="W486"/>
  <c r="Z486"/>
  <c r="I486"/>
  <c r="N486"/>
  <c r="Q486"/>
  <c r="U486"/>
  <c r="V486"/>
  <c r="G486"/>
  <c r="M486"/>
  <c r="P486"/>
  <c r="S486"/>
  <c r="Y486"/>
  <c r="H486"/>
  <c r="K486"/>
  <c r="O486"/>
  <c r="R486"/>
  <c r="X486"/>
  <c r="G1060"/>
  <c r="K1060"/>
  <c r="K1061" s="1"/>
  <c r="J1060"/>
  <c r="J1061" s="1"/>
  <c r="N1060"/>
  <c r="N1061" s="1"/>
  <c r="L1060"/>
  <c r="L1061" s="1"/>
  <c r="R1060"/>
  <c r="R1061" s="1"/>
  <c r="T1060"/>
  <c r="T1061" s="1"/>
  <c r="Q1060"/>
  <c r="Q1061" s="1"/>
  <c r="W1060"/>
  <c r="W1061" s="1"/>
  <c r="Y1060"/>
  <c r="Y1061" s="1"/>
  <c r="F1061"/>
  <c r="H1060"/>
  <c r="H1061" s="1"/>
  <c r="I1060"/>
  <c r="I1061" s="1"/>
  <c r="I1062" s="1"/>
  <c r="M1060"/>
  <c r="M1061" s="1"/>
  <c r="P1060"/>
  <c r="P1061" s="1"/>
  <c r="P1062" s="1"/>
  <c r="O1060"/>
  <c r="O1061" s="1"/>
  <c r="S1060"/>
  <c r="S1061" s="1"/>
  <c r="S1062" s="1"/>
  <c r="U1060"/>
  <c r="U1061" s="1"/>
  <c r="U1062" s="1"/>
  <c r="V1060"/>
  <c r="V1061" s="1"/>
  <c r="V1062" s="1"/>
  <c r="X1060"/>
  <c r="X1061" s="1"/>
  <c r="X1062" s="1"/>
  <c r="Z1060"/>
  <c r="Z1061" s="1"/>
  <c r="Z1062" s="1"/>
  <c r="J192"/>
  <c r="W192"/>
  <c r="S192"/>
  <c r="Y192"/>
  <c r="X192"/>
  <c r="N192"/>
  <c r="R192"/>
  <c r="O192"/>
  <c r="V192"/>
  <c r="T192"/>
  <c r="Q192"/>
  <c r="L192"/>
  <c r="U192"/>
  <c r="P192"/>
  <c r="Z192"/>
  <c r="H192"/>
  <c r="I192"/>
  <c r="G192"/>
  <c r="M192"/>
  <c r="K192"/>
  <c r="O652" i="1"/>
  <c r="O110"/>
  <c r="O114" s="1"/>
  <c r="O138" s="1"/>
  <c r="F135" i="2" s="1"/>
  <c r="AA433"/>
  <c r="AB433" s="1"/>
  <c r="N318"/>
  <c r="V318"/>
  <c r="J318"/>
  <c r="P318"/>
  <c r="Y318"/>
  <c r="L318"/>
  <c r="T318"/>
  <c r="H318"/>
  <c r="O318"/>
  <c r="W318"/>
  <c r="I318"/>
  <c r="R318"/>
  <c r="Z318"/>
  <c r="M318"/>
  <c r="U318"/>
  <c r="G318"/>
  <c r="Q318"/>
  <c r="X318"/>
  <c r="K318"/>
  <c r="S318"/>
  <c r="L120" i="1"/>
  <c r="I197" i="2"/>
  <c r="H197"/>
  <c r="N197"/>
  <c r="L197"/>
  <c r="O197"/>
  <c r="T197"/>
  <c r="S197"/>
  <c r="V197"/>
  <c r="W197"/>
  <c r="Z197"/>
  <c r="G197"/>
  <c r="J197"/>
  <c r="K197"/>
  <c r="P197"/>
  <c r="M197"/>
  <c r="R197"/>
  <c r="Q197"/>
  <c r="U197"/>
  <c r="X197"/>
  <c r="Y197"/>
  <c r="Q652" i="1"/>
  <c r="Q110"/>
  <c r="Q114" s="1"/>
  <c r="Q138" s="1"/>
  <c r="F140" i="2" s="1"/>
  <c r="Y267" i="1"/>
  <c r="Y250"/>
  <c r="Y177"/>
  <c r="Y183" s="1"/>
  <c r="Y249"/>
  <c r="Y632"/>
  <c r="Y384" s="1"/>
  <c r="Y391" s="1"/>
  <c r="Y641"/>
  <c r="Y304"/>
  <c r="Y421"/>
  <c r="Y629"/>
  <c r="Y362" s="1"/>
  <c r="Y370" s="1"/>
  <c r="Y638"/>
  <c r="Y121" s="1"/>
  <c r="Y204"/>
  <c r="V578"/>
  <c r="AA540" i="2"/>
  <c r="AB540" s="1"/>
  <c r="W208" i="1"/>
  <c r="W221" s="1"/>
  <c r="X657"/>
  <c r="X156"/>
  <c r="X162" s="1"/>
  <c r="S333"/>
  <c r="F203" i="2"/>
  <c r="AA317"/>
  <c r="AB317" s="1"/>
  <c r="Z296" i="1"/>
  <c r="Z302"/>
  <c r="Z409"/>
  <c r="Z157"/>
  <c r="Z158"/>
  <c r="Z492"/>
  <c r="Z510"/>
  <c r="Z19"/>
  <c r="Z131"/>
  <c r="Z172"/>
  <c r="Z504"/>
  <c r="Z169"/>
  <c r="Z64"/>
  <c r="Z202"/>
  <c r="Z385"/>
  <c r="Z366"/>
  <c r="Z398"/>
  <c r="Z410"/>
  <c r="Z168"/>
  <c r="Z44"/>
  <c r="Z365"/>
  <c r="Z640"/>
  <c r="Z43"/>
  <c r="Z267" s="1"/>
  <c r="Z189"/>
  <c r="Z190"/>
  <c r="Z377"/>
  <c r="Z287"/>
  <c r="Z191"/>
  <c r="Z215"/>
  <c r="Z417"/>
  <c r="Z503"/>
  <c r="Z429"/>
  <c r="Z506"/>
  <c r="Z216"/>
  <c r="Z151"/>
  <c r="Z99"/>
  <c r="Z178"/>
  <c r="Z181"/>
  <c r="Z37"/>
  <c r="Z264" s="1"/>
  <c r="Z159"/>
  <c r="Z364"/>
  <c r="Z571"/>
  <c r="Z374"/>
  <c r="Z294"/>
  <c r="Z299"/>
  <c r="Z293"/>
  <c r="Z494"/>
  <c r="Z39"/>
  <c r="Z266" s="1"/>
  <c r="Z72"/>
  <c r="Z397"/>
  <c r="Z300"/>
  <c r="Z201"/>
  <c r="Z501"/>
  <c r="Z430"/>
  <c r="Z491"/>
  <c r="Z23"/>
  <c r="Z33"/>
  <c r="Z440" s="1"/>
  <c r="Z42"/>
  <c r="Z148"/>
  <c r="Z73"/>
  <c r="Z170"/>
  <c r="Z113"/>
  <c r="Z495"/>
  <c r="Z150"/>
  <c r="Z160"/>
  <c r="Z411"/>
  <c r="Z396"/>
  <c r="Z285"/>
  <c r="Z286"/>
  <c r="Z508"/>
  <c r="Z295"/>
  <c r="Z376"/>
  <c r="Z458"/>
  <c r="Z200"/>
  <c r="Z570"/>
  <c r="Z368"/>
  <c r="Z502"/>
  <c r="Z36"/>
  <c r="Z263" s="1"/>
  <c r="Z149"/>
  <c r="Z27"/>
  <c r="Z180"/>
  <c r="Z375"/>
  <c r="Z507"/>
  <c r="Z386"/>
  <c r="Z387"/>
  <c r="Z389"/>
  <c r="Z416"/>
  <c r="Z363"/>
  <c r="Z284"/>
  <c r="AA2"/>
  <c r="Z509"/>
  <c r="Z493"/>
  <c r="Z199"/>
  <c r="Z146"/>
  <c r="Z251"/>
  <c r="Z297"/>
  <c r="Z569"/>
  <c r="Z418"/>
  <c r="Z419"/>
  <c r="Z367"/>
  <c r="Z581"/>
  <c r="Z505"/>
  <c r="Z639"/>
  <c r="Z641" s="1"/>
  <c r="Z428" s="1"/>
  <c r="Z432" s="1"/>
  <c r="Z147"/>
  <c r="Z41"/>
  <c r="Z250" s="1"/>
  <c r="Z145"/>
  <c r="Z589"/>
  <c r="Z301"/>
  <c r="Z292"/>
  <c r="Z171"/>
  <c r="Z407"/>
  <c r="Z40"/>
  <c r="Z38"/>
  <c r="Z265" s="1"/>
  <c r="Z63"/>
  <c r="Z192"/>
  <c r="Z408"/>
  <c r="Z283"/>
  <c r="Z179"/>
  <c r="Z459"/>
  <c r="Z217"/>
  <c r="Z388"/>
  <c r="Z298"/>
  <c r="Z395"/>
  <c r="Z633" s="1"/>
  <c r="Z500"/>
  <c r="Z572"/>
  <c r="Z456"/>
  <c r="Z455"/>
  <c r="Z454"/>
  <c r="Z477"/>
  <c r="Z249"/>
  <c r="Z438"/>
  <c r="Z132"/>
  <c r="Z590"/>
  <c r="Z100"/>
  <c r="Z444"/>
  <c r="Z394"/>
  <c r="Z400" s="1"/>
  <c r="Z659" s="1"/>
  <c r="Z247"/>
  <c r="Z476"/>
  <c r="Z453"/>
  <c r="Z246"/>
  <c r="Z439"/>
  <c r="Z268"/>
  <c r="Z582"/>
  <c r="AA30" i="2"/>
  <c r="AB30" s="1"/>
  <c r="G376"/>
  <c r="L376"/>
  <c r="P376"/>
  <c r="T376"/>
  <c r="Y376"/>
  <c r="V376"/>
  <c r="I376"/>
  <c r="O376"/>
  <c r="M376"/>
  <c r="S376"/>
  <c r="W376"/>
  <c r="Z376"/>
  <c r="X376"/>
  <c r="R376"/>
  <c r="Q376"/>
  <c r="H376"/>
  <c r="K376"/>
  <c r="U376"/>
  <c r="N376"/>
  <c r="J376"/>
  <c r="U93" i="1"/>
  <c r="U96" s="1"/>
  <c r="U653"/>
  <c r="U79"/>
  <c r="U112"/>
  <c r="U123"/>
  <c r="U111"/>
  <c r="U126"/>
  <c r="U125"/>
  <c r="F32" i="2"/>
  <c r="U124" i="1"/>
  <c r="Q249" i="2"/>
  <c r="L249"/>
  <c r="J249"/>
  <c r="U249"/>
  <c r="S249"/>
  <c r="Y249"/>
  <c r="P249"/>
  <c r="V249"/>
  <c r="T249"/>
  <c r="W249"/>
  <c r="X249"/>
  <c r="N249"/>
  <c r="Z249"/>
  <c r="R249"/>
  <c r="O249"/>
  <c r="I249"/>
  <c r="G249"/>
  <c r="M249"/>
  <c r="H249"/>
  <c r="K249"/>
  <c r="P333" i="1"/>
  <c r="P608"/>
  <c r="F193" i="2"/>
  <c r="T277" i="1"/>
  <c r="G130" i="2"/>
  <c r="K130"/>
  <c r="M130"/>
  <c r="Q130"/>
  <c r="S130"/>
  <c r="U130"/>
  <c r="W130"/>
  <c r="Y130"/>
  <c r="I130"/>
  <c r="H130"/>
  <c r="N130"/>
  <c r="L130"/>
  <c r="R130"/>
  <c r="T130"/>
  <c r="V130"/>
  <c r="X130"/>
  <c r="Z130"/>
  <c r="J130"/>
  <c r="O130"/>
  <c r="P130"/>
  <c r="L652" i="1"/>
  <c r="L110"/>
  <c r="X666"/>
  <c r="X48"/>
  <c r="X570"/>
  <c r="X571"/>
  <c r="X569"/>
  <c r="G77" i="2"/>
  <c r="G239"/>
  <c r="G18"/>
  <c r="G420"/>
  <c r="G534"/>
  <c r="G468"/>
  <c r="G296"/>
  <c r="G477"/>
  <c r="G9"/>
  <c r="G305"/>
  <c r="G68"/>
  <c r="G125"/>
  <c r="G592"/>
  <c r="G362"/>
  <c r="G640"/>
  <c r="G649"/>
  <c r="G525"/>
  <c r="G182"/>
  <c r="G583"/>
  <c r="G411"/>
  <c r="G353"/>
  <c r="R654" i="1"/>
  <c r="R540"/>
  <c r="R117"/>
  <c r="F257" i="2"/>
  <c r="R655" i="1"/>
  <c r="R118"/>
  <c r="G31" i="2"/>
  <c r="L31"/>
  <c r="O31"/>
  <c r="T31"/>
  <c r="W31"/>
  <c r="H31"/>
  <c r="K31"/>
  <c r="P31"/>
  <c r="S31"/>
  <c r="X31"/>
  <c r="I31"/>
  <c r="M31"/>
  <c r="Q31"/>
  <c r="U31"/>
  <c r="Y31"/>
  <c r="J31"/>
  <c r="N31"/>
  <c r="R31"/>
  <c r="V31"/>
  <c r="Z31"/>
  <c r="H377"/>
  <c r="L377"/>
  <c r="T377"/>
  <c r="X377"/>
  <c r="I377"/>
  <c r="M377"/>
  <c r="O377"/>
  <c r="Q377"/>
  <c r="U377"/>
  <c r="Y377"/>
  <c r="G377"/>
  <c r="J377"/>
  <c r="S377"/>
  <c r="V377"/>
  <c r="Z377"/>
  <c r="K377"/>
  <c r="N377"/>
  <c r="P377"/>
  <c r="R377"/>
  <c r="W377"/>
  <c r="F489"/>
  <c r="S606" i="1"/>
  <c r="S608" s="1"/>
  <c r="I661" i="2"/>
  <c r="K661"/>
  <c r="M661"/>
  <c r="O661"/>
  <c r="L661"/>
  <c r="V661"/>
  <c r="R661"/>
  <c r="U661"/>
  <c r="W661"/>
  <c r="Z661"/>
  <c r="G661"/>
  <c r="J661"/>
  <c r="H661"/>
  <c r="N661"/>
  <c r="P661"/>
  <c r="S661"/>
  <c r="Q661"/>
  <c r="T661"/>
  <c r="Y661"/>
  <c r="X661"/>
  <c r="I546"/>
  <c r="J546"/>
  <c r="P546"/>
  <c r="M546"/>
  <c r="O546"/>
  <c r="T546"/>
  <c r="Q546"/>
  <c r="V546"/>
  <c r="Z546"/>
  <c r="X546"/>
  <c r="G546"/>
  <c r="H546"/>
  <c r="K546"/>
  <c r="L546"/>
  <c r="N546"/>
  <c r="S546"/>
  <c r="U546"/>
  <c r="R546"/>
  <c r="Y546"/>
  <c r="W546"/>
  <c r="H89"/>
  <c r="I89"/>
  <c r="L89"/>
  <c r="N89"/>
  <c r="Q89"/>
  <c r="U89"/>
  <c r="R89"/>
  <c r="V89"/>
  <c r="X89"/>
  <c r="Y89"/>
  <c r="G89"/>
  <c r="J89"/>
  <c r="K89"/>
  <c r="M89"/>
  <c r="O89"/>
  <c r="T89"/>
  <c r="P89"/>
  <c r="S89"/>
  <c r="W89"/>
  <c r="Z89"/>
  <c r="W67" i="1"/>
  <c r="W667"/>
  <c r="W576"/>
  <c r="W665"/>
  <c r="W534"/>
  <c r="W326"/>
  <c r="W575"/>
  <c r="W578" s="1"/>
  <c r="W584"/>
  <c r="W586" s="1"/>
  <c r="F378" i="2" s="1"/>
  <c r="W533" i="1"/>
  <c r="W592"/>
  <c r="W594" s="1"/>
  <c r="F436" i="2" s="1"/>
  <c r="W327" i="1"/>
  <c r="T664"/>
  <c r="T320"/>
  <c r="T318"/>
  <c r="T316"/>
  <c r="T524"/>
  <c r="T532"/>
  <c r="T317"/>
  <c r="T526"/>
  <c r="T531"/>
  <c r="T525"/>
  <c r="T321"/>
  <c r="T529"/>
  <c r="T325"/>
  <c r="T528"/>
  <c r="T324"/>
  <c r="T523"/>
  <c r="T315"/>
  <c r="G243" i="2"/>
  <c r="L243"/>
  <c r="N243"/>
  <c r="S243"/>
  <c r="Q243"/>
  <c r="T243"/>
  <c r="Y243"/>
  <c r="W243"/>
  <c r="H243"/>
  <c r="I243"/>
  <c r="M243"/>
  <c r="K243"/>
  <c r="U243"/>
  <c r="R243"/>
  <c r="X243"/>
  <c r="V243"/>
  <c r="Z243"/>
  <c r="O243"/>
  <c r="P243"/>
  <c r="J243"/>
  <c r="F245"/>
  <c r="H254"/>
  <c r="K254"/>
  <c r="N254"/>
  <c r="P254"/>
  <c r="M254"/>
  <c r="S254"/>
  <c r="T254"/>
  <c r="V254"/>
  <c r="X254"/>
  <c r="Z254"/>
  <c r="G254"/>
  <c r="J254"/>
  <c r="I254"/>
  <c r="O254"/>
  <c r="L254"/>
  <c r="Q254"/>
  <c r="R254"/>
  <c r="U254"/>
  <c r="W254"/>
  <c r="Y254"/>
  <c r="W273" i="1"/>
  <c r="Y448"/>
  <c r="Y46"/>
  <c r="Y631"/>
  <c r="Y373" s="1"/>
  <c r="Y379" s="1"/>
  <c r="Y263"/>
  <c r="Y453"/>
  <c r="Y413"/>
  <c r="Y29"/>
  <c r="Y289"/>
  <c r="AA543" i="2"/>
  <c r="AB543" s="1"/>
  <c r="AA601"/>
  <c r="AB601" s="1"/>
  <c r="W488" i="1"/>
  <c r="AA83" i="2"/>
  <c r="AB83" s="1"/>
  <c r="AA655"/>
  <c r="AB655" s="1"/>
  <c r="AA187"/>
  <c r="AB187" s="1"/>
  <c r="X635" i="1"/>
  <c r="X472" s="1"/>
  <c r="X482" s="1"/>
  <c r="V208"/>
  <c r="V221" s="1"/>
  <c r="AA86" i="2"/>
  <c r="AB86" s="1"/>
  <c r="AA658"/>
  <c r="AB658" s="1"/>
  <c r="V239" i="1"/>
  <c r="V275" s="1"/>
  <c r="F437" i="2"/>
  <c r="AA598"/>
  <c r="AB598" s="1"/>
  <c r="W239" i="1"/>
  <c r="Y354" i="2" l="1"/>
  <c r="AA354" s="1"/>
  <c r="AB354" s="1"/>
  <c r="Y126"/>
  <c r="AA126" s="1"/>
  <c r="AB126" s="1"/>
  <c r="Y10"/>
  <c r="AA10" s="1"/>
  <c r="AB10" s="1"/>
  <c r="Y297"/>
  <c r="AA297" s="1"/>
  <c r="AB297" s="1"/>
  <c r="Y641"/>
  <c r="AA641" s="1"/>
  <c r="AB641" s="1"/>
  <c r="Y306"/>
  <c r="AA306" s="1"/>
  <c r="AB306" s="1"/>
  <c r="Y584"/>
  <c r="AA584" s="1"/>
  <c r="AB584" s="1"/>
  <c r="Y69"/>
  <c r="AA69" s="1"/>
  <c r="AB69" s="1"/>
  <c r="Y183"/>
  <c r="AA183" s="1"/>
  <c r="AB183" s="1"/>
  <c r="Y412"/>
  <c r="AA412" s="1"/>
  <c r="AB412" s="1"/>
  <c r="Y421"/>
  <c r="AA421" s="1"/>
  <c r="AB421" s="1"/>
  <c r="Y469"/>
  <c r="AA469" s="1"/>
  <c r="AB469" s="1"/>
  <c r="Y363"/>
  <c r="AA363" s="1"/>
  <c r="AB363" s="1"/>
  <c r="Y19"/>
  <c r="AA19" s="1"/>
  <c r="AB19" s="1"/>
  <c r="Y526"/>
  <c r="AA526" s="1"/>
  <c r="AB526" s="1"/>
  <c r="Y240"/>
  <c r="AA240" s="1"/>
  <c r="AB240" s="1"/>
  <c r="AA1055"/>
  <c r="AB1055" s="1"/>
  <c r="Y78"/>
  <c r="AA78" s="1"/>
  <c r="AB78" s="1"/>
  <c r="Y650"/>
  <c r="AA650" s="1"/>
  <c r="AB650" s="1"/>
  <c r="Y593"/>
  <c r="AA593" s="1"/>
  <c r="AB593" s="1"/>
  <c r="Y478"/>
  <c r="AA478" s="1"/>
  <c r="AB478" s="1"/>
  <c r="Y535"/>
  <c r="AA535" s="1"/>
  <c r="AB535" s="1"/>
  <c r="Z1069"/>
  <c r="AA1068"/>
  <c r="AB1068" s="1"/>
  <c r="K1062"/>
  <c r="X244" i="1"/>
  <c r="X257" s="1"/>
  <c r="X662"/>
  <c r="Z479"/>
  <c r="Z214"/>
  <c r="Z212"/>
  <c r="Z213"/>
  <c r="Z211"/>
  <c r="Z457"/>
  <c r="Z445"/>
  <c r="Z442"/>
  <c r="Z443"/>
  <c r="Z573"/>
  <c r="Z236"/>
  <c r="Z441"/>
  <c r="Z245"/>
  <c r="Z446"/>
  <c r="Z229"/>
  <c r="Z289"/>
  <c r="Z478"/>
  <c r="O1062" i="2"/>
  <c r="M1062"/>
  <c r="H1062"/>
  <c r="V277" i="1"/>
  <c r="Z177"/>
  <c r="Z183" s="1"/>
  <c r="Z219"/>
  <c r="Z512"/>
  <c r="Z413"/>
  <c r="Z188" s="1"/>
  <c r="Z194" s="1"/>
  <c r="Z204"/>
  <c r="X663"/>
  <c r="X484"/>
  <c r="X486" s="1"/>
  <c r="X488" s="1"/>
  <c r="X261"/>
  <c r="X271" s="1"/>
  <c r="W514"/>
  <c r="Y666"/>
  <c r="Y48"/>
  <c r="Y569"/>
  <c r="Y570"/>
  <c r="Y571"/>
  <c r="Y657"/>
  <c r="Y156"/>
  <c r="Y162" s="1"/>
  <c r="Y650"/>
  <c r="Y583"/>
  <c r="Y252"/>
  <c r="Y253"/>
  <c r="Y254"/>
  <c r="Y461"/>
  <c r="Y65"/>
  <c r="Y269"/>
  <c r="Y133"/>
  <c r="Y62"/>
  <c r="Y480"/>
  <c r="Y635" s="1"/>
  <c r="Y472" s="1"/>
  <c r="Y482" s="1"/>
  <c r="Y74"/>
  <c r="Y255"/>
  <c r="Y591"/>
  <c r="Y574"/>
  <c r="Y460"/>
  <c r="Y634" s="1"/>
  <c r="Y451" s="1"/>
  <c r="Y463" s="1"/>
  <c r="Y101"/>
  <c r="Y661"/>
  <c r="Y233"/>
  <c r="Y231"/>
  <c r="Y227"/>
  <c r="Y232"/>
  <c r="Y225"/>
  <c r="Y224"/>
  <c r="Y235"/>
  <c r="Y228"/>
  <c r="Y237"/>
  <c r="Y234"/>
  <c r="Y226"/>
  <c r="T329"/>
  <c r="O436" i="2"/>
  <c r="O437" s="1"/>
  <c r="Z436"/>
  <c r="Z437" s="1"/>
  <c r="N436"/>
  <c r="N437" s="1"/>
  <c r="T436"/>
  <c r="T437" s="1"/>
  <c r="I436"/>
  <c r="I437" s="1"/>
  <c r="P436"/>
  <c r="P437" s="1"/>
  <c r="J436"/>
  <c r="J437" s="1"/>
  <c r="Q436"/>
  <c r="Y436"/>
  <c r="Y437" s="1"/>
  <c r="G436"/>
  <c r="W436"/>
  <c r="W437" s="1"/>
  <c r="L436"/>
  <c r="L437" s="1"/>
  <c r="R436"/>
  <c r="R437" s="1"/>
  <c r="V436"/>
  <c r="V437" s="1"/>
  <c r="K436"/>
  <c r="K437" s="1"/>
  <c r="X436"/>
  <c r="X437" s="1"/>
  <c r="M436"/>
  <c r="M437" s="1"/>
  <c r="S436"/>
  <c r="S437" s="1"/>
  <c r="H436"/>
  <c r="H437" s="1"/>
  <c r="U436"/>
  <c r="J378"/>
  <c r="R378"/>
  <c r="R379" s="1"/>
  <c r="K378"/>
  <c r="S378"/>
  <c r="S379" s="1"/>
  <c r="I378"/>
  <c r="O378"/>
  <c r="O379" s="1"/>
  <c r="G378"/>
  <c r="Q378"/>
  <c r="Q379" s="1"/>
  <c r="V378"/>
  <c r="V379" s="1"/>
  <c r="N378"/>
  <c r="Z378"/>
  <c r="Z379" s="1"/>
  <c r="P378"/>
  <c r="P379" s="1"/>
  <c r="W378"/>
  <c r="W379" s="1"/>
  <c r="M378"/>
  <c r="M379" s="1"/>
  <c r="Y378"/>
  <c r="Y379" s="1"/>
  <c r="L378"/>
  <c r="L379" s="1"/>
  <c r="T378"/>
  <c r="T379" s="1"/>
  <c r="X378"/>
  <c r="X379" s="1"/>
  <c r="H378"/>
  <c r="U378"/>
  <c r="U379" s="1"/>
  <c r="AA661"/>
  <c r="AB661" s="1"/>
  <c r="H489"/>
  <c r="I489"/>
  <c r="L489"/>
  <c r="M489"/>
  <c r="P489"/>
  <c r="S489"/>
  <c r="T489"/>
  <c r="V489"/>
  <c r="Y489"/>
  <c r="X489"/>
  <c r="G489"/>
  <c r="J489"/>
  <c r="K489"/>
  <c r="N489"/>
  <c r="O489"/>
  <c r="R489"/>
  <c r="Q489"/>
  <c r="U489"/>
  <c r="W489"/>
  <c r="Z489"/>
  <c r="L114" i="1"/>
  <c r="P652"/>
  <c r="P110"/>
  <c r="P114" s="1"/>
  <c r="P138" s="1"/>
  <c r="F136" i="2" s="1"/>
  <c r="AA429" i="1"/>
  <c r="AB2"/>
  <c r="AA151"/>
  <c r="AA287"/>
  <c r="AA148"/>
  <c r="AA286"/>
  <c r="AA201"/>
  <c r="AA39"/>
  <c r="AA113"/>
  <c r="AA363"/>
  <c r="AA295"/>
  <c r="AA191"/>
  <c r="AA385"/>
  <c r="AA300"/>
  <c r="AA43"/>
  <c r="AA267" s="1"/>
  <c r="AA284"/>
  <c r="AA375"/>
  <c r="AA508"/>
  <c r="AA493"/>
  <c r="AA23"/>
  <c r="AA38"/>
  <c r="AA248" s="1"/>
  <c r="AA73"/>
  <c r="AA169"/>
  <c r="AA494"/>
  <c r="AA180"/>
  <c r="AA299"/>
  <c r="AA296"/>
  <c r="AA506"/>
  <c r="AA387"/>
  <c r="AA147"/>
  <c r="AA376"/>
  <c r="AA491"/>
  <c r="AA168"/>
  <c r="AA190"/>
  <c r="AA510"/>
  <c r="AA37"/>
  <c r="AA409"/>
  <c r="AA99"/>
  <c r="AA639"/>
  <c r="AA217"/>
  <c r="AA266"/>
  <c r="AA36"/>
  <c r="AA458"/>
  <c r="AA416"/>
  <c r="AA396"/>
  <c r="AA504"/>
  <c r="AA569"/>
  <c r="AA171"/>
  <c r="AA27"/>
  <c r="AA159"/>
  <c r="AA430"/>
  <c r="AA640"/>
  <c r="AA172"/>
  <c r="AA395"/>
  <c r="AA495"/>
  <c r="AA366"/>
  <c r="AA500"/>
  <c r="AA509"/>
  <c r="AA388"/>
  <c r="AA41"/>
  <c r="AA158"/>
  <c r="AA179"/>
  <c r="AA157"/>
  <c r="AA247"/>
  <c r="AA474"/>
  <c r="AA64"/>
  <c r="AA285"/>
  <c r="AA364"/>
  <c r="AA581"/>
  <c r="AA294"/>
  <c r="AA408"/>
  <c r="AA407"/>
  <c r="AA302"/>
  <c r="AA477"/>
  <c r="AA301"/>
  <c r="AA589"/>
  <c r="AA146"/>
  <c r="AA365"/>
  <c r="AA44"/>
  <c r="AA502"/>
  <c r="AA19"/>
  <c r="AA160"/>
  <c r="AA251"/>
  <c r="AA181"/>
  <c r="AA200"/>
  <c r="AA377"/>
  <c r="AA411"/>
  <c r="AA571"/>
  <c r="AA419"/>
  <c r="AA63"/>
  <c r="AA40"/>
  <c r="AA42"/>
  <c r="AA459" s="1"/>
  <c r="AA131"/>
  <c r="AA368"/>
  <c r="AA293"/>
  <c r="AA503"/>
  <c r="AA170"/>
  <c r="AA389"/>
  <c r="AA501"/>
  <c r="AA410"/>
  <c r="AA33"/>
  <c r="AA582" s="1"/>
  <c r="AA150"/>
  <c r="AA292"/>
  <c r="AA374"/>
  <c r="AA631" s="1"/>
  <c r="AA373" s="1"/>
  <c r="AA379" s="1"/>
  <c r="AA72"/>
  <c r="AA216"/>
  <c r="AA178"/>
  <c r="AA149"/>
  <c r="AA507"/>
  <c r="AA189"/>
  <c r="AA215"/>
  <c r="AA298"/>
  <c r="AA145"/>
  <c r="AA398"/>
  <c r="AA386"/>
  <c r="AA367"/>
  <c r="AA297"/>
  <c r="AA492"/>
  <c r="AA505"/>
  <c r="AA397"/>
  <c r="AA202"/>
  <c r="AA199"/>
  <c r="AA192"/>
  <c r="AA283"/>
  <c r="AA289" s="1"/>
  <c r="AA457"/>
  <c r="AA417"/>
  <c r="AA418"/>
  <c r="AA570"/>
  <c r="AA444"/>
  <c r="AA245"/>
  <c r="AA132"/>
  <c r="AA572"/>
  <c r="AA264"/>
  <c r="AA573"/>
  <c r="AA230"/>
  <c r="AA443"/>
  <c r="AA590"/>
  <c r="AA438"/>
  <c r="AA478"/>
  <c r="AA262"/>
  <c r="AA452"/>
  <c r="AA475"/>
  <c r="AA265"/>
  <c r="AA268"/>
  <c r="AA479"/>
  <c r="AA439"/>
  <c r="AA442"/>
  <c r="AA440"/>
  <c r="AA263"/>
  <c r="AA453"/>
  <c r="AA246"/>
  <c r="AA454"/>
  <c r="AA476"/>
  <c r="AA473"/>
  <c r="AA250"/>
  <c r="F320" i="2"/>
  <c r="Y211" i="1"/>
  <c r="Y428"/>
  <c r="Y432" s="1"/>
  <c r="Y214"/>
  <c r="Y212"/>
  <c r="Y213"/>
  <c r="Y402"/>
  <c r="Y658"/>
  <c r="Y167"/>
  <c r="Y174" s="1"/>
  <c r="Y185" s="1"/>
  <c r="AA197" i="2"/>
  <c r="AB197" s="1"/>
  <c r="X355"/>
  <c r="X359" s="1"/>
  <c r="X250"/>
  <c r="X594"/>
  <c r="X595" s="1"/>
  <c r="X364"/>
  <c r="X365" s="1"/>
  <c r="X70"/>
  <c r="X74" s="1"/>
  <c r="X20"/>
  <c r="X21" s="1"/>
  <c r="X79"/>
  <c r="X80" s="1"/>
  <c r="X193"/>
  <c r="X136"/>
  <c r="X241"/>
  <c r="X245" s="1"/>
  <c r="X536"/>
  <c r="X537" s="1"/>
  <c r="X413"/>
  <c r="X417" s="1"/>
  <c r="X422"/>
  <c r="X423" s="1"/>
  <c r="X527"/>
  <c r="X531" s="1"/>
  <c r="X307"/>
  <c r="X308" s="1"/>
  <c r="X651"/>
  <c r="X652" s="1"/>
  <c r="X184"/>
  <c r="X188" s="1"/>
  <c r="X470"/>
  <c r="X474" s="1"/>
  <c r="X479"/>
  <c r="X480" s="1"/>
  <c r="X642"/>
  <c r="X646" s="1"/>
  <c r="X11"/>
  <c r="X585"/>
  <c r="X589" s="1"/>
  <c r="X298"/>
  <c r="X302" s="1"/>
  <c r="U193"/>
  <c r="U594"/>
  <c r="U595" s="1"/>
  <c r="U79"/>
  <c r="U80" s="1"/>
  <c r="U364"/>
  <c r="U365" s="1"/>
  <c r="U298"/>
  <c r="U302" s="1"/>
  <c r="U136"/>
  <c r="U355"/>
  <c r="U359" s="1"/>
  <c r="U479"/>
  <c r="U480" s="1"/>
  <c r="U20"/>
  <c r="U21" s="1"/>
  <c r="U11"/>
  <c r="U70"/>
  <c r="U74" s="1"/>
  <c r="U422"/>
  <c r="U423" s="1"/>
  <c r="U536"/>
  <c r="U537" s="1"/>
  <c r="U642"/>
  <c r="U646" s="1"/>
  <c r="U527"/>
  <c r="U531" s="1"/>
  <c r="U585"/>
  <c r="U589" s="1"/>
  <c r="U413"/>
  <c r="U417" s="1"/>
  <c r="U241"/>
  <c r="U245" s="1"/>
  <c r="U250"/>
  <c r="U470"/>
  <c r="U474" s="1"/>
  <c r="U307"/>
  <c r="U308" s="1"/>
  <c r="U651"/>
  <c r="U652" s="1"/>
  <c r="U184"/>
  <c r="O11"/>
  <c r="O594"/>
  <c r="O595" s="1"/>
  <c r="O413"/>
  <c r="O417" s="1"/>
  <c r="O20"/>
  <c r="O21" s="1"/>
  <c r="O585"/>
  <c r="O589" s="1"/>
  <c r="O250"/>
  <c r="O241"/>
  <c r="O245" s="1"/>
  <c r="O527"/>
  <c r="O531" s="1"/>
  <c r="O70"/>
  <c r="O74" s="1"/>
  <c r="O422"/>
  <c r="O423" s="1"/>
  <c r="O136"/>
  <c r="O79"/>
  <c r="O80" s="1"/>
  <c r="O355"/>
  <c r="O359" s="1"/>
  <c r="O307"/>
  <c r="O308" s="1"/>
  <c r="G29" i="28" s="1"/>
  <c r="O536" i="2"/>
  <c r="O537" s="1"/>
  <c r="O642"/>
  <c r="O646" s="1"/>
  <c r="O364"/>
  <c r="O365" s="1"/>
  <c r="O470"/>
  <c r="O474" s="1"/>
  <c r="O298"/>
  <c r="O302" s="1"/>
  <c r="O651"/>
  <c r="O652" s="1"/>
  <c r="O193"/>
  <c r="O184"/>
  <c r="O479"/>
  <c r="O480" s="1"/>
  <c r="M184"/>
  <c r="M413"/>
  <c r="M417" s="1"/>
  <c r="M585"/>
  <c r="M589" s="1"/>
  <c r="M193"/>
  <c r="M479"/>
  <c r="M480" s="1"/>
  <c r="M241"/>
  <c r="M245" s="1"/>
  <c r="M355"/>
  <c r="M359" s="1"/>
  <c r="M594"/>
  <c r="M595" s="1"/>
  <c r="M307"/>
  <c r="M308" s="1"/>
  <c r="M651"/>
  <c r="M652" s="1"/>
  <c r="M250"/>
  <c r="M527"/>
  <c r="M531" s="1"/>
  <c r="M422"/>
  <c r="M423" s="1"/>
  <c r="M136"/>
  <c r="M298"/>
  <c r="M302" s="1"/>
  <c r="M11"/>
  <c r="M70"/>
  <c r="M74" s="1"/>
  <c r="M470"/>
  <c r="M474" s="1"/>
  <c r="M20"/>
  <c r="M21" s="1"/>
  <c r="M79"/>
  <c r="M80" s="1"/>
  <c r="M364"/>
  <c r="M365" s="1"/>
  <c r="M536"/>
  <c r="M537" s="1"/>
  <c r="M642"/>
  <c r="M646" s="1"/>
  <c r="H241"/>
  <c r="H245" s="1"/>
  <c r="H136"/>
  <c r="H642"/>
  <c r="H646" s="1"/>
  <c r="H651"/>
  <c r="H652" s="1"/>
  <c r="H422"/>
  <c r="H423" s="1"/>
  <c r="H193"/>
  <c r="H355"/>
  <c r="H359" s="1"/>
  <c r="H20"/>
  <c r="H21" s="1"/>
  <c r="H364"/>
  <c r="H365" s="1"/>
  <c r="H11"/>
  <c r="H298"/>
  <c r="H302" s="1"/>
  <c r="H250"/>
  <c r="H184"/>
  <c r="H479"/>
  <c r="H480" s="1"/>
  <c r="H307"/>
  <c r="H308" s="1"/>
  <c r="H470"/>
  <c r="H474" s="1"/>
  <c r="H536"/>
  <c r="H537" s="1"/>
  <c r="H527"/>
  <c r="H531" s="1"/>
  <c r="H70"/>
  <c r="H74" s="1"/>
  <c r="H594"/>
  <c r="H595" s="1"/>
  <c r="H585"/>
  <c r="H589" s="1"/>
  <c r="H79"/>
  <c r="H80" s="1"/>
  <c r="H413"/>
  <c r="H417" s="1"/>
  <c r="G547"/>
  <c r="R547"/>
  <c r="W547"/>
  <c r="J547"/>
  <c r="P547"/>
  <c r="H547"/>
  <c r="S547"/>
  <c r="Y547"/>
  <c r="K547"/>
  <c r="Q547"/>
  <c r="N547"/>
  <c r="T547"/>
  <c r="Z547"/>
  <c r="L547"/>
  <c r="V547"/>
  <c r="O547"/>
  <c r="U547"/>
  <c r="I547"/>
  <c r="M547"/>
  <c r="X547"/>
  <c r="J662"/>
  <c r="Q662"/>
  <c r="W662"/>
  <c r="L662"/>
  <c r="U662"/>
  <c r="K662"/>
  <c r="S662"/>
  <c r="X662"/>
  <c r="O662"/>
  <c r="Z662"/>
  <c r="G662"/>
  <c r="M662"/>
  <c r="T662"/>
  <c r="Y662"/>
  <c r="P662"/>
  <c r="H662"/>
  <c r="N662"/>
  <c r="V662"/>
  <c r="I662"/>
  <c r="R662"/>
  <c r="AA186"/>
  <c r="AB186" s="1"/>
  <c r="I319"/>
  <c r="L319"/>
  <c r="P319"/>
  <c r="T319"/>
  <c r="X319"/>
  <c r="Y319"/>
  <c r="G319"/>
  <c r="M319"/>
  <c r="O319"/>
  <c r="S319"/>
  <c r="V319"/>
  <c r="W319"/>
  <c r="Z319"/>
  <c r="R319"/>
  <c r="H319"/>
  <c r="Q319"/>
  <c r="K319"/>
  <c r="U319"/>
  <c r="N319"/>
  <c r="J319"/>
  <c r="I260"/>
  <c r="K260"/>
  <c r="M260"/>
  <c r="O260"/>
  <c r="L260"/>
  <c r="Q260"/>
  <c r="S260"/>
  <c r="U260"/>
  <c r="Y260"/>
  <c r="X260"/>
  <c r="G260"/>
  <c r="J260"/>
  <c r="H260"/>
  <c r="N260"/>
  <c r="P260"/>
  <c r="V260"/>
  <c r="R260"/>
  <c r="T260"/>
  <c r="W260"/>
  <c r="Z260"/>
  <c r="G200"/>
  <c r="K200"/>
  <c r="J200"/>
  <c r="N200"/>
  <c r="L200"/>
  <c r="H200"/>
  <c r="I200"/>
  <c r="M200"/>
  <c r="O200"/>
  <c r="P200"/>
  <c r="S200"/>
  <c r="V200"/>
  <c r="T200"/>
  <c r="Z200"/>
  <c r="Y200"/>
  <c r="U200"/>
  <c r="X200"/>
  <c r="R200"/>
  <c r="Q200"/>
  <c r="W200"/>
  <c r="U655" i="1"/>
  <c r="U118"/>
  <c r="AA243" i="2"/>
  <c r="AB243" s="1"/>
  <c r="AA89"/>
  <c r="AB89" s="1"/>
  <c r="AA546"/>
  <c r="AB546" s="1"/>
  <c r="AA377"/>
  <c r="AB377" s="1"/>
  <c r="AA31"/>
  <c r="AB31" s="1"/>
  <c r="R120" i="1"/>
  <c r="H379" i="2"/>
  <c r="Z248" i="1"/>
  <c r="Z448"/>
  <c r="Z230"/>
  <c r="Z473"/>
  <c r="Z452"/>
  <c r="Z304"/>
  <c r="Z475"/>
  <c r="Z629"/>
  <c r="Z362" s="1"/>
  <c r="Z370" s="1"/>
  <c r="Z632"/>
  <c r="Z384" s="1"/>
  <c r="Z391" s="1"/>
  <c r="X273"/>
  <c r="W277"/>
  <c r="Y1062" i="2"/>
  <c r="Q1062"/>
  <c r="R1062"/>
  <c r="N1062"/>
  <c r="X164" i="1"/>
  <c r="X208" s="1"/>
  <c r="X221" s="1"/>
  <c r="X239"/>
  <c r="AA434" i="2"/>
  <c r="AB434" s="1"/>
  <c r="F379"/>
  <c r="V306" i="1"/>
  <c r="Y660"/>
  <c r="Y423"/>
  <c r="Y188"/>
  <c r="Y194" s="1"/>
  <c r="Y206" s="1"/>
  <c r="T536"/>
  <c r="F321" i="2"/>
  <c r="W79" i="1"/>
  <c r="W93"/>
  <c r="W96" s="1"/>
  <c r="W653"/>
  <c r="W123"/>
  <c r="W124"/>
  <c r="W111"/>
  <c r="W126"/>
  <c r="W125"/>
  <c r="F34" i="2"/>
  <c r="W112" i="1"/>
  <c r="G257" i="2"/>
  <c r="K257"/>
  <c r="J257"/>
  <c r="M257"/>
  <c r="N257"/>
  <c r="Q257"/>
  <c r="V257"/>
  <c r="S257"/>
  <c r="W257"/>
  <c r="Y257"/>
  <c r="I257"/>
  <c r="H257"/>
  <c r="L257"/>
  <c r="O257"/>
  <c r="P257"/>
  <c r="T257"/>
  <c r="R257"/>
  <c r="U257"/>
  <c r="X257"/>
  <c r="Z257"/>
  <c r="X649" i="1"/>
  <c r="X12"/>
  <c r="X102"/>
  <c r="X60"/>
  <c r="X134"/>
  <c r="X136" s="1"/>
  <c r="X75"/>
  <c r="X77" s="1"/>
  <c r="X94" s="1"/>
  <c r="X13"/>
  <c r="X9"/>
  <c r="X11"/>
  <c r="X58"/>
  <c r="X61"/>
  <c r="X103"/>
  <c r="X10"/>
  <c r="T306"/>
  <c r="T331"/>
  <c r="I32" i="2"/>
  <c r="M32"/>
  <c r="O32"/>
  <c r="P32"/>
  <c r="T32"/>
  <c r="X32"/>
  <c r="Z32"/>
  <c r="G32"/>
  <c r="L32"/>
  <c r="V32"/>
  <c r="S32"/>
  <c r="W32"/>
  <c r="Y32"/>
  <c r="R32"/>
  <c r="H32"/>
  <c r="Q32"/>
  <c r="U32"/>
  <c r="K32"/>
  <c r="N32"/>
  <c r="J32"/>
  <c r="U107" i="1"/>
  <c r="F91" i="2" s="1"/>
  <c r="U598" i="1"/>
  <c r="F548" i="2" s="1"/>
  <c r="U530" i="1"/>
  <c r="U604"/>
  <c r="U527"/>
  <c r="U596"/>
  <c r="U322"/>
  <c r="U602"/>
  <c r="F663" i="2" s="1"/>
  <c r="U323" i="1"/>
  <c r="U600"/>
  <c r="F606" i="2" s="1"/>
  <c r="U319" i="1"/>
  <c r="U329" s="1"/>
  <c r="U331" s="1"/>
  <c r="AA376" i="2"/>
  <c r="AB376" s="1"/>
  <c r="Z660" i="1"/>
  <c r="Z651"/>
  <c r="I203" i="2"/>
  <c r="H203"/>
  <c r="L203"/>
  <c r="N203"/>
  <c r="R203"/>
  <c r="U203"/>
  <c r="P203"/>
  <c r="S203"/>
  <c r="W203"/>
  <c r="Y203"/>
  <c r="G203"/>
  <c r="J203"/>
  <c r="K203"/>
  <c r="M203"/>
  <c r="O203"/>
  <c r="T203"/>
  <c r="V203"/>
  <c r="Q203"/>
  <c r="Z203"/>
  <c r="X203"/>
  <c r="S652" i="1"/>
  <c r="S110"/>
  <c r="S114" s="1"/>
  <c r="S138" s="1"/>
  <c r="F146" i="2" s="1"/>
  <c r="Y381" i="1"/>
  <c r="Y425" s="1"/>
  <c r="Y656"/>
  <c r="Y144"/>
  <c r="Y153" s="1"/>
  <c r="Y164" s="1"/>
  <c r="Y208" s="1"/>
  <c r="H140" i="2"/>
  <c r="J140"/>
  <c r="N140"/>
  <c r="L140"/>
  <c r="Q140"/>
  <c r="P140"/>
  <c r="T140"/>
  <c r="V140"/>
  <c r="X140"/>
  <c r="Z140"/>
  <c r="G140"/>
  <c r="I140"/>
  <c r="K140"/>
  <c r="O140"/>
  <c r="M140"/>
  <c r="S140"/>
  <c r="R140"/>
  <c r="U140"/>
  <c r="W140"/>
  <c r="Y140"/>
  <c r="AA318"/>
  <c r="AB318" s="1"/>
  <c r="V135"/>
  <c r="T135"/>
  <c r="L135"/>
  <c r="W135"/>
  <c r="S135"/>
  <c r="P135"/>
  <c r="N135"/>
  <c r="O135"/>
  <c r="Q135"/>
  <c r="J135"/>
  <c r="U135"/>
  <c r="Y135"/>
  <c r="X135"/>
  <c r="Z135"/>
  <c r="R135"/>
  <c r="H135"/>
  <c r="G135"/>
  <c r="I135"/>
  <c r="M135"/>
  <c r="K135"/>
  <c r="AA192"/>
  <c r="AB192" s="1"/>
  <c r="Z298"/>
  <c r="Z422"/>
  <c r="Z307"/>
  <c r="Z11"/>
  <c r="Z585"/>
  <c r="Z364"/>
  <c r="Z536"/>
  <c r="Z241"/>
  <c r="Z136"/>
  <c r="Z479"/>
  <c r="Z527"/>
  <c r="Z355"/>
  <c r="Z470"/>
  <c r="Z413"/>
  <c r="Z651"/>
  <c r="Z20"/>
  <c r="Z184"/>
  <c r="Z70"/>
  <c r="Z193"/>
  <c r="Z79"/>
  <c r="Z250"/>
  <c r="Z642"/>
  <c r="Z594"/>
  <c r="V136"/>
  <c r="V250"/>
  <c r="V298"/>
  <c r="V302" s="1"/>
  <c r="V810" s="1"/>
  <c r="V413"/>
  <c r="V417" s="1"/>
  <c r="V642"/>
  <c r="V646" s="1"/>
  <c r="V241"/>
  <c r="V245" s="1"/>
  <c r="V585"/>
  <c r="V589" s="1"/>
  <c r="V422"/>
  <c r="V423" s="1"/>
  <c r="V479"/>
  <c r="V480" s="1"/>
  <c r="V307"/>
  <c r="V308" s="1"/>
  <c r="V11"/>
  <c r="V193"/>
  <c r="V594"/>
  <c r="V595" s="1"/>
  <c r="V20"/>
  <c r="V21" s="1"/>
  <c r="V470"/>
  <c r="V474" s="1"/>
  <c r="V184"/>
  <c r="V188" s="1"/>
  <c r="V536"/>
  <c r="V537" s="1"/>
  <c r="V355"/>
  <c r="V359" s="1"/>
  <c r="V527"/>
  <c r="V531" s="1"/>
  <c r="V70"/>
  <c r="V74" s="1"/>
  <c r="V79"/>
  <c r="V80" s="1"/>
  <c r="V651"/>
  <c r="V652" s="1"/>
  <c r="V364"/>
  <c r="V365" s="1"/>
  <c r="S355"/>
  <c r="S359" s="1"/>
  <c r="S479"/>
  <c r="S480" s="1"/>
  <c r="S527"/>
  <c r="S531" s="1"/>
  <c r="S642"/>
  <c r="S646" s="1"/>
  <c r="S413"/>
  <c r="S417" s="1"/>
  <c r="S250"/>
  <c r="S79"/>
  <c r="S80" s="1"/>
  <c r="S298"/>
  <c r="S302" s="1"/>
  <c r="S11"/>
  <c r="S20"/>
  <c r="S21" s="1"/>
  <c r="S651"/>
  <c r="S652" s="1"/>
  <c r="S70"/>
  <c r="S74" s="1"/>
  <c r="S307"/>
  <c r="S308" s="1"/>
  <c r="S241"/>
  <c r="S245" s="1"/>
  <c r="S193"/>
  <c r="S585"/>
  <c r="S589" s="1"/>
  <c r="S536"/>
  <c r="S537" s="1"/>
  <c r="S422"/>
  <c r="S423" s="1"/>
  <c r="S184"/>
  <c r="S470"/>
  <c r="S474" s="1"/>
  <c r="S136"/>
  <c r="S364"/>
  <c r="S365" s="1"/>
  <c r="S594"/>
  <c r="S595" s="1"/>
  <c r="P536"/>
  <c r="P537" s="1"/>
  <c r="P70"/>
  <c r="P74" s="1"/>
  <c r="P594"/>
  <c r="P595" s="1"/>
  <c r="P585"/>
  <c r="P589" s="1"/>
  <c r="P479"/>
  <c r="P480" s="1"/>
  <c r="P193"/>
  <c r="P20"/>
  <c r="P21" s="1"/>
  <c r="P241"/>
  <c r="P245" s="1"/>
  <c r="P184"/>
  <c r="P298"/>
  <c r="P302" s="1"/>
  <c r="P413"/>
  <c r="P417" s="1"/>
  <c r="P307"/>
  <c r="P308" s="1"/>
  <c r="P470"/>
  <c r="P474" s="1"/>
  <c r="P11"/>
  <c r="P364"/>
  <c r="P365" s="1"/>
  <c r="P250"/>
  <c r="P79"/>
  <c r="P80" s="1"/>
  <c r="P422"/>
  <c r="P423" s="1"/>
  <c r="P355"/>
  <c r="P359" s="1"/>
  <c r="P651"/>
  <c r="P652" s="1"/>
  <c r="P527"/>
  <c r="P531" s="1"/>
  <c r="P642"/>
  <c r="P646" s="1"/>
  <c r="P136"/>
  <c r="I651"/>
  <c r="I652" s="1"/>
  <c r="I184"/>
  <c r="I307"/>
  <c r="I308" s="1"/>
  <c r="I470"/>
  <c r="I474" s="1"/>
  <c r="I527"/>
  <c r="I531" s="1"/>
  <c r="I20"/>
  <c r="I21" s="1"/>
  <c r="I479"/>
  <c r="I480" s="1"/>
  <c r="I585"/>
  <c r="I589" s="1"/>
  <c r="I422"/>
  <c r="I423" s="1"/>
  <c r="I250"/>
  <c r="I413"/>
  <c r="I417" s="1"/>
  <c r="I136"/>
  <c r="I355"/>
  <c r="I359" s="1"/>
  <c r="I298"/>
  <c r="I302" s="1"/>
  <c r="I241"/>
  <c r="I245" s="1"/>
  <c r="I11"/>
  <c r="I536"/>
  <c r="I537" s="1"/>
  <c r="I70"/>
  <c r="I74" s="1"/>
  <c r="I594"/>
  <c r="I595" s="1"/>
  <c r="I364"/>
  <c r="I365" s="1"/>
  <c r="I79"/>
  <c r="I80" s="1"/>
  <c r="I193"/>
  <c r="I642"/>
  <c r="I646" s="1"/>
  <c r="K20"/>
  <c r="K21" s="1"/>
  <c r="K413"/>
  <c r="K417" s="1"/>
  <c r="K527"/>
  <c r="K531" s="1"/>
  <c r="K184"/>
  <c r="K79"/>
  <c r="K80" s="1"/>
  <c r="K136"/>
  <c r="K250"/>
  <c r="K585"/>
  <c r="K589" s="1"/>
  <c r="K364"/>
  <c r="K365" s="1"/>
  <c r="K642"/>
  <c r="K646" s="1"/>
  <c r="K470"/>
  <c r="K474" s="1"/>
  <c r="K307"/>
  <c r="K308" s="1"/>
  <c r="K298"/>
  <c r="K302" s="1"/>
  <c r="K11"/>
  <c r="K70"/>
  <c r="K74" s="1"/>
  <c r="K651"/>
  <c r="K652" s="1"/>
  <c r="K355"/>
  <c r="K359" s="1"/>
  <c r="K241"/>
  <c r="K245" s="1"/>
  <c r="K479"/>
  <c r="K480" s="1"/>
  <c r="K422"/>
  <c r="K423" s="1"/>
  <c r="K594"/>
  <c r="K595" s="1"/>
  <c r="K193"/>
  <c r="K536"/>
  <c r="K537" s="1"/>
  <c r="G1061"/>
  <c r="AA1060"/>
  <c r="AB1060" s="1"/>
  <c r="N608" i="1"/>
  <c r="N333"/>
  <c r="F191" i="2"/>
  <c r="H604"/>
  <c r="K604"/>
  <c r="M604"/>
  <c r="O604"/>
  <c r="P604"/>
  <c r="R604"/>
  <c r="V604"/>
  <c r="T604"/>
  <c r="X604"/>
  <c r="Z604"/>
  <c r="G604"/>
  <c r="I604"/>
  <c r="J604"/>
  <c r="N604"/>
  <c r="L604"/>
  <c r="Q604"/>
  <c r="U604"/>
  <c r="S604"/>
  <c r="W604"/>
  <c r="Y604"/>
  <c r="F490"/>
  <c r="T606" i="1"/>
  <c r="L605" i="2"/>
  <c r="U605"/>
  <c r="Z605"/>
  <c r="N605"/>
  <c r="X605"/>
  <c r="J605"/>
  <c r="T605"/>
  <c r="Y605"/>
  <c r="M605"/>
  <c r="S605"/>
  <c r="I605"/>
  <c r="R605"/>
  <c r="W605"/>
  <c r="K605"/>
  <c r="P605"/>
  <c r="G605"/>
  <c r="Q605"/>
  <c r="V605"/>
  <c r="H605"/>
  <c r="O605"/>
  <c r="J90"/>
  <c r="P90"/>
  <c r="U90"/>
  <c r="G90"/>
  <c r="Q90"/>
  <c r="I90"/>
  <c r="O90"/>
  <c r="T90"/>
  <c r="Z90"/>
  <c r="N90"/>
  <c r="M90"/>
  <c r="S90"/>
  <c r="Y90"/>
  <c r="K90"/>
  <c r="X90"/>
  <c r="L90"/>
  <c r="R90"/>
  <c r="V90"/>
  <c r="H90"/>
  <c r="W90"/>
  <c r="V664" i="1"/>
  <c r="V532"/>
  <c r="V316"/>
  <c r="V315"/>
  <c r="V523"/>
  <c r="V325"/>
  <c r="V321"/>
  <c r="V525"/>
  <c r="V320"/>
  <c r="V317"/>
  <c r="V526"/>
  <c r="V531"/>
  <c r="V528"/>
  <c r="V324"/>
  <c r="V524"/>
  <c r="V529"/>
  <c r="V318"/>
  <c r="F127" i="2"/>
  <c r="H127" s="1"/>
  <c r="N540" i="1"/>
  <c r="N654"/>
  <c r="F248" i="2"/>
  <c r="N117" i="1"/>
  <c r="V79"/>
  <c r="V93"/>
  <c r="V96" s="1"/>
  <c r="V653"/>
  <c r="V126"/>
  <c r="V111"/>
  <c r="V112"/>
  <c r="F33" i="2"/>
  <c r="V124" i="1"/>
  <c r="V123"/>
  <c r="V125"/>
  <c r="R652"/>
  <c r="R110"/>
  <c r="R114" s="1"/>
  <c r="R138" s="1"/>
  <c r="F143" i="2" s="1"/>
  <c r="W275" i="1"/>
  <c r="AA254" i="2"/>
  <c r="AB254" s="1"/>
  <c r="AA130"/>
  <c r="AB130" s="1"/>
  <c r="K379"/>
  <c r="I379"/>
  <c r="AA249"/>
  <c r="AB249" s="1"/>
  <c r="U128" i="1"/>
  <c r="Z421"/>
  <c r="Z423" s="1"/>
  <c r="Z46"/>
  <c r="Z48" s="1"/>
  <c r="Z474"/>
  <c r="Z497"/>
  <c r="Z631"/>
  <c r="Z373" s="1"/>
  <c r="Z379" s="1"/>
  <c r="Z638"/>
  <c r="Z121" s="1"/>
  <c r="Z262"/>
  <c r="W1062" i="2"/>
  <c r="T1062"/>
  <c r="L1062"/>
  <c r="J1062"/>
  <c r="AA486"/>
  <c r="AB486" s="1"/>
  <c r="AA435"/>
  <c r="AB435" s="1"/>
  <c r="U536" i="1"/>
  <c r="U538" s="1"/>
  <c r="AA483" i="2"/>
  <c r="AB483" s="1"/>
  <c r="N379"/>
  <c r="J379"/>
  <c r="U437"/>
  <c r="Q437"/>
  <c r="Z353" l="1"/>
  <c r="AA353" s="1"/>
  <c r="AB353" s="1"/>
  <c r="Z18"/>
  <c r="AA18" s="1"/>
  <c r="AB18" s="1"/>
  <c r="Z477"/>
  <c r="AA477" s="1"/>
  <c r="AB477" s="1"/>
  <c r="Z77"/>
  <c r="AA77" s="1"/>
  <c r="AB77" s="1"/>
  <c r="Z534"/>
  <c r="AA534" s="1"/>
  <c r="AB534" s="1"/>
  <c r="Z125"/>
  <c r="AA125" s="1"/>
  <c r="AB125" s="1"/>
  <c r="Z362"/>
  <c r="AA362" s="1"/>
  <c r="AB362" s="1"/>
  <c r="Z640"/>
  <c r="AA640" s="1"/>
  <c r="AB640" s="1"/>
  <c r="Z592"/>
  <c r="AA592" s="1"/>
  <c r="AB592" s="1"/>
  <c r="Z296"/>
  <c r="AA296" s="1"/>
  <c r="AB296" s="1"/>
  <c r="Z420"/>
  <c r="AA420" s="1"/>
  <c r="AB420" s="1"/>
  <c r="Z9"/>
  <c r="AA9" s="1"/>
  <c r="AB9" s="1"/>
  <c r="Z182"/>
  <c r="AA182" s="1"/>
  <c r="AB182" s="1"/>
  <c r="Z525"/>
  <c r="AA525" s="1"/>
  <c r="AB525" s="1"/>
  <c r="Z68"/>
  <c r="AA68" s="1"/>
  <c r="AB68" s="1"/>
  <c r="Z411"/>
  <c r="AA411" s="1"/>
  <c r="AB411" s="1"/>
  <c r="Z583"/>
  <c r="AA583" s="1"/>
  <c r="AB583" s="1"/>
  <c r="Z649"/>
  <c r="AA649" s="1"/>
  <c r="AB649" s="1"/>
  <c r="Z468"/>
  <c r="AA468" s="1"/>
  <c r="AB468" s="1"/>
  <c r="Z305"/>
  <c r="AA305" s="1"/>
  <c r="AB305" s="1"/>
  <c r="Z239"/>
  <c r="AA239" s="1"/>
  <c r="AB239" s="1"/>
  <c r="AA1069"/>
  <c r="AB1069" s="1"/>
  <c r="Z646"/>
  <c r="Z74"/>
  <c r="Z417"/>
  <c r="Z480"/>
  <c r="Z365"/>
  <c r="Z423"/>
  <c r="Z595"/>
  <c r="Z652"/>
  <c r="Z537"/>
  <c r="Z308"/>
  <c r="Z80"/>
  <c r="Z359"/>
  <c r="AA641" i="1"/>
  <c r="X105"/>
  <c r="AA204"/>
  <c r="X277"/>
  <c r="X275"/>
  <c r="AA456"/>
  <c r="AA455"/>
  <c r="AA428"/>
  <c r="AA432" s="1"/>
  <c r="AA213"/>
  <c r="AA249"/>
  <c r="AA638"/>
  <c r="AA121" s="1"/>
  <c r="Z206"/>
  <c r="E14" i="24"/>
  <c r="Z649" i="1"/>
  <c r="Z60"/>
  <c r="Z102"/>
  <c r="Z12"/>
  <c r="Z134"/>
  <c r="Z103"/>
  <c r="Z58"/>
  <c r="Z13"/>
  <c r="Z10"/>
  <c r="Z61"/>
  <c r="Z11"/>
  <c r="Z75"/>
  <c r="Z9"/>
  <c r="Z15" s="1"/>
  <c r="U333"/>
  <c r="F205" i="2"/>
  <c r="AA657" i="1"/>
  <c r="AA156"/>
  <c r="AA162" s="1"/>
  <c r="J642" i="2"/>
  <c r="J646" s="1"/>
  <c r="J594"/>
  <c r="J595" s="1"/>
  <c r="J422"/>
  <c r="J423" s="1"/>
  <c r="J70"/>
  <c r="J74" s="1"/>
  <c r="J536"/>
  <c r="J537" s="1"/>
  <c r="J193"/>
  <c r="J651"/>
  <c r="J652" s="1"/>
  <c r="J298"/>
  <c r="J302" s="1"/>
  <c r="J307"/>
  <c r="J308" s="1"/>
  <c r="J11"/>
  <c r="J136"/>
  <c r="J241"/>
  <c r="J245" s="1"/>
  <c r="J479"/>
  <c r="J480" s="1"/>
  <c r="J250"/>
  <c r="J585"/>
  <c r="J589" s="1"/>
  <c r="J527"/>
  <c r="J531" s="1"/>
  <c r="J470"/>
  <c r="J474" s="1"/>
  <c r="J79"/>
  <c r="J80" s="1"/>
  <c r="J127"/>
  <c r="J20"/>
  <c r="J21" s="1"/>
  <c r="J413"/>
  <c r="J417" s="1"/>
  <c r="J184"/>
  <c r="J364"/>
  <c r="J365" s="1"/>
  <c r="J355"/>
  <c r="J359" s="1"/>
  <c r="V107" i="1"/>
  <c r="F92" i="2" s="1"/>
  <c r="V530" i="1"/>
  <c r="V604"/>
  <c r="V598"/>
  <c r="F549" i="2" s="1"/>
  <c r="V527" i="1"/>
  <c r="V319"/>
  <c r="V322"/>
  <c r="V602"/>
  <c r="F664" i="2" s="1"/>
  <c r="V323" i="1"/>
  <c r="V596"/>
  <c r="V600"/>
  <c r="F607" i="2" s="1"/>
  <c r="L136"/>
  <c r="L298"/>
  <c r="L302" s="1"/>
  <c r="L307"/>
  <c r="L308" s="1"/>
  <c r="L642"/>
  <c r="L646" s="1"/>
  <c r="L585"/>
  <c r="L589" s="1"/>
  <c r="L11"/>
  <c r="L651"/>
  <c r="L652" s="1"/>
  <c r="L364"/>
  <c r="L365" s="1"/>
  <c r="L70"/>
  <c r="L74" s="1"/>
  <c r="L527"/>
  <c r="L531" s="1"/>
  <c r="L470"/>
  <c r="L474" s="1"/>
  <c r="L422"/>
  <c r="L423" s="1"/>
  <c r="L250"/>
  <c r="L413"/>
  <c r="L417" s="1"/>
  <c r="L193"/>
  <c r="L20"/>
  <c r="L21" s="1"/>
  <c r="L594"/>
  <c r="L595" s="1"/>
  <c r="L79"/>
  <c r="L80" s="1"/>
  <c r="L355"/>
  <c r="L359" s="1"/>
  <c r="L536"/>
  <c r="L537" s="1"/>
  <c r="L241"/>
  <c r="L245" s="1"/>
  <c r="L184"/>
  <c r="L479"/>
  <c r="L480" s="1"/>
  <c r="L127"/>
  <c r="W536"/>
  <c r="W537" s="1"/>
  <c r="W364"/>
  <c r="W365" s="1"/>
  <c r="W307"/>
  <c r="W308" s="1"/>
  <c r="W136"/>
  <c r="W241"/>
  <c r="W245" s="1"/>
  <c r="W184"/>
  <c r="W188" s="1"/>
  <c r="W527"/>
  <c r="W531" s="1"/>
  <c r="W585"/>
  <c r="W589" s="1"/>
  <c r="W127"/>
  <c r="W11"/>
  <c r="W594"/>
  <c r="W595" s="1"/>
  <c r="W470"/>
  <c r="W474" s="1"/>
  <c r="W20"/>
  <c r="W21" s="1"/>
  <c r="W79"/>
  <c r="W80" s="1"/>
  <c r="W413"/>
  <c r="W417" s="1"/>
  <c r="W651"/>
  <c r="W652" s="1"/>
  <c r="W642"/>
  <c r="W646" s="1"/>
  <c r="W479"/>
  <c r="W480" s="1"/>
  <c r="W298"/>
  <c r="W302" s="1"/>
  <c r="W422"/>
  <c r="W423" s="1"/>
  <c r="W193"/>
  <c r="W250"/>
  <c r="W70"/>
  <c r="W74" s="1"/>
  <c r="W355"/>
  <c r="W359" s="1"/>
  <c r="Z657" i="1"/>
  <c r="Z156"/>
  <c r="Z162" s="1"/>
  <c r="J143" i="2"/>
  <c r="H143"/>
  <c r="K143"/>
  <c r="L143"/>
  <c r="O143"/>
  <c r="Q143"/>
  <c r="R143"/>
  <c r="U143"/>
  <c r="W143"/>
  <c r="Z143"/>
  <c r="G143"/>
  <c r="I143"/>
  <c r="N143"/>
  <c r="M143"/>
  <c r="P143"/>
  <c r="T143"/>
  <c r="S143"/>
  <c r="V143"/>
  <c r="Y143"/>
  <c r="X143"/>
  <c r="J33"/>
  <c r="M33"/>
  <c r="S33"/>
  <c r="X33"/>
  <c r="Z33"/>
  <c r="H33"/>
  <c r="L33"/>
  <c r="P33"/>
  <c r="R33"/>
  <c r="U33"/>
  <c r="K33"/>
  <c r="O33"/>
  <c r="W33"/>
  <c r="Y33"/>
  <c r="G33"/>
  <c r="I33"/>
  <c r="N33"/>
  <c r="Q33"/>
  <c r="T33"/>
  <c r="V33"/>
  <c r="N120" i="1"/>
  <c r="I490" i="2"/>
  <c r="R490"/>
  <c r="Z490"/>
  <c r="L490"/>
  <c r="S490"/>
  <c r="K490"/>
  <c r="T490"/>
  <c r="G490"/>
  <c r="N490"/>
  <c r="U490"/>
  <c r="M490"/>
  <c r="W490"/>
  <c r="H490"/>
  <c r="O490"/>
  <c r="V490"/>
  <c r="Q490"/>
  <c r="Y490"/>
  <c r="J490"/>
  <c r="P490"/>
  <c r="X490"/>
  <c r="N652" i="1"/>
  <c r="N110"/>
  <c r="K1103" i="2"/>
  <c r="K15"/>
  <c r="G29" i="26"/>
  <c r="E28"/>
  <c r="K188" i="2"/>
  <c r="E30" i="26"/>
  <c r="I1103" i="2"/>
  <c r="I15"/>
  <c r="I810"/>
  <c r="I816"/>
  <c r="I808"/>
  <c r="I811"/>
  <c r="I188"/>
  <c r="P1103"/>
  <c r="P15"/>
  <c r="G29" i="31"/>
  <c r="E29"/>
  <c r="P810" i="2"/>
  <c r="D33" i="31" s="1"/>
  <c r="E33" s="1"/>
  <c r="S188" i="2"/>
  <c r="S811"/>
  <c r="S816"/>
  <c r="S808"/>
  <c r="S810"/>
  <c r="V816"/>
  <c r="V811"/>
  <c r="V808"/>
  <c r="Z1103"/>
  <c r="Z15"/>
  <c r="AA135"/>
  <c r="AB135" s="1"/>
  <c r="G146"/>
  <c r="H146"/>
  <c r="J146"/>
  <c r="O146"/>
  <c r="N146"/>
  <c r="S146"/>
  <c r="P146"/>
  <c r="T146"/>
  <c r="W146"/>
  <c r="Z146"/>
  <c r="K146"/>
  <c r="I146"/>
  <c r="L146"/>
  <c r="M146"/>
  <c r="R146"/>
  <c r="U146"/>
  <c r="Q146"/>
  <c r="V146"/>
  <c r="Y146"/>
  <c r="X146"/>
  <c r="AA203"/>
  <c r="AB203" s="1"/>
  <c r="I606"/>
  <c r="G606"/>
  <c r="L606"/>
  <c r="O606"/>
  <c r="S606"/>
  <c r="V606"/>
  <c r="W606"/>
  <c r="Y606"/>
  <c r="M606"/>
  <c r="P606"/>
  <c r="T606"/>
  <c r="Z606"/>
  <c r="X606"/>
  <c r="R606"/>
  <c r="Q606"/>
  <c r="H606"/>
  <c r="U606"/>
  <c r="K606"/>
  <c r="N606"/>
  <c r="J606"/>
  <c r="I663"/>
  <c r="L663"/>
  <c r="O663"/>
  <c r="V663"/>
  <c r="W663"/>
  <c r="Z663"/>
  <c r="G663"/>
  <c r="M663"/>
  <c r="P663"/>
  <c r="S663"/>
  <c r="T663"/>
  <c r="X663"/>
  <c r="Y663"/>
  <c r="R663"/>
  <c r="Q663"/>
  <c r="H663"/>
  <c r="U663"/>
  <c r="K663"/>
  <c r="N663"/>
  <c r="J663"/>
  <c r="F491"/>
  <c r="U606" i="1"/>
  <c r="U608" s="1"/>
  <c r="P548" i="2"/>
  <c r="M548"/>
  <c r="T548"/>
  <c r="W548"/>
  <c r="X548"/>
  <c r="I548"/>
  <c r="G548"/>
  <c r="O548"/>
  <c r="L548"/>
  <c r="S548"/>
  <c r="V548"/>
  <c r="Y548"/>
  <c r="Z548"/>
  <c r="R548"/>
  <c r="H548"/>
  <c r="Q548"/>
  <c r="K548"/>
  <c r="U548"/>
  <c r="N548"/>
  <c r="J548"/>
  <c r="M91"/>
  <c r="L91"/>
  <c r="P91"/>
  <c r="S91"/>
  <c r="V91"/>
  <c r="W91"/>
  <c r="Z91"/>
  <c r="I91"/>
  <c r="G91"/>
  <c r="O91"/>
  <c r="R91"/>
  <c r="T91"/>
  <c r="Y91"/>
  <c r="X91"/>
  <c r="Q91"/>
  <c r="H91"/>
  <c r="K91"/>
  <c r="U91"/>
  <c r="N91"/>
  <c r="J91"/>
  <c r="T655" i="1"/>
  <c r="T118"/>
  <c r="X665"/>
  <c r="X592"/>
  <c r="X594" s="1"/>
  <c r="F440" i="2" s="1"/>
  <c r="X327" i="1"/>
  <c r="X584"/>
  <c r="X586" s="1"/>
  <c r="F382" i="2" s="1"/>
  <c r="X326" i="1"/>
  <c r="X575"/>
  <c r="X533"/>
  <c r="X534"/>
  <c r="W107"/>
  <c r="F93" i="2" s="1"/>
  <c r="F94" s="1"/>
  <c r="W319" i="1"/>
  <c r="W602"/>
  <c r="F665" i="2" s="1"/>
  <c r="W604" i="1"/>
  <c r="W322"/>
  <c r="W596"/>
  <c r="W600"/>
  <c r="F608" i="2" s="1"/>
  <c r="W527" i="1"/>
  <c r="W598"/>
  <c r="F550" i="2" s="1"/>
  <c r="W323" i="1"/>
  <c r="W530"/>
  <c r="G321" i="2"/>
  <c r="K321"/>
  <c r="Y321"/>
  <c r="S321"/>
  <c r="Z321"/>
  <c r="V321"/>
  <c r="W321"/>
  <c r="O321"/>
  <c r="R321"/>
  <c r="P321"/>
  <c r="T321"/>
  <c r="M321"/>
  <c r="L321"/>
  <c r="N321"/>
  <c r="Q321"/>
  <c r="J321"/>
  <c r="I321"/>
  <c r="X321"/>
  <c r="H321"/>
  <c r="U321"/>
  <c r="V655" i="1"/>
  <c r="V118"/>
  <c r="N536" i="2"/>
  <c r="N537" s="1"/>
  <c r="N193"/>
  <c r="N184"/>
  <c r="N250"/>
  <c r="N642"/>
  <c r="N646" s="1"/>
  <c r="N651"/>
  <c r="N652" s="1"/>
  <c r="N20"/>
  <c r="N21" s="1"/>
  <c r="N70"/>
  <c r="N74" s="1"/>
  <c r="N79"/>
  <c r="N80" s="1"/>
  <c r="N527"/>
  <c r="N531" s="1"/>
  <c r="N241"/>
  <c r="N245" s="1"/>
  <c r="N594"/>
  <c r="N595" s="1"/>
  <c r="N355"/>
  <c r="N359" s="1"/>
  <c r="N127"/>
  <c r="N479"/>
  <c r="N480" s="1"/>
  <c r="N11"/>
  <c r="N585"/>
  <c r="N589" s="1"/>
  <c r="N413"/>
  <c r="N417" s="1"/>
  <c r="N422"/>
  <c r="N423" s="1"/>
  <c r="N470"/>
  <c r="N474" s="1"/>
  <c r="N136"/>
  <c r="N298"/>
  <c r="N302" s="1"/>
  <c r="N307"/>
  <c r="N308" s="1"/>
  <c r="N364"/>
  <c r="N365" s="1"/>
  <c r="Q184"/>
  <c r="Q193"/>
  <c r="Q307"/>
  <c r="Q308" s="1"/>
  <c r="Q364"/>
  <c r="Q365" s="1"/>
  <c r="Q470"/>
  <c r="Q474" s="1"/>
  <c r="Q594"/>
  <c r="Q595" s="1"/>
  <c r="Q127"/>
  <c r="Q79"/>
  <c r="Q80" s="1"/>
  <c r="Q355"/>
  <c r="Q359" s="1"/>
  <c r="Q585"/>
  <c r="Q589" s="1"/>
  <c r="Q642"/>
  <c r="Q646" s="1"/>
  <c r="Q413"/>
  <c r="Q417" s="1"/>
  <c r="Q136"/>
  <c r="Q651"/>
  <c r="Q652" s="1"/>
  <c r="Q527"/>
  <c r="Q531" s="1"/>
  <c r="Q250"/>
  <c r="Q20"/>
  <c r="Q21" s="1"/>
  <c r="Q70"/>
  <c r="Q74" s="1"/>
  <c r="Q479"/>
  <c r="Q480" s="1"/>
  <c r="Q422"/>
  <c r="Q423" s="1"/>
  <c r="Q11"/>
  <c r="Q298"/>
  <c r="Q302" s="1"/>
  <c r="Q241"/>
  <c r="Q245" s="1"/>
  <c r="Q536"/>
  <c r="Q537" s="1"/>
  <c r="W306" i="1"/>
  <c r="Z381"/>
  <c r="Z656"/>
  <c r="Z144"/>
  <c r="Z153" s="1"/>
  <c r="Z164" s="1"/>
  <c r="AA200" i="2"/>
  <c r="AB200" s="1"/>
  <c r="AA260"/>
  <c r="AB260" s="1"/>
  <c r="AA319"/>
  <c r="AB319" s="1"/>
  <c r="E30" i="24"/>
  <c r="H1103" i="2"/>
  <c r="H15"/>
  <c r="H811"/>
  <c r="H816"/>
  <c r="H808"/>
  <c r="M816"/>
  <c r="M808"/>
  <c r="M811"/>
  <c r="M810"/>
  <c r="E29" i="28"/>
  <c r="O810" i="2"/>
  <c r="D33" i="28" s="1"/>
  <c r="E33" s="1"/>
  <c r="O816" i="2"/>
  <c r="O811"/>
  <c r="O808"/>
  <c r="U188"/>
  <c r="U816"/>
  <c r="U808"/>
  <c r="U811"/>
  <c r="U810"/>
  <c r="X810"/>
  <c r="X1103"/>
  <c r="X15"/>
  <c r="X811"/>
  <c r="X816"/>
  <c r="X808"/>
  <c r="AA651" i="1"/>
  <c r="AB202"/>
  <c r="AB215"/>
  <c r="AB430"/>
  <c r="AB408"/>
  <c r="AB500"/>
  <c r="AB33"/>
  <c r="AB651" s="1"/>
  <c r="AB42"/>
  <c r="AB295"/>
  <c r="AB375"/>
  <c r="AB301"/>
  <c r="AB494"/>
  <c r="AB502"/>
  <c r="AB44"/>
  <c r="AB292"/>
  <c r="AB192"/>
  <c r="AB285"/>
  <c r="AB385"/>
  <c r="AB363"/>
  <c r="AB491"/>
  <c r="AB507"/>
  <c r="AB27"/>
  <c r="AB200"/>
  <c r="AB178"/>
  <c r="AB190"/>
  <c r="AB284"/>
  <c r="AB364"/>
  <c r="AB296"/>
  <c r="AB508"/>
  <c r="AB640"/>
  <c r="AB72"/>
  <c r="AB148"/>
  <c r="AB41"/>
  <c r="AB457" s="1"/>
  <c r="AB113"/>
  <c r="AB170"/>
  <c r="AB294"/>
  <c r="AB297"/>
  <c r="AB302"/>
  <c r="AB293"/>
  <c r="AB581"/>
  <c r="AB504"/>
  <c r="AB157"/>
  <c r="AB189"/>
  <c r="AB201"/>
  <c r="AB377"/>
  <c r="AB407"/>
  <c r="AB300"/>
  <c r="AB411"/>
  <c r="AB505"/>
  <c r="AB396"/>
  <c r="AB416"/>
  <c r="AB509"/>
  <c r="AB639"/>
  <c r="AB40"/>
  <c r="AB37"/>
  <c r="AB99"/>
  <c r="AB417"/>
  <c r="AB365"/>
  <c r="AB199"/>
  <c r="AB429"/>
  <c r="AB506"/>
  <c r="AB229"/>
  <c r="AB444"/>
  <c r="AB446"/>
  <c r="AB493"/>
  <c r="AC2"/>
  <c r="AB146"/>
  <c r="AB283"/>
  <c r="AB191"/>
  <c r="AB150"/>
  <c r="AB43"/>
  <c r="AB478" s="1"/>
  <c r="AB151"/>
  <c r="AB159"/>
  <c r="AB169"/>
  <c r="AB216"/>
  <c r="AB388"/>
  <c r="AB409"/>
  <c r="AB501"/>
  <c r="AB39"/>
  <c r="AB266" s="1"/>
  <c r="AB23"/>
  <c r="AB147"/>
  <c r="AB145"/>
  <c r="AB171"/>
  <c r="AB389"/>
  <c r="AB368"/>
  <c r="AB458"/>
  <c r="AB492"/>
  <c r="AB419"/>
  <c r="AB589"/>
  <c r="AB158"/>
  <c r="AB168"/>
  <c r="AB386"/>
  <c r="AB395"/>
  <c r="AB503"/>
  <c r="AB376"/>
  <c r="AB298"/>
  <c r="AB510"/>
  <c r="AB36"/>
  <c r="AB246" s="1"/>
  <c r="AB73"/>
  <c r="AB63"/>
  <c r="AB459"/>
  <c r="AB495"/>
  <c r="AB217"/>
  <c r="AB286"/>
  <c r="AB398"/>
  <c r="AB299"/>
  <c r="AB418"/>
  <c r="AB149"/>
  <c r="AB38"/>
  <c r="AB455" s="1"/>
  <c r="AB64"/>
  <c r="AB172"/>
  <c r="AB180"/>
  <c r="AB374"/>
  <c r="AB631" s="1"/>
  <c r="AB373" s="1"/>
  <c r="AB379" s="1"/>
  <c r="AB657" s="1"/>
  <c r="AB19"/>
  <c r="AB29" s="1"/>
  <c r="AB570" s="1"/>
  <c r="AB179"/>
  <c r="AB160"/>
  <c r="AB387"/>
  <c r="AB287"/>
  <c r="AB367"/>
  <c r="AB475"/>
  <c r="AB410"/>
  <c r="AB181"/>
  <c r="AB251"/>
  <c r="AB397"/>
  <c r="AB131"/>
  <c r="AB366"/>
  <c r="AB442"/>
  <c r="AB438"/>
  <c r="AB230"/>
  <c r="AB265"/>
  <c r="AB249"/>
  <c r="AB247"/>
  <c r="AB439"/>
  <c r="AB441"/>
  <c r="AB236"/>
  <c r="AB440"/>
  <c r="AB572"/>
  <c r="AB445"/>
  <c r="AB250"/>
  <c r="AB267"/>
  <c r="AB582"/>
  <c r="AB590"/>
  <c r="AB268"/>
  <c r="AB573"/>
  <c r="AB100"/>
  <c r="AB476"/>
  <c r="AB263"/>
  <c r="AB479"/>
  <c r="AB454"/>
  <c r="AB264"/>
  <c r="Y662"/>
  <c r="Y244"/>
  <c r="Y257" s="1"/>
  <c r="W664"/>
  <c r="W315"/>
  <c r="W528"/>
  <c r="W531"/>
  <c r="W316"/>
  <c r="W523"/>
  <c r="W321"/>
  <c r="W320"/>
  <c r="W529"/>
  <c r="W324"/>
  <c r="W532"/>
  <c r="W524"/>
  <c r="W318"/>
  <c r="W325"/>
  <c r="W525"/>
  <c r="W317"/>
  <c r="W526"/>
  <c r="X514"/>
  <c r="V329"/>
  <c r="V331" s="1"/>
  <c r="V128"/>
  <c r="V536"/>
  <c r="V538" s="1"/>
  <c r="K127" i="2"/>
  <c r="P127"/>
  <c r="S127"/>
  <c r="Z127"/>
  <c r="AA32"/>
  <c r="AB32" s="1"/>
  <c r="X15" i="1"/>
  <c r="W128"/>
  <c r="F322" i="2"/>
  <c r="G30" i="28"/>
  <c r="Y219" i="1"/>
  <c r="AA304"/>
  <c r="AA236"/>
  <c r="AA100"/>
  <c r="AA633"/>
  <c r="AA394" s="1"/>
  <c r="AA400" s="1"/>
  <c r="AA421"/>
  <c r="AA46"/>
  <c r="AA441"/>
  <c r="AA629"/>
  <c r="AA362" s="1"/>
  <c r="AA370" s="1"/>
  <c r="AA489" i="2"/>
  <c r="AB489" s="1"/>
  <c r="AA378"/>
  <c r="AB378" s="1"/>
  <c r="Y239" i="1"/>
  <c r="U654"/>
  <c r="U540"/>
  <c r="U117"/>
  <c r="U120" s="1"/>
  <c r="F262" i="2"/>
  <c r="T364"/>
  <c r="T365" s="1"/>
  <c r="T127"/>
  <c r="T479"/>
  <c r="T480" s="1"/>
  <c r="T536"/>
  <c r="T537" s="1"/>
  <c r="T136"/>
  <c r="T642"/>
  <c r="T646" s="1"/>
  <c r="T413"/>
  <c r="T417" s="1"/>
  <c r="T193"/>
  <c r="T527"/>
  <c r="T531" s="1"/>
  <c r="T585"/>
  <c r="T589" s="1"/>
  <c r="T184"/>
  <c r="T20"/>
  <c r="T21" s="1"/>
  <c r="T470"/>
  <c r="T474" s="1"/>
  <c r="T307"/>
  <c r="T308" s="1"/>
  <c r="T651"/>
  <c r="T652" s="1"/>
  <c r="T79"/>
  <c r="T80" s="1"/>
  <c r="T11"/>
  <c r="T241"/>
  <c r="T245" s="1"/>
  <c r="T298"/>
  <c r="T302" s="1"/>
  <c r="T70"/>
  <c r="T74" s="1"/>
  <c r="T355"/>
  <c r="T359" s="1"/>
  <c r="T594"/>
  <c r="T595" s="1"/>
  <c r="T250"/>
  <c r="T422"/>
  <c r="T423" s="1"/>
  <c r="Z650" i="1"/>
  <c r="Z591"/>
  <c r="Z574"/>
  <c r="Z253"/>
  <c r="Z460"/>
  <c r="Z480"/>
  <c r="Z252"/>
  <c r="Z101"/>
  <c r="Z105" s="1"/>
  <c r="Z461"/>
  <c r="Z133"/>
  <c r="Z136" s="1"/>
  <c r="Z583"/>
  <c r="Z65"/>
  <c r="Z62"/>
  <c r="Z269"/>
  <c r="Z74"/>
  <c r="Z77" s="1"/>
  <c r="Z94" s="1"/>
  <c r="Z255"/>
  <c r="Z254"/>
  <c r="F251" i="2"/>
  <c r="Q248"/>
  <c r="N248"/>
  <c r="N251" s="1"/>
  <c r="W248"/>
  <c r="W251" s="1"/>
  <c r="U248"/>
  <c r="U251" s="1"/>
  <c r="V248"/>
  <c r="V251" s="1"/>
  <c r="L248"/>
  <c r="L251" s="1"/>
  <c r="Y248"/>
  <c r="R248"/>
  <c r="H248"/>
  <c r="H251" s="1"/>
  <c r="K248"/>
  <c r="K251" s="1"/>
  <c r="P248"/>
  <c r="P251" s="1"/>
  <c r="I248"/>
  <c r="I251" s="1"/>
  <c r="O248"/>
  <c r="O251" s="1"/>
  <c r="T248"/>
  <c r="Z248"/>
  <c r="Z251" s="1"/>
  <c r="S248"/>
  <c r="S251" s="1"/>
  <c r="J248"/>
  <c r="J251" s="1"/>
  <c r="M248"/>
  <c r="M251" s="1"/>
  <c r="X248"/>
  <c r="X251" s="1"/>
  <c r="G248"/>
  <c r="F194"/>
  <c r="Y191"/>
  <c r="W191"/>
  <c r="W194" s="1"/>
  <c r="U191"/>
  <c r="V191"/>
  <c r="V194" s="1"/>
  <c r="R191"/>
  <c r="Q191"/>
  <c r="N191"/>
  <c r="L191"/>
  <c r="H191"/>
  <c r="T191"/>
  <c r="K191"/>
  <c r="M191"/>
  <c r="Z191"/>
  <c r="Z194" s="1"/>
  <c r="P191"/>
  <c r="I191"/>
  <c r="O191"/>
  <c r="S191"/>
  <c r="J191"/>
  <c r="X191"/>
  <c r="X194" s="1"/>
  <c r="G191"/>
  <c r="G1062"/>
  <c r="AA1061"/>
  <c r="AB1061" s="1"/>
  <c r="E29" i="26"/>
  <c r="K810" i="2"/>
  <c r="D33" i="26" s="1"/>
  <c r="E33" s="1"/>
  <c r="G30"/>
  <c r="K808" i="2"/>
  <c r="K816"/>
  <c r="K811"/>
  <c r="G30" i="31"/>
  <c r="E30"/>
  <c r="E28"/>
  <c r="P188" i="2"/>
  <c r="P811"/>
  <c r="P816"/>
  <c r="P808"/>
  <c r="S1103"/>
  <c r="S15"/>
  <c r="V1103"/>
  <c r="V15"/>
  <c r="AA140"/>
  <c r="AB140" s="1"/>
  <c r="T333" i="1"/>
  <c r="T608"/>
  <c r="F204" i="2"/>
  <c r="J34"/>
  <c r="J35" s="1"/>
  <c r="N34"/>
  <c r="N35" s="1"/>
  <c r="T34"/>
  <c r="T35" s="1"/>
  <c r="Z34"/>
  <c r="Z35" s="1"/>
  <c r="Q34"/>
  <c r="Q35" s="1"/>
  <c r="I34"/>
  <c r="I35" s="1"/>
  <c r="L34"/>
  <c r="L35" s="1"/>
  <c r="S34"/>
  <c r="S35" s="1"/>
  <c r="P34"/>
  <c r="P35" s="1"/>
  <c r="K34"/>
  <c r="K35" s="1"/>
  <c r="R34"/>
  <c r="R35" s="1"/>
  <c r="W34"/>
  <c r="W35" s="1"/>
  <c r="M34"/>
  <c r="M35" s="1"/>
  <c r="X34"/>
  <c r="X35" s="1"/>
  <c r="G34"/>
  <c r="O34"/>
  <c r="O35" s="1"/>
  <c r="Y34"/>
  <c r="Y35" s="1"/>
  <c r="V34"/>
  <c r="V35" s="1"/>
  <c r="H34"/>
  <c r="H35" s="1"/>
  <c r="U34"/>
  <c r="U35" s="1"/>
  <c r="T538" i="1"/>
  <c r="X306"/>
  <c r="R642" i="2"/>
  <c r="R646" s="1"/>
  <c r="R184"/>
  <c r="R536"/>
  <c r="R537" s="1"/>
  <c r="R79"/>
  <c r="R80" s="1"/>
  <c r="R413"/>
  <c r="R417" s="1"/>
  <c r="R651"/>
  <c r="R652" s="1"/>
  <c r="R127"/>
  <c r="R364"/>
  <c r="R365" s="1"/>
  <c r="R241"/>
  <c r="R245" s="1"/>
  <c r="R307"/>
  <c r="R308" s="1"/>
  <c r="R594"/>
  <c r="R595" s="1"/>
  <c r="R470"/>
  <c r="R474" s="1"/>
  <c r="R20"/>
  <c r="R21" s="1"/>
  <c r="R527"/>
  <c r="R531" s="1"/>
  <c r="R193"/>
  <c r="R479"/>
  <c r="R480" s="1"/>
  <c r="R136"/>
  <c r="R355"/>
  <c r="R359" s="1"/>
  <c r="R11"/>
  <c r="R298"/>
  <c r="R302" s="1"/>
  <c r="R250"/>
  <c r="R251" s="1"/>
  <c r="R70"/>
  <c r="R74" s="1"/>
  <c r="R585"/>
  <c r="R589" s="1"/>
  <c r="R422"/>
  <c r="R423" s="1"/>
  <c r="Y250"/>
  <c r="Y651"/>
  <c r="Y652" s="1"/>
  <c r="Y136"/>
  <c r="Y79"/>
  <c r="Y80" s="1"/>
  <c r="Y184"/>
  <c r="Y188" s="1"/>
  <c r="Y127"/>
  <c r="Y355"/>
  <c r="Y359" s="1"/>
  <c r="Y479"/>
  <c r="Y480" s="1"/>
  <c r="Y193"/>
  <c r="Y11"/>
  <c r="Y422"/>
  <c r="Y423" s="1"/>
  <c r="Y241"/>
  <c r="Y245" s="1"/>
  <c r="Y298"/>
  <c r="Y302" s="1"/>
  <c r="Y307"/>
  <c r="Y308" s="1"/>
  <c r="Y594"/>
  <c r="Y595" s="1"/>
  <c r="Y536"/>
  <c r="Y537" s="1"/>
  <c r="Y585"/>
  <c r="Y589" s="1"/>
  <c r="Y20"/>
  <c r="Y21" s="1"/>
  <c r="Y364"/>
  <c r="Y365" s="1"/>
  <c r="Y413"/>
  <c r="Y417" s="1"/>
  <c r="Y470"/>
  <c r="Y474" s="1"/>
  <c r="Y642"/>
  <c r="Y646" s="1"/>
  <c r="Y70"/>
  <c r="Y74" s="1"/>
  <c r="Y527"/>
  <c r="Y531" s="1"/>
  <c r="Z658" i="1"/>
  <c r="Z402"/>
  <c r="Z167"/>
  <c r="Z174" s="1"/>
  <c r="Z185" s="1"/>
  <c r="Z661"/>
  <c r="Z233"/>
  <c r="Z234"/>
  <c r="Z224"/>
  <c r="Z237"/>
  <c r="Z226"/>
  <c r="Z232"/>
  <c r="Z227"/>
  <c r="Z225"/>
  <c r="Z228"/>
  <c r="Z235"/>
  <c r="Z231"/>
  <c r="G29" i="24"/>
  <c r="H188" i="2"/>
  <c r="E28" i="24"/>
  <c r="E29"/>
  <c r="H810" i="2"/>
  <c r="D33" i="24" s="1"/>
  <c r="E33" s="1"/>
  <c r="G30"/>
  <c r="M1103" i="2"/>
  <c r="M15"/>
  <c r="M188"/>
  <c r="O188"/>
  <c r="E28" i="28"/>
  <c r="E30"/>
  <c r="O1103" i="2"/>
  <c r="O15"/>
  <c r="U1103"/>
  <c r="U15"/>
  <c r="G320"/>
  <c r="G322" s="1"/>
  <c r="J320"/>
  <c r="J322" s="1"/>
  <c r="H320"/>
  <c r="N320"/>
  <c r="M320"/>
  <c r="Q320"/>
  <c r="Q322" s="1"/>
  <c r="V320"/>
  <c r="V322" s="1"/>
  <c r="S320"/>
  <c r="W320"/>
  <c r="W322" s="1"/>
  <c r="Y320"/>
  <c r="Y322" s="1"/>
  <c r="I320"/>
  <c r="K320"/>
  <c r="L320"/>
  <c r="O320"/>
  <c r="P320"/>
  <c r="T320"/>
  <c r="T322" s="1"/>
  <c r="R320"/>
  <c r="R322" s="1"/>
  <c r="U320"/>
  <c r="U322" s="1"/>
  <c r="X320"/>
  <c r="X322" s="1"/>
  <c r="Z320"/>
  <c r="Z322" s="1"/>
  <c r="L138" i="1"/>
  <c r="AA436" i="2"/>
  <c r="AB436" s="1"/>
  <c r="G437"/>
  <c r="AA437" s="1"/>
  <c r="AB437" s="1"/>
  <c r="Y484" i="1"/>
  <c r="Y486" s="1"/>
  <c r="Y488" s="1"/>
  <c r="Y663"/>
  <c r="Y261"/>
  <c r="Y271" s="1"/>
  <c r="Y649"/>
  <c r="Y75"/>
  <c r="Y77" s="1"/>
  <c r="Y94" s="1"/>
  <c r="Y9"/>
  <c r="Y134"/>
  <c r="Y10"/>
  <c r="Y58"/>
  <c r="Y12"/>
  <c r="Y103"/>
  <c r="Y105" s="1"/>
  <c r="Y102"/>
  <c r="Y60"/>
  <c r="Y61"/>
  <c r="Y13"/>
  <c r="Y11"/>
  <c r="AA90" i="2"/>
  <c r="AB90" s="1"/>
  <c r="AA605"/>
  <c r="AB605" s="1"/>
  <c r="AA604"/>
  <c r="AB604" s="1"/>
  <c r="I127"/>
  <c r="V127"/>
  <c r="Y221" i="1"/>
  <c r="F35" i="2"/>
  <c r="AA257"/>
  <c r="AB257" s="1"/>
  <c r="Z635" i="1"/>
  <c r="Z472" s="1"/>
  <c r="Z482" s="1"/>
  <c r="G35" i="2"/>
  <c r="S322"/>
  <c r="AA662"/>
  <c r="AB662" s="1"/>
  <c r="AA547"/>
  <c r="AB547" s="1"/>
  <c r="M127"/>
  <c r="O127"/>
  <c r="U127"/>
  <c r="X127"/>
  <c r="AA413" i="1"/>
  <c r="AA229"/>
  <c r="AA446"/>
  <c r="AA445"/>
  <c r="AA512"/>
  <c r="AA497"/>
  <c r="AA632"/>
  <c r="AA384" s="1"/>
  <c r="AA391" s="1"/>
  <c r="Y136"/>
  <c r="G379" i="2"/>
  <c r="AA379" s="1"/>
  <c r="AB379" s="1"/>
  <c r="Z245" l="1"/>
  <c r="Z21"/>
  <c r="Z531"/>
  <c r="Z188"/>
  <c r="Z474"/>
  <c r="Z589"/>
  <c r="Z302"/>
  <c r="Z810" s="1"/>
  <c r="AA211" i="1"/>
  <c r="AA214"/>
  <c r="AA212"/>
  <c r="AB571"/>
  <c r="AB245"/>
  <c r="AB474"/>
  <c r="AB641"/>
  <c r="Z634"/>
  <c r="Z451" s="1"/>
  <c r="Z463" s="1"/>
  <c r="AA448"/>
  <c r="T251" i="2"/>
  <c r="AB262" i="1"/>
  <c r="AB473"/>
  <c r="AB452"/>
  <c r="AB477"/>
  <c r="AB443"/>
  <c r="AB132"/>
  <c r="AB456"/>
  <c r="AA661"/>
  <c r="AA226"/>
  <c r="AA235"/>
  <c r="AA227"/>
  <c r="AA228"/>
  <c r="AA224"/>
  <c r="AA225"/>
  <c r="AA237"/>
  <c r="AA233"/>
  <c r="AA232"/>
  <c r="AA234"/>
  <c r="AA231"/>
  <c r="Z662"/>
  <c r="Z244"/>
  <c r="Z257" s="1"/>
  <c r="AA402"/>
  <c r="AA658"/>
  <c r="AA167"/>
  <c r="AA174" s="1"/>
  <c r="E14" i="28"/>
  <c r="Z484" i="1"/>
  <c r="Z486" s="1"/>
  <c r="Z663"/>
  <c r="Z261"/>
  <c r="Z271" s="1"/>
  <c r="U773" i="2"/>
  <c r="U813"/>
  <c r="U817"/>
  <c r="U840"/>
  <c r="U812"/>
  <c r="O840"/>
  <c r="O817"/>
  <c r="O813"/>
  <c r="O812"/>
  <c r="O773"/>
  <c r="M817"/>
  <c r="M813"/>
  <c r="M773"/>
  <c r="M840"/>
  <c r="M812"/>
  <c r="K33" i="24"/>
  <c r="L33" s="1"/>
  <c r="Y810" i="2"/>
  <c r="R1103"/>
  <c r="R15"/>
  <c r="R811"/>
  <c r="R816"/>
  <c r="R808"/>
  <c r="X655" i="1"/>
  <c r="X118"/>
  <c r="T540"/>
  <c r="T654"/>
  <c r="F261" i="2"/>
  <c r="T117" i="1"/>
  <c r="V794" i="2"/>
  <c r="V723"/>
  <c r="S794"/>
  <c r="S723"/>
  <c r="K33" i="26"/>
  <c r="L33" s="1"/>
  <c r="AA191" i="2"/>
  <c r="AB191" s="1"/>
  <c r="J194"/>
  <c r="O194"/>
  <c r="G28" i="28" s="1"/>
  <c r="P194" i="2"/>
  <c r="M194"/>
  <c r="T194"/>
  <c r="Q194"/>
  <c r="T816"/>
  <c r="T811"/>
  <c r="T808"/>
  <c r="G262"/>
  <c r="O262"/>
  <c r="P262"/>
  <c r="S262"/>
  <c r="Y262"/>
  <c r="X262"/>
  <c r="I262"/>
  <c r="L262"/>
  <c r="M262"/>
  <c r="T262"/>
  <c r="R262"/>
  <c r="V262"/>
  <c r="W262"/>
  <c r="Z262"/>
  <c r="Q262"/>
  <c r="H262"/>
  <c r="K262"/>
  <c r="U262"/>
  <c r="N262"/>
  <c r="J262"/>
  <c r="AA650" i="1"/>
  <c r="AA480"/>
  <c r="AA635" s="1"/>
  <c r="AA472" s="1"/>
  <c r="AA482" s="1"/>
  <c r="AA62"/>
  <c r="AA74"/>
  <c r="AA65"/>
  <c r="AA254"/>
  <c r="AA101"/>
  <c r="AA583"/>
  <c r="AA255"/>
  <c r="AA574"/>
  <c r="AA460"/>
  <c r="AA253"/>
  <c r="AA133"/>
  <c r="AA269"/>
  <c r="AA461"/>
  <c r="AA591"/>
  <c r="AA252"/>
  <c r="AA659"/>
  <c r="AA177"/>
  <c r="AA183" s="1"/>
  <c r="V654"/>
  <c r="V540"/>
  <c r="V117"/>
  <c r="V120" s="1"/>
  <c r="F263" i="2"/>
  <c r="X723"/>
  <c r="X794"/>
  <c r="D35" i="24"/>
  <c r="G35" s="1"/>
  <c r="K35" s="1"/>
  <c r="L35" s="1"/>
  <c r="H794" i="2"/>
  <c r="H723"/>
  <c r="Q810"/>
  <c r="N810"/>
  <c r="N1103"/>
  <c r="N15"/>
  <c r="N194"/>
  <c r="L550"/>
  <c r="J550"/>
  <c r="X550"/>
  <c r="V550"/>
  <c r="S550"/>
  <c r="Z550"/>
  <c r="G550"/>
  <c r="I550"/>
  <c r="W550"/>
  <c r="T550"/>
  <c r="P550"/>
  <c r="M550"/>
  <c r="K550"/>
  <c r="Y550"/>
  <c r="Q550"/>
  <c r="N550"/>
  <c r="R550"/>
  <c r="O550"/>
  <c r="H550"/>
  <c r="U550"/>
  <c r="J608"/>
  <c r="Z608"/>
  <c r="W608"/>
  <c r="N608"/>
  <c r="L608"/>
  <c r="G608"/>
  <c r="Y608"/>
  <c r="S608"/>
  <c r="X608"/>
  <c r="P608"/>
  <c r="O608"/>
  <c r="I608"/>
  <c r="V608"/>
  <c r="T608"/>
  <c r="M608"/>
  <c r="R608"/>
  <c r="K608"/>
  <c r="Q608"/>
  <c r="H608"/>
  <c r="U608"/>
  <c r="P665"/>
  <c r="T665"/>
  <c r="J665"/>
  <c r="Z665"/>
  <c r="X665"/>
  <c r="M665"/>
  <c r="W665"/>
  <c r="Q665"/>
  <c r="V665"/>
  <c r="G665"/>
  <c r="K665"/>
  <c r="Y665"/>
  <c r="N665"/>
  <c r="S665"/>
  <c r="I665"/>
  <c r="R665"/>
  <c r="L665"/>
  <c r="O665"/>
  <c r="H665"/>
  <c r="U665"/>
  <c r="I382"/>
  <c r="O382"/>
  <c r="R382"/>
  <c r="G382"/>
  <c r="K382"/>
  <c r="M382"/>
  <c r="S382"/>
  <c r="U382"/>
  <c r="W382"/>
  <c r="Z382"/>
  <c r="H382"/>
  <c r="N382"/>
  <c r="P382"/>
  <c r="Y382"/>
  <c r="J382"/>
  <c r="L382"/>
  <c r="Q382"/>
  <c r="T382"/>
  <c r="V382"/>
  <c r="X382"/>
  <c r="G440"/>
  <c r="K440"/>
  <c r="M440"/>
  <c r="Q440"/>
  <c r="S440"/>
  <c r="X440"/>
  <c r="I440"/>
  <c r="P440"/>
  <c r="V440"/>
  <c r="Y440"/>
  <c r="J440"/>
  <c r="L440"/>
  <c r="O440"/>
  <c r="R440"/>
  <c r="U440"/>
  <c r="H440"/>
  <c r="N440"/>
  <c r="T440"/>
  <c r="W440"/>
  <c r="Z440"/>
  <c r="Z817"/>
  <c r="Z812"/>
  <c r="Z840"/>
  <c r="Z773"/>
  <c r="Z813"/>
  <c r="P723"/>
  <c r="D32" i="31" s="1"/>
  <c r="P794" i="2"/>
  <c r="I723"/>
  <c r="I794"/>
  <c r="K723"/>
  <c r="K794"/>
  <c r="N114" i="1"/>
  <c r="W1103" i="2"/>
  <c r="W15"/>
  <c r="L188"/>
  <c r="L816"/>
  <c r="L811"/>
  <c r="L808"/>
  <c r="L1103"/>
  <c r="L15"/>
  <c r="L810"/>
  <c r="H607"/>
  <c r="H609" s="1"/>
  <c r="J607"/>
  <c r="L607"/>
  <c r="R607"/>
  <c r="R609" s="1"/>
  <c r="U607"/>
  <c r="U609" s="1"/>
  <c r="Y607"/>
  <c r="M607"/>
  <c r="O607"/>
  <c r="S607"/>
  <c r="W607"/>
  <c r="G607"/>
  <c r="I607"/>
  <c r="K607"/>
  <c r="K609" s="1"/>
  <c r="P607"/>
  <c r="T607"/>
  <c r="X607"/>
  <c r="Z607"/>
  <c r="N607"/>
  <c r="Q607"/>
  <c r="V607"/>
  <c r="F609"/>
  <c r="E28" i="27"/>
  <c r="J188" i="2"/>
  <c r="J811"/>
  <c r="J808"/>
  <c r="J816"/>
  <c r="J1103"/>
  <c r="J15"/>
  <c r="E29" i="27"/>
  <c r="J810" i="2"/>
  <c r="D33" i="27" s="1"/>
  <c r="E33" s="1"/>
  <c r="U652" i="1"/>
  <c r="U110"/>
  <c r="U114" s="1"/>
  <c r="U138" s="1"/>
  <c r="F148" i="2" s="1"/>
  <c r="Z67" i="1"/>
  <c r="Z667"/>
  <c r="Z576"/>
  <c r="Z665"/>
  <c r="Z533"/>
  <c r="Z575"/>
  <c r="Z534"/>
  <c r="Z592"/>
  <c r="Z594" s="1"/>
  <c r="F445" i="2" s="1"/>
  <c r="Z327" i="1"/>
  <c r="Z584"/>
  <c r="Z326"/>
  <c r="AA35" i="2"/>
  <c r="AB35" s="1"/>
  <c r="Y15" i="1"/>
  <c r="Z239"/>
  <c r="AA34" i="2"/>
  <c r="AB34" s="1"/>
  <c r="AA248"/>
  <c r="AB248" s="1"/>
  <c r="AB156" i="1"/>
  <c r="AB162" s="1"/>
  <c r="AB569"/>
  <c r="AB248"/>
  <c r="AB46"/>
  <c r="AB633"/>
  <c r="AB394" s="1"/>
  <c r="AB400" s="1"/>
  <c r="AB204"/>
  <c r="AB638"/>
  <c r="AB121" s="1"/>
  <c r="AB421"/>
  <c r="AB497"/>
  <c r="AB632"/>
  <c r="AB384" s="1"/>
  <c r="AB391" s="1"/>
  <c r="AA48"/>
  <c r="D35" i="28"/>
  <c r="G35" s="1"/>
  <c r="K35" s="1"/>
  <c r="L35" s="1"/>
  <c r="I322" i="2"/>
  <c r="K322"/>
  <c r="Q251"/>
  <c r="AA91"/>
  <c r="AB91" s="1"/>
  <c r="F666"/>
  <c r="AA663"/>
  <c r="AB663" s="1"/>
  <c r="Q609"/>
  <c r="AA490"/>
  <c r="AB490" s="1"/>
  <c r="AA660" i="1"/>
  <c r="AA423"/>
  <c r="AA188"/>
  <c r="AA194" s="1"/>
  <c r="AA206" s="1"/>
  <c r="Y665"/>
  <c r="Y533"/>
  <c r="Y584"/>
  <c r="Y586" s="1"/>
  <c r="F383" i="2" s="1"/>
  <c r="Y534" i="1"/>
  <c r="Y327"/>
  <c r="Y575"/>
  <c r="Y592"/>
  <c r="Y594" s="1"/>
  <c r="F441" i="2" s="1"/>
  <c r="F442" s="1"/>
  <c r="Y326" i="1"/>
  <c r="Y514"/>
  <c r="F129" i="2"/>
  <c r="AA320"/>
  <c r="AB320" s="1"/>
  <c r="U794"/>
  <c r="U723"/>
  <c r="O794"/>
  <c r="O723"/>
  <c r="D32" i="28" s="1"/>
  <c r="E32" s="1"/>
  <c r="K32" s="1"/>
  <c r="L32" s="1"/>
  <c r="M723" i="2"/>
  <c r="M794"/>
  <c r="Y811"/>
  <c r="Y816"/>
  <c r="Y808"/>
  <c r="Y1103"/>
  <c r="Y15"/>
  <c r="R810"/>
  <c r="R188"/>
  <c r="J204"/>
  <c r="M204"/>
  <c r="V204"/>
  <c r="T204"/>
  <c r="Y204"/>
  <c r="I204"/>
  <c r="N204"/>
  <c r="P204"/>
  <c r="U204"/>
  <c r="Z204"/>
  <c r="G204"/>
  <c r="K204"/>
  <c r="O204"/>
  <c r="Q204"/>
  <c r="W204"/>
  <c r="H204"/>
  <c r="L204"/>
  <c r="S204"/>
  <c r="R204"/>
  <c r="X204"/>
  <c r="T652" i="1"/>
  <c r="T110"/>
  <c r="T114" s="1"/>
  <c r="V812" i="2"/>
  <c r="V813"/>
  <c r="V840"/>
  <c r="V817"/>
  <c r="V773"/>
  <c r="S773"/>
  <c r="S817"/>
  <c r="S813"/>
  <c r="S840"/>
  <c r="S812"/>
  <c r="D35" i="31"/>
  <c r="G35" s="1"/>
  <c r="K35" s="1"/>
  <c r="L35" s="1"/>
  <c r="D35" i="26"/>
  <c r="G35" s="1"/>
  <c r="K35" s="1"/>
  <c r="L35" s="1"/>
  <c r="G355" i="2"/>
  <c r="G20"/>
  <c r="G136"/>
  <c r="G298"/>
  <c r="G527"/>
  <c r="G479"/>
  <c r="G241"/>
  <c r="G127"/>
  <c r="G536"/>
  <c r="G364"/>
  <c r="G470"/>
  <c r="G79"/>
  <c r="G642"/>
  <c r="G307"/>
  <c r="G651"/>
  <c r="G594"/>
  <c r="G193"/>
  <c r="G194" s="1"/>
  <c r="G422"/>
  <c r="G184"/>
  <c r="G11"/>
  <c r="G250"/>
  <c r="G585"/>
  <c r="G70"/>
  <c r="G413"/>
  <c r="AA1062"/>
  <c r="AB1062" s="1"/>
  <c r="S194"/>
  <c r="I194"/>
  <c r="K194"/>
  <c r="H194"/>
  <c r="R194"/>
  <c r="U194"/>
  <c r="T810"/>
  <c r="T1103"/>
  <c r="T15"/>
  <c r="T188"/>
  <c r="AA656" i="1"/>
  <c r="AA381"/>
  <c r="AA425" s="1"/>
  <c r="AA144"/>
  <c r="AA153" s="1"/>
  <c r="AA164" s="1"/>
  <c r="X67"/>
  <c r="X667"/>
  <c r="X576"/>
  <c r="X578" s="1"/>
  <c r="E14" i="31"/>
  <c r="AA127" i="2"/>
  <c r="AB127" s="1"/>
  <c r="E14" i="26"/>
  <c r="V333" i="1"/>
  <c r="F206" i="2"/>
  <c r="X664" i="1"/>
  <c r="X524"/>
  <c r="X315"/>
  <c r="X318"/>
  <c r="X529"/>
  <c r="X324"/>
  <c r="X325"/>
  <c r="X317"/>
  <c r="X525"/>
  <c r="X523"/>
  <c r="X321"/>
  <c r="X531"/>
  <c r="X532"/>
  <c r="X528"/>
  <c r="X526"/>
  <c r="X320"/>
  <c r="X316"/>
  <c r="AB48"/>
  <c r="AB666"/>
  <c r="AC367"/>
  <c r="AC458"/>
  <c r="AC506"/>
  <c r="AC300"/>
  <c r="AC375"/>
  <c r="AC364"/>
  <c r="AC408"/>
  <c r="AC296"/>
  <c r="AC374"/>
  <c r="AC411"/>
  <c r="AC190"/>
  <c r="AC386"/>
  <c r="AC493"/>
  <c r="AC19"/>
  <c r="AC172"/>
  <c r="AC419"/>
  <c r="AC500"/>
  <c r="AC39"/>
  <c r="AC158"/>
  <c r="AC42"/>
  <c r="AC502"/>
  <c r="AD2"/>
  <c r="AC151"/>
  <c r="AC180"/>
  <c r="AC23"/>
  <c r="AC507"/>
  <c r="AC37"/>
  <c r="AC264" s="1"/>
  <c r="AC409"/>
  <c r="AC38"/>
  <c r="AC265" s="1"/>
  <c r="AC366"/>
  <c r="AC202"/>
  <c r="AC40"/>
  <c r="AC160"/>
  <c r="AC509"/>
  <c r="AC492"/>
  <c r="AC504"/>
  <c r="AC508"/>
  <c r="AC168"/>
  <c r="AC292"/>
  <c r="AC145"/>
  <c r="AC494"/>
  <c r="AC149"/>
  <c r="AC417"/>
  <c r="AC377"/>
  <c r="AC285"/>
  <c r="AC298"/>
  <c r="AC189"/>
  <c r="AC43"/>
  <c r="AC249" s="1"/>
  <c r="AC150"/>
  <c r="AC192"/>
  <c r="AC510"/>
  <c r="AC640"/>
  <c r="AC503"/>
  <c r="AC505"/>
  <c r="AC398"/>
  <c r="AC388"/>
  <c r="AC389"/>
  <c r="AC368"/>
  <c r="AC581"/>
  <c r="AC476"/>
  <c r="AC27"/>
  <c r="AC131"/>
  <c r="AC171"/>
  <c r="AC396"/>
  <c r="AC146"/>
  <c r="AC113"/>
  <c r="AC157"/>
  <c r="AC215"/>
  <c r="AC639"/>
  <c r="AC41"/>
  <c r="AC479" s="1"/>
  <c r="AC148"/>
  <c r="AC407"/>
  <c r="AC147"/>
  <c r="AC33"/>
  <c r="AC651" s="1"/>
  <c r="AC178"/>
  <c r="AC301"/>
  <c r="AC387"/>
  <c r="AC36"/>
  <c r="AC263" s="1"/>
  <c r="AC73"/>
  <c r="AC216"/>
  <c r="AC501"/>
  <c r="AC266"/>
  <c r="AC191"/>
  <c r="AC459"/>
  <c r="AC170"/>
  <c r="AC385"/>
  <c r="AC410"/>
  <c r="AC376"/>
  <c r="AC295"/>
  <c r="AC284"/>
  <c r="AC159"/>
  <c r="AC251"/>
  <c r="AC99"/>
  <c r="AC201"/>
  <c r="AC169"/>
  <c r="AC363"/>
  <c r="AC395"/>
  <c r="AC181"/>
  <c r="AC199"/>
  <c r="AC179"/>
  <c r="AC302"/>
  <c r="AC429"/>
  <c r="AC293"/>
  <c r="AC416"/>
  <c r="AC286"/>
  <c r="AC397"/>
  <c r="AC294"/>
  <c r="AC44"/>
  <c r="AC64"/>
  <c r="AC491"/>
  <c r="AC418"/>
  <c r="AC478"/>
  <c r="AC430"/>
  <c r="AC297"/>
  <c r="AC495"/>
  <c r="AC283"/>
  <c r="AC589"/>
  <c r="AC200"/>
  <c r="AC217"/>
  <c r="AC72"/>
  <c r="AC365"/>
  <c r="AC63"/>
  <c r="AC287"/>
  <c r="AC299"/>
  <c r="AC457"/>
  <c r="AC475"/>
  <c r="AC247"/>
  <c r="AC248"/>
  <c r="AC445"/>
  <c r="AC573"/>
  <c r="AC441"/>
  <c r="AC443"/>
  <c r="AC572"/>
  <c r="AC446"/>
  <c r="AC438"/>
  <c r="AC442"/>
  <c r="AC439"/>
  <c r="AC267"/>
  <c r="AC229"/>
  <c r="AC262"/>
  <c r="AC246"/>
  <c r="AC473"/>
  <c r="AC456"/>
  <c r="AC453"/>
  <c r="AC477"/>
  <c r="AC245"/>
  <c r="X817" i="2"/>
  <c r="X773"/>
  <c r="X840"/>
  <c r="X813"/>
  <c r="X812"/>
  <c r="K33" i="28"/>
  <c r="L33" s="1"/>
  <c r="H817" i="2"/>
  <c r="H812"/>
  <c r="H813"/>
  <c r="H840"/>
  <c r="H773"/>
  <c r="W655" i="1"/>
  <c r="W118"/>
  <c r="Q15" i="2"/>
  <c r="Q1103"/>
  <c r="Q811"/>
  <c r="Q808"/>
  <c r="Q816"/>
  <c r="Q188"/>
  <c r="N811"/>
  <c r="N816"/>
  <c r="N808"/>
  <c r="N188"/>
  <c r="F493"/>
  <c r="W606" i="1"/>
  <c r="O93" i="2"/>
  <c r="V93"/>
  <c r="Q93"/>
  <c r="S93"/>
  <c r="R93"/>
  <c r="T93"/>
  <c r="N93"/>
  <c r="M93"/>
  <c r="J93"/>
  <c r="P93"/>
  <c r="K93"/>
  <c r="I93"/>
  <c r="W93"/>
  <c r="L93"/>
  <c r="G93"/>
  <c r="X93"/>
  <c r="Y93"/>
  <c r="Z93"/>
  <c r="H93"/>
  <c r="U93"/>
  <c r="I491"/>
  <c r="P491"/>
  <c r="R491"/>
  <c r="T491"/>
  <c r="W491"/>
  <c r="Y491"/>
  <c r="G491"/>
  <c r="M491"/>
  <c r="O491"/>
  <c r="L491"/>
  <c r="S491"/>
  <c r="V491"/>
  <c r="X491"/>
  <c r="Z491"/>
  <c r="Q491"/>
  <c r="H491"/>
  <c r="U491"/>
  <c r="K491"/>
  <c r="N491"/>
  <c r="J491"/>
  <c r="AA146"/>
  <c r="AB146" s="1"/>
  <c r="Z794"/>
  <c r="Z723"/>
  <c r="K33" i="31"/>
  <c r="L33" s="1"/>
  <c r="P773" i="2"/>
  <c r="P840"/>
  <c r="P817"/>
  <c r="P812"/>
  <c r="P813"/>
  <c r="I812"/>
  <c r="I813"/>
  <c r="I817"/>
  <c r="I840"/>
  <c r="I773"/>
  <c r="K813"/>
  <c r="K812"/>
  <c r="K773"/>
  <c r="K817"/>
  <c r="K840"/>
  <c r="W810"/>
  <c r="W808"/>
  <c r="W811"/>
  <c r="W816"/>
  <c r="L194"/>
  <c r="F492"/>
  <c r="V606" i="1"/>
  <c r="V608" s="1"/>
  <c r="I664" i="2"/>
  <c r="N664"/>
  <c r="Q664"/>
  <c r="Q666" s="1"/>
  <c r="U664"/>
  <c r="U666" s="1"/>
  <c r="G664"/>
  <c r="K664"/>
  <c r="P664"/>
  <c r="T664"/>
  <c r="W664"/>
  <c r="Z664"/>
  <c r="H664"/>
  <c r="M664"/>
  <c r="O664"/>
  <c r="S664"/>
  <c r="Y664"/>
  <c r="J664"/>
  <c r="L664"/>
  <c r="R664"/>
  <c r="V664"/>
  <c r="X664"/>
  <c r="J549"/>
  <c r="N549"/>
  <c r="U549"/>
  <c r="U551" s="1"/>
  <c r="X549"/>
  <c r="I549"/>
  <c r="M549"/>
  <c r="P549"/>
  <c r="S549"/>
  <c r="V549"/>
  <c r="Z549"/>
  <c r="G549"/>
  <c r="L549"/>
  <c r="Q549"/>
  <c r="Q551" s="1"/>
  <c r="W549"/>
  <c r="H549"/>
  <c r="K549"/>
  <c r="O549"/>
  <c r="R549"/>
  <c r="R551" s="1"/>
  <c r="T549"/>
  <c r="Y549"/>
  <c r="L92"/>
  <c r="O92"/>
  <c r="R92"/>
  <c r="T92"/>
  <c r="X92"/>
  <c r="I92"/>
  <c r="K92"/>
  <c r="P92"/>
  <c r="W92"/>
  <c r="Z92"/>
  <c r="G92"/>
  <c r="N92"/>
  <c r="Q92"/>
  <c r="Q94" s="1"/>
  <c r="S92"/>
  <c r="V92"/>
  <c r="H92"/>
  <c r="J92"/>
  <c r="M92"/>
  <c r="U92"/>
  <c r="U94" s="1"/>
  <c r="Y92"/>
  <c r="G30" i="27"/>
  <c r="E30"/>
  <c r="E14"/>
  <c r="G29"/>
  <c r="L205" i="2"/>
  <c r="O205"/>
  <c r="T205"/>
  <c r="S205"/>
  <c r="X205"/>
  <c r="Z205"/>
  <c r="I205"/>
  <c r="G205"/>
  <c r="P205"/>
  <c r="M205"/>
  <c r="R205"/>
  <c r="V205"/>
  <c r="W205"/>
  <c r="Y205"/>
  <c r="Q205"/>
  <c r="H205"/>
  <c r="U205"/>
  <c r="K205"/>
  <c r="N205"/>
  <c r="J205"/>
  <c r="L322"/>
  <c r="M322"/>
  <c r="Y194"/>
  <c r="Y251"/>
  <c r="Z586" i="1"/>
  <c r="F387" i="2" s="1"/>
  <c r="Z578" i="1"/>
  <c r="W536"/>
  <c r="W538" s="1"/>
  <c r="W329"/>
  <c r="W331" s="1"/>
  <c r="Y273"/>
  <c r="Y275" s="1"/>
  <c r="AB448"/>
  <c r="AB289"/>
  <c r="AB413"/>
  <c r="AB453"/>
  <c r="AB629"/>
  <c r="AB362" s="1"/>
  <c r="AB370" s="1"/>
  <c r="AB304"/>
  <c r="AB512"/>
  <c r="P322" i="2"/>
  <c r="O322"/>
  <c r="H322"/>
  <c r="N322"/>
  <c r="Z208" i="1"/>
  <c r="Z221" s="1"/>
  <c r="Z425"/>
  <c r="AA321" i="2"/>
  <c r="AB321" s="1"/>
  <c r="F551"/>
  <c r="K551"/>
  <c r="H551"/>
  <c r="AA548"/>
  <c r="AB548" s="1"/>
  <c r="K666"/>
  <c r="H666"/>
  <c r="R666"/>
  <c r="AA606"/>
  <c r="AB606" s="1"/>
  <c r="AA33"/>
  <c r="AB33" s="1"/>
  <c r="AA143"/>
  <c r="AB143" s="1"/>
  <c r="Z816" l="1"/>
  <c r="Z808"/>
  <c r="Z811"/>
  <c r="AB211" i="1"/>
  <c r="AB428"/>
  <c r="AB432" s="1"/>
  <c r="AB213"/>
  <c r="AB214"/>
  <c r="AB212"/>
  <c r="AA219"/>
  <c r="AC455"/>
  <c r="AC454"/>
  <c r="AC289"/>
  <c r="AC497"/>
  <c r="AC421"/>
  <c r="AC629"/>
  <c r="AC362" s="1"/>
  <c r="AC370" s="1"/>
  <c r="AC144" s="1"/>
  <c r="AC153" s="1"/>
  <c r="AC632"/>
  <c r="AC384" s="1"/>
  <c r="AC391" s="1"/>
  <c r="AC167" s="1"/>
  <c r="AC174" s="1"/>
  <c r="AC413"/>
  <c r="AC188" s="1"/>
  <c r="AC194" s="1"/>
  <c r="H94" i="2"/>
  <c r="K94"/>
  <c r="F325"/>
  <c r="G28" i="14"/>
  <c r="AA194" i="2"/>
  <c r="AB194" s="1"/>
  <c r="I445"/>
  <c r="V445"/>
  <c r="W445"/>
  <c r="Y445"/>
  <c r="L445"/>
  <c r="Z445"/>
  <c r="X445"/>
  <c r="S445"/>
  <c r="R445"/>
  <c r="J445"/>
  <c r="Q445"/>
  <c r="P445"/>
  <c r="T445"/>
  <c r="M445"/>
  <c r="K445"/>
  <c r="U445"/>
  <c r="O445"/>
  <c r="G445"/>
  <c r="H445"/>
  <c r="N445"/>
  <c r="AB656" i="1"/>
  <c r="AB381"/>
  <c r="AB144"/>
  <c r="AB153" s="1"/>
  <c r="AB164" s="1"/>
  <c r="W333"/>
  <c r="W608"/>
  <c r="F207" i="2"/>
  <c r="I387"/>
  <c r="V387"/>
  <c r="X387"/>
  <c r="Z387"/>
  <c r="L387"/>
  <c r="W387"/>
  <c r="Y387"/>
  <c r="T387"/>
  <c r="M387"/>
  <c r="K387"/>
  <c r="Q387"/>
  <c r="O387"/>
  <c r="S387"/>
  <c r="U387"/>
  <c r="R387"/>
  <c r="J387"/>
  <c r="P387"/>
  <c r="G387"/>
  <c r="H387"/>
  <c r="N387"/>
  <c r="AB660" i="1"/>
  <c r="AB423"/>
  <c r="AB188"/>
  <c r="AB194" s="1"/>
  <c r="AB206" s="1"/>
  <c r="AB661"/>
  <c r="AB224"/>
  <c r="AB233"/>
  <c r="AB228"/>
  <c r="AB231"/>
  <c r="AB237"/>
  <c r="AB235"/>
  <c r="AB226"/>
  <c r="AB225"/>
  <c r="AB232"/>
  <c r="AB234"/>
  <c r="AB227"/>
  <c r="W654"/>
  <c r="W540"/>
  <c r="W117"/>
  <c r="W120" s="1"/>
  <c r="F264" i="2"/>
  <c r="F330"/>
  <c r="AA205"/>
  <c r="AB205" s="1"/>
  <c r="AA664"/>
  <c r="AB664" s="1"/>
  <c r="G666"/>
  <c r="H492"/>
  <c r="N492"/>
  <c r="T492"/>
  <c r="X492"/>
  <c r="I492"/>
  <c r="L492"/>
  <c r="O492"/>
  <c r="R492"/>
  <c r="U492"/>
  <c r="Y492"/>
  <c r="G492"/>
  <c r="K492"/>
  <c r="P492"/>
  <c r="W492"/>
  <c r="Z492"/>
  <c r="J492"/>
  <c r="M492"/>
  <c r="Q492"/>
  <c r="S492"/>
  <c r="V492"/>
  <c r="F494"/>
  <c r="G94"/>
  <c r="AA93"/>
  <c r="AB93" s="1"/>
  <c r="R493"/>
  <c r="R494" s="1"/>
  <c r="S493"/>
  <c r="Q493"/>
  <c r="K493"/>
  <c r="W493"/>
  <c r="W494" s="1"/>
  <c r="M493"/>
  <c r="J493"/>
  <c r="V493"/>
  <c r="V494" s="1"/>
  <c r="I493"/>
  <c r="T493"/>
  <c r="T494" s="1"/>
  <c r="L493"/>
  <c r="Z493"/>
  <c r="Z494" s="1"/>
  <c r="Y493"/>
  <c r="P493"/>
  <c r="X493"/>
  <c r="O493"/>
  <c r="G493"/>
  <c r="N493"/>
  <c r="H493"/>
  <c r="U493"/>
  <c r="Q723"/>
  <c r="Q794"/>
  <c r="AC656" i="1"/>
  <c r="AB649"/>
  <c r="AB12"/>
  <c r="AB134"/>
  <c r="AB9"/>
  <c r="AB103"/>
  <c r="AB13"/>
  <c r="AB58"/>
  <c r="AB11"/>
  <c r="AB10"/>
  <c r="AB61"/>
  <c r="AB60"/>
  <c r="AB102"/>
  <c r="AB75"/>
  <c r="G206" i="2"/>
  <c r="H206"/>
  <c r="K206"/>
  <c r="L206"/>
  <c r="N206"/>
  <c r="P206"/>
  <c r="S206"/>
  <c r="U206"/>
  <c r="Y206"/>
  <c r="W206"/>
  <c r="I206"/>
  <c r="J206"/>
  <c r="O206"/>
  <c r="M206"/>
  <c r="R206"/>
  <c r="Q206"/>
  <c r="T206"/>
  <c r="V206"/>
  <c r="Z206"/>
  <c r="X206"/>
  <c r="V652" i="1"/>
  <c r="V110"/>
  <c r="V114" s="1"/>
  <c r="V138" s="1"/>
  <c r="F149" i="2" s="1"/>
  <c r="X93" i="1"/>
  <c r="X96" s="1"/>
  <c r="X653"/>
  <c r="X79"/>
  <c r="X111"/>
  <c r="X126"/>
  <c r="X123"/>
  <c r="F38" i="2"/>
  <c r="X112" i="1"/>
  <c r="X124"/>
  <c r="X125"/>
  <c r="T794" i="2"/>
  <c r="T723"/>
  <c r="G28" i="26"/>
  <c r="AA413" i="2"/>
  <c r="AB413" s="1"/>
  <c r="G417"/>
  <c r="AA585"/>
  <c r="AB585" s="1"/>
  <c r="G589"/>
  <c r="AA11"/>
  <c r="AB11" s="1"/>
  <c r="G1103"/>
  <c r="G15"/>
  <c r="AA422"/>
  <c r="AB422" s="1"/>
  <c r="G423"/>
  <c r="AA423" s="1"/>
  <c r="AB423" s="1"/>
  <c r="AA594"/>
  <c r="AB594" s="1"/>
  <c r="G595"/>
  <c r="AA595" s="1"/>
  <c r="AB595" s="1"/>
  <c r="AA307"/>
  <c r="AB307" s="1"/>
  <c r="G308"/>
  <c r="G80"/>
  <c r="AA80" s="1"/>
  <c r="AB80" s="1"/>
  <c r="AA79"/>
  <c r="AB79" s="1"/>
  <c r="AA364"/>
  <c r="AB364" s="1"/>
  <c r="G365"/>
  <c r="E14" i="14"/>
  <c r="AA479" i="2"/>
  <c r="AB479" s="1"/>
  <c r="G480"/>
  <c r="AA480" s="1"/>
  <c r="AB480" s="1"/>
  <c r="AA298"/>
  <c r="AB298" s="1"/>
  <c r="G302"/>
  <c r="G21"/>
  <c r="AA20"/>
  <c r="AB20" s="1"/>
  <c r="Y723"/>
  <c r="Y794"/>
  <c r="AB402" i="1"/>
  <c r="AB658"/>
  <c r="AB167"/>
  <c r="AB174" s="1"/>
  <c r="AB659"/>
  <c r="AB177"/>
  <c r="AB183" s="1"/>
  <c r="Y67"/>
  <c r="Y667"/>
  <c r="Y576"/>
  <c r="Z79"/>
  <c r="Z653"/>
  <c r="Z93"/>
  <c r="Z96" s="1"/>
  <c r="Z111"/>
  <c r="F43" i="2"/>
  <c r="Z124" i="1"/>
  <c r="Z126"/>
  <c r="Z125"/>
  <c r="Z123"/>
  <c r="Z112"/>
  <c r="J723" i="2"/>
  <c r="J794"/>
  <c r="D35" i="27"/>
  <c r="G35" s="1"/>
  <c r="K35" s="1"/>
  <c r="L35" s="1"/>
  <c r="L773" i="2"/>
  <c r="L812"/>
  <c r="L817"/>
  <c r="L813"/>
  <c r="L840"/>
  <c r="W812"/>
  <c r="W773"/>
  <c r="W840"/>
  <c r="W813"/>
  <c r="W817"/>
  <c r="AA440"/>
  <c r="AB440" s="1"/>
  <c r="AA382"/>
  <c r="AB382" s="1"/>
  <c r="G609"/>
  <c r="AA608"/>
  <c r="AB608" s="1"/>
  <c r="N773"/>
  <c r="N817"/>
  <c r="N813"/>
  <c r="N840"/>
  <c r="N812"/>
  <c r="D32" i="24"/>
  <c r="E32" s="1"/>
  <c r="K32" s="1"/>
  <c r="L32" s="1"/>
  <c r="G263" i="2"/>
  <c r="I263"/>
  <c r="L263"/>
  <c r="O263"/>
  <c r="Q263"/>
  <c r="T263"/>
  <c r="R263"/>
  <c r="V263"/>
  <c r="J263"/>
  <c r="K263"/>
  <c r="N263"/>
  <c r="P263"/>
  <c r="W263"/>
  <c r="Y263"/>
  <c r="H263"/>
  <c r="M263"/>
  <c r="S263"/>
  <c r="U263"/>
  <c r="X263"/>
  <c r="Z263"/>
  <c r="T120" i="1"/>
  <c r="R794" i="2"/>
  <c r="R723"/>
  <c r="AA92"/>
  <c r="AB92" s="1"/>
  <c r="AA549"/>
  <c r="AB549" s="1"/>
  <c r="N494"/>
  <c r="U494"/>
  <c r="Q494"/>
  <c r="X494"/>
  <c r="O494"/>
  <c r="AA491"/>
  <c r="AB491" s="1"/>
  <c r="I494"/>
  <c r="Y94"/>
  <c r="W94"/>
  <c r="J94"/>
  <c r="N94"/>
  <c r="R94"/>
  <c r="O94"/>
  <c r="AC204" i="1"/>
  <c r="AC206" s="1"/>
  <c r="AC633"/>
  <c r="AC394" s="1"/>
  <c r="AC400" s="1"/>
  <c r="AC402" s="1"/>
  <c r="AC641"/>
  <c r="AC452"/>
  <c r="AC230"/>
  <c r="AC236"/>
  <c r="AC590"/>
  <c r="AC250"/>
  <c r="AC444"/>
  <c r="AC304"/>
  <c r="AC638"/>
  <c r="AC121" s="1"/>
  <c r="AC512"/>
  <c r="AC29"/>
  <c r="AC631"/>
  <c r="AC373" s="1"/>
  <c r="AC379" s="1"/>
  <c r="Y578"/>
  <c r="AA607" i="2"/>
  <c r="AB607" s="1"/>
  <c r="O666"/>
  <c r="S666"/>
  <c r="Y666"/>
  <c r="AA665"/>
  <c r="AB665" s="1"/>
  <c r="M666"/>
  <c r="Z666"/>
  <c r="T666"/>
  <c r="T609"/>
  <c r="I609"/>
  <c r="P609"/>
  <c r="S609"/>
  <c r="N609"/>
  <c r="Z609"/>
  <c r="O551"/>
  <c r="N551"/>
  <c r="Y551"/>
  <c r="M551"/>
  <c r="T551"/>
  <c r="I551"/>
  <c r="Z551"/>
  <c r="V551"/>
  <c r="J551"/>
  <c r="AA634" i="1"/>
  <c r="AA451" s="1"/>
  <c r="AA463" s="1"/>
  <c r="AA262" i="2"/>
  <c r="AB262" s="1"/>
  <c r="AA185" i="1"/>
  <c r="Z273"/>
  <c r="Z275" s="1"/>
  <c r="Q812" i="2"/>
  <c r="Q817"/>
  <c r="Q773"/>
  <c r="Q813"/>
  <c r="Q840"/>
  <c r="AC658" i="1"/>
  <c r="AC423"/>
  <c r="AC660"/>
  <c r="AD215"/>
  <c r="AD251"/>
  <c r="AD294"/>
  <c r="AD640"/>
  <c r="AD417"/>
  <c r="AD419"/>
  <c r="AD301"/>
  <c r="AD178"/>
  <c r="AD192"/>
  <c r="AD283"/>
  <c r="AE2"/>
  <c r="AD503"/>
  <c r="AD410"/>
  <c r="AD285"/>
  <c r="AD169"/>
  <c r="AD201"/>
  <c r="AD168"/>
  <c r="AD363"/>
  <c r="AD385"/>
  <c r="AD387"/>
  <c r="AD502"/>
  <c r="AD158"/>
  <c r="AD99"/>
  <c r="AD202"/>
  <c r="AD42"/>
  <c r="AD131"/>
  <c r="AD43"/>
  <c r="AD148"/>
  <c r="AD181"/>
  <c r="AD508"/>
  <c r="AD145"/>
  <c r="AD113"/>
  <c r="AD73"/>
  <c r="AD151"/>
  <c r="AD284"/>
  <c r="AD286"/>
  <c r="AD494"/>
  <c r="AD63"/>
  <c r="AD40"/>
  <c r="AD157"/>
  <c r="AD39"/>
  <c r="AD409"/>
  <c r="AD296"/>
  <c r="AD298"/>
  <c r="AD189"/>
  <c r="AD376"/>
  <c r="AD300"/>
  <c r="AD302"/>
  <c r="AD295"/>
  <c r="AD386"/>
  <c r="AD199"/>
  <c r="AD180"/>
  <c r="AD492"/>
  <c r="AD375"/>
  <c r="AD293"/>
  <c r="AD407"/>
  <c r="AD459"/>
  <c r="AD287"/>
  <c r="AD478"/>
  <c r="AD505"/>
  <c r="AD504"/>
  <c r="AD249"/>
  <c r="AD589"/>
  <c r="AD509"/>
  <c r="AD146"/>
  <c r="AD150"/>
  <c r="AD160"/>
  <c r="AD396"/>
  <c r="AD200"/>
  <c r="AD491"/>
  <c r="AD501"/>
  <c r="AD506"/>
  <c r="AD190"/>
  <c r="AD171"/>
  <c r="AD374"/>
  <c r="AD64"/>
  <c r="AD507"/>
  <c r="AD411"/>
  <c r="AD36"/>
  <c r="AD246" s="1"/>
  <c r="AD500"/>
  <c r="AD147"/>
  <c r="AD37"/>
  <c r="AD72"/>
  <c r="AD149"/>
  <c r="AD418"/>
  <c r="AD430"/>
  <c r="AD364"/>
  <c r="AD429"/>
  <c r="AD292"/>
  <c r="AD367"/>
  <c r="AD456"/>
  <c r="AD395"/>
  <c r="AD191"/>
  <c r="AD267"/>
  <c r="AD397"/>
  <c r="AD408"/>
  <c r="AD366"/>
  <c r="AD368"/>
  <c r="AD639"/>
  <c r="AD641" s="1"/>
  <c r="AD212" s="1"/>
  <c r="AD172"/>
  <c r="AD170"/>
  <c r="AD389"/>
  <c r="AD377"/>
  <c r="AD416"/>
  <c r="AD477"/>
  <c r="AD458"/>
  <c r="AD27"/>
  <c r="AD38"/>
  <c r="AD510"/>
  <c r="AD19"/>
  <c r="AD44"/>
  <c r="AD365"/>
  <c r="AD262"/>
  <c r="AD159"/>
  <c r="AD581"/>
  <c r="AD33"/>
  <c r="AD651" s="1"/>
  <c r="AD41"/>
  <c r="AD479" s="1"/>
  <c r="AD299"/>
  <c r="AD179"/>
  <c r="AD23"/>
  <c r="AD493"/>
  <c r="AD398"/>
  <c r="AD216"/>
  <c r="AD495"/>
  <c r="AD217"/>
  <c r="AD388"/>
  <c r="AD297"/>
  <c r="AD454"/>
  <c r="AD475"/>
  <c r="AD236"/>
  <c r="AD132"/>
  <c r="AD440"/>
  <c r="AD453"/>
  <c r="AD263"/>
  <c r="AD441"/>
  <c r="AD445"/>
  <c r="AD476"/>
  <c r="AD474"/>
  <c r="AD245"/>
  <c r="AD264"/>
  <c r="AD214"/>
  <c r="AD229"/>
  <c r="AD573"/>
  <c r="AD438"/>
  <c r="AD230"/>
  <c r="AD572"/>
  <c r="AD266"/>
  <c r="AD582"/>
  <c r="AD442"/>
  <c r="AD446"/>
  <c r="AD248"/>
  <c r="AD452"/>
  <c r="AD473"/>
  <c r="AD265"/>
  <c r="AD455"/>
  <c r="AD213"/>
  <c r="AD100"/>
  <c r="AD443"/>
  <c r="AD590"/>
  <c r="T812" i="2"/>
  <c r="T817"/>
  <c r="T840"/>
  <c r="T813"/>
  <c r="T773"/>
  <c r="G28" i="24"/>
  <c r="G74" i="2"/>
  <c r="AA70"/>
  <c r="AB70" s="1"/>
  <c r="G251"/>
  <c r="AA251" s="1"/>
  <c r="AB251" s="1"/>
  <c r="AA250"/>
  <c r="AB250" s="1"/>
  <c r="AA184"/>
  <c r="AB184" s="1"/>
  <c r="E28" i="14"/>
  <c r="G188" i="2"/>
  <c r="AA193"/>
  <c r="AB193" s="1"/>
  <c r="AA651"/>
  <c r="AB651" s="1"/>
  <c r="G652"/>
  <c r="AA652" s="1"/>
  <c r="AB652" s="1"/>
  <c r="G646"/>
  <c r="AA642"/>
  <c r="AB642" s="1"/>
  <c r="AA470"/>
  <c r="AB470" s="1"/>
  <c r="G474"/>
  <c r="AA536"/>
  <c r="AB536" s="1"/>
  <c r="G537"/>
  <c r="AA537" s="1"/>
  <c r="AB537" s="1"/>
  <c r="AA241"/>
  <c r="AB241" s="1"/>
  <c r="G245"/>
  <c r="AA527"/>
  <c r="AB527" s="1"/>
  <c r="G531"/>
  <c r="AA136"/>
  <c r="AB136" s="1"/>
  <c r="AA355"/>
  <c r="AB355" s="1"/>
  <c r="G359"/>
  <c r="AA204"/>
  <c r="AB204" s="1"/>
  <c r="Y813"/>
  <c r="Y773"/>
  <c r="Y812"/>
  <c r="Y817"/>
  <c r="Y840"/>
  <c r="H129"/>
  <c r="G129"/>
  <c r="M129"/>
  <c r="Q129"/>
  <c r="T129"/>
  <c r="W129"/>
  <c r="W131" s="1"/>
  <c r="Z129"/>
  <c r="Z131" s="1"/>
  <c r="X129"/>
  <c r="X131" s="1"/>
  <c r="I129"/>
  <c r="L129"/>
  <c r="N129"/>
  <c r="R129"/>
  <c r="S129"/>
  <c r="U129"/>
  <c r="Y129"/>
  <c r="Y131" s="1"/>
  <c r="V129"/>
  <c r="V131" s="1"/>
  <c r="K129"/>
  <c r="O129"/>
  <c r="O131" s="1"/>
  <c r="J129"/>
  <c r="P129"/>
  <c r="F131"/>
  <c r="Y664" i="1"/>
  <c r="Y316"/>
  <c r="Y526"/>
  <c r="Y523"/>
  <c r="Y324"/>
  <c r="Y531"/>
  <c r="Y318"/>
  <c r="Y320"/>
  <c r="Y528"/>
  <c r="Y524"/>
  <c r="Y532"/>
  <c r="Y325"/>
  <c r="Y525"/>
  <c r="Y317"/>
  <c r="Y315"/>
  <c r="Y321"/>
  <c r="Y529"/>
  <c r="O441" i="2"/>
  <c r="Z441"/>
  <c r="Z442" s="1"/>
  <c r="Q441"/>
  <c r="V441"/>
  <c r="V442" s="1"/>
  <c r="M441"/>
  <c r="M442" s="1"/>
  <c r="X441"/>
  <c r="N441"/>
  <c r="W441"/>
  <c r="G441"/>
  <c r="T441"/>
  <c r="T442" s="1"/>
  <c r="L441"/>
  <c r="L442" s="1"/>
  <c r="S441"/>
  <c r="S442" s="1"/>
  <c r="Y441"/>
  <c r="P441"/>
  <c r="J441"/>
  <c r="R441"/>
  <c r="R442" s="1"/>
  <c r="I441"/>
  <c r="I442" s="1"/>
  <c r="H441"/>
  <c r="H442" s="1"/>
  <c r="K441"/>
  <c r="U441"/>
  <c r="U442" s="1"/>
  <c r="N383"/>
  <c r="O383"/>
  <c r="O384" s="1"/>
  <c r="S383"/>
  <c r="Y383"/>
  <c r="J383"/>
  <c r="P383"/>
  <c r="P384" s="1"/>
  <c r="Q383"/>
  <c r="X383"/>
  <c r="G383"/>
  <c r="R383"/>
  <c r="V383"/>
  <c r="V384" s="1"/>
  <c r="W383"/>
  <c r="M383"/>
  <c r="L383"/>
  <c r="T383"/>
  <c r="Z383"/>
  <c r="Z384" s="1"/>
  <c r="I383"/>
  <c r="H383"/>
  <c r="K383"/>
  <c r="U383"/>
  <c r="AA649" i="1"/>
  <c r="AA12"/>
  <c r="AA13"/>
  <c r="AA102"/>
  <c r="AA10"/>
  <c r="AA61"/>
  <c r="AA58"/>
  <c r="AA60"/>
  <c r="AA134"/>
  <c r="AA136" s="1"/>
  <c r="AA103"/>
  <c r="AA75"/>
  <c r="AA11"/>
  <c r="AA9"/>
  <c r="AB650"/>
  <c r="AB480"/>
  <c r="AB635" s="1"/>
  <c r="AB472" s="1"/>
  <c r="AB482" s="1"/>
  <c r="AB255"/>
  <c r="AB74"/>
  <c r="AB77" s="1"/>
  <c r="AB94" s="1"/>
  <c r="AB269"/>
  <c r="AB574"/>
  <c r="AB62"/>
  <c r="AB583"/>
  <c r="AB101"/>
  <c r="AB105" s="1"/>
  <c r="AB254"/>
  <c r="AB461"/>
  <c r="AB252"/>
  <c r="AB591"/>
  <c r="AB460"/>
  <c r="AB65"/>
  <c r="AB133"/>
  <c r="AB136" s="1"/>
  <c r="AB253"/>
  <c r="I148" i="2"/>
  <c r="L148"/>
  <c r="S148"/>
  <c r="P148"/>
  <c r="T148"/>
  <c r="Z148"/>
  <c r="Y148"/>
  <c r="G148"/>
  <c r="M148"/>
  <c r="O148"/>
  <c r="V148"/>
  <c r="R148"/>
  <c r="W148"/>
  <c r="X148"/>
  <c r="H148"/>
  <c r="Q148"/>
  <c r="U148"/>
  <c r="K148"/>
  <c r="N148"/>
  <c r="J148"/>
  <c r="K33" i="27"/>
  <c r="L33" s="1"/>
  <c r="J813" i="2"/>
  <c r="J817"/>
  <c r="J773"/>
  <c r="J812"/>
  <c r="J840"/>
  <c r="L723"/>
  <c r="L794"/>
  <c r="W794"/>
  <c r="W723"/>
  <c r="N138" i="1"/>
  <c r="D32" i="26"/>
  <c r="E32" s="1"/>
  <c r="K32" s="1"/>
  <c r="L32" s="1"/>
  <c r="E32" i="31"/>
  <c r="K32" s="1"/>
  <c r="L32" s="1"/>
  <c r="L384" i="2"/>
  <c r="N384"/>
  <c r="K384"/>
  <c r="I384"/>
  <c r="G551"/>
  <c r="AA550"/>
  <c r="AB550" s="1"/>
  <c r="N794"/>
  <c r="N723"/>
  <c r="AA484" i="1"/>
  <c r="AA486" s="1"/>
  <c r="AA488" s="1"/>
  <c r="AA663"/>
  <c r="AA261"/>
  <c r="AA271" s="1"/>
  <c r="G28" i="31"/>
  <c r="G28" i="27"/>
  <c r="H261" i="2"/>
  <c r="L261"/>
  <c r="V261"/>
  <c r="S261"/>
  <c r="X261"/>
  <c r="G261"/>
  <c r="J261"/>
  <c r="O261"/>
  <c r="R261"/>
  <c r="W261"/>
  <c r="I261"/>
  <c r="N261"/>
  <c r="Q261"/>
  <c r="U261"/>
  <c r="Z261"/>
  <c r="K261"/>
  <c r="M261"/>
  <c r="P261"/>
  <c r="T261"/>
  <c r="Y261"/>
  <c r="F265"/>
  <c r="R773"/>
  <c r="R817"/>
  <c r="R840"/>
  <c r="R813"/>
  <c r="R812"/>
  <c r="Z277" i="1"/>
  <c r="J494" i="2"/>
  <c r="K494"/>
  <c r="H494"/>
  <c r="L494"/>
  <c r="M494"/>
  <c r="Y494"/>
  <c r="P494"/>
  <c r="Z94"/>
  <c r="X94"/>
  <c r="L94"/>
  <c r="I94"/>
  <c r="P94"/>
  <c r="M94"/>
  <c r="T94"/>
  <c r="S94"/>
  <c r="V94"/>
  <c r="AC46" i="1"/>
  <c r="AC582"/>
  <c r="AC440"/>
  <c r="AC448" s="1"/>
  <c r="AC132"/>
  <c r="AC474"/>
  <c r="AC100"/>
  <c r="AC268"/>
  <c r="AA208"/>
  <c r="AA221" s="1"/>
  <c r="T138"/>
  <c r="F147" i="2" s="1"/>
  <c r="F208"/>
  <c r="Y277" i="1"/>
  <c r="W442" i="2"/>
  <c r="N442"/>
  <c r="O442"/>
  <c r="J442"/>
  <c r="Y442"/>
  <c r="P442"/>
  <c r="X442"/>
  <c r="Q442"/>
  <c r="K442"/>
  <c r="X384"/>
  <c r="T384"/>
  <c r="Y384"/>
  <c r="F384"/>
  <c r="W384"/>
  <c r="S384"/>
  <c r="R384"/>
  <c r="L666"/>
  <c r="I666"/>
  <c r="N666"/>
  <c r="V666"/>
  <c r="W666"/>
  <c r="X666"/>
  <c r="J666"/>
  <c r="P666"/>
  <c r="M609"/>
  <c r="V609"/>
  <c r="O609"/>
  <c r="X609"/>
  <c r="Y609"/>
  <c r="L609"/>
  <c r="W609"/>
  <c r="J609"/>
  <c r="P551"/>
  <c r="W551"/>
  <c r="S551"/>
  <c r="X551"/>
  <c r="L551"/>
  <c r="AA77" i="1"/>
  <c r="AA94" s="1"/>
  <c r="Z488"/>
  <c r="AA322" i="2"/>
  <c r="AB322" s="1"/>
  <c r="AA239" i="1"/>
  <c r="AB219" l="1"/>
  <c r="AD211"/>
  <c r="AD428"/>
  <c r="AD432" s="1"/>
  <c r="AB634"/>
  <c r="AB451" s="1"/>
  <c r="AB463" s="1"/>
  <c r="AB244" s="1"/>
  <c r="AB257" s="1"/>
  <c r="AD250"/>
  <c r="AA105"/>
  <c r="Z128"/>
  <c r="AB662"/>
  <c r="AC661"/>
  <c r="AC234"/>
  <c r="AC235"/>
  <c r="AC225"/>
  <c r="AC231"/>
  <c r="AC227"/>
  <c r="AC232"/>
  <c r="AC233"/>
  <c r="AC226"/>
  <c r="AC228"/>
  <c r="AC224"/>
  <c r="AC237"/>
  <c r="Z514"/>
  <c r="Y306"/>
  <c r="AB663"/>
  <c r="AB261"/>
  <c r="AB271" s="1"/>
  <c r="AA665"/>
  <c r="AA533"/>
  <c r="AA327"/>
  <c r="AA575"/>
  <c r="AA592"/>
  <c r="AA594" s="1"/>
  <c r="F448" i="2" s="1"/>
  <c r="AA326" i="1"/>
  <c r="AA584"/>
  <c r="AA586" s="1"/>
  <c r="F391" i="2" s="1"/>
  <c r="AA534" i="1"/>
  <c r="AA383" i="2"/>
  <c r="AB383" s="1"/>
  <c r="Y1092"/>
  <c r="Y1096"/>
  <c r="Y1097" s="1"/>
  <c r="W1096"/>
  <c r="W1097" s="1"/>
  <c r="V1092"/>
  <c r="W1092"/>
  <c r="W1099" s="1"/>
  <c r="V1096"/>
  <c r="V1097" s="1"/>
  <c r="X1092"/>
  <c r="X1096"/>
  <c r="X1097" s="1"/>
  <c r="Z1096"/>
  <c r="Z1097" s="1"/>
  <c r="Z1092"/>
  <c r="O1092"/>
  <c r="O1096"/>
  <c r="O1097" s="1"/>
  <c r="P131"/>
  <c r="P1096" s="1"/>
  <c r="P1097" s="1"/>
  <c r="U131"/>
  <c r="U1092" s="1"/>
  <c r="R131"/>
  <c r="R1096" s="1"/>
  <c r="R1097" s="1"/>
  <c r="L131"/>
  <c r="Q131"/>
  <c r="AA129"/>
  <c r="AB129" s="1"/>
  <c r="AA359"/>
  <c r="AB359" s="1"/>
  <c r="AA531"/>
  <c r="AB531" s="1"/>
  <c r="AA245"/>
  <c r="AB245" s="1"/>
  <c r="AA474"/>
  <c r="AB474" s="1"/>
  <c r="AA662" i="1"/>
  <c r="AA244"/>
  <c r="AA257" s="1"/>
  <c r="AA273" s="1"/>
  <c r="AA275" s="1"/>
  <c r="AC48"/>
  <c r="AC666"/>
  <c r="AC569"/>
  <c r="AC571"/>
  <c r="AC570"/>
  <c r="Y653"/>
  <c r="Y93"/>
  <c r="Y96" s="1"/>
  <c r="Y79"/>
  <c r="Y112"/>
  <c r="Y123"/>
  <c r="Y124"/>
  <c r="F39" i="2"/>
  <c r="F40" s="1"/>
  <c r="Y126" i="1"/>
  <c r="Y125"/>
  <c r="Y111"/>
  <c r="AA21" i="2"/>
  <c r="AB21" s="1"/>
  <c r="G811"/>
  <c r="AA811" s="1"/>
  <c r="AB811" s="1"/>
  <c r="G816"/>
  <c r="AA816" s="1"/>
  <c r="AB816" s="1"/>
  <c r="G808"/>
  <c r="G30" i="14"/>
  <c r="AA365" i="2"/>
  <c r="AB365" s="1"/>
  <c r="G29" i="14"/>
  <c r="AA308" i="2"/>
  <c r="AB308" s="1"/>
  <c r="AA15"/>
  <c r="AB15" s="1"/>
  <c r="G840"/>
  <c r="G817"/>
  <c r="AA817" s="1"/>
  <c r="AB817" s="1"/>
  <c r="G812"/>
  <c r="AA812" s="1"/>
  <c r="AB812" s="1"/>
  <c r="G813"/>
  <c r="AA813" s="1"/>
  <c r="AB813" s="1"/>
  <c r="G773"/>
  <c r="AA773" s="1"/>
  <c r="AB773" s="1"/>
  <c r="J38"/>
  <c r="S38"/>
  <c r="Y38"/>
  <c r="N38"/>
  <c r="X38"/>
  <c r="L38"/>
  <c r="V38"/>
  <c r="H38"/>
  <c r="Q38"/>
  <c r="W38"/>
  <c r="G38"/>
  <c r="M38"/>
  <c r="U38"/>
  <c r="K38"/>
  <c r="T38"/>
  <c r="I38"/>
  <c r="P38"/>
  <c r="Z38"/>
  <c r="O38"/>
  <c r="R38"/>
  <c r="X107" i="1"/>
  <c r="F97" i="2" s="1"/>
  <c r="X322" i="1"/>
  <c r="X319"/>
  <c r="X527"/>
  <c r="X323"/>
  <c r="X598"/>
  <c r="F554" i="2" s="1"/>
  <c r="X600" i="1"/>
  <c r="F612" i="2" s="1"/>
  <c r="X602" i="1"/>
  <c r="F669" i="2" s="1"/>
  <c r="X530" i="1"/>
  <c r="X604"/>
  <c r="X596"/>
  <c r="I149" i="2"/>
  <c r="G149"/>
  <c r="K149"/>
  <c r="N149"/>
  <c r="O149"/>
  <c r="Q149"/>
  <c r="U149"/>
  <c r="T149"/>
  <c r="W149"/>
  <c r="Y149"/>
  <c r="J149"/>
  <c r="H149"/>
  <c r="M149"/>
  <c r="L149"/>
  <c r="P149"/>
  <c r="S149"/>
  <c r="R149"/>
  <c r="V149"/>
  <c r="X149"/>
  <c r="Z149"/>
  <c r="AB665" i="1"/>
  <c r="AB575"/>
  <c r="AB533"/>
  <c r="AB584"/>
  <c r="AB326"/>
  <c r="AB534"/>
  <c r="AB592"/>
  <c r="AB327"/>
  <c r="M207" i="2"/>
  <c r="R207"/>
  <c r="Q207"/>
  <c r="W207"/>
  <c r="W208" s="1"/>
  <c r="I207"/>
  <c r="G207"/>
  <c r="O207"/>
  <c r="S207"/>
  <c r="X207"/>
  <c r="X208" s="1"/>
  <c r="J207"/>
  <c r="L207"/>
  <c r="V207"/>
  <c r="V208" s="1"/>
  <c r="T207"/>
  <c r="Y207"/>
  <c r="Y208" s="1"/>
  <c r="K207"/>
  <c r="N207"/>
  <c r="P207"/>
  <c r="Z207"/>
  <c r="Z208" s="1"/>
  <c r="H207"/>
  <c r="U207"/>
  <c r="W652" i="1"/>
  <c r="W110"/>
  <c r="W114" s="1"/>
  <c r="AB586"/>
  <c r="F394" i="2" s="1"/>
  <c r="AA15" i="1"/>
  <c r="AA441" i="2"/>
  <c r="AB441" s="1"/>
  <c r="AD457" i="1"/>
  <c r="AD219"/>
  <c r="AD29"/>
  <c r="AD421"/>
  <c r="AD633"/>
  <c r="AD394" s="1"/>
  <c r="AD400" s="1"/>
  <c r="AD638"/>
  <c r="AD121" s="1"/>
  <c r="AD512"/>
  <c r="AD497"/>
  <c r="AD268"/>
  <c r="AD444"/>
  <c r="AD413"/>
  <c r="AD632"/>
  <c r="AD384" s="1"/>
  <c r="AD391" s="1"/>
  <c r="AD289"/>
  <c r="AA263" i="2"/>
  <c r="AB263" s="1"/>
  <c r="AA609"/>
  <c r="AB609" s="1"/>
  <c r="G384"/>
  <c r="M384"/>
  <c r="G131"/>
  <c r="G1092" s="1"/>
  <c r="S494"/>
  <c r="AA666"/>
  <c r="AB666" s="1"/>
  <c r="AA387"/>
  <c r="AB387" s="1"/>
  <c r="AB425" i="1"/>
  <c r="AA445" i="2"/>
  <c r="AB445" s="1"/>
  <c r="J147"/>
  <c r="P147"/>
  <c r="R147"/>
  <c r="T147"/>
  <c r="Z147"/>
  <c r="I147"/>
  <c r="N147"/>
  <c r="Q147"/>
  <c r="S147"/>
  <c r="Y147"/>
  <c r="H147"/>
  <c r="L147"/>
  <c r="O147"/>
  <c r="V147"/>
  <c r="X147"/>
  <c r="G147"/>
  <c r="K147"/>
  <c r="M147"/>
  <c r="U147"/>
  <c r="W147"/>
  <c r="AC650" i="1"/>
  <c r="AC480"/>
  <c r="AC635" s="1"/>
  <c r="AC472" s="1"/>
  <c r="AC482" s="1"/>
  <c r="AC252"/>
  <c r="AC253"/>
  <c r="AC133"/>
  <c r="AC574"/>
  <c r="AC62"/>
  <c r="AC255"/>
  <c r="AC583"/>
  <c r="AC461"/>
  <c r="AC591"/>
  <c r="AC254"/>
  <c r="AC460"/>
  <c r="AC65"/>
  <c r="AC74"/>
  <c r="AC101"/>
  <c r="AC269"/>
  <c r="Z306"/>
  <c r="AA261" i="2"/>
  <c r="AB261" s="1"/>
  <c r="AA514" i="1"/>
  <c r="F134" i="2"/>
  <c r="AA148"/>
  <c r="AB148" s="1"/>
  <c r="U384"/>
  <c r="J131"/>
  <c r="J1096" s="1"/>
  <c r="J1097" s="1"/>
  <c r="K131"/>
  <c r="K1092" s="1"/>
  <c r="S131"/>
  <c r="S1092" s="1"/>
  <c r="N131"/>
  <c r="N1096" s="1"/>
  <c r="N1097" s="1"/>
  <c r="I131"/>
  <c r="I1092" s="1"/>
  <c r="T131"/>
  <c r="T1092" s="1"/>
  <c r="M131"/>
  <c r="M1096" s="1"/>
  <c r="M1097" s="1"/>
  <c r="H131"/>
  <c r="H1092" s="1"/>
  <c r="AA646"/>
  <c r="AB646" s="1"/>
  <c r="AA188"/>
  <c r="AB188" s="1"/>
  <c r="AA74"/>
  <c r="AB74" s="1"/>
  <c r="AE366" i="1"/>
  <c r="AF366" s="1"/>
  <c r="AG366" s="1"/>
  <c r="AE286"/>
  <c r="AF286" s="1"/>
  <c r="AG286" s="1"/>
  <c r="AE416"/>
  <c r="AE385"/>
  <c r="AE251"/>
  <c r="AF251" s="1"/>
  <c r="AG251" s="1"/>
  <c r="AE160"/>
  <c r="AF160" s="1"/>
  <c r="AG160" s="1"/>
  <c r="AE407"/>
  <c r="AE287"/>
  <c r="AF287" s="1"/>
  <c r="AG287" s="1"/>
  <c r="AE217"/>
  <c r="AF217" s="1"/>
  <c r="AG217" s="1"/>
  <c r="AE285"/>
  <c r="AF285" s="1"/>
  <c r="AG285" s="1"/>
  <c r="AE589"/>
  <c r="AE418"/>
  <c r="AF418" s="1"/>
  <c r="AG418" s="1"/>
  <c r="AE501"/>
  <c r="AF501" s="1"/>
  <c r="AG501" s="1"/>
  <c r="AE43"/>
  <c r="AF43" s="1"/>
  <c r="AG43" s="1"/>
  <c r="AE510"/>
  <c r="AF510" s="1"/>
  <c r="AG510" s="1"/>
  <c r="AE503"/>
  <c r="AF503" s="1"/>
  <c r="AG503" s="1"/>
  <c r="AF2"/>
  <c r="AG2" s="1"/>
  <c r="AE64"/>
  <c r="AF64" s="1"/>
  <c r="AG64" s="1"/>
  <c r="AE40"/>
  <c r="AF40" s="1"/>
  <c r="AG40" s="1"/>
  <c r="AE293"/>
  <c r="AF293" s="1"/>
  <c r="AG293" s="1"/>
  <c r="AE509"/>
  <c r="AF509" s="1"/>
  <c r="AG509" s="1"/>
  <c r="AE374"/>
  <c r="AE72"/>
  <c r="AE495"/>
  <c r="AF495" s="1"/>
  <c r="AG495" s="1"/>
  <c r="AE505"/>
  <c r="AF505" s="1"/>
  <c r="AG505" s="1"/>
  <c r="AE493"/>
  <c r="AF493" s="1"/>
  <c r="AG493" s="1"/>
  <c r="AE131"/>
  <c r="AE284"/>
  <c r="AF284" s="1"/>
  <c r="AG284" s="1"/>
  <c r="AE458"/>
  <c r="AF458" s="1"/>
  <c r="AG458" s="1"/>
  <c r="AE145"/>
  <c r="AF145" s="1"/>
  <c r="AG145" s="1"/>
  <c r="AE169"/>
  <c r="AF169" s="1"/>
  <c r="AG169" s="1"/>
  <c r="AE146"/>
  <c r="AF146" s="1"/>
  <c r="AG146" s="1"/>
  <c r="AE37"/>
  <c r="AE36"/>
  <c r="AE365"/>
  <c r="AF365" s="1"/>
  <c r="AG365" s="1"/>
  <c r="AE157"/>
  <c r="AF157" s="1"/>
  <c r="AG157" s="1"/>
  <c r="AE502"/>
  <c r="AF502" s="1"/>
  <c r="AG502" s="1"/>
  <c r="AE296"/>
  <c r="AF296" s="1"/>
  <c r="AG296" s="1"/>
  <c r="AE42"/>
  <c r="AF42" s="1"/>
  <c r="AG42" s="1"/>
  <c r="AE147"/>
  <c r="AF147" s="1"/>
  <c r="AG147" s="1"/>
  <c r="AE411"/>
  <c r="AF411" s="1"/>
  <c r="AG411" s="1"/>
  <c r="AE581"/>
  <c r="AE417"/>
  <c r="AF417" s="1"/>
  <c r="AG417" s="1"/>
  <c r="AE299"/>
  <c r="AF299" s="1"/>
  <c r="AG299" s="1"/>
  <c r="AE396"/>
  <c r="AF396" s="1"/>
  <c r="AG396" s="1"/>
  <c r="AE149"/>
  <c r="AF149" s="1"/>
  <c r="AG149" s="1"/>
  <c r="AE492"/>
  <c r="AF492" s="1"/>
  <c r="AG492" s="1"/>
  <c r="AE386"/>
  <c r="AF386" s="1"/>
  <c r="AG386" s="1"/>
  <c r="AE215"/>
  <c r="AF215" s="1"/>
  <c r="AG215" s="1"/>
  <c r="AE171"/>
  <c r="AF171" s="1"/>
  <c r="AG171" s="1"/>
  <c r="AE294"/>
  <c r="AF294" s="1"/>
  <c r="AG294" s="1"/>
  <c r="AE395"/>
  <c r="AE191"/>
  <c r="AF191" s="1"/>
  <c r="AG191" s="1"/>
  <c r="AE429"/>
  <c r="AF429" s="1"/>
  <c r="AG429" s="1"/>
  <c r="AE504"/>
  <c r="AF504" s="1"/>
  <c r="AG504" s="1"/>
  <c r="AE375"/>
  <c r="AF375" s="1"/>
  <c r="AG375" s="1"/>
  <c r="AE363"/>
  <c r="AE297"/>
  <c r="AF297" s="1"/>
  <c r="AG297" s="1"/>
  <c r="AE283"/>
  <c r="AE494"/>
  <c r="AF494" s="1"/>
  <c r="AG494" s="1"/>
  <c r="AE159"/>
  <c r="AF159" s="1"/>
  <c r="AG159" s="1"/>
  <c r="AE302"/>
  <c r="AF302" s="1"/>
  <c r="AG302" s="1"/>
  <c r="AE39"/>
  <c r="AF39" s="1"/>
  <c r="AG39" s="1"/>
  <c r="AE408"/>
  <c r="AF408" s="1"/>
  <c r="AG408" s="1"/>
  <c r="AE430"/>
  <c r="AF430" s="1"/>
  <c r="AG430" s="1"/>
  <c r="AE247"/>
  <c r="AE245"/>
  <c r="AF245" s="1"/>
  <c r="AG245" s="1"/>
  <c r="AE491"/>
  <c r="AE189"/>
  <c r="AF189" s="1"/>
  <c r="AG189" s="1"/>
  <c r="AE409"/>
  <c r="AF409" s="1"/>
  <c r="AG409" s="1"/>
  <c r="AE388"/>
  <c r="AF388" s="1"/>
  <c r="AG388" s="1"/>
  <c r="AE99"/>
  <c r="AE63"/>
  <c r="AF63" s="1"/>
  <c r="AG63" s="1"/>
  <c r="AE38"/>
  <c r="AF38" s="1"/>
  <c r="AG38" s="1"/>
  <c r="AE190"/>
  <c r="AF190" s="1"/>
  <c r="AG190" s="1"/>
  <c r="AE158"/>
  <c r="AF158" s="1"/>
  <c r="AG158" s="1"/>
  <c r="AE200"/>
  <c r="AF200" s="1"/>
  <c r="AG200" s="1"/>
  <c r="AE292"/>
  <c r="AE168"/>
  <c r="AF168" s="1"/>
  <c r="AG168" s="1"/>
  <c r="AE19"/>
  <c r="AE113"/>
  <c r="AF113" s="1"/>
  <c r="AG113" s="1"/>
  <c r="AE181"/>
  <c r="AF181" s="1"/>
  <c r="AG181" s="1"/>
  <c r="AE367"/>
  <c r="AF367" s="1"/>
  <c r="AG367" s="1"/>
  <c r="AE640"/>
  <c r="AF640" s="1"/>
  <c r="AG640" s="1"/>
  <c r="AE202"/>
  <c r="AF202" s="1"/>
  <c r="AG202" s="1"/>
  <c r="AE23"/>
  <c r="AF23" s="1"/>
  <c r="AG23" s="1"/>
  <c r="AE178"/>
  <c r="AF178" s="1"/>
  <c r="AG178" s="1"/>
  <c r="AE180"/>
  <c r="AF180" s="1"/>
  <c r="AG180" s="1"/>
  <c r="AE172"/>
  <c r="AF172" s="1"/>
  <c r="AG172" s="1"/>
  <c r="AE301"/>
  <c r="AF301" s="1"/>
  <c r="AG301" s="1"/>
  <c r="AE368"/>
  <c r="AF368" s="1"/>
  <c r="AG368" s="1"/>
  <c r="AE41"/>
  <c r="AF41" s="1"/>
  <c r="AG41" s="1"/>
  <c r="AE419"/>
  <c r="AF419" s="1"/>
  <c r="AG419" s="1"/>
  <c r="AE216"/>
  <c r="AF216" s="1"/>
  <c r="AG216" s="1"/>
  <c r="AE262"/>
  <c r="AE263"/>
  <c r="AF263" s="1"/>
  <c r="AG263" s="1"/>
  <c r="AE475"/>
  <c r="AF475" s="1"/>
  <c r="AG475" s="1"/>
  <c r="AE265"/>
  <c r="AF265" s="1"/>
  <c r="AG265" s="1"/>
  <c r="AE179"/>
  <c r="AF179" s="1"/>
  <c r="AG179" s="1"/>
  <c r="AE150"/>
  <c r="AF150" s="1"/>
  <c r="AG150" s="1"/>
  <c r="AE508"/>
  <c r="AF508" s="1"/>
  <c r="AG508" s="1"/>
  <c r="AE73"/>
  <c r="AF73" s="1"/>
  <c r="AG73" s="1"/>
  <c r="AE389"/>
  <c r="AF389" s="1"/>
  <c r="AG389" s="1"/>
  <c r="AE170"/>
  <c r="AF170" s="1"/>
  <c r="AG170" s="1"/>
  <c r="AE507"/>
  <c r="AF507" s="1"/>
  <c r="AG507" s="1"/>
  <c r="AE33"/>
  <c r="AE236" s="1"/>
  <c r="AF236" s="1"/>
  <c r="AG236" s="1"/>
  <c r="AE376"/>
  <c r="AF376" s="1"/>
  <c r="AG376" s="1"/>
  <c r="AE300"/>
  <c r="AF300" s="1"/>
  <c r="AG300" s="1"/>
  <c r="AE500"/>
  <c r="AE27"/>
  <c r="AF27" s="1"/>
  <c r="AG27" s="1"/>
  <c r="AE639"/>
  <c r="AE410"/>
  <c r="AF410" s="1"/>
  <c r="AG410" s="1"/>
  <c r="AE364"/>
  <c r="AF364" s="1"/>
  <c r="AG364" s="1"/>
  <c r="AE151"/>
  <c r="AF151" s="1"/>
  <c r="AG151" s="1"/>
  <c r="AE473"/>
  <c r="AE572"/>
  <c r="AF572" s="1"/>
  <c r="AG572" s="1"/>
  <c r="AE453"/>
  <c r="AF453" s="1"/>
  <c r="AG453" s="1"/>
  <c r="AE246"/>
  <c r="AF246" s="1"/>
  <c r="AG246" s="1"/>
  <c r="AE266"/>
  <c r="AF266" s="1"/>
  <c r="AG266" s="1"/>
  <c r="AE264"/>
  <c r="AF264" s="1"/>
  <c r="AG264" s="1"/>
  <c r="AE248"/>
  <c r="AF248" s="1"/>
  <c r="AG248" s="1"/>
  <c r="AE459"/>
  <c r="AF459" s="1"/>
  <c r="AG459" s="1"/>
  <c r="AE478"/>
  <c r="AF478" s="1"/>
  <c r="AG478" s="1"/>
  <c r="AE457"/>
  <c r="AF457" s="1"/>
  <c r="AG457" s="1"/>
  <c r="AE479"/>
  <c r="AF479" s="1"/>
  <c r="AG479" s="1"/>
  <c r="AE582"/>
  <c r="AF582" s="1"/>
  <c r="AG582" s="1"/>
  <c r="AE44"/>
  <c r="AF44" s="1"/>
  <c r="AG44" s="1"/>
  <c r="AE398"/>
  <c r="AF398" s="1"/>
  <c r="AG398" s="1"/>
  <c r="AE148"/>
  <c r="AF148" s="1"/>
  <c r="AG148" s="1"/>
  <c r="AE201"/>
  <c r="AF201" s="1"/>
  <c r="AG201" s="1"/>
  <c r="AE192"/>
  <c r="AF192" s="1"/>
  <c r="AG192" s="1"/>
  <c r="AE298"/>
  <c r="AF298" s="1"/>
  <c r="AG298" s="1"/>
  <c r="AE377"/>
  <c r="AF377" s="1"/>
  <c r="AG377" s="1"/>
  <c r="AE295"/>
  <c r="AF295" s="1"/>
  <c r="AG295" s="1"/>
  <c r="AE387"/>
  <c r="AF387" s="1"/>
  <c r="AG387" s="1"/>
  <c r="AE199"/>
  <c r="AE506"/>
  <c r="AF506" s="1"/>
  <c r="AG506" s="1"/>
  <c r="AE397"/>
  <c r="AF397" s="1"/>
  <c r="AG397" s="1"/>
  <c r="AE452"/>
  <c r="AE446"/>
  <c r="AF446" s="1"/>
  <c r="AG446" s="1"/>
  <c r="AE444"/>
  <c r="AF444" s="1"/>
  <c r="AG444" s="1"/>
  <c r="AE439"/>
  <c r="AE249"/>
  <c r="AF249" s="1"/>
  <c r="AG249" s="1"/>
  <c r="AE474"/>
  <c r="AF474" s="1"/>
  <c r="AG474" s="1"/>
  <c r="AE455"/>
  <c r="AF455" s="1"/>
  <c r="AG455" s="1"/>
  <c r="AE476"/>
  <c r="AF476" s="1"/>
  <c r="AG476" s="1"/>
  <c r="AE477"/>
  <c r="AF477" s="1"/>
  <c r="AG477" s="1"/>
  <c r="AE268"/>
  <c r="AF268" s="1"/>
  <c r="AG268" s="1"/>
  <c r="AE454"/>
  <c r="AF454" s="1"/>
  <c r="AG454" s="1"/>
  <c r="AE250"/>
  <c r="AF250" s="1"/>
  <c r="AG250" s="1"/>
  <c r="AE438"/>
  <c r="AE267"/>
  <c r="AF267" s="1"/>
  <c r="AG267" s="1"/>
  <c r="AE100"/>
  <c r="AF100" s="1"/>
  <c r="AG100" s="1"/>
  <c r="AE230"/>
  <c r="AF230" s="1"/>
  <c r="AG230" s="1"/>
  <c r="AE573"/>
  <c r="AF573" s="1"/>
  <c r="AG573" s="1"/>
  <c r="AE456"/>
  <c r="AF456" s="1"/>
  <c r="AG456" s="1"/>
  <c r="F326" i="2"/>
  <c r="AC657" i="1"/>
  <c r="AC156"/>
  <c r="AC162" s="1"/>
  <c r="AC164" s="1"/>
  <c r="AC211"/>
  <c r="AC213"/>
  <c r="AC212"/>
  <c r="AC428"/>
  <c r="AC432" s="1"/>
  <c r="AC214"/>
  <c r="AC659"/>
  <c r="AC177"/>
  <c r="AC183" s="1"/>
  <c r="AC185" s="1"/>
  <c r="D32" i="27"/>
  <c r="E32" s="1"/>
  <c r="K32" s="1"/>
  <c r="L32" s="1"/>
  <c r="I43" i="2"/>
  <c r="V43"/>
  <c r="X43"/>
  <c r="Z43"/>
  <c r="L43"/>
  <c r="W43"/>
  <c r="Y43"/>
  <c r="T43"/>
  <c r="M43"/>
  <c r="U43"/>
  <c r="R43"/>
  <c r="J43"/>
  <c r="S43"/>
  <c r="K43"/>
  <c r="Q43"/>
  <c r="P43"/>
  <c r="O43"/>
  <c r="H43"/>
  <c r="G43"/>
  <c r="N43"/>
  <c r="Z107" i="1"/>
  <c r="F102" i="2" s="1"/>
  <c r="Z319" i="1"/>
  <c r="Z530"/>
  <c r="Z602"/>
  <c r="F674" i="2" s="1"/>
  <c r="Z323" i="1"/>
  <c r="Z527"/>
  <c r="Z604"/>
  <c r="Z322"/>
  <c r="Z598"/>
  <c r="F559" i="2" s="1"/>
  <c r="Z596" i="1"/>
  <c r="Z600"/>
  <c r="F617" i="2" s="1"/>
  <c r="E29" i="14"/>
  <c r="AA302" i="2"/>
  <c r="AB302" s="1"/>
  <c r="G810"/>
  <c r="AA1103"/>
  <c r="AB1103" s="1"/>
  <c r="G794"/>
  <c r="AA794" s="1"/>
  <c r="AB794" s="1"/>
  <c r="G723"/>
  <c r="AA589"/>
  <c r="AB589" s="1"/>
  <c r="E30" i="14"/>
  <c r="AA417" i="2"/>
  <c r="AB417" s="1"/>
  <c r="G494"/>
  <c r="AA494" s="1"/>
  <c r="AB494" s="1"/>
  <c r="AA493"/>
  <c r="AB493" s="1"/>
  <c r="I330"/>
  <c r="V330"/>
  <c r="W330"/>
  <c r="Y330"/>
  <c r="L330"/>
  <c r="Z330"/>
  <c r="X330"/>
  <c r="S330"/>
  <c r="K330"/>
  <c r="R330"/>
  <c r="P330"/>
  <c r="O330"/>
  <c r="T330"/>
  <c r="M330"/>
  <c r="U330"/>
  <c r="J330"/>
  <c r="Q330"/>
  <c r="H330"/>
  <c r="G330"/>
  <c r="N330"/>
  <c r="J264"/>
  <c r="J265" s="1"/>
  <c r="M264"/>
  <c r="M265" s="1"/>
  <c r="T264"/>
  <c r="T265" s="1"/>
  <c r="R264"/>
  <c r="R265" s="1"/>
  <c r="W264"/>
  <c r="W265" s="1"/>
  <c r="I264"/>
  <c r="I265" s="1"/>
  <c r="N264"/>
  <c r="Q264"/>
  <c r="Q265" s="1"/>
  <c r="Y264"/>
  <c r="Y265" s="1"/>
  <c r="G264"/>
  <c r="O264"/>
  <c r="O265" s="1"/>
  <c r="P264"/>
  <c r="P265" s="1"/>
  <c r="X264"/>
  <c r="X265" s="1"/>
  <c r="K264"/>
  <c r="K265" s="1"/>
  <c r="L264"/>
  <c r="L265" s="1"/>
  <c r="S264"/>
  <c r="V264"/>
  <c r="V265" s="1"/>
  <c r="Z264"/>
  <c r="Z265" s="1"/>
  <c r="H264"/>
  <c r="H265" s="1"/>
  <c r="U264"/>
  <c r="U265" s="1"/>
  <c r="H325"/>
  <c r="O325"/>
  <c r="V325"/>
  <c r="I325"/>
  <c r="R325"/>
  <c r="J325"/>
  <c r="Q325"/>
  <c r="X325"/>
  <c r="K325"/>
  <c r="U325"/>
  <c r="F327"/>
  <c r="L325"/>
  <c r="S325"/>
  <c r="Y325"/>
  <c r="M325"/>
  <c r="W325"/>
  <c r="N325"/>
  <c r="T325"/>
  <c r="G325"/>
  <c r="P325"/>
  <c r="Z325"/>
  <c r="AA277" i="1"/>
  <c r="N265" i="2"/>
  <c r="S265"/>
  <c r="AA551"/>
  <c r="AB551" s="1"/>
  <c r="AB594" i="1"/>
  <c r="F451" i="2" s="1"/>
  <c r="AD304" i="1"/>
  <c r="AD46"/>
  <c r="AD631"/>
  <c r="AD373" s="1"/>
  <c r="AD379" s="1"/>
  <c r="AD439"/>
  <c r="AD448" s="1"/>
  <c r="AD204"/>
  <c r="AD247"/>
  <c r="AD629"/>
  <c r="AD362" s="1"/>
  <c r="AD370" s="1"/>
  <c r="H384" i="2"/>
  <c r="J384"/>
  <c r="Q384"/>
  <c r="G442"/>
  <c r="AA442" s="1"/>
  <c r="AB442" s="1"/>
  <c r="AB185" i="1"/>
  <c r="X128"/>
  <c r="AA206" i="2"/>
  <c r="AB206" s="1"/>
  <c r="AB15" i="1"/>
  <c r="AC381"/>
  <c r="AC425" s="1"/>
  <c r="AA94" i="2"/>
  <c r="AB94" s="1"/>
  <c r="AA492"/>
  <c r="AB492" s="1"/>
  <c r="AB239" i="1"/>
  <c r="AB208"/>
  <c r="AB221" s="1"/>
  <c r="AC239" l="1"/>
  <c r="AC634"/>
  <c r="AC451" s="1"/>
  <c r="AC463" s="1"/>
  <c r="AC244" s="1"/>
  <c r="AC257" s="1"/>
  <c r="X536"/>
  <c r="X538" s="1"/>
  <c r="AB484"/>
  <c r="AB486" s="1"/>
  <c r="AA384" i="2"/>
  <c r="AB384" s="1"/>
  <c r="AA330"/>
  <c r="AB330" s="1"/>
  <c r="O1099"/>
  <c r="Y1099"/>
  <c r="V1099"/>
  <c r="AC662" i="1"/>
  <c r="AC663"/>
  <c r="AC261"/>
  <c r="AC271" s="1"/>
  <c r="AD381"/>
  <c r="AD656"/>
  <c r="AD144"/>
  <c r="AD153" s="1"/>
  <c r="AD657"/>
  <c r="AD156"/>
  <c r="AD162" s="1"/>
  <c r="G451" i="2"/>
  <c r="I451"/>
  <c r="K451"/>
  <c r="O451"/>
  <c r="N451"/>
  <c r="S451"/>
  <c r="Q451"/>
  <c r="T451"/>
  <c r="Y451"/>
  <c r="X451"/>
  <c r="H451"/>
  <c r="J451"/>
  <c r="L451"/>
  <c r="M451"/>
  <c r="P451"/>
  <c r="V451"/>
  <c r="R451"/>
  <c r="U451"/>
  <c r="W451"/>
  <c r="Z451"/>
  <c r="H29" i="31"/>
  <c r="H29" i="27"/>
  <c r="H29" i="28"/>
  <c r="F502" i="2"/>
  <c r="Z606" i="1"/>
  <c r="I674" i="2"/>
  <c r="V674"/>
  <c r="Z674"/>
  <c r="X674"/>
  <c r="L674"/>
  <c r="Y674"/>
  <c r="W674"/>
  <c r="M674"/>
  <c r="K674"/>
  <c r="U674"/>
  <c r="Q674"/>
  <c r="T674"/>
  <c r="S674"/>
  <c r="R674"/>
  <c r="J674"/>
  <c r="P674"/>
  <c r="O674"/>
  <c r="G674"/>
  <c r="H674"/>
  <c r="N674"/>
  <c r="L102"/>
  <c r="W102"/>
  <c r="Y102"/>
  <c r="I102"/>
  <c r="V102"/>
  <c r="X102"/>
  <c r="Z102"/>
  <c r="S102"/>
  <c r="M102"/>
  <c r="J102"/>
  <c r="Q102"/>
  <c r="P102"/>
  <c r="O102"/>
  <c r="T102"/>
  <c r="K102"/>
  <c r="U102"/>
  <c r="R102"/>
  <c r="H102"/>
  <c r="G102"/>
  <c r="N102"/>
  <c r="L326"/>
  <c r="X326"/>
  <c r="G326"/>
  <c r="Q326"/>
  <c r="P326"/>
  <c r="P327" s="1"/>
  <c r="W326"/>
  <c r="J326"/>
  <c r="O326"/>
  <c r="S326"/>
  <c r="S327" s="1"/>
  <c r="Z326"/>
  <c r="N326"/>
  <c r="V326"/>
  <c r="T326"/>
  <c r="Y326"/>
  <c r="M326"/>
  <c r="R326"/>
  <c r="I326"/>
  <c r="I327" s="1"/>
  <c r="H326"/>
  <c r="K326"/>
  <c r="U326"/>
  <c r="AF438" i="1"/>
  <c r="AG438" s="1"/>
  <c r="AE204"/>
  <c r="AF204" s="1"/>
  <c r="AG204" s="1"/>
  <c r="AF199"/>
  <c r="AG199" s="1"/>
  <c r="AF473"/>
  <c r="AG473" s="1"/>
  <c r="AE641"/>
  <c r="AF639"/>
  <c r="AG639" s="1"/>
  <c r="AE512"/>
  <c r="AF512" s="1"/>
  <c r="AG512" s="1"/>
  <c r="AF500"/>
  <c r="AG500" s="1"/>
  <c r="AE29"/>
  <c r="AF19"/>
  <c r="AG19" s="1"/>
  <c r="AE289"/>
  <c r="AF289" s="1"/>
  <c r="AG289" s="1"/>
  <c r="AF283"/>
  <c r="AG283" s="1"/>
  <c r="AE629"/>
  <c r="AF363"/>
  <c r="AG363" s="1"/>
  <c r="AE638"/>
  <c r="AF37"/>
  <c r="AG37" s="1"/>
  <c r="AF131"/>
  <c r="AG131" s="1"/>
  <c r="AF72"/>
  <c r="AG72" s="1"/>
  <c r="AF589"/>
  <c r="AG589" s="1"/>
  <c r="AE413"/>
  <c r="AF407"/>
  <c r="AG407" s="1"/>
  <c r="AE421"/>
  <c r="AF421" s="1"/>
  <c r="AG421" s="1"/>
  <c r="AF416"/>
  <c r="AG416" s="1"/>
  <c r="F137" i="2"/>
  <c r="R134"/>
  <c r="Q134"/>
  <c r="N134"/>
  <c r="V134"/>
  <c r="V137" s="1"/>
  <c r="L134"/>
  <c r="Y134"/>
  <c r="Y137" s="1"/>
  <c r="W134"/>
  <c r="W137" s="1"/>
  <c r="U134"/>
  <c r="P134"/>
  <c r="O134"/>
  <c r="O137" s="1"/>
  <c r="H134"/>
  <c r="T134"/>
  <c r="Z134"/>
  <c r="Z137" s="1"/>
  <c r="K134"/>
  <c r="I134"/>
  <c r="S134"/>
  <c r="J134"/>
  <c r="M134"/>
  <c r="X134"/>
  <c r="X137" s="1"/>
  <c r="G134"/>
  <c r="AA664" i="1"/>
  <c r="AA325"/>
  <c r="AA528"/>
  <c r="AA525"/>
  <c r="AA524"/>
  <c r="AA531"/>
  <c r="AA316"/>
  <c r="AA317"/>
  <c r="AA320"/>
  <c r="AA529"/>
  <c r="AA532"/>
  <c r="AA318"/>
  <c r="AA315"/>
  <c r="AA321"/>
  <c r="AA523"/>
  <c r="AA526"/>
  <c r="AA324"/>
  <c r="AD658"/>
  <c r="AD402"/>
  <c r="AD167"/>
  <c r="AD174" s="1"/>
  <c r="AD660"/>
  <c r="AD423"/>
  <c r="AD188"/>
  <c r="AD194" s="1"/>
  <c r="AD206" s="1"/>
  <c r="AD659"/>
  <c r="AD177"/>
  <c r="AD183" s="1"/>
  <c r="AD48"/>
  <c r="AD666"/>
  <c r="AD571"/>
  <c r="AD569"/>
  <c r="AD570"/>
  <c r="AA667"/>
  <c r="AA67"/>
  <c r="AA576"/>
  <c r="W138"/>
  <c r="U208" i="2"/>
  <c r="N208"/>
  <c r="J208"/>
  <c r="S208"/>
  <c r="AA207"/>
  <c r="AB207" s="1"/>
  <c r="G208"/>
  <c r="R208"/>
  <c r="F497"/>
  <c r="X606" i="1"/>
  <c r="L612" i="2"/>
  <c r="V612"/>
  <c r="G612"/>
  <c r="O612"/>
  <c r="W612"/>
  <c r="N612"/>
  <c r="R612"/>
  <c r="I612"/>
  <c r="S612"/>
  <c r="X612"/>
  <c r="H612"/>
  <c r="P612"/>
  <c r="Z612"/>
  <c r="K612"/>
  <c r="U612"/>
  <c r="J612"/>
  <c r="T612"/>
  <c r="Y612"/>
  <c r="M612"/>
  <c r="Q612"/>
  <c r="D35" i="14"/>
  <c r="G35" s="1"/>
  <c r="K35" s="1"/>
  <c r="L35" s="1"/>
  <c r="AA808" i="2"/>
  <c r="AB808" s="1"/>
  <c r="Y107" i="1"/>
  <c r="F98" i="2" s="1"/>
  <c r="Y598" i="1"/>
  <c r="F555" i="2" s="1"/>
  <c r="Y319" i="1"/>
  <c r="Y527"/>
  <c r="Y602"/>
  <c r="F670" i="2" s="1"/>
  <c r="Y596" i="1"/>
  <c r="Y530"/>
  <c r="Y604"/>
  <c r="Y600"/>
  <c r="F613" i="2" s="1"/>
  <c r="Y322" i="1"/>
  <c r="Y323"/>
  <c r="AC649"/>
  <c r="AC75"/>
  <c r="AC10"/>
  <c r="AC11"/>
  <c r="AC134"/>
  <c r="AC136" s="1"/>
  <c r="AC58"/>
  <c r="AC103"/>
  <c r="AC102"/>
  <c r="AC61"/>
  <c r="AC12"/>
  <c r="AC60"/>
  <c r="AC13"/>
  <c r="AC9"/>
  <c r="W391" i="2"/>
  <c r="V391"/>
  <c r="Z391"/>
  <c r="X391"/>
  <c r="I391"/>
  <c r="Y391"/>
  <c r="M391"/>
  <c r="L391"/>
  <c r="S391"/>
  <c r="H391"/>
  <c r="Q391"/>
  <c r="K391"/>
  <c r="U391"/>
  <c r="J391"/>
  <c r="P391"/>
  <c r="O391"/>
  <c r="T391"/>
  <c r="R391"/>
  <c r="G391"/>
  <c r="N391"/>
  <c r="M448"/>
  <c r="W448"/>
  <c r="L448"/>
  <c r="X448"/>
  <c r="I448"/>
  <c r="Z448"/>
  <c r="V448"/>
  <c r="Y448"/>
  <c r="S448"/>
  <c r="P448"/>
  <c r="O448"/>
  <c r="T448"/>
  <c r="J448"/>
  <c r="H448"/>
  <c r="Q448"/>
  <c r="K448"/>
  <c r="U448"/>
  <c r="R448"/>
  <c r="N448"/>
  <c r="G448"/>
  <c r="Y655" i="1"/>
  <c r="Y118"/>
  <c r="Z327" i="2"/>
  <c r="T327"/>
  <c r="W327"/>
  <c r="Y327"/>
  <c r="X327"/>
  <c r="AA264"/>
  <c r="AB264" s="1"/>
  <c r="AA43"/>
  <c r="AB43" s="1"/>
  <c r="AC208" i="1"/>
  <c r="AF439"/>
  <c r="AG439" s="1"/>
  <c r="AE229"/>
  <c r="AF229" s="1"/>
  <c r="AG229" s="1"/>
  <c r="AE132"/>
  <c r="AF132" s="1"/>
  <c r="AG132" s="1"/>
  <c r="AE590"/>
  <c r="AF590" s="1"/>
  <c r="AG590" s="1"/>
  <c r="AE443"/>
  <c r="AF443" s="1"/>
  <c r="AG443" s="1"/>
  <c r="AE445"/>
  <c r="AF445" s="1"/>
  <c r="AG445" s="1"/>
  <c r="AC77"/>
  <c r="AC94" s="1"/>
  <c r="AA149" i="2"/>
  <c r="AB149" s="1"/>
  <c r="X329" i="1"/>
  <c r="X331" s="1"/>
  <c r="P1092" i="2"/>
  <c r="P1099" s="1"/>
  <c r="M1092"/>
  <c r="M1099" s="1"/>
  <c r="U1096"/>
  <c r="U1097" s="1"/>
  <c r="Z1099"/>
  <c r="S1096"/>
  <c r="S1097" s="1"/>
  <c r="S1099" s="1"/>
  <c r="X1099"/>
  <c r="Q1092"/>
  <c r="N1092"/>
  <c r="N1099" s="1"/>
  <c r="AB488" i="1"/>
  <c r="AB67"/>
  <c r="AB667"/>
  <c r="AB576"/>
  <c r="AB578" s="1"/>
  <c r="AD650"/>
  <c r="AD254"/>
  <c r="AD62"/>
  <c r="AD255"/>
  <c r="AD253"/>
  <c r="AD461"/>
  <c r="AD480"/>
  <c r="AD635" s="1"/>
  <c r="AD472" s="1"/>
  <c r="AD482" s="1"/>
  <c r="AD269"/>
  <c r="AD74"/>
  <c r="AD133"/>
  <c r="AD65"/>
  <c r="AD252"/>
  <c r="AD574"/>
  <c r="AD591"/>
  <c r="AD583"/>
  <c r="AD101"/>
  <c r="AD460"/>
  <c r="AD661"/>
  <c r="AD226"/>
  <c r="AD225"/>
  <c r="AD234"/>
  <c r="AD224"/>
  <c r="AD232"/>
  <c r="AD237"/>
  <c r="AD227"/>
  <c r="AD231"/>
  <c r="AD233"/>
  <c r="AD235"/>
  <c r="AD228"/>
  <c r="AA306"/>
  <c r="AA325" i="2"/>
  <c r="AB325" s="1"/>
  <c r="G327"/>
  <c r="H29" i="14"/>
  <c r="M327" i="2"/>
  <c r="K327"/>
  <c r="H29" i="26"/>
  <c r="Q327" i="2"/>
  <c r="H327"/>
  <c r="H29" i="24"/>
  <c r="D32" i="14"/>
  <c r="E32" s="1"/>
  <c r="K32" s="1"/>
  <c r="L32" s="1"/>
  <c r="AA723" i="2"/>
  <c r="AB723" s="1"/>
  <c r="D33" i="14"/>
  <c r="E33" s="1"/>
  <c r="AA810" i="2"/>
  <c r="AB810" s="1"/>
  <c r="L617"/>
  <c r="W617"/>
  <c r="X617"/>
  <c r="I617"/>
  <c r="V617"/>
  <c r="Y617"/>
  <c r="Z617"/>
  <c r="T617"/>
  <c r="S617"/>
  <c r="U617"/>
  <c r="J617"/>
  <c r="P617"/>
  <c r="O617"/>
  <c r="M617"/>
  <c r="K617"/>
  <c r="R617"/>
  <c r="Q617"/>
  <c r="H617"/>
  <c r="G617"/>
  <c r="N617"/>
  <c r="I559"/>
  <c r="V559"/>
  <c r="Y559"/>
  <c r="Z559"/>
  <c r="L559"/>
  <c r="X559"/>
  <c r="W559"/>
  <c r="T559"/>
  <c r="S559"/>
  <c r="K559"/>
  <c r="U559"/>
  <c r="R559"/>
  <c r="Q559"/>
  <c r="P559"/>
  <c r="M559"/>
  <c r="J559"/>
  <c r="O559"/>
  <c r="H559"/>
  <c r="G559"/>
  <c r="N559"/>
  <c r="AF452" i="1"/>
  <c r="AG452" s="1"/>
  <c r="AE651"/>
  <c r="AF651" s="1"/>
  <c r="AG651" s="1"/>
  <c r="AF33"/>
  <c r="AG33" s="1"/>
  <c r="AE304"/>
  <c r="AF304" s="1"/>
  <c r="AG304" s="1"/>
  <c r="AF292"/>
  <c r="AG292" s="1"/>
  <c r="AF99"/>
  <c r="AG99" s="1"/>
  <c r="AE497"/>
  <c r="AF497" s="1"/>
  <c r="AG497" s="1"/>
  <c r="AF491"/>
  <c r="AG491" s="1"/>
  <c r="AE633"/>
  <c r="AF395"/>
  <c r="AG395" s="1"/>
  <c r="AF581"/>
  <c r="AG581" s="1"/>
  <c r="AE46"/>
  <c r="AF36"/>
  <c r="AG36" s="1"/>
  <c r="AE631"/>
  <c r="AF374"/>
  <c r="AG374" s="1"/>
  <c r="AE632"/>
  <c r="AF385"/>
  <c r="AG385" s="1"/>
  <c r="Z655"/>
  <c r="Z118"/>
  <c r="AA147" i="2"/>
  <c r="AB147" s="1"/>
  <c r="AA131"/>
  <c r="AB131" s="1"/>
  <c r="G394"/>
  <c r="J394"/>
  <c r="I394"/>
  <c r="M394"/>
  <c r="P394"/>
  <c r="R394"/>
  <c r="T394"/>
  <c r="W394"/>
  <c r="Y394"/>
  <c r="Z394"/>
  <c r="H394"/>
  <c r="K394"/>
  <c r="L394"/>
  <c r="N394"/>
  <c r="Q394"/>
  <c r="S394"/>
  <c r="U394"/>
  <c r="X394"/>
  <c r="V394"/>
  <c r="O394"/>
  <c r="H208"/>
  <c r="P208"/>
  <c r="K208"/>
  <c r="T208"/>
  <c r="L208"/>
  <c r="O208"/>
  <c r="I208"/>
  <c r="Q208"/>
  <c r="M208"/>
  <c r="J669"/>
  <c r="R669"/>
  <c r="K669"/>
  <c r="Q669"/>
  <c r="X669"/>
  <c r="L669"/>
  <c r="T669"/>
  <c r="I669"/>
  <c r="P669"/>
  <c r="Z669"/>
  <c r="F671"/>
  <c r="H669"/>
  <c r="N669"/>
  <c r="W669"/>
  <c r="O669"/>
  <c r="S669"/>
  <c r="G669"/>
  <c r="U669"/>
  <c r="Y669"/>
  <c r="M669"/>
  <c r="V669"/>
  <c r="L554"/>
  <c r="T554"/>
  <c r="J554"/>
  <c r="S554"/>
  <c r="Y554"/>
  <c r="K554"/>
  <c r="U554"/>
  <c r="G554"/>
  <c r="P554"/>
  <c r="Z554"/>
  <c r="F556"/>
  <c r="H554"/>
  <c r="R554"/>
  <c r="W554"/>
  <c r="M554"/>
  <c r="V554"/>
  <c r="I554"/>
  <c r="O554"/>
  <c r="X554"/>
  <c r="N554"/>
  <c r="Q554"/>
  <c r="X654" i="1"/>
  <c r="X540"/>
  <c r="X117"/>
  <c r="X120" s="1"/>
  <c r="F268" i="2"/>
  <c r="N97"/>
  <c r="V97"/>
  <c r="I97"/>
  <c r="S97"/>
  <c r="Z97"/>
  <c r="J97"/>
  <c r="T97"/>
  <c r="W97"/>
  <c r="O97"/>
  <c r="X97"/>
  <c r="F99"/>
  <c r="H97"/>
  <c r="Q97"/>
  <c r="Y97"/>
  <c r="L97"/>
  <c r="P97"/>
  <c r="G97"/>
  <c r="M97"/>
  <c r="R97"/>
  <c r="K97"/>
  <c r="U97"/>
  <c r="AA38"/>
  <c r="AB38" s="1"/>
  <c r="AA840"/>
  <c r="AB840" s="1"/>
  <c r="O39"/>
  <c r="Q39"/>
  <c r="V39"/>
  <c r="G39"/>
  <c r="M39"/>
  <c r="M40" s="1"/>
  <c r="T39"/>
  <c r="X39"/>
  <c r="Z39"/>
  <c r="Z40" s="1"/>
  <c r="N39"/>
  <c r="N40" s="1"/>
  <c r="P39"/>
  <c r="S39"/>
  <c r="S40" s="1"/>
  <c r="J39"/>
  <c r="J40" s="1"/>
  <c r="L39"/>
  <c r="L40" s="1"/>
  <c r="R39"/>
  <c r="R40" s="1"/>
  <c r="W39"/>
  <c r="W40" s="1"/>
  <c r="Y39"/>
  <c r="I39"/>
  <c r="I40" s="1"/>
  <c r="H39"/>
  <c r="H40" s="1"/>
  <c r="K39"/>
  <c r="K40" s="1"/>
  <c r="U39"/>
  <c r="U40" s="1"/>
  <c r="O767"/>
  <c r="O699"/>
  <c r="W767"/>
  <c r="W699"/>
  <c r="V699"/>
  <c r="V767"/>
  <c r="Y767"/>
  <c r="Y699"/>
  <c r="Z664" i="1"/>
  <c r="Z525"/>
  <c r="Z531"/>
  <c r="Z325"/>
  <c r="Z523"/>
  <c r="Z316"/>
  <c r="Z321"/>
  <c r="Z315"/>
  <c r="Z529"/>
  <c r="Z526"/>
  <c r="Z324"/>
  <c r="Z532"/>
  <c r="Z317"/>
  <c r="Z528"/>
  <c r="Z320"/>
  <c r="Z318"/>
  <c r="Z524"/>
  <c r="R327" i="2"/>
  <c r="V327"/>
  <c r="AC219" i="1"/>
  <c r="AE440"/>
  <c r="AF440" s="1"/>
  <c r="AG440" s="1"/>
  <c r="AE441"/>
  <c r="AF441" s="1"/>
  <c r="AG441" s="1"/>
  <c r="AE442"/>
  <c r="AF442" s="1"/>
  <c r="AG442" s="1"/>
  <c r="AF247"/>
  <c r="AG247" s="1"/>
  <c r="G265" i="2"/>
  <c r="O40"/>
  <c r="P40"/>
  <c r="T40"/>
  <c r="Q40"/>
  <c r="V40"/>
  <c r="X40"/>
  <c r="Y40"/>
  <c r="Y128" i="1"/>
  <c r="I1096" i="2"/>
  <c r="I1097" s="1"/>
  <c r="I1099" s="1"/>
  <c r="K1096"/>
  <c r="K1097" s="1"/>
  <c r="K1099" s="1"/>
  <c r="H1096"/>
  <c r="H1097" s="1"/>
  <c r="H1099" s="1"/>
  <c r="J1092"/>
  <c r="J1099" s="1"/>
  <c r="U1099"/>
  <c r="L1096"/>
  <c r="L1097" s="1"/>
  <c r="G1096"/>
  <c r="L1092"/>
  <c r="T1096"/>
  <c r="T1097" s="1"/>
  <c r="T1099" s="1"/>
  <c r="Q1096"/>
  <c r="Q1097" s="1"/>
  <c r="R1092"/>
  <c r="R1099" s="1"/>
  <c r="AA578" i="1"/>
  <c r="AB273"/>
  <c r="AB275" s="1"/>
  <c r="AA448" i="2" l="1"/>
  <c r="AB448" s="1"/>
  <c r="AC15" i="1"/>
  <c r="AC105"/>
  <c r="Y536"/>
  <c r="Y538" s="1"/>
  <c r="AA102" i="2"/>
  <c r="AB102" s="1"/>
  <c r="AC484" i="1"/>
  <c r="AC486" s="1"/>
  <c r="AC488" s="1"/>
  <c r="T699" i="2"/>
  <c r="T767"/>
  <c r="S767"/>
  <c r="S699"/>
  <c r="H699"/>
  <c r="H767"/>
  <c r="K699"/>
  <c r="K767"/>
  <c r="F336"/>
  <c r="R767"/>
  <c r="R699"/>
  <c r="G1097"/>
  <c r="G1099" s="1"/>
  <c r="AA1096"/>
  <c r="AB1096" s="1"/>
  <c r="U699"/>
  <c r="U767"/>
  <c r="I699"/>
  <c r="I767"/>
  <c r="F333"/>
  <c r="J767"/>
  <c r="J699"/>
  <c r="AA265"/>
  <c r="AB265" s="1"/>
  <c r="AA97"/>
  <c r="AB97" s="1"/>
  <c r="AA554"/>
  <c r="AB554" s="1"/>
  <c r="AA669"/>
  <c r="AB669" s="1"/>
  <c r="AF632" i="1"/>
  <c r="AG632" s="1"/>
  <c r="AE384"/>
  <c r="AF631"/>
  <c r="AG631" s="1"/>
  <c r="AE373"/>
  <c r="AE650"/>
  <c r="AF650" s="1"/>
  <c r="AG650" s="1"/>
  <c r="AF46"/>
  <c r="AG46" s="1"/>
  <c r="AE74"/>
  <c r="AE574"/>
  <c r="AF574" s="1"/>
  <c r="AG574" s="1"/>
  <c r="AE583"/>
  <c r="AE253"/>
  <c r="AF253" s="1"/>
  <c r="AG253" s="1"/>
  <c r="AE591"/>
  <c r="AF591" s="1"/>
  <c r="AG591" s="1"/>
  <c r="AE62"/>
  <c r="AF62" s="1"/>
  <c r="AG62" s="1"/>
  <c r="AE252"/>
  <c r="AF252" s="1"/>
  <c r="AG252" s="1"/>
  <c r="AE461"/>
  <c r="AF461" s="1"/>
  <c r="AG461" s="1"/>
  <c r="AE101"/>
  <c r="AE133"/>
  <c r="AF133" s="1"/>
  <c r="AG133" s="1"/>
  <c r="AE460"/>
  <c r="AE254"/>
  <c r="AF254" s="1"/>
  <c r="AG254" s="1"/>
  <c r="AE480"/>
  <c r="AE269"/>
  <c r="AF269" s="1"/>
  <c r="AG269" s="1"/>
  <c r="AE65"/>
  <c r="AF65" s="1"/>
  <c r="AG65" s="1"/>
  <c r="AE255"/>
  <c r="AF255" s="1"/>
  <c r="AG255" s="1"/>
  <c r="AF633"/>
  <c r="AG633" s="1"/>
  <c r="AE394"/>
  <c r="K33" i="14"/>
  <c r="L33" s="1"/>
  <c r="AA655" i="1"/>
  <c r="AA118"/>
  <c r="AD663"/>
  <c r="AD261"/>
  <c r="AD271" s="1"/>
  <c r="AB514"/>
  <c r="P767" i="2"/>
  <c r="P699"/>
  <c r="X608" i="1"/>
  <c r="X333"/>
  <c r="F211" i="2"/>
  <c r="AA391"/>
  <c r="AB391" s="1"/>
  <c r="AC665" i="1"/>
  <c r="AC327"/>
  <c r="AC592"/>
  <c r="AC594" s="1"/>
  <c r="F454" i="2" s="1"/>
  <c r="AC575" i="1"/>
  <c r="AC584"/>
  <c r="AC586" s="1"/>
  <c r="F397" i="2" s="1"/>
  <c r="AC326" i="1"/>
  <c r="AC534"/>
  <c r="AC533"/>
  <c r="N613" i="2"/>
  <c r="Q613"/>
  <c r="R613"/>
  <c r="Z613"/>
  <c r="G613"/>
  <c r="O613"/>
  <c r="P613"/>
  <c r="P614" s="1"/>
  <c r="X613"/>
  <c r="M613"/>
  <c r="M614" s="1"/>
  <c r="V613"/>
  <c r="W613"/>
  <c r="W614" s="1"/>
  <c r="J613"/>
  <c r="L613"/>
  <c r="T613"/>
  <c r="S613"/>
  <c r="S614" s="1"/>
  <c r="Y613"/>
  <c r="I613"/>
  <c r="I614" s="1"/>
  <c r="H613"/>
  <c r="K613"/>
  <c r="U613"/>
  <c r="U614" s="1"/>
  <c r="N670"/>
  <c r="N671" s="1"/>
  <c r="T670"/>
  <c r="V670"/>
  <c r="Z670"/>
  <c r="G670"/>
  <c r="O670"/>
  <c r="Q670"/>
  <c r="W670"/>
  <c r="L670"/>
  <c r="L671" s="1"/>
  <c r="P670"/>
  <c r="S670"/>
  <c r="S671" s="1"/>
  <c r="Y670"/>
  <c r="J670"/>
  <c r="M670"/>
  <c r="R670"/>
  <c r="R671" s="1"/>
  <c r="X670"/>
  <c r="I670"/>
  <c r="I671" s="1"/>
  <c r="H670"/>
  <c r="K670"/>
  <c r="K671" s="1"/>
  <c r="U670"/>
  <c r="U671" s="1"/>
  <c r="L497"/>
  <c r="V497"/>
  <c r="G497"/>
  <c r="O497"/>
  <c r="X497"/>
  <c r="M497"/>
  <c r="S497"/>
  <c r="H497"/>
  <c r="R497"/>
  <c r="Z497"/>
  <c r="I497"/>
  <c r="Q497"/>
  <c r="Y497"/>
  <c r="K497"/>
  <c r="U497"/>
  <c r="J497"/>
  <c r="T497"/>
  <c r="W497"/>
  <c r="N497"/>
  <c r="P497"/>
  <c r="AA208"/>
  <c r="AB208" s="1"/>
  <c r="F150"/>
  <c r="AA653" i="1"/>
  <c r="AA93"/>
  <c r="AA96" s="1"/>
  <c r="AA79"/>
  <c r="AA81" s="1"/>
  <c r="F46" i="2"/>
  <c r="AA112" i="1"/>
  <c r="AA123"/>
  <c r="AA111"/>
  <c r="AA125"/>
  <c r="AA124"/>
  <c r="AA126"/>
  <c r="AD649"/>
  <c r="AD9"/>
  <c r="AD75"/>
  <c r="AD77" s="1"/>
  <c r="AD94" s="1"/>
  <c r="AD60"/>
  <c r="AD102"/>
  <c r="AD105" s="1"/>
  <c r="AD103"/>
  <c r="AD13"/>
  <c r="AD10"/>
  <c r="AD11"/>
  <c r="AD61"/>
  <c r="AD58"/>
  <c r="AD134"/>
  <c r="AD12"/>
  <c r="G137" i="2"/>
  <c r="AA134"/>
  <c r="AB134" s="1"/>
  <c r="M137"/>
  <c r="S137"/>
  <c r="K137"/>
  <c r="T137"/>
  <c r="G14" i="28"/>
  <c r="U137" i="2"/>
  <c r="Q137"/>
  <c r="U327"/>
  <c r="AB277" i="1"/>
  <c r="L1099" i="2"/>
  <c r="Z536" i="1"/>
  <c r="Z538" s="1"/>
  <c r="V671" i="2"/>
  <c r="Y671"/>
  <c r="O671"/>
  <c r="P671"/>
  <c r="T671"/>
  <c r="X671"/>
  <c r="J671"/>
  <c r="AA394"/>
  <c r="AB394" s="1"/>
  <c r="AA559"/>
  <c r="AB559" s="1"/>
  <c r="AA617"/>
  <c r="AB617" s="1"/>
  <c r="AD634" i="1"/>
  <c r="AD451" s="1"/>
  <c r="AD463" s="1"/>
  <c r="AD484" s="1"/>
  <c r="AD486" s="1"/>
  <c r="Q1099" i="2"/>
  <c r="AC221" i="1"/>
  <c r="Y329"/>
  <c r="Y331" s="1"/>
  <c r="Q614" i="2"/>
  <c r="Y614"/>
  <c r="J614"/>
  <c r="K614"/>
  <c r="X614"/>
  <c r="N614"/>
  <c r="O614"/>
  <c r="V614"/>
  <c r="F614"/>
  <c r="AD185" i="1"/>
  <c r="AA674" i="2"/>
  <c r="AB674" s="1"/>
  <c r="AA451"/>
  <c r="AB451" s="1"/>
  <c r="K268"/>
  <c r="Q268"/>
  <c r="I268"/>
  <c r="P268"/>
  <c r="X268"/>
  <c r="L268"/>
  <c r="U268"/>
  <c r="G268"/>
  <c r="T268"/>
  <c r="Z268"/>
  <c r="H268"/>
  <c r="O268"/>
  <c r="W268"/>
  <c r="N268"/>
  <c r="S268"/>
  <c r="J268"/>
  <c r="R268"/>
  <c r="Y268"/>
  <c r="M268"/>
  <c r="V268"/>
  <c r="AB79" i="1"/>
  <c r="AB93"/>
  <c r="AB96" s="1"/>
  <c r="AB653"/>
  <c r="AB123"/>
  <c r="F49" i="2"/>
  <c r="AB112" i="1"/>
  <c r="AB126"/>
  <c r="AB125"/>
  <c r="AB111"/>
  <c r="AB124"/>
  <c r="N699" i="2"/>
  <c r="N767"/>
  <c r="X699"/>
  <c r="X767"/>
  <c r="Z767"/>
  <c r="Z699"/>
  <c r="M699"/>
  <c r="M767"/>
  <c r="AC67" i="1"/>
  <c r="AC667"/>
  <c r="AC576"/>
  <c r="F498" i="2"/>
  <c r="Y606" i="1"/>
  <c r="Y654"/>
  <c r="Y540"/>
  <c r="Y117"/>
  <c r="Y120" s="1"/>
  <c r="F269" i="2"/>
  <c r="M555"/>
  <c r="P555"/>
  <c r="S555"/>
  <c r="S556" s="1"/>
  <c r="Z555"/>
  <c r="Z556" s="1"/>
  <c r="L555"/>
  <c r="L556" s="1"/>
  <c r="Q555"/>
  <c r="V555"/>
  <c r="V556" s="1"/>
  <c r="Y555"/>
  <c r="J555"/>
  <c r="N555"/>
  <c r="N556" s="1"/>
  <c r="R555"/>
  <c r="R556" s="1"/>
  <c r="X555"/>
  <c r="G555"/>
  <c r="O555"/>
  <c r="O556" s="1"/>
  <c r="T555"/>
  <c r="T556" s="1"/>
  <c r="W555"/>
  <c r="W556" s="1"/>
  <c r="I555"/>
  <c r="I556" s="1"/>
  <c r="H555"/>
  <c r="H556" s="1"/>
  <c r="U555"/>
  <c r="U556" s="1"/>
  <c r="K555"/>
  <c r="K556" s="1"/>
  <c r="M98"/>
  <c r="P98"/>
  <c r="V98"/>
  <c r="Z98"/>
  <c r="Z99" s="1"/>
  <c r="G98"/>
  <c r="O98"/>
  <c r="O99" s="1"/>
  <c r="S98"/>
  <c r="S99" s="1"/>
  <c r="W98"/>
  <c r="N98"/>
  <c r="N99" s="1"/>
  <c r="T98"/>
  <c r="T99" s="1"/>
  <c r="R98"/>
  <c r="R99" s="1"/>
  <c r="Y98"/>
  <c r="J98"/>
  <c r="L98"/>
  <c r="L99" s="1"/>
  <c r="Q98"/>
  <c r="Q99" s="1"/>
  <c r="X98"/>
  <c r="I98"/>
  <c r="I99" s="1"/>
  <c r="H98"/>
  <c r="K98"/>
  <c r="K99" s="1"/>
  <c r="U98"/>
  <c r="U99" s="1"/>
  <c r="G614"/>
  <c r="AA612"/>
  <c r="AB612" s="1"/>
  <c r="J137"/>
  <c r="I137"/>
  <c r="H137"/>
  <c r="P137"/>
  <c r="L137"/>
  <c r="N137"/>
  <c r="R137"/>
  <c r="AE423" i="1"/>
  <c r="AF423" s="1"/>
  <c r="AG423" s="1"/>
  <c r="AE660"/>
  <c r="AF660" s="1"/>
  <c r="AG660" s="1"/>
  <c r="AF413"/>
  <c r="AG413" s="1"/>
  <c r="AE188"/>
  <c r="AF638"/>
  <c r="AG638" s="1"/>
  <c r="AE121"/>
  <c r="AF121" s="1"/>
  <c r="AG121" s="1"/>
  <c r="AF629"/>
  <c r="AG629" s="1"/>
  <c r="AE362"/>
  <c r="AE666"/>
  <c r="AF666" s="1"/>
  <c r="AG666" s="1"/>
  <c r="AE48"/>
  <c r="AF29"/>
  <c r="AG29" s="1"/>
  <c r="AE569"/>
  <c r="AE571"/>
  <c r="AF571" s="1"/>
  <c r="AG571" s="1"/>
  <c r="AE570"/>
  <c r="AF570" s="1"/>
  <c r="AG570" s="1"/>
  <c r="AF641"/>
  <c r="AG641" s="1"/>
  <c r="AE212"/>
  <c r="AF212" s="1"/>
  <c r="AG212" s="1"/>
  <c r="AE214"/>
  <c r="AF214" s="1"/>
  <c r="AG214" s="1"/>
  <c r="AE213"/>
  <c r="AF213" s="1"/>
  <c r="AG213" s="1"/>
  <c r="AE428"/>
  <c r="AE211"/>
  <c r="N327" i="2"/>
  <c r="AA326"/>
  <c r="AB326" s="1"/>
  <c r="I502"/>
  <c r="V502"/>
  <c r="Y502"/>
  <c r="Z502"/>
  <c r="L502"/>
  <c r="W502"/>
  <c r="X502"/>
  <c r="T502"/>
  <c r="K502"/>
  <c r="R502"/>
  <c r="J502"/>
  <c r="S502"/>
  <c r="M502"/>
  <c r="U502"/>
  <c r="Q502"/>
  <c r="P502"/>
  <c r="O502"/>
  <c r="H502"/>
  <c r="G502"/>
  <c r="N502"/>
  <c r="AC514" i="1"/>
  <c r="Z329"/>
  <c r="Z331" s="1"/>
  <c r="AA39" i="2"/>
  <c r="AB39" s="1"/>
  <c r="G40"/>
  <c r="M99"/>
  <c r="P99"/>
  <c r="Y99"/>
  <c r="H99"/>
  <c r="X99"/>
  <c r="W99"/>
  <c r="J99"/>
  <c r="V99"/>
  <c r="Q556"/>
  <c r="X556"/>
  <c r="M556"/>
  <c r="P556"/>
  <c r="Y556"/>
  <c r="J556"/>
  <c r="M671"/>
  <c r="W671"/>
  <c r="H671"/>
  <c r="Z671"/>
  <c r="Q671"/>
  <c r="AD239" i="1"/>
  <c r="AD136"/>
  <c r="T614" i="2"/>
  <c r="Z614"/>
  <c r="H614"/>
  <c r="R614"/>
  <c r="L614"/>
  <c r="AE448" i="1"/>
  <c r="O327" i="2"/>
  <c r="J327"/>
  <c r="L327"/>
  <c r="AD164" i="1"/>
  <c r="AD425"/>
  <c r="AA1092" i="2"/>
  <c r="AB1092" s="1"/>
  <c r="AC273" i="1"/>
  <c r="AC275" s="1"/>
  <c r="AD488" l="1"/>
  <c r="AD208"/>
  <c r="AD221" s="1"/>
  <c r="AD514"/>
  <c r="AE661"/>
  <c r="AF661" s="1"/>
  <c r="AG661" s="1"/>
  <c r="AF448"/>
  <c r="AG448" s="1"/>
  <c r="AE226"/>
  <c r="AF226" s="1"/>
  <c r="AG226" s="1"/>
  <c r="AE228"/>
  <c r="AF228" s="1"/>
  <c r="AG228" s="1"/>
  <c r="AE224"/>
  <c r="AE227"/>
  <c r="AF227" s="1"/>
  <c r="AG227" s="1"/>
  <c r="AE237"/>
  <c r="AF237" s="1"/>
  <c r="AG237" s="1"/>
  <c r="AE233"/>
  <c r="AF233" s="1"/>
  <c r="AG233" s="1"/>
  <c r="AE225"/>
  <c r="AF225" s="1"/>
  <c r="AG225" s="1"/>
  <c r="AE232"/>
  <c r="AF232" s="1"/>
  <c r="AG232" s="1"/>
  <c r="AE234"/>
  <c r="AF234" s="1"/>
  <c r="AG234" s="1"/>
  <c r="AE235"/>
  <c r="AF235" s="1"/>
  <c r="AG235" s="1"/>
  <c r="AE231"/>
  <c r="AF231" s="1"/>
  <c r="AG231" s="1"/>
  <c r="Z608"/>
  <c r="Z333"/>
  <c r="F216" i="2"/>
  <c r="AC664" i="1"/>
  <c r="AC526"/>
  <c r="AC316"/>
  <c r="AC532"/>
  <c r="AC324"/>
  <c r="AC525"/>
  <c r="AC320"/>
  <c r="AC317"/>
  <c r="AC523"/>
  <c r="AC325"/>
  <c r="AC321"/>
  <c r="AC528"/>
  <c r="AC529"/>
  <c r="AC524"/>
  <c r="AC315"/>
  <c r="AC318"/>
  <c r="AC531"/>
  <c r="AE432"/>
  <c r="AF432" s="1"/>
  <c r="AG432" s="1"/>
  <c r="AF428"/>
  <c r="AG428" s="1"/>
  <c r="G14" i="31"/>
  <c r="G14" i="24"/>
  <c r="G14" i="27"/>
  <c r="J498" i="2"/>
  <c r="N498"/>
  <c r="T498"/>
  <c r="Y498"/>
  <c r="G498"/>
  <c r="O498"/>
  <c r="V498"/>
  <c r="X498"/>
  <c r="L498"/>
  <c r="P498"/>
  <c r="R498"/>
  <c r="W498"/>
  <c r="M498"/>
  <c r="Q498"/>
  <c r="S498"/>
  <c r="Z498"/>
  <c r="I498"/>
  <c r="H498"/>
  <c r="K498"/>
  <c r="U498"/>
  <c r="J49"/>
  <c r="H49"/>
  <c r="K49"/>
  <c r="N49"/>
  <c r="L49"/>
  <c r="Q49"/>
  <c r="U49"/>
  <c r="S49"/>
  <c r="W49"/>
  <c r="Y49"/>
  <c r="G49"/>
  <c r="I49"/>
  <c r="M49"/>
  <c r="O49"/>
  <c r="P49"/>
  <c r="R49"/>
  <c r="V49"/>
  <c r="T49"/>
  <c r="X49"/>
  <c r="Z49"/>
  <c r="AA268"/>
  <c r="AB268" s="1"/>
  <c r="Q767"/>
  <c r="Q699"/>
  <c r="AB306" i="1"/>
  <c r="G14" i="26"/>
  <c r="AD665" i="1"/>
  <c r="AD326"/>
  <c r="AD327"/>
  <c r="AD575"/>
  <c r="AD592"/>
  <c r="AD594" s="1"/>
  <c r="F457" i="2" s="1"/>
  <c r="AD584" i="1"/>
  <c r="AD586" s="1"/>
  <c r="F400" i="2" s="1"/>
  <c r="AD533" i="1"/>
  <c r="AD534"/>
  <c r="K150" i="2"/>
  <c r="N150"/>
  <c r="S150"/>
  <c r="Q150"/>
  <c r="X150"/>
  <c r="X151" s="1"/>
  <c r="L150"/>
  <c r="R150"/>
  <c r="T150"/>
  <c r="Y150"/>
  <c r="Y151" s="1"/>
  <c r="J150"/>
  <c r="I150"/>
  <c r="O150"/>
  <c r="O151" s="1"/>
  <c r="V150"/>
  <c r="V151" s="1"/>
  <c r="Z150"/>
  <c r="Z151" s="1"/>
  <c r="G150"/>
  <c r="M150"/>
  <c r="P150"/>
  <c r="W150"/>
  <c r="W151" s="1"/>
  <c r="H150"/>
  <c r="U150"/>
  <c r="F151"/>
  <c r="N499"/>
  <c r="H30" i="14"/>
  <c r="G499" i="2"/>
  <c r="AA497"/>
  <c r="AB497" s="1"/>
  <c r="L499"/>
  <c r="J211"/>
  <c r="S211"/>
  <c r="Z211"/>
  <c r="M211"/>
  <c r="T211"/>
  <c r="H211"/>
  <c r="P211"/>
  <c r="Y211"/>
  <c r="K211"/>
  <c r="U211"/>
  <c r="N211"/>
  <c r="V211"/>
  <c r="I211"/>
  <c r="Q211"/>
  <c r="W211"/>
  <c r="L211"/>
  <c r="R211"/>
  <c r="G211"/>
  <c r="O211"/>
  <c r="X211"/>
  <c r="AB664" i="1"/>
  <c r="AB525"/>
  <c r="AB320"/>
  <c r="AB528"/>
  <c r="AB531"/>
  <c r="AB316"/>
  <c r="AB526"/>
  <c r="AB325"/>
  <c r="AB318"/>
  <c r="AB315"/>
  <c r="AB324"/>
  <c r="AB523"/>
  <c r="AB317"/>
  <c r="AB532"/>
  <c r="AB524"/>
  <c r="AB529"/>
  <c r="AB321"/>
  <c r="AE400"/>
  <c r="AF394"/>
  <c r="AG394" s="1"/>
  <c r="AE379"/>
  <c r="AF373"/>
  <c r="AG373" s="1"/>
  <c r="AE391"/>
  <c r="AF384"/>
  <c r="AG384" s="1"/>
  <c r="L333" i="2"/>
  <c r="V333"/>
  <c r="X333"/>
  <c r="Z333"/>
  <c r="I333"/>
  <c r="M333"/>
  <c r="W333"/>
  <c r="Y333"/>
  <c r="P333"/>
  <c r="O333"/>
  <c r="I29" i="28" s="1"/>
  <c r="K29" s="1"/>
  <c r="K333" i="2"/>
  <c r="U333"/>
  <c r="T333"/>
  <c r="S333"/>
  <c r="H333"/>
  <c r="Q333"/>
  <c r="J333"/>
  <c r="R333"/>
  <c r="G333"/>
  <c r="N333"/>
  <c r="I336"/>
  <c r="K336"/>
  <c r="L336"/>
  <c r="N336"/>
  <c r="S336"/>
  <c r="U336"/>
  <c r="P336"/>
  <c r="R336"/>
  <c r="Y336"/>
  <c r="X336"/>
  <c r="G336"/>
  <c r="J336"/>
  <c r="H336"/>
  <c r="M336"/>
  <c r="O336"/>
  <c r="T336"/>
  <c r="V336"/>
  <c r="Q336"/>
  <c r="W336"/>
  <c r="Z336"/>
  <c r="AA502"/>
  <c r="AB502" s="1"/>
  <c r="AA98"/>
  <c r="AB98" s="1"/>
  <c r="AA555"/>
  <c r="AB555" s="1"/>
  <c r="T499"/>
  <c r="Y499"/>
  <c r="R499"/>
  <c r="S499"/>
  <c r="X499"/>
  <c r="AC578" i="1"/>
  <c r="AA40" i="2"/>
  <c r="AB40" s="1"/>
  <c r="AE219" i="1"/>
  <c r="AF219" s="1"/>
  <c r="AG219" s="1"/>
  <c r="AF211"/>
  <c r="AG211" s="1"/>
  <c r="AF569"/>
  <c r="AG569" s="1"/>
  <c r="AE649"/>
  <c r="AF649" s="1"/>
  <c r="AG649" s="1"/>
  <c r="AF48"/>
  <c r="AG48" s="1"/>
  <c r="AE75"/>
  <c r="AF75" s="1"/>
  <c r="AG75" s="1"/>
  <c r="AE13"/>
  <c r="AF13" s="1"/>
  <c r="AG13" s="1"/>
  <c r="AE12"/>
  <c r="AF12" s="1"/>
  <c r="AG12" s="1"/>
  <c r="AE9"/>
  <c r="AE11"/>
  <c r="AF11" s="1"/>
  <c r="AG11" s="1"/>
  <c r="AE10"/>
  <c r="AF10" s="1"/>
  <c r="AG10" s="1"/>
  <c r="AE134"/>
  <c r="AE60"/>
  <c r="AF60" s="1"/>
  <c r="AG60" s="1"/>
  <c r="AE103"/>
  <c r="AF103" s="1"/>
  <c r="AG103" s="1"/>
  <c r="AE102"/>
  <c r="AF102" s="1"/>
  <c r="AG102" s="1"/>
  <c r="AE61"/>
  <c r="AF61" s="1"/>
  <c r="AG61" s="1"/>
  <c r="AE58"/>
  <c r="AE370"/>
  <c r="AF362"/>
  <c r="AG362" s="1"/>
  <c r="AE194"/>
  <c r="AF188"/>
  <c r="AG188" s="1"/>
  <c r="J269" i="2"/>
  <c r="O269"/>
  <c r="R269"/>
  <c r="R270" s="1"/>
  <c r="W269"/>
  <c r="W270" s="1"/>
  <c r="N269"/>
  <c r="Q269"/>
  <c r="Q270" s="1"/>
  <c r="S269"/>
  <c r="S270" s="1"/>
  <c r="Y269"/>
  <c r="G269"/>
  <c r="M269"/>
  <c r="M270" s="1"/>
  <c r="P269"/>
  <c r="P270" s="1"/>
  <c r="V269"/>
  <c r="Z269"/>
  <c r="Z270" s="1"/>
  <c r="L269"/>
  <c r="L270" s="1"/>
  <c r="T269"/>
  <c r="X269"/>
  <c r="I269"/>
  <c r="H269"/>
  <c r="H270" s="1"/>
  <c r="K269"/>
  <c r="U269"/>
  <c r="U270" s="1"/>
  <c r="AC653" i="1"/>
  <c r="AC93"/>
  <c r="AC96" s="1"/>
  <c r="AC79"/>
  <c r="AC112"/>
  <c r="AC124"/>
  <c r="AC111"/>
  <c r="AC125"/>
  <c r="AC126"/>
  <c r="F52" i="2"/>
  <c r="AC123" i="1"/>
  <c r="AB107"/>
  <c r="F108" i="2" s="1"/>
  <c r="AB322" i="1"/>
  <c r="AB596"/>
  <c r="AB323"/>
  <c r="AB602"/>
  <c r="F680" i="2" s="1"/>
  <c r="AB527" i="1"/>
  <c r="AB604"/>
  <c r="AB530"/>
  <c r="AB598"/>
  <c r="F565" i="2" s="1"/>
  <c r="AB600" i="1"/>
  <c r="F623" i="2" s="1"/>
  <c r="AB319" i="1"/>
  <c r="AA614" i="2"/>
  <c r="AB614" s="1"/>
  <c r="Y608" i="1"/>
  <c r="Y333"/>
  <c r="F212" i="2"/>
  <c r="AD662" i="1"/>
  <c r="AD244"/>
  <c r="AD257" s="1"/>
  <c r="AD273" s="1"/>
  <c r="AD275" s="1"/>
  <c r="Z540"/>
  <c r="Z654"/>
  <c r="F273" i="2"/>
  <c r="Z117" i="1"/>
  <c r="Z120" s="1"/>
  <c r="L767" i="2"/>
  <c r="L699"/>
  <c r="G14" i="14"/>
  <c r="AA137" i="2"/>
  <c r="AB137" s="1"/>
  <c r="M46"/>
  <c r="V46"/>
  <c r="Z46"/>
  <c r="Y46"/>
  <c r="I46"/>
  <c r="L46"/>
  <c r="X46"/>
  <c r="W46"/>
  <c r="H46"/>
  <c r="Q46"/>
  <c r="S46"/>
  <c r="P46"/>
  <c r="O46"/>
  <c r="K46"/>
  <c r="U46"/>
  <c r="T46"/>
  <c r="J46"/>
  <c r="G46"/>
  <c r="N46"/>
  <c r="R46"/>
  <c r="AA107" i="1"/>
  <c r="F105" i="2" s="1"/>
  <c r="AA530" i="1"/>
  <c r="AA527"/>
  <c r="AA319"/>
  <c r="AA596"/>
  <c r="AA604"/>
  <c r="AA322"/>
  <c r="AA600"/>
  <c r="F620" i="2" s="1"/>
  <c r="AA602" i="1"/>
  <c r="F677" i="2" s="1"/>
  <c r="AA598" i="1"/>
  <c r="F562" i="2" s="1"/>
  <c r="AA323" i="1"/>
  <c r="P499" i="2"/>
  <c r="H30" i="31"/>
  <c r="J499" i="2"/>
  <c r="H30" i="27"/>
  <c r="K499" i="2"/>
  <c r="H30" i="26"/>
  <c r="Q499" i="2"/>
  <c r="H499"/>
  <c r="H30" i="24"/>
  <c r="M499" i="2"/>
  <c r="H30" i="28"/>
  <c r="O499" i="2"/>
  <c r="I397"/>
  <c r="M397"/>
  <c r="R397"/>
  <c r="V397"/>
  <c r="S397"/>
  <c r="Y397"/>
  <c r="Z397"/>
  <c r="G397"/>
  <c r="L397"/>
  <c r="O397"/>
  <c r="T397"/>
  <c r="P397"/>
  <c r="X397"/>
  <c r="W397"/>
  <c r="Q397"/>
  <c r="U397"/>
  <c r="K397"/>
  <c r="H397"/>
  <c r="N397"/>
  <c r="J397"/>
  <c r="I454"/>
  <c r="M454"/>
  <c r="L454"/>
  <c r="P454"/>
  <c r="V454"/>
  <c r="S454"/>
  <c r="Z454"/>
  <c r="Y454"/>
  <c r="G454"/>
  <c r="O454"/>
  <c r="T454"/>
  <c r="R454"/>
  <c r="X454"/>
  <c r="W454"/>
  <c r="Q454"/>
  <c r="H454"/>
  <c r="U454"/>
  <c r="K454"/>
  <c r="N454"/>
  <c r="J454"/>
  <c r="X652" i="1"/>
  <c r="X110"/>
  <c r="X114" s="1"/>
  <c r="X138" s="1"/>
  <c r="F154" i="2" s="1"/>
  <c r="AF480" i="1"/>
  <c r="AG480" s="1"/>
  <c r="AE635"/>
  <c r="AF460"/>
  <c r="AG460" s="1"/>
  <c r="AE634"/>
  <c r="AF101"/>
  <c r="AG101" s="1"/>
  <c r="AE105"/>
  <c r="AF105" s="1"/>
  <c r="AG105" s="1"/>
  <c r="AF583"/>
  <c r="AG583" s="1"/>
  <c r="AF74"/>
  <c r="AG74" s="1"/>
  <c r="AE77"/>
  <c r="G699" i="2"/>
  <c r="G767"/>
  <c r="AA1099"/>
  <c r="AB1099" s="1"/>
  <c r="AB128" i="1"/>
  <c r="V270" i="2"/>
  <c r="Y270"/>
  <c r="J270"/>
  <c r="N270"/>
  <c r="O270"/>
  <c r="F270"/>
  <c r="T270"/>
  <c r="X270"/>
  <c r="I270"/>
  <c r="K270"/>
  <c r="AC277" i="1"/>
  <c r="AD15"/>
  <c r="AA128"/>
  <c r="W499" i="2"/>
  <c r="Z499"/>
  <c r="V499"/>
  <c r="F499"/>
  <c r="AA670"/>
  <c r="AB670" s="1"/>
  <c r="AA613"/>
  <c r="AB613" s="1"/>
  <c r="AA327"/>
  <c r="AB327" s="1"/>
  <c r="G671"/>
  <c r="G556"/>
  <c r="G99"/>
  <c r="AA329" i="1" l="1"/>
  <c r="AA331" s="1"/>
  <c r="AC128"/>
  <c r="AD67"/>
  <c r="AD667"/>
  <c r="AD576"/>
  <c r="AC306"/>
  <c r="AA767" i="2"/>
  <c r="AB767" s="1"/>
  <c r="H154"/>
  <c r="O154"/>
  <c r="X154"/>
  <c r="L154"/>
  <c r="S154"/>
  <c r="I154"/>
  <c r="P154"/>
  <c r="W154"/>
  <c r="N154"/>
  <c r="V154"/>
  <c r="K154"/>
  <c r="R154"/>
  <c r="G154"/>
  <c r="T154"/>
  <c r="Y154"/>
  <c r="M154"/>
  <c r="U154"/>
  <c r="J154"/>
  <c r="Q154"/>
  <c r="Z154"/>
  <c r="AA397"/>
  <c r="AB397" s="1"/>
  <c r="W677"/>
  <c r="L677"/>
  <c r="Y677"/>
  <c r="M677"/>
  <c r="X677"/>
  <c r="I677"/>
  <c r="V677"/>
  <c r="Z677"/>
  <c r="P677"/>
  <c r="O677"/>
  <c r="H677"/>
  <c r="U677"/>
  <c r="T677"/>
  <c r="J677"/>
  <c r="S677"/>
  <c r="Q677"/>
  <c r="K677"/>
  <c r="R677"/>
  <c r="G677"/>
  <c r="N677"/>
  <c r="F505"/>
  <c r="AA606" i="1"/>
  <c r="M212" i="2"/>
  <c r="O212"/>
  <c r="L212"/>
  <c r="Q212"/>
  <c r="S212"/>
  <c r="W212"/>
  <c r="V212"/>
  <c r="Z212"/>
  <c r="J212"/>
  <c r="N212"/>
  <c r="G212"/>
  <c r="P212"/>
  <c r="R212"/>
  <c r="T212"/>
  <c r="Y212"/>
  <c r="X212"/>
  <c r="I212"/>
  <c r="H212"/>
  <c r="K212"/>
  <c r="U212"/>
  <c r="J623"/>
  <c r="I623"/>
  <c r="L623"/>
  <c r="O623"/>
  <c r="S623"/>
  <c r="U623"/>
  <c r="Q623"/>
  <c r="V623"/>
  <c r="X623"/>
  <c r="Z623"/>
  <c r="H623"/>
  <c r="G623"/>
  <c r="K623"/>
  <c r="N623"/>
  <c r="M623"/>
  <c r="T623"/>
  <c r="P623"/>
  <c r="R623"/>
  <c r="W623"/>
  <c r="Y623"/>
  <c r="G52"/>
  <c r="L52"/>
  <c r="M52"/>
  <c r="P52"/>
  <c r="T52"/>
  <c r="S52"/>
  <c r="W52"/>
  <c r="Z52"/>
  <c r="I52"/>
  <c r="O52"/>
  <c r="R52"/>
  <c r="V52"/>
  <c r="X52"/>
  <c r="Y52"/>
  <c r="Q52"/>
  <c r="U52"/>
  <c r="K52"/>
  <c r="H52"/>
  <c r="N52"/>
  <c r="J52"/>
  <c r="AE665" i="1"/>
  <c r="AF665" s="1"/>
  <c r="AG665" s="1"/>
  <c r="AF58"/>
  <c r="AG58" s="1"/>
  <c r="AE534"/>
  <c r="AF534" s="1"/>
  <c r="AG534" s="1"/>
  <c r="AE575"/>
  <c r="AE327"/>
  <c r="AE326"/>
  <c r="AF326" s="1"/>
  <c r="AG326" s="1"/>
  <c r="AE584"/>
  <c r="AE592"/>
  <c r="AE533"/>
  <c r="AF533" s="1"/>
  <c r="AG533" s="1"/>
  <c r="AE15"/>
  <c r="AF9"/>
  <c r="AG9" s="1"/>
  <c r="F339" i="2"/>
  <c r="AA333"/>
  <c r="AB333" s="1"/>
  <c r="I29" i="14"/>
  <c r="K29" s="1"/>
  <c r="I29" i="27"/>
  <c r="K29" s="1"/>
  <c r="I29" i="24"/>
  <c r="K29" s="1"/>
  <c r="I29" i="26"/>
  <c r="K29" s="1"/>
  <c r="I29" i="31"/>
  <c r="K29" s="1"/>
  <c r="AE658" i="1"/>
  <c r="AF658" s="1"/>
  <c r="AG658" s="1"/>
  <c r="AE402"/>
  <c r="AF402" s="1"/>
  <c r="AG402" s="1"/>
  <c r="AF391"/>
  <c r="AG391" s="1"/>
  <c r="AE167"/>
  <c r="AE657"/>
  <c r="AF657" s="1"/>
  <c r="AG657" s="1"/>
  <c r="AF379"/>
  <c r="AG379" s="1"/>
  <c r="AE156"/>
  <c r="AE659"/>
  <c r="AF659" s="1"/>
  <c r="AG659" s="1"/>
  <c r="AF400"/>
  <c r="AG400" s="1"/>
  <c r="AE177"/>
  <c r="G213" i="2"/>
  <c r="AA211"/>
  <c r="AB211" s="1"/>
  <c r="H28" i="14"/>
  <c r="L213" i="2"/>
  <c r="Q213"/>
  <c r="K213"/>
  <c r="H28" i="26"/>
  <c r="P213" i="2"/>
  <c r="H28" i="31"/>
  <c r="T213" i="2"/>
  <c r="J213"/>
  <c r="H28" i="27"/>
  <c r="U151" i="2"/>
  <c r="M151"/>
  <c r="J151"/>
  <c r="T151"/>
  <c r="L151"/>
  <c r="Q151"/>
  <c r="N151"/>
  <c r="G400"/>
  <c r="L400"/>
  <c r="Y400"/>
  <c r="W400"/>
  <c r="P400"/>
  <c r="R400"/>
  <c r="V400"/>
  <c r="I400"/>
  <c r="O400"/>
  <c r="S400"/>
  <c r="M400"/>
  <c r="Z400"/>
  <c r="T400"/>
  <c r="X400"/>
  <c r="Q400"/>
  <c r="U400"/>
  <c r="K400"/>
  <c r="H400"/>
  <c r="N400"/>
  <c r="J400"/>
  <c r="U499"/>
  <c r="Z652" i="1"/>
  <c r="Z110"/>
  <c r="Z114" s="1"/>
  <c r="Z138" s="1"/>
  <c r="F159" i="2" s="1"/>
  <c r="AE239" i="1"/>
  <c r="AF239" s="1"/>
  <c r="AG239" s="1"/>
  <c r="AF224"/>
  <c r="AG224" s="1"/>
  <c r="AA536"/>
  <c r="AA538" s="1"/>
  <c r="AA269" i="2"/>
  <c r="AB269" s="1"/>
  <c r="AB536" i="1"/>
  <c r="AB538" s="1"/>
  <c r="AB329"/>
  <c r="AB331" s="1"/>
  <c r="X213" i="2"/>
  <c r="V213"/>
  <c r="F213"/>
  <c r="Z213"/>
  <c r="AD578" i="1"/>
  <c r="AA556" i="2"/>
  <c r="AB556" s="1"/>
  <c r="AA699"/>
  <c r="AB699" s="1"/>
  <c r="AE94" i="1"/>
  <c r="AF94" s="1"/>
  <c r="AG94" s="1"/>
  <c r="AF77"/>
  <c r="AG77" s="1"/>
  <c r="AF634"/>
  <c r="AG634" s="1"/>
  <c r="AE451"/>
  <c r="AF635"/>
  <c r="AG635" s="1"/>
  <c r="AE472"/>
  <c r="AA454" i="2"/>
  <c r="AB454" s="1"/>
  <c r="I562"/>
  <c r="X562"/>
  <c r="L562"/>
  <c r="V562"/>
  <c r="Z562"/>
  <c r="M562"/>
  <c r="Y562"/>
  <c r="W562"/>
  <c r="O562"/>
  <c r="H562"/>
  <c r="K562"/>
  <c r="U562"/>
  <c r="T562"/>
  <c r="S562"/>
  <c r="P562"/>
  <c r="Q562"/>
  <c r="J562"/>
  <c r="R562"/>
  <c r="G562"/>
  <c r="N562"/>
  <c r="Y620"/>
  <c r="M620"/>
  <c r="V620"/>
  <c r="Z620"/>
  <c r="W620"/>
  <c r="I620"/>
  <c r="L620"/>
  <c r="X620"/>
  <c r="S620"/>
  <c r="Q620"/>
  <c r="J620"/>
  <c r="P620"/>
  <c r="O620"/>
  <c r="H620"/>
  <c r="K620"/>
  <c r="U620"/>
  <c r="T620"/>
  <c r="G620"/>
  <c r="N620"/>
  <c r="R620"/>
  <c r="AA608" i="1"/>
  <c r="AA333"/>
  <c r="F219" i="2"/>
  <c r="M105"/>
  <c r="W105"/>
  <c r="L105"/>
  <c r="X105"/>
  <c r="I105"/>
  <c r="Y105"/>
  <c r="V105"/>
  <c r="Z105"/>
  <c r="S105"/>
  <c r="P105"/>
  <c r="Q105"/>
  <c r="K105"/>
  <c r="U105"/>
  <c r="J105"/>
  <c r="O105"/>
  <c r="H105"/>
  <c r="T105"/>
  <c r="G105"/>
  <c r="N105"/>
  <c r="R105"/>
  <c r="L273"/>
  <c r="W273"/>
  <c r="Z273"/>
  <c r="I273"/>
  <c r="V273"/>
  <c r="X273"/>
  <c r="Y273"/>
  <c r="T273"/>
  <c r="S273"/>
  <c r="M273"/>
  <c r="K273"/>
  <c r="U273"/>
  <c r="O273"/>
  <c r="R273"/>
  <c r="J273"/>
  <c r="Q273"/>
  <c r="P273"/>
  <c r="H273"/>
  <c r="G273"/>
  <c r="N273"/>
  <c r="Y652" i="1"/>
  <c r="Y110"/>
  <c r="Y114" s="1"/>
  <c r="Y138" s="1"/>
  <c r="F155" i="2" s="1"/>
  <c r="I565"/>
  <c r="G565"/>
  <c r="J565"/>
  <c r="M565"/>
  <c r="N565"/>
  <c r="V565"/>
  <c r="Q565"/>
  <c r="S565"/>
  <c r="W565"/>
  <c r="Z565"/>
  <c r="K565"/>
  <c r="H565"/>
  <c r="L565"/>
  <c r="O565"/>
  <c r="T565"/>
  <c r="P565"/>
  <c r="R565"/>
  <c r="U565"/>
  <c r="Y565"/>
  <c r="X565"/>
  <c r="J680"/>
  <c r="H680"/>
  <c r="L680"/>
  <c r="O680"/>
  <c r="P680"/>
  <c r="Q680"/>
  <c r="T680"/>
  <c r="X680"/>
  <c r="V680"/>
  <c r="Y680"/>
  <c r="G680"/>
  <c r="K680"/>
  <c r="I680"/>
  <c r="M680"/>
  <c r="N680"/>
  <c r="R680"/>
  <c r="S680"/>
  <c r="U680"/>
  <c r="Z680"/>
  <c r="W680"/>
  <c r="F508"/>
  <c r="AB606" i="1"/>
  <c r="G108" i="2"/>
  <c r="I108"/>
  <c r="K108"/>
  <c r="M108"/>
  <c r="O108"/>
  <c r="Q108"/>
  <c r="U108"/>
  <c r="S108"/>
  <c r="W108"/>
  <c r="X108"/>
  <c r="H108"/>
  <c r="J108"/>
  <c r="L108"/>
  <c r="N108"/>
  <c r="P108"/>
  <c r="R108"/>
  <c r="V108"/>
  <c r="T108"/>
  <c r="Z108"/>
  <c r="Y108"/>
  <c r="AC107" i="1"/>
  <c r="F111" i="2" s="1"/>
  <c r="AC322" i="1"/>
  <c r="AC530"/>
  <c r="AC319"/>
  <c r="AC600"/>
  <c r="F626" i="2" s="1"/>
  <c r="AC604" i="1"/>
  <c r="AC527"/>
  <c r="AC536" s="1"/>
  <c r="AC538" s="1"/>
  <c r="AC596"/>
  <c r="F511" i="2" s="1"/>
  <c r="AC602" i="1"/>
  <c r="F683" i="2" s="1"/>
  <c r="AC323" i="1"/>
  <c r="AC598"/>
  <c r="F568" i="2" s="1"/>
  <c r="AE206" i="1"/>
  <c r="AF206" s="1"/>
  <c r="AG206" s="1"/>
  <c r="AF194"/>
  <c r="AG194" s="1"/>
  <c r="AE656"/>
  <c r="AF656" s="1"/>
  <c r="AG656" s="1"/>
  <c r="AE381"/>
  <c r="AF370"/>
  <c r="AG370" s="1"/>
  <c r="AE144"/>
  <c r="AF134"/>
  <c r="AG134" s="1"/>
  <c r="AE136"/>
  <c r="AF136" s="1"/>
  <c r="AG136" s="1"/>
  <c r="O213" i="2"/>
  <c r="H28" i="28"/>
  <c r="R213" i="2"/>
  <c r="I213"/>
  <c r="N213"/>
  <c r="H213"/>
  <c r="H28" i="24"/>
  <c r="M213" i="2"/>
  <c r="S213"/>
  <c r="H151"/>
  <c r="P151"/>
  <c r="AA150"/>
  <c r="AB150" s="1"/>
  <c r="G151"/>
  <c r="I151"/>
  <c r="R151"/>
  <c r="S151"/>
  <c r="K151"/>
  <c r="V457"/>
  <c r="L457"/>
  <c r="M457"/>
  <c r="T457"/>
  <c r="W457"/>
  <c r="S457"/>
  <c r="I457"/>
  <c r="O457"/>
  <c r="R457"/>
  <c r="Y457"/>
  <c r="G457"/>
  <c r="P457"/>
  <c r="X457"/>
  <c r="Z457"/>
  <c r="Q457"/>
  <c r="U457"/>
  <c r="K457"/>
  <c r="H457"/>
  <c r="N457"/>
  <c r="J457"/>
  <c r="AB655" i="1"/>
  <c r="AB118"/>
  <c r="I499" i="2"/>
  <c r="AA498"/>
  <c r="AB498" s="1"/>
  <c r="L216"/>
  <c r="W216"/>
  <c r="Z216"/>
  <c r="I216"/>
  <c r="V216"/>
  <c r="X216"/>
  <c r="Y216"/>
  <c r="R216"/>
  <c r="Q216"/>
  <c r="P216"/>
  <c r="O216"/>
  <c r="T216"/>
  <c r="S216"/>
  <c r="M216"/>
  <c r="K216"/>
  <c r="U216"/>
  <c r="J216"/>
  <c r="H216"/>
  <c r="G216"/>
  <c r="N216"/>
  <c r="AD664" i="1"/>
  <c r="AD526"/>
  <c r="AD316"/>
  <c r="AD523"/>
  <c r="AD320"/>
  <c r="AD317"/>
  <c r="AD315"/>
  <c r="AD324"/>
  <c r="AD318"/>
  <c r="AD325"/>
  <c r="AD532"/>
  <c r="AD524"/>
  <c r="AD529"/>
  <c r="AD528"/>
  <c r="AD531"/>
  <c r="AD525"/>
  <c r="AD321"/>
  <c r="AA46" i="2"/>
  <c r="AB46" s="1"/>
  <c r="AD277" i="1"/>
  <c r="AA336" i="2"/>
  <c r="AB336" s="1"/>
  <c r="W213"/>
  <c r="Y213"/>
  <c r="AA671"/>
  <c r="AB671" s="1"/>
  <c r="G270"/>
  <c r="AA49"/>
  <c r="AB49" s="1"/>
  <c r="AA99"/>
  <c r="AB99" s="1"/>
  <c r="AC329" i="1" l="1"/>
  <c r="AC331" s="1"/>
  <c r="AA216" i="2"/>
  <c r="AB216" s="1"/>
  <c r="AA273"/>
  <c r="AB273" s="1"/>
  <c r="AC540" i="1"/>
  <c r="AC654"/>
  <c r="AC117"/>
  <c r="F282" i="2"/>
  <c r="AC333" i="1"/>
  <c r="F225" i="2"/>
  <c r="AD306" i="1"/>
  <c r="AA151" i="2"/>
  <c r="AB151" s="1"/>
  <c r="AE153" i="1"/>
  <c r="AF144"/>
  <c r="AE425"/>
  <c r="AF425" s="1"/>
  <c r="AG425" s="1"/>
  <c r="AF381"/>
  <c r="AG381" s="1"/>
  <c r="I568" i="2"/>
  <c r="M568"/>
  <c r="O568"/>
  <c r="R568"/>
  <c r="V568"/>
  <c r="Y568"/>
  <c r="X568"/>
  <c r="G568"/>
  <c r="L568"/>
  <c r="P568"/>
  <c r="T568"/>
  <c r="S568"/>
  <c r="W568"/>
  <c r="Z568"/>
  <c r="Q568"/>
  <c r="K568"/>
  <c r="H568"/>
  <c r="U568"/>
  <c r="N568"/>
  <c r="J568"/>
  <c r="G683"/>
  <c r="M683"/>
  <c r="R683"/>
  <c r="V683"/>
  <c r="W683"/>
  <c r="Z683"/>
  <c r="T683"/>
  <c r="I683"/>
  <c r="O683"/>
  <c r="S683"/>
  <c r="P683"/>
  <c r="X683"/>
  <c r="Y683"/>
  <c r="L683"/>
  <c r="Q683"/>
  <c r="U683"/>
  <c r="K683"/>
  <c r="H683"/>
  <c r="N683"/>
  <c r="J683"/>
  <c r="G626"/>
  <c r="M626"/>
  <c r="V626"/>
  <c r="T626"/>
  <c r="Z626"/>
  <c r="Y626"/>
  <c r="I626"/>
  <c r="L626"/>
  <c r="O626"/>
  <c r="R626"/>
  <c r="S626"/>
  <c r="X626"/>
  <c r="W626"/>
  <c r="P626"/>
  <c r="Q626"/>
  <c r="U626"/>
  <c r="K626"/>
  <c r="H626"/>
  <c r="N626"/>
  <c r="J626"/>
  <c r="J155"/>
  <c r="O155"/>
  <c r="M155"/>
  <c r="R155"/>
  <c r="P155"/>
  <c r="S155"/>
  <c r="V155"/>
  <c r="X155"/>
  <c r="G155"/>
  <c r="L155"/>
  <c r="N155"/>
  <c r="T155"/>
  <c r="Q155"/>
  <c r="Z155"/>
  <c r="W155"/>
  <c r="Y155"/>
  <c r="I155"/>
  <c r="H155"/>
  <c r="K155"/>
  <c r="U155"/>
  <c r="AA652" i="1"/>
  <c r="AA110"/>
  <c r="AA114" s="1"/>
  <c r="AA335"/>
  <c r="AA620" i="2"/>
  <c r="AB620" s="1"/>
  <c r="AB654" i="1"/>
  <c r="AB540"/>
  <c r="AB117"/>
  <c r="AB120" s="1"/>
  <c r="F279" i="2"/>
  <c r="I159"/>
  <c r="V159"/>
  <c r="Z159"/>
  <c r="Y159"/>
  <c r="L159"/>
  <c r="W159"/>
  <c r="X159"/>
  <c r="M159"/>
  <c r="U159"/>
  <c r="J159"/>
  <c r="T159"/>
  <c r="S159"/>
  <c r="K159"/>
  <c r="R159"/>
  <c r="Q159"/>
  <c r="P159"/>
  <c r="O159"/>
  <c r="H159"/>
  <c r="G159"/>
  <c r="N159"/>
  <c r="AE162" i="1"/>
  <c r="AF162" s="1"/>
  <c r="AG162" s="1"/>
  <c r="AF156"/>
  <c r="AG156" s="1"/>
  <c r="G339" i="2"/>
  <c r="L339"/>
  <c r="P339"/>
  <c r="R339"/>
  <c r="T339"/>
  <c r="Y339"/>
  <c r="W339"/>
  <c r="I339"/>
  <c r="M339"/>
  <c r="O339"/>
  <c r="V339"/>
  <c r="S339"/>
  <c r="X339"/>
  <c r="Z339"/>
  <c r="Q339"/>
  <c r="U339"/>
  <c r="K339"/>
  <c r="H339"/>
  <c r="N339"/>
  <c r="J339"/>
  <c r="AF584" i="1"/>
  <c r="AG584" s="1"/>
  <c r="AE586"/>
  <c r="U213" i="2"/>
  <c r="J156"/>
  <c r="H14" i="27"/>
  <c r="M156" i="2"/>
  <c r="T156"/>
  <c r="R156"/>
  <c r="N156"/>
  <c r="P156"/>
  <c r="H14" i="31"/>
  <c r="S156" i="2"/>
  <c r="H156"/>
  <c r="H14" i="24"/>
  <c r="AD93" i="1"/>
  <c r="AD96" s="1"/>
  <c r="AD653"/>
  <c r="AD79"/>
  <c r="F55" i="2"/>
  <c r="AD125" i="1"/>
  <c r="AD111"/>
  <c r="AD123"/>
  <c r="AD126"/>
  <c r="AD112"/>
  <c r="AD124"/>
  <c r="AA457" i="2"/>
  <c r="AB457" s="1"/>
  <c r="AA565"/>
  <c r="AB565" s="1"/>
  <c r="AA562"/>
  <c r="AB562" s="1"/>
  <c r="AA499"/>
  <c r="AB499" s="1"/>
  <c r="AA52"/>
  <c r="AB52" s="1"/>
  <c r="AA623"/>
  <c r="AB623" s="1"/>
  <c r="AA677"/>
  <c r="AB677" s="1"/>
  <c r="Z156"/>
  <c r="F156"/>
  <c r="X156"/>
  <c r="I511"/>
  <c r="L511"/>
  <c r="S511"/>
  <c r="R511"/>
  <c r="V511"/>
  <c r="Z511"/>
  <c r="Y511"/>
  <c r="G511"/>
  <c r="M511"/>
  <c r="O511"/>
  <c r="P511"/>
  <c r="T511"/>
  <c r="W511"/>
  <c r="X511"/>
  <c r="Q511"/>
  <c r="U511"/>
  <c r="K511"/>
  <c r="H511"/>
  <c r="N511"/>
  <c r="J511"/>
  <c r="G111"/>
  <c r="L111"/>
  <c r="O111"/>
  <c r="S111"/>
  <c r="T111"/>
  <c r="Y111"/>
  <c r="W111"/>
  <c r="I111"/>
  <c r="M111"/>
  <c r="P111"/>
  <c r="R111"/>
  <c r="V111"/>
  <c r="Z111"/>
  <c r="X111"/>
  <c r="Q111"/>
  <c r="H111"/>
  <c r="U111"/>
  <c r="K111"/>
  <c r="N111"/>
  <c r="J111"/>
  <c r="I508"/>
  <c r="G508"/>
  <c r="M508"/>
  <c r="N508"/>
  <c r="Q508"/>
  <c r="S508"/>
  <c r="V508"/>
  <c r="T508"/>
  <c r="X508"/>
  <c r="Z508"/>
  <c r="H508"/>
  <c r="K508"/>
  <c r="J508"/>
  <c r="L508"/>
  <c r="O508"/>
  <c r="R508"/>
  <c r="U508"/>
  <c r="P508"/>
  <c r="W508"/>
  <c r="Y508"/>
  <c r="M219"/>
  <c r="W219"/>
  <c r="Y219"/>
  <c r="I219"/>
  <c r="L219"/>
  <c r="V219"/>
  <c r="X219"/>
  <c r="Z219"/>
  <c r="S219"/>
  <c r="P219"/>
  <c r="I28" i="31" s="1"/>
  <c r="O219" i="2"/>
  <c r="I28" i="28" s="1"/>
  <c r="K219" i="2"/>
  <c r="U219"/>
  <c r="T219"/>
  <c r="H219"/>
  <c r="Q219"/>
  <c r="J219"/>
  <c r="I28" i="27" s="1"/>
  <c r="G219" i="2"/>
  <c r="I28" i="14" s="1"/>
  <c r="R219" i="2"/>
  <c r="N219"/>
  <c r="AE482" i="1"/>
  <c r="AF472"/>
  <c r="AG472" s="1"/>
  <c r="AE463"/>
  <c r="AF451"/>
  <c r="AG451" s="1"/>
  <c r="F342" i="2"/>
  <c r="AB608" i="1"/>
  <c r="AB333"/>
  <c r="F222" i="2"/>
  <c r="AA654" i="1"/>
  <c r="AA540"/>
  <c r="F276" i="2"/>
  <c r="AA117" i="1"/>
  <c r="AA120" s="1"/>
  <c r="AA213" i="2"/>
  <c r="AB213" s="1"/>
  <c r="AE183" i="1"/>
  <c r="AF183" s="1"/>
  <c r="AG183" s="1"/>
  <c r="AF177"/>
  <c r="AG177" s="1"/>
  <c r="AE174"/>
  <c r="AF167"/>
  <c r="AG167" s="1"/>
  <c r="AE67"/>
  <c r="AE667"/>
  <c r="AF667" s="1"/>
  <c r="AG667" s="1"/>
  <c r="AF15"/>
  <c r="AG15" s="1"/>
  <c r="AE576"/>
  <c r="AF576" s="1"/>
  <c r="AG576" s="1"/>
  <c r="AF592"/>
  <c r="AG592" s="1"/>
  <c r="AE594"/>
  <c r="AF575"/>
  <c r="AG575" s="1"/>
  <c r="AE578"/>
  <c r="I28" i="26"/>
  <c r="AA212" i="2"/>
  <c r="AB212" s="1"/>
  <c r="M505"/>
  <c r="X505"/>
  <c r="L505"/>
  <c r="V505"/>
  <c r="Z505"/>
  <c r="W505"/>
  <c r="I505"/>
  <c r="Y505"/>
  <c r="P505"/>
  <c r="Q505"/>
  <c r="K505"/>
  <c r="S505"/>
  <c r="O505"/>
  <c r="H505"/>
  <c r="U505"/>
  <c r="T505"/>
  <c r="J505"/>
  <c r="N505"/>
  <c r="R505"/>
  <c r="G505"/>
  <c r="Q156"/>
  <c r="U156"/>
  <c r="AA154"/>
  <c r="AB154" s="1"/>
  <c r="G156"/>
  <c r="H14" i="14"/>
  <c r="K156" i="2"/>
  <c r="H14" i="26"/>
  <c r="L156" i="2"/>
  <c r="O156"/>
  <c r="H14" i="28"/>
  <c r="AC655" i="1"/>
  <c r="AC118"/>
  <c r="AA108" i="2"/>
  <c r="AB108" s="1"/>
  <c r="AA680"/>
  <c r="AB680" s="1"/>
  <c r="AA105"/>
  <c r="AB105" s="1"/>
  <c r="AA400"/>
  <c r="AB400" s="1"/>
  <c r="AC606" i="1"/>
  <c r="AC608" s="1"/>
  <c r="Y156" i="2"/>
  <c r="V156"/>
  <c r="W156"/>
  <c r="AA270"/>
  <c r="AB270" s="1"/>
  <c r="AD128" i="1" l="1"/>
  <c r="I30" i="27"/>
  <c r="K30" s="1"/>
  <c r="I30" i="28"/>
  <c r="K30" s="1"/>
  <c r="I30" i="26"/>
  <c r="K30" s="1"/>
  <c r="I30" i="31"/>
  <c r="K30" s="1"/>
  <c r="AE653" i="1"/>
  <c r="AF653" s="1"/>
  <c r="AG653" s="1"/>
  <c r="AE93"/>
  <c r="AE79"/>
  <c r="AF79" s="1"/>
  <c r="AG79" s="1"/>
  <c r="AF67"/>
  <c r="AG67" s="1"/>
  <c r="AE123"/>
  <c r="AE111"/>
  <c r="AF111" s="1"/>
  <c r="AG111" s="1"/>
  <c r="AE126"/>
  <c r="AF126" s="1"/>
  <c r="AG126" s="1"/>
  <c r="AE124"/>
  <c r="AF124" s="1"/>
  <c r="AG124" s="1"/>
  <c r="F58" i="2"/>
  <c r="AE125" i="1"/>
  <c r="AF125" s="1"/>
  <c r="AG125" s="1"/>
  <c r="AE112"/>
  <c r="AF112" s="1"/>
  <c r="AG112" s="1"/>
  <c r="AE185"/>
  <c r="AF185" s="1"/>
  <c r="AG185" s="1"/>
  <c r="AF174"/>
  <c r="AG174" s="1"/>
  <c r="I276" i="2"/>
  <c r="M276"/>
  <c r="V276"/>
  <c r="X276"/>
  <c r="Z276"/>
  <c r="L276"/>
  <c r="W276"/>
  <c r="Y276"/>
  <c r="S276"/>
  <c r="O276"/>
  <c r="H276"/>
  <c r="Q276"/>
  <c r="T276"/>
  <c r="J276"/>
  <c r="P276"/>
  <c r="K276"/>
  <c r="U276"/>
  <c r="R276"/>
  <c r="G276"/>
  <c r="N276"/>
  <c r="AB652" i="1"/>
  <c r="AB110"/>
  <c r="AB114" s="1"/>
  <c r="AB138" s="1"/>
  <c r="F165" i="2" s="1"/>
  <c r="L342"/>
  <c r="V342"/>
  <c r="T342"/>
  <c r="X342"/>
  <c r="S342"/>
  <c r="Y342"/>
  <c r="I342"/>
  <c r="O342"/>
  <c r="R342"/>
  <c r="Z342"/>
  <c r="G342"/>
  <c r="M342"/>
  <c r="P342"/>
  <c r="W342"/>
  <c r="Q342"/>
  <c r="U342"/>
  <c r="K342"/>
  <c r="H342"/>
  <c r="N342"/>
  <c r="J342"/>
  <c r="I55"/>
  <c r="R55"/>
  <c r="V55"/>
  <c r="L55"/>
  <c r="S55"/>
  <c r="M55"/>
  <c r="O55"/>
  <c r="G55"/>
  <c r="P55"/>
  <c r="Z55"/>
  <c r="Y55"/>
  <c r="X55"/>
  <c r="T55"/>
  <c r="W55"/>
  <c r="Q55"/>
  <c r="K55"/>
  <c r="H55"/>
  <c r="N55"/>
  <c r="J55"/>
  <c r="U55"/>
  <c r="F60"/>
  <c r="AF586" i="1"/>
  <c r="AG586" s="1"/>
  <c r="F403" i="2"/>
  <c r="I156"/>
  <c r="AA155"/>
  <c r="AB155" s="1"/>
  <c r="AD655" i="1"/>
  <c r="AD118"/>
  <c r="AA156" i="2"/>
  <c r="AB156" s="1"/>
  <c r="AA219"/>
  <c r="AB219" s="1"/>
  <c r="AA508"/>
  <c r="AB508" s="1"/>
  <c r="AA111"/>
  <c r="AB111" s="1"/>
  <c r="AA511"/>
  <c r="AB511" s="1"/>
  <c r="AA159"/>
  <c r="AB159" s="1"/>
  <c r="AA138" i="1"/>
  <c r="F162" i="2" s="1"/>
  <c r="AA568"/>
  <c r="AB568" s="1"/>
  <c r="AE164" i="1"/>
  <c r="AC120"/>
  <c r="AA505" i="2"/>
  <c r="AB505" s="1"/>
  <c r="I30" i="14"/>
  <c r="K30" s="1"/>
  <c r="I30" i="24"/>
  <c r="K30" s="1"/>
  <c r="AF578" i="1"/>
  <c r="AG578" s="1"/>
  <c r="F345" i="2"/>
  <c r="AF594" i="1"/>
  <c r="AG594" s="1"/>
  <c r="F460" i="2"/>
  <c r="G222"/>
  <c r="H222"/>
  <c r="J222"/>
  <c r="N222"/>
  <c r="O222"/>
  <c r="R222"/>
  <c r="V222"/>
  <c r="T222"/>
  <c r="X222"/>
  <c r="Z222"/>
  <c r="K222"/>
  <c r="I222"/>
  <c r="L222"/>
  <c r="M222"/>
  <c r="Q222"/>
  <c r="S222"/>
  <c r="P222"/>
  <c r="U222"/>
  <c r="Y222"/>
  <c r="W222"/>
  <c r="AE662" i="1"/>
  <c r="AF662" s="1"/>
  <c r="AG662" s="1"/>
  <c r="AF463"/>
  <c r="AG463" s="1"/>
  <c r="AE244"/>
  <c r="AE663"/>
  <c r="AF663" s="1"/>
  <c r="AG663" s="1"/>
  <c r="AE484"/>
  <c r="AF482"/>
  <c r="AG482" s="1"/>
  <c r="AE261"/>
  <c r="AD107"/>
  <c r="F114" i="2" s="1"/>
  <c r="AD323" i="1"/>
  <c r="AD604"/>
  <c r="AD322"/>
  <c r="AD527"/>
  <c r="AD598"/>
  <c r="F571" i="2" s="1"/>
  <c r="AD530" i="1"/>
  <c r="AD602"/>
  <c r="F686" i="2" s="1"/>
  <c r="AD600" i="1"/>
  <c r="F629" i="2" s="1"/>
  <c r="AD319" i="1"/>
  <c r="AD329" s="1"/>
  <c r="AD331" s="1"/>
  <c r="AD596"/>
  <c r="AA339" i="2"/>
  <c r="AB339" s="1"/>
  <c r="H279"/>
  <c r="G279"/>
  <c r="J279"/>
  <c r="N279"/>
  <c r="L279"/>
  <c r="R279"/>
  <c r="U279"/>
  <c r="T279"/>
  <c r="X279"/>
  <c r="W279"/>
  <c r="K279"/>
  <c r="I279"/>
  <c r="M279"/>
  <c r="O279"/>
  <c r="Q279"/>
  <c r="S279"/>
  <c r="P279"/>
  <c r="V279"/>
  <c r="Z279"/>
  <c r="Y279"/>
  <c r="AF153" i="1"/>
  <c r="AG153" s="1"/>
  <c r="AG144"/>
  <c r="I225" i="2"/>
  <c r="L225"/>
  <c r="P225"/>
  <c r="V225"/>
  <c r="T225"/>
  <c r="Z225"/>
  <c r="Y225"/>
  <c r="G225"/>
  <c r="M225"/>
  <c r="O225"/>
  <c r="S225"/>
  <c r="R225"/>
  <c r="W225"/>
  <c r="X225"/>
  <c r="Q225"/>
  <c r="K225"/>
  <c r="U225"/>
  <c r="H225"/>
  <c r="N225"/>
  <c r="J225"/>
  <c r="AC652" i="1"/>
  <c r="AC110"/>
  <c r="AC114" s="1"/>
  <c r="AC138" s="1"/>
  <c r="F168" i="2" s="1"/>
  <c r="G282"/>
  <c r="L282"/>
  <c r="P282"/>
  <c r="S282"/>
  <c r="V282"/>
  <c r="X282"/>
  <c r="Z282"/>
  <c r="I282"/>
  <c r="O282"/>
  <c r="M282"/>
  <c r="R282"/>
  <c r="T282"/>
  <c r="W282"/>
  <c r="Y282"/>
  <c r="Q282"/>
  <c r="U282"/>
  <c r="K282"/>
  <c r="H282"/>
  <c r="N282"/>
  <c r="J282"/>
  <c r="I28" i="24"/>
  <c r="AA626" i="2"/>
  <c r="AB626" s="1"/>
  <c r="AA683"/>
  <c r="AB683" s="1"/>
  <c r="F514" l="1"/>
  <c r="AD606" i="1"/>
  <c r="L629" i="2"/>
  <c r="Y629"/>
  <c r="M629"/>
  <c r="S629"/>
  <c r="W629"/>
  <c r="P629"/>
  <c r="X629"/>
  <c r="I629"/>
  <c r="R629"/>
  <c r="T629"/>
  <c r="Z629"/>
  <c r="O629"/>
  <c r="G629"/>
  <c r="V629"/>
  <c r="Q629"/>
  <c r="K629"/>
  <c r="H629"/>
  <c r="U629"/>
  <c r="N629"/>
  <c r="J629"/>
  <c r="AE271" i="1"/>
  <c r="AF271" s="1"/>
  <c r="AG271" s="1"/>
  <c r="AF261"/>
  <c r="AG261" s="1"/>
  <c r="AE486"/>
  <c r="AF484"/>
  <c r="AG484" s="1"/>
  <c r="AE257"/>
  <c r="AF244"/>
  <c r="AG244" s="1"/>
  <c r="AA222" i="2"/>
  <c r="AB222" s="1"/>
  <c r="I162"/>
  <c r="W162"/>
  <c r="Y162"/>
  <c r="M162"/>
  <c r="V162"/>
  <c r="X162"/>
  <c r="Z162"/>
  <c r="L162"/>
  <c r="H162"/>
  <c r="S162"/>
  <c r="P162"/>
  <c r="O162"/>
  <c r="Q162"/>
  <c r="K162"/>
  <c r="U162"/>
  <c r="T162"/>
  <c r="J162"/>
  <c r="R162"/>
  <c r="N162"/>
  <c r="G162"/>
  <c r="I403"/>
  <c r="I405" s="1"/>
  <c r="I714" s="1"/>
  <c r="O403"/>
  <c r="O405" s="1"/>
  <c r="O714" s="1"/>
  <c r="M403"/>
  <c r="M405" s="1"/>
  <c r="M714" s="1"/>
  <c r="V403"/>
  <c r="V405" s="1"/>
  <c r="V714" s="1"/>
  <c r="V785" s="1"/>
  <c r="R403"/>
  <c r="R405" s="1"/>
  <c r="R714" s="1"/>
  <c r="R785" s="1"/>
  <c r="W403"/>
  <c r="W405" s="1"/>
  <c r="W714" s="1"/>
  <c r="W785" s="1"/>
  <c r="Y403"/>
  <c r="Y405" s="1"/>
  <c r="Y714" s="1"/>
  <c r="Y785" s="1"/>
  <c r="G403"/>
  <c r="G405" s="1"/>
  <c r="L403"/>
  <c r="L405" s="1"/>
  <c r="L714" s="1"/>
  <c r="T403"/>
  <c r="T405" s="1"/>
  <c r="T714" s="1"/>
  <c r="T785" s="1"/>
  <c r="P403"/>
  <c r="P405" s="1"/>
  <c r="P714" s="1"/>
  <c r="S403"/>
  <c r="S405" s="1"/>
  <c r="S714" s="1"/>
  <c r="S785" s="1"/>
  <c r="X403"/>
  <c r="X405" s="1"/>
  <c r="X714" s="1"/>
  <c r="X785" s="1"/>
  <c r="Z403"/>
  <c r="Z405" s="1"/>
  <c r="Z714" s="1"/>
  <c r="Z785" s="1"/>
  <c r="Q403"/>
  <c r="Q405" s="1"/>
  <c r="Q714" s="1"/>
  <c r="K403"/>
  <c r="K405" s="1"/>
  <c r="K714" s="1"/>
  <c r="H403"/>
  <c r="H405" s="1"/>
  <c r="H714" s="1"/>
  <c r="N403"/>
  <c r="N405" s="1"/>
  <c r="N714" s="1"/>
  <c r="N785" s="1"/>
  <c r="J403"/>
  <c r="J405" s="1"/>
  <c r="J714" s="1"/>
  <c r="U403"/>
  <c r="F405"/>
  <c r="F714" s="1"/>
  <c r="F785" s="1"/>
  <c r="M58"/>
  <c r="P58"/>
  <c r="T58"/>
  <c r="S58"/>
  <c r="Z58"/>
  <c r="Y58"/>
  <c r="I58"/>
  <c r="G58"/>
  <c r="L58"/>
  <c r="O58"/>
  <c r="R58"/>
  <c r="V58"/>
  <c r="W58"/>
  <c r="X58"/>
  <c r="Q58"/>
  <c r="Q60" s="1"/>
  <c r="K58"/>
  <c r="H58"/>
  <c r="H60" s="1"/>
  <c r="N58"/>
  <c r="U58"/>
  <c r="J58"/>
  <c r="J60" s="1"/>
  <c r="AE128" i="1"/>
  <c r="AF128" s="1"/>
  <c r="AG128" s="1"/>
  <c r="AF123"/>
  <c r="AG123" s="1"/>
  <c r="AA282" i="2"/>
  <c r="AB282" s="1"/>
  <c r="AA279"/>
  <c r="AB279" s="1"/>
  <c r="AD536" i="1"/>
  <c r="AD538" s="1"/>
  <c r="T60" i="2"/>
  <c r="Y60"/>
  <c r="P60"/>
  <c r="O60"/>
  <c r="S60"/>
  <c r="V60"/>
  <c r="I60"/>
  <c r="G168"/>
  <c r="I168"/>
  <c r="O168"/>
  <c r="S168"/>
  <c r="T168"/>
  <c r="Y168"/>
  <c r="X168"/>
  <c r="M168"/>
  <c r="L168"/>
  <c r="P168"/>
  <c r="R168"/>
  <c r="V168"/>
  <c r="W168"/>
  <c r="Z168"/>
  <c r="Q168"/>
  <c r="U168"/>
  <c r="K168"/>
  <c r="H168"/>
  <c r="N168"/>
  <c r="J168"/>
  <c r="AA225"/>
  <c r="AB225" s="1"/>
  <c r="AD333" i="1"/>
  <c r="AD608"/>
  <c r="F228" i="2"/>
  <c r="M686"/>
  <c r="P686"/>
  <c r="G686"/>
  <c r="T686"/>
  <c r="Y686"/>
  <c r="W686"/>
  <c r="L686"/>
  <c r="Z686"/>
  <c r="I686"/>
  <c r="S686"/>
  <c r="X686"/>
  <c r="R686"/>
  <c r="O686"/>
  <c r="V686"/>
  <c r="Q686"/>
  <c r="U686"/>
  <c r="K686"/>
  <c r="H686"/>
  <c r="N686"/>
  <c r="J686"/>
  <c r="X571"/>
  <c r="L571"/>
  <c r="W571"/>
  <c r="P571"/>
  <c r="Z571"/>
  <c r="O571"/>
  <c r="Y571"/>
  <c r="G571"/>
  <c r="V571"/>
  <c r="I571"/>
  <c r="T571"/>
  <c r="M571"/>
  <c r="S571"/>
  <c r="R571"/>
  <c r="Q571"/>
  <c r="U571"/>
  <c r="K571"/>
  <c r="H571"/>
  <c r="N571"/>
  <c r="J571"/>
  <c r="G114"/>
  <c r="L114"/>
  <c r="X114"/>
  <c r="I114"/>
  <c r="O114"/>
  <c r="S114"/>
  <c r="T114"/>
  <c r="Z114"/>
  <c r="R114"/>
  <c r="W114"/>
  <c r="M114"/>
  <c r="P114"/>
  <c r="V114"/>
  <c r="Y114"/>
  <c r="Q114"/>
  <c r="H114"/>
  <c r="K114"/>
  <c r="N114"/>
  <c r="J114"/>
  <c r="U114"/>
  <c r="G460"/>
  <c r="G462" s="1"/>
  <c r="O460"/>
  <c r="O462" s="1"/>
  <c r="O715" s="1"/>
  <c r="O786" s="1"/>
  <c r="T460"/>
  <c r="T462" s="1"/>
  <c r="T715" s="1"/>
  <c r="T786" s="1"/>
  <c r="P460"/>
  <c r="P462" s="1"/>
  <c r="P715" s="1"/>
  <c r="P786" s="1"/>
  <c r="X460"/>
  <c r="X462" s="1"/>
  <c r="X715" s="1"/>
  <c r="X786" s="1"/>
  <c r="W460"/>
  <c r="W462" s="1"/>
  <c r="W715" s="1"/>
  <c r="W786" s="1"/>
  <c r="I460"/>
  <c r="I462" s="1"/>
  <c r="I715" s="1"/>
  <c r="I786" s="1"/>
  <c r="M460"/>
  <c r="M462" s="1"/>
  <c r="M715" s="1"/>
  <c r="M786" s="1"/>
  <c r="L460"/>
  <c r="L462" s="1"/>
  <c r="L715" s="1"/>
  <c r="L786" s="1"/>
  <c r="R460"/>
  <c r="R462" s="1"/>
  <c r="R715" s="1"/>
  <c r="R786" s="1"/>
  <c r="V460"/>
  <c r="V462" s="1"/>
  <c r="V715" s="1"/>
  <c r="V786" s="1"/>
  <c r="S460"/>
  <c r="S462" s="1"/>
  <c r="S715" s="1"/>
  <c r="S786" s="1"/>
  <c r="Y460"/>
  <c r="Y462" s="1"/>
  <c r="Y715" s="1"/>
  <c r="Y786" s="1"/>
  <c r="Z460"/>
  <c r="Z462" s="1"/>
  <c r="Z715" s="1"/>
  <c r="Z786" s="1"/>
  <c r="Q460"/>
  <c r="Q462" s="1"/>
  <c r="Q715" s="1"/>
  <c r="Q786" s="1"/>
  <c r="K460"/>
  <c r="K462" s="1"/>
  <c r="K715" s="1"/>
  <c r="K786" s="1"/>
  <c r="H460"/>
  <c r="H462" s="1"/>
  <c r="H715" s="1"/>
  <c r="H786" s="1"/>
  <c r="N460"/>
  <c r="N462" s="1"/>
  <c r="N715" s="1"/>
  <c r="N786" s="1"/>
  <c r="J460"/>
  <c r="J462" s="1"/>
  <c r="J715" s="1"/>
  <c r="J786" s="1"/>
  <c r="U460"/>
  <c r="F462"/>
  <c r="F715" s="1"/>
  <c r="F786" s="1"/>
  <c r="I345"/>
  <c r="I347" s="1"/>
  <c r="G345"/>
  <c r="G347" s="1"/>
  <c r="L345"/>
  <c r="L347" s="1"/>
  <c r="O345"/>
  <c r="O347" s="1"/>
  <c r="R345"/>
  <c r="R347" s="1"/>
  <c r="T345"/>
  <c r="T347" s="1"/>
  <c r="Z345"/>
  <c r="Z347" s="1"/>
  <c r="X345"/>
  <c r="X347" s="1"/>
  <c r="M345"/>
  <c r="M347" s="1"/>
  <c r="P345"/>
  <c r="P347" s="1"/>
  <c r="S345"/>
  <c r="S347" s="1"/>
  <c r="V345"/>
  <c r="V347" s="1"/>
  <c r="W345"/>
  <c r="W347" s="1"/>
  <c r="Y345"/>
  <c r="Y347" s="1"/>
  <c r="Q345"/>
  <c r="Q347" s="1"/>
  <c r="K345"/>
  <c r="K347" s="1"/>
  <c r="H345"/>
  <c r="H347" s="1"/>
  <c r="N345"/>
  <c r="N347" s="1"/>
  <c r="J345"/>
  <c r="J347" s="1"/>
  <c r="U345"/>
  <c r="AE208" i="1"/>
  <c r="AF164"/>
  <c r="AG164" s="1"/>
  <c r="AA55" i="2"/>
  <c r="AB55" s="1"/>
  <c r="U60"/>
  <c r="I165"/>
  <c r="H165"/>
  <c r="K165"/>
  <c r="N165"/>
  <c r="L165"/>
  <c r="R165"/>
  <c r="U165"/>
  <c r="P165"/>
  <c r="X165"/>
  <c r="Y165"/>
  <c r="G165"/>
  <c r="J165"/>
  <c r="M165"/>
  <c r="O165"/>
  <c r="Q165"/>
  <c r="S165"/>
  <c r="V165"/>
  <c r="T165"/>
  <c r="W165"/>
  <c r="Z165"/>
  <c r="AA276"/>
  <c r="AB276" s="1"/>
  <c r="AE96" i="1"/>
  <c r="AF93"/>
  <c r="AG93" s="1"/>
  <c r="F347" i="2"/>
  <c r="N60"/>
  <c r="K60"/>
  <c r="W60"/>
  <c r="X60"/>
  <c r="Z60"/>
  <c r="G60"/>
  <c r="M60"/>
  <c r="L60"/>
  <c r="R60"/>
  <c r="AA342"/>
  <c r="AB342" s="1"/>
  <c r="F713" l="1"/>
  <c r="F784"/>
  <c r="V841"/>
  <c r="V717"/>
  <c r="V788" s="1"/>
  <c r="V716"/>
  <c r="V787" s="1"/>
  <c r="L804"/>
  <c r="L841"/>
  <c r="R716"/>
  <c r="R787" s="1"/>
  <c r="S841"/>
  <c r="S717"/>
  <c r="S788" s="1"/>
  <c r="S804"/>
  <c r="V804"/>
  <c r="L717"/>
  <c r="L788" s="1"/>
  <c r="L716"/>
  <c r="R841"/>
  <c r="S716"/>
  <c r="S787" s="1"/>
  <c r="R804"/>
  <c r="Q717"/>
  <c r="Q788" s="1"/>
  <c r="Q841"/>
  <c r="Q716"/>
  <c r="J716"/>
  <c r="W804"/>
  <c r="R717"/>
  <c r="R788" s="1"/>
  <c r="Q804"/>
  <c r="J717"/>
  <c r="J788" s="1"/>
  <c r="J841"/>
  <c r="J804"/>
  <c r="W841"/>
  <c r="W717"/>
  <c r="W788" s="1"/>
  <c r="W716"/>
  <c r="W787" s="1"/>
  <c r="N841"/>
  <c r="N804"/>
  <c r="X804"/>
  <c r="X716"/>
  <c r="X787" s="1"/>
  <c r="O717"/>
  <c r="O788" s="1"/>
  <c r="O716"/>
  <c r="Z717"/>
  <c r="Z804"/>
  <c r="Z841"/>
  <c r="T841"/>
  <c r="T717"/>
  <c r="T788" s="1"/>
  <c r="M716"/>
  <c r="M841"/>
  <c r="P841"/>
  <c r="N717"/>
  <c r="N788" s="1"/>
  <c r="N716"/>
  <c r="X841"/>
  <c r="X717"/>
  <c r="O841"/>
  <c r="O804"/>
  <c r="Z716"/>
  <c r="Z787" s="1"/>
  <c r="T716"/>
  <c r="T787" s="1"/>
  <c r="T804"/>
  <c r="M804"/>
  <c r="M717"/>
  <c r="M788" s="1"/>
  <c r="P716"/>
  <c r="P717"/>
  <c r="P788" s="1"/>
  <c r="P804"/>
  <c r="Y841"/>
  <c r="Y717"/>
  <c r="Y716"/>
  <c r="Y787" s="1"/>
  <c r="Y804"/>
  <c r="G717"/>
  <c r="G804"/>
  <c r="G716"/>
  <c r="G841"/>
  <c r="H841"/>
  <c r="H804"/>
  <c r="H716"/>
  <c r="H717"/>
  <c r="H788" s="1"/>
  <c r="K717"/>
  <c r="K788" s="1"/>
  <c r="K804"/>
  <c r="I716"/>
  <c r="I804"/>
  <c r="K841"/>
  <c r="K716"/>
  <c r="I717"/>
  <c r="I788" s="1"/>
  <c r="I841"/>
  <c r="AA345"/>
  <c r="AB345" s="1"/>
  <c r="U347"/>
  <c r="U716" s="1"/>
  <c r="N784"/>
  <c r="N713"/>
  <c r="K784"/>
  <c r="K713"/>
  <c r="Y784"/>
  <c r="Y713"/>
  <c r="V784"/>
  <c r="V713"/>
  <c r="P713"/>
  <c r="P784"/>
  <c r="X784"/>
  <c r="X713"/>
  <c r="T713"/>
  <c r="T784"/>
  <c r="O713"/>
  <c r="O784"/>
  <c r="G713"/>
  <c r="G784"/>
  <c r="G715"/>
  <c r="AA571"/>
  <c r="AB571" s="1"/>
  <c r="AD654" i="1"/>
  <c r="AD540"/>
  <c r="AD117"/>
  <c r="AD120" s="1"/>
  <c r="F285" i="2"/>
  <c r="AA403"/>
  <c r="AB403" s="1"/>
  <c r="U405"/>
  <c r="U714" s="1"/>
  <c r="K785"/>
  <c r="G714"/>
  <c r="O785"/>
  <c r="I14" i="27"/>
  <c r="I14" i="31"/>
  <c r="I14" i="24"/>
  <c r="AA629" i="2"/>
  <c r="AB629" s="1"/>
  <c r="G514"/>
  <c r="S514"/>
  <c r="V514"/>
  <c r="L514"/>
  <c r="O514"/>
  <c r="W514"/>
  <c r="T514"/>
  <c r="M514"/>
  <c r="R514"/>
  <c r="I514"/>
  <c r="X514"/>
  <c r="P514"/>
  <c r="Z514"/>
  <c r="Y514"/>
  <c r="Q514"/>
  <c r="U514"/>
  <c r="K514"/>
  <c r="H514"/>
  <c r="N514"/>
  <c r="J514"/>
  <c r="AA60"/>
  <c r="AB60" s="1"/>
  <c r="AA58"/>
  <c r="AB58" s="1"/>
  <c r="AE107" i="1"/>
  <c r="AF96"/>
  <c r="AG96" s="1"/>
  <c r="AE319"/>
  <c r="AF319" s="1"/>
  <c r="AG319" s="1"/>
  <c r="AE602"/>
  <c r="AE600"/>
  <c r="AE322"/>
  <c r="AF322" s="1"/>
  <c r="AG322" s="1"/>
  <c r="AE530"/>
  <c r="AF530" s="1"/>
  <c r="AG530" s="1"/>
  <c r="AE604"/>
  <c r="AF604" s="1"/>
  <c r="AG604" s="1"/>
  <c r="AE596"/>
  <c r="AE527"/>
  <c r="AF527" s="1"/>
  <c r="AG527" s="1"/>
  <c r="AE323"/>
  <c r="AF323" s="1"/>
  <c r="AG323" s="1"/>
  <c r="AE598"/>
  <c r="AE221"/>
  <c r="AF208"/>
  <c r="AG208" s="1"/>
  <c r="J784" i="2"/>
  <c r="J713"/>
  <c r="H713"/>
  <c r="H784"/>
  <c r="Q713"/>
  <c r="Q784"/>
  <c r="W713"/>
  <c r="W784"/>
  <c r="S784"/>
  <c r="S713"/>
  <c r="M784"/>
  <c r="M713"/>
  <c r="Z713"/>
  <c r="Z784"/>
  <c r="R713"/>
  <c r="R784"/>
  <c r="L713"/>
  <c r="L784"/>
  <c r="I713"/>
  <c r="I784"/>
  <c r="AA460"/>
  <c r="AB460" s="1"/>
  <c r="U462"/>
  <c r="U715" s="1"/>
  <c r="U786" s="1"/>
  <c r="AA114"/>
  <c r="AB114" s="1"/>
  <c r="AA686"/>
  <c r="AB686" s="1"/>
  <c r="M228"/>
  <c r="P228"/>
  <c r="S228"/>
  <c r="V228"/>
  <c r="X228"/>
  <c r="Z228"/>
  <c r="G228"/>
  <c r="I228"/>
  <c r="L228"/>
  <c r="O228"/>
  <c r="R228"/>
  <c r="T228"/>
  <c r="W228"/>
  <c r="Y228"/>
  <c r="Q228"/>
  <c r="U228"/>
  <c r="H228"/>
  <c r="K228"/>
  <c r="N228"/>
  <c r="J228"/>
  <c r="AD652" i="1"/>
  <c r="AD110"/>
  <c r="AD114" s="1"/>
  <c r="AD138" s="1"/>
  <c r="F171" i="2" s="1"/>
  <c r="AA168"/>
  <c r="AB168" s="1"/>
  <c r="J785"/>
  <c r="H785"/>
  <c r="Q785"/>
  <c r="P785"/>
  <c r="L785"/>
  <c r="M785"/>
  <c r="I785"/>
  <c r="AA162"/>
  <c r="AB162" s="1"/>
  <c r="I14" i="14"/>
  <c r="I14" i="26"/>
  <c r="I14" i="28"/>
  <c r="AE273" i="1"/>
  <c r="AF257"/>
  <c r="AG257" s="1"/>
  <c r="AE488"/>
  <c r="AF486"/>
  <c r="AG486" s="1"/>
  <c r="AA165" i="2"/>
  <c r="AB165" s="1"/>
  <c r="AA405" l="1"/>
  <c r="AB405" s="1"/>
  <c r="U787"/>
  <c r="AE514" i="1"/>
  <c r="AF488"/>
  <c r="AG488" s="1"/>
  <c r="AE275"/>
  <c r="AF275" s="1"/>
  <c r="AG275" s="1"/>
  <c r="AF273"/>
  <c r="AG273" s="1"/>
  <c r="I36" i="28"/>
  <c r="H36"/>
  <c r="I36" i="26"/>
  <c r="H36"/>
  <c r="I36" i="14"/>
  <c r="H36"/>
  <c r="I171" i="2"/>
  <c r="O171"/>
  <c r="P171"/>
  <c r="T171"/>
  <c r="Y171"/>
  <c r="W171"/>
  <c r="G171"/>
  <c r="L171"/>
  <c r="M171"/>
  <c r="R171"/>
  <c r="S171"/>
  <c r="V171"/>
  <c r="Z171"/>
  <c r="X171"/>
  <c r="Q171"/>
  <c r="H171"/>
  <c r="K171"/>
  <c r="N171"/>
  <c r="J171"/>
  <c r="U171"/>
  <c r="AA228"/>
  <c r="AB228" s="1"/>
  <c r="J28" i="24"/>
  <c r="K28" s="1"/>
  <c r="J28" i="14"/>
  <c r="K28" s="1"/>
  <c r="D29" i="24"/>
  <c r="L29" s="1"/>
  <c r="AE277" i="1"/>
  <c r="AF221"/>
  <c r="AG221" s="1"/>
  <c r="AF596"/>
  <c r="AG596" s="1"/>
  <c r="F517" i="2"/>
  <c r="AE606" i="1"/>
  <c r="AF606" s="1"/>
  <c r="AG606" s="1"/>
  <c r="AF600"/>
  <c r="AG600" s="1"/>
  <c r="F632" i="2"/>
  <c r="AA514"/>
  <c r="AB514" s="1"/>
  <c r="I36" i="27"/>
  <c r="H36"/>
  <c r="U785" i="2"/>
  <c r="G285"/>
  <c r="M285"/>
  <c r="P285"/>
  <c r="V285"/>
  <c r="T285"/>
  <c r="X285"/>
  <c r="Z285"/>
  <c r="I285"/>
  <c r="L285"/>
  <c r="O285"/>
  <c r="S285"/>
  <c r="R285"/>
  <c r="W285"/>
  <c r="Y285"/>
  <c r="Q285"/>
  <c r="U285"/>
  <c r="K285"/>
  <c r="H285"/>
  <c r="N285"/>
  <c r="J285"/>
  <c r="D29" i="14"/>
  <c r="L29" s="1"/>
  <c r="D29" i="28"/>
  <c r="L29" s="1"/>
  <c r="D29" i="31"/>
  <c r="L29" s="1"/>
  <c r="K787" i="2"/>
  <c r="D31" i="26"/>
  <c r="P787" i="2"/>
  <c r="D31" i="31"/>
  <c r="N787" i="2"/>
  <c r="M787"/>
  <c r="O787"/>
  <c r="D31" i="28"/>
  <c r="Q787" i="2"/>
  <c r="L787"/>
  <c r="AA462"/>
  <c r="AB462" s="1"/>
  <c r="AA347"/>
  <c r="U841"/>
  <c r="AA841" s="1"/>
  <c r="AB841" s="1"/>
  <c r="J28" i="27"/>
  <c r="K28" s="1"/>
  <c r="J28" i="26"/>
  <c r="K28" s="1"/>
  <c r="J28" i="28"/>
  <c r="K28" s="1"/>
  <c r="J28" i="31"/>
  <c r="K28" s="1"/>
  <c r="D29" i="27"/>
  <c r="L29" s="1"/>
  <c r="AF598" i="1"/>
  <c r="AG598" s="1"/>
  <c r="F574" i="2"/>
  <c r="AF602" i="1"/>
  <c r="AG602" s="1"/>
  <c r="F689" i="2"/>
  <c r="AF107" i="1"/>
  <c r="AG107" s="1"/>
  <c r="F117" i="2"/>
  <c r="I36" i="24"/>
  <c r="H36"/>
  <c r="I36" i="31"/>
  <c r="H36"/>
  <c r="G785" i="2"/>
  <c r="AA785" s="1"/>
  <c r="AB785" s="1"/>
  <c r="AA714"/>
  <c r="AB714" s="1"/>
  <c r="G786"/>
  <c r="AA786" s="1"/>
  <c r="AB786" s="1"/>
  <c r="AA715"/>
  <c r="AB715" s="1"/>
  <c r="D29" i="26"/>
  <c r="L29" s="1"/>
  <c r="U784" i="2"/>
  <c r="U713"/>
  <c r="I787"/>
  <c r="D31" i="24"/>
  <c r="H787" i="2"/>
  <c r="D31" i="14"/>
  <c r="G787" i="2"/>
  <c r="AA716"/>
  <c r="AB716" s="1"/>
  <c r="G788"/>
  <c r="J787"/>
  <c r="D31" i="27"/>
  <c r="U804" i="2"/>
  <c r="U717"/>
  <c r="U788" s="1"/>
  <c r="K36" i="27" l="1"/>
  <c r="L36" s="1"/>
  <c r="K36" i="26"/>
  <c r="L36" s="1"/>
  <c r="K36" i="28"/>
  <c r="L36" s="1"/>
  <c r="F119" i="2"/>
  <c r="M117"/>
  <c r="M119" s="1"/>
  <c r="L117"/>
  <c r="L119" s="1"/>
  <c r="P117"/>
  <c r="P119" s="1"/>
  <c r="S117"/>
  <c r="S119" s="1"/>
  <c r="V117"/>
  <c r="V119" s="1"/>
  <c r="V826" s="1"/>
  <c r="Y117"/>
  <c r="Y119" s="1"/>
  <c r="X117"/>
  <c r="X119" s="1"/>
  <c r="I117"/>
  <c r="I119" s="1"/>
  <c r="G117"/>
  <c r="G119" s="1"/>
  <c r="O117"/>
  <c r="O119" s="1"/>
  <c r="R117"/>
  <c r="R119" s="1"/>
  <c r="T117"/>
  <c r="T119" s="1"/>
  <c r="W117"/>
  <c r="W119" s="1"/>
  <c r="Z117"/>
  <c r="Z119" s="1"/>
  <c r="Q117"/>
  <c r="Q119" s="1"/>
  <c r="K117"/>
  <c r="K119" s="1"/>
  <c r="H117"/>
  <c r="H119" s="1"/>
  <c r="N117"/>
  <c r="N119" s="1"/>
  <c r="J117"/>
  <c r="J119" s="1"/>
  <c r="U117"/>
  <c r="G689"/>
  <c r="G691" s="1"/>
  <c r="I689"/>
  <c r="I691" s="1"/>
  <c r="L689"/>
  <c r="L691" s="1"/>
  <c r="R689"/>
  <c r="R691" s="1"/>
  <c r="T689"/>
  <c r="T691" s="1"/>
  <c r="X689"/>
  <c r="X691" s="1"/>
  <c r="Z689"/>
  <c r="Z691" s="1"/>
  <c r="M689"/>
  <c r="M691" s="1"/>
  <c r="O689"/>
  <c r="O691" s="1"/>
  <c r="P689"/>
  <c r="P691" s="1"/>
  <c r="S689"/>
  <c r="S691" s="1"/>
  <c r="W689"/>
  <c r="W691" s="1"/>
  <c r="Y689"/>
  <c r="Y691" s="1"/>
  <c r="V689"/>
  <c r="V691" s="1"/>
  <c r="Q689"/>
  <c r="Q691" s="1"/>
  <c r="K689"/>
  <c r="K691" s="1"/>
  <c r="H689"/>
  <c r="H691" s="1"/>
  <c r="N689"/>
  <c r="N691" s="1"/>
  <c r="U689"/>
  <c r="J689"/>
  <c r="J691" s="1"/>
  <c r="F691"/>
  <c r="AA784"/>
  <c r="AB784" s="1"/>
  <c r="AB347"/>
  <c r="F519"/>
  <c r="F718" s="1"/>
  <c r="F789" s="1"/>
  <c r="G517"/>
  <c r="G519" s="1"/>
  <c r="L517"/>
  <c r="L519" s="1"/>
  <c r="L718" s="1"/>
  <c r="T517"/>
  <c r="T519" s="1"/>
  <c r="T718" s="1"/>
  <c r="T789" s="1"/>
  <c r="R517"/>
  <c r="R519" s="1"/>
  <c r="R718" s="1"/>
  <c r="R789" s="1"/>
  <c r="W517"/>
  <c r="W519" s="1"/>
  <c r="W718" s="1"/>
  <c r="W789" s="1"/>
  <c r="Y517"/>
  <c r="Y519" s="1"/>
  <c r="Y718" s="1"/>
  <c r="Y789" s="1"/>
  <c r="I517"/>
  <c r="I519" s="1"/>
  <c r="I718" s="1"/>
  <c r="M517"/>
  <c r="M519" s="1"/>
  <c r="M718" s="1"/>
  <c r="O517"/>
  <c r="O519" s="1"/>
  <c r="O718" s="1"/>
  <c r="S517"/>
  <c r="S519" s="1"/>
  <c r="S718" s="1"/>
  <c r="S789" s="1"/>
  <c r="P517"/>
  <c r="P519" s="1"/>
  <c r="P718" s="1"/>
  <c r="V517"/>
  <c r="V519" s="1"/>
  <c r="V718" s="1"/>
  <c r="V789" s="1"/>
  <c r="X517"/>
  <c r="X519" s="1"/>
  <c r="X718" s="1"/>
  <c r="X789" s="1"/>
  <c r="Z517"/>
  <c r="Z519" s="1"/>
  <c r="Z718" s="1"/>
  <c r="Z789" s="1"/>
  <c r="Q517"/>
  <c r="Q519" s="1"/>
  <c r="Q718" s="1"/>
  <c r="K517"/>
  <c r="K519" s="1"/>
  <c r="K718" s="1"/>
  <c r="H517"/>
  <c r="H519" s="1"/>
  <c r="H718" s="1"/>
  <c r="N517"/>
  <c r="N519" s="1"/>
  <c r="N718" s="1"/>
  <c r="N789" s="1"/>
  <c r="J517"/>
  <c r="J519" s="1"/>
  <c r="J718" s="1"/>
  <c r="U517"/>
  <c r="J14" i="24"/>
  <c r="J14" i="28"/>
  <c r="AE664" i="1"/>
  <c r="AF664" s="1"/>
  <c r="AG664" s="1"/>
  <c r="AF514"/>
  <c r="AG514" s="1"/>
  <c r="AE529"/>
  <c r="AF529" s="1"/>
  <c r="AG529" s="1"/>
  <c r="AE318"/>
  <c r="AF318" s="1"/>
  <c r="AG318" s="1"/>
  <c r="AE526"/>
  <c r="AF526" s="1"/>
  <c r="AG526" s="1"/>
  <c r="AE316"/>
  <c r="AF316" s="1"/>
  <c r="AG316" s="1"/>
  <c r="AE531"/>
  <c r="AF531" s="1"/>
  <c r="AG531" s="1"/>
  <c r="AE532"/>
  <c r="AF532" s="1"/>
  <c r="AG532" s="1"/>
  <c r="AE321"/>
  <c r="AF321" s="1"/>
  <c r="AG321" s="1"/>
  <c r="AE528"/>
  <c r="AF528" s="1"/>
  <c r="AG528" s="1"/>
  <c r="AE525"/>
  <c r="AF525" s="1"/>
  <c r="AG525" s="1"/>
  <c r="AE524"/>
  <c r="AF524" s="1"/>
  <c r="AG524" s="1"/>
  <c r="AE315"/>
  <c r="AE320"/>
  <c r="AF320" s="1"/>
  <c r="AG320" s="1"/>
  <c r="AE317"/>
  <c r="AF317" s="1"/>
  <c r="AG317" s="1"/>
  <c r="AE325"/>
  <c r="AF325" s="1"/>
  <c r="AG325" s="1"/>
  <c r="AE324"/>
  <c r="AF324" s="1"/>
  <c r="AG324" s="1"/>
  <c r="AE523"/>
  <c r="AA788" i="2"/>
  <c r="AB788" s="1"/>
  <c r="K36" i="31"/>
  <c r="L36" s="1"/>
  <c r="K36" i="24"/>
  <c r="L36" s="1"/>
  <c r="AA804" i="2"/>
  <c r="AB804" s="1"/>
  <c r="K36" i="14"/>
  <c r="L36" s="1"/>
  <c r="G574" i="2"/>
  <c r="G576" s="1"/>
  <c r="L574"/>
  <c r="L576" s="1"/>
  <c r="R574"/>
  <c r="R576" s="1"/>
  <c r="V574"/>
  <c r="V576" s="1"/>
  <c r="S574"/>
  <c r="S576" s="1"/>
  <c r="Y574"/>
  <c r="Y576" s="1"/>
  <c r="X574"/>
  <c r="X576" s="1"/>
  <c r="I574"/>
  <c r="I576" s="1"/>
  <c r="O574"/>
  <c r="O576" s="1"/>
  <c r="M574"/>
  <c r="M576" s="1"/>
  <c r="T574"/>
  <c r="T576" s="1"/>
  <c r="P574"/>
  <c r="P576" s="1"/>
  <c r="W574"/>
  <c r="W576" s="1"/>
  <c r="Z574"/>
  <c r="Z576" s="1"/>
  <c r="Q574"/>
  <c r="Q576" s="1"/>
  <c r="K574"/>
  <c r="K576" s="1"/>
  <c r="H574"/>
  <c r="H576" s="1"/>
  <c r="N574"/>
  <c r="N576" s="1"/>
  <c r="J574"/>
  <c r="J576" s="1"/>
  <c r="U574"/>
  <c r="F576"/>
  <c r="AA285"/>
  <c r="AB285" s="1"/>
  <c r="G632"/>
  <c r="G634" s="1"/>
  <c r="O632"/>
  <c r="O634" s="1"/>
  <c r="O720" s="1"/>
  <c r="O791" s="1"/>
  <c r="L632"/>
  <c r="L634" s="1"/>
  <c r="L720" s="1"/>
  <c r="L791" s="1"/>
  <c r="T632"/>
  <c r="T634" s="1"/>
  <c r="T720" s="1"/>
  <c r="T791" s="1"/>
  <c r="R632"/>
  <c r="R634" s="1"/>
  <c r="R720" s="1"/>
  <c r="R791" s="1"/>
  <c r="X632"/>
  <c r="X634" s="1"/>
  <c r="X720" s="1"/>
  <c r="X791" s="1"/>
  <c r="Y632"/>
  <c r="Y634" s="1"/>
  <c r="Y720" s="1"/>
  <c r="Y791" s="1"/>
  <c r="I632"/>
  <c r="I634" s="1"/>
  <c r="I720" s="1"/>
  <c r="I791" s="1"/>
  <c r="M632"/>
  <c r="M634" s="1"/>
  <c r="M720" s="1"/>
  <c r="M791" s="1"/>
  <c r="S632"/>
  <c r="S634" s="1"/>
  <c r="S720" s="1"/>
  <c r="S791" s="1"/>
  <c r="P632"/>
  <c r="P634" s="1"/>
  <c r="P720" s="1"/>
  <c r="P791" s="1"/>
  <c r="V632"/>
  <c r="V634" s="1"/>
  <c r="V720" s="1"/>
  <c r="V791" s="1"/>
  <c r="W632"/>
  <c r="W634" s="1"/>
  <c r="W720" s="1"/>
  <c r="W791" s="1"/>
  <c r="Z632"/>
  <c r="Z634" s="1"/>
  <c r="Z720" s="1"/>
  <c r="Z791" s="1"/>
  <c r="Q632"/>
  <c r="Q634" s="1"/>
  <c r="Q720" s="1"/>
  <c r="Q791" s="1"/>
  <c r="H632"/>
  <c r="H634" s="1"/>
  <c r="H720" s="1"/>
  <c r="H791" s="1"/>
  <c r="K632"/>
  <c r="K634" s="1"/>
  <c r="K720" s="1"/>
  <c r="K791" s="1"/>
  <c r="N632"/>
  <c r="N634" s="1"/>
  <c r="N720" s="1"/>
  <c r="N791" s="1"/>
  <c r="J632"/>
  <c r="J634" s="1"/>
  <c r="J720" s="1"/>
  <c r="J791" s="1"/>
  <c r="U632"/>
  <c r="F634"/>
  <c r="F720" s="1"/>
  <c r="AE306" i="1"/>
  <c r="AF277"/>
  <c r="J14" i="27"/>
  <c r="J14" i="26"/>
  <c r="AA171" i="2"/>
  <c r="AB171" s="1"/>
  <c r="J14" i="14"/>
  <c r="J14" i="31"/>
  <c r="AA717" i="2"/>
  <c r="AB717" s="1"/>
  <c r="AA787"/>
  <c r="AB787" s="1"/>
  <c r="AA713"/>
  <c r="AB713" s="1"/>
  <c r="K14" i="26" l="1"/>
  <c r="AF306" i="1"/>
  <c r="AG306" s="1"/>
  <c r="AG277"/>
  <c r="AA632" i="2"/>
  <c r="AB632" s="1"/>
  <c r="U634"/>
  <c r="U720" s="1"/>
  <c r="U791" s="1"/>
  <c r="AA574"/>
  <c r="AB574" s="1"/>
  <c r="U576"/>
  <c r="N719"/>
  <c r="N790"/>
  <c r="K719"/>
  <c r="K790"/>
  <c r="Z790"/>
  <c r="Z719"/>
  <c r="P790"/>
  <c r="P719"/>
  <c r="M790"/>
  <c r="M719"/>
  <c r="I719"/>
  <c r="I790"/>
  <c r="Y719"/>
  <c r="Y790"/>
  <c r="V719"/>
  <c r="V790"/>
  <c r="L790"/>
  <c r="L719"/>
  <c r="AE536" i="1"/>
  <c r="AF523"/>
  <c r="AG523" s="1"/>
  <c r="K14" i="28"/>
  <c r="J789" i="2"/>
  <c r="H789"/>
  <c r="Q789"/>
  <c r="P789"/>
  <c r="D30" i="31"/>
  <c r="L30" s="1"/>
  <c r="O789" i="2"/>
  <c r="I789"/>
  <c r="G718"/>
  <c r="J853"/>
  <c r="J742"/>
  <c r="N742"/>
  <c r="N853"/>
  <c r="K853"/>
  <c r="K742"/>
  <c r="V742"/>
  <c r="V853"/>
  <c r="W853"/>
  <c r="W742"/>
  <c r="P853"/>
  <c r="P742"/>
  <c r="M742"/>
  <c r="M853"/>
  <c r="X853"/>
  <c r="X742"/>
  <c r="R853"/>
  <c r="R742"/>
  <c r="I742"/>
  <c r="I853"/>
  <c r="AA117"/>
  <c r="AB117" s="1"/>
  <c r="U119"/>
  <c r="L827"/>
  <c r="W807"/>
  <c r="L826"/>
  <c r="L807"/>
  <c r="W827"/>
  <c r="L819"/>
  <c r="L815"/>
  <c r="L820"/>
  <c r="L821"/>
  <c r="W821"/>
  <c r="W819"/>
  <c r="V821"/>
  <c r="R820"/>
  <c r="R826"/>
  <c r="R827"/>
  <c r="R821"/>
  <c r="V807"/>
  <c r="S807"/>
  <c r="S827"/>
  <c r="S826"/>
  <c r="M820"/>
  <c r="M819"/>
  <c r="M815"/>
  <c r="M826"/>
  <c r="W820"/>
  <c r="W815"/>
  <c r="Y819"/>
  <c r="Z826"/>
  <c r="Z819"/>
  <c r="V827"/>
  <c r="V815"/>
  <c r="R819"/>
  <c r="R815"/>
  <c r="R807"/>
  <c r="V820"/>
  <c r="V819"/>
  <c r="S820"/>
  <c r="S819"/>
  <c r="S815"/>
  <c r="S821"/>
  <c r="M807"/>
  <c r="M821"/>
  <c r="M827"/>
  <c r="W826"/>
  <c r="Y827"/>
  <c r="Y807"/>
  <c r="Y821"/>
  <c r="Y820"/>
  <c r="Z820"/>
  <c r="Z827"/>
  <c r="Z815"/>
  <c r="Y815"/>
  <c r="Y826"/>
  <c r="Z807"/>
  <c r="Z821"/>
  <c r="Q819"/>
  <c r="Q820"/>
  <c r="Q827"/>
  <c r="O827"/>
  <c r="O815"/>
  <c r="O819"/>
  <c r="O820"/>
  <c r="J819"/>
  <c r="Q821"/>
  <c r="Q815"/>
  <c r="Q807"/>
  <c r="Q826"/>
  <c r="O807"/>
  <c r="O826"/>
  <c r="O821"/>
  <c r="J815"/>
  <c r="J821"/>
  <c r="J827"/>
  <c r="J826"/>
  <c r="J807"/>
  <c r="J820"/>
  <c r="N821"/>
  <c r="N820"/>
  <c r="N827"/>
  <c r="T820"/>
  <c r="T827"/>
  <c r="T821"/>
  <c r="P826"/>
  <c r="P815"/>
  <c r="P820"/>
  <c r="P807"/>
  <c r="X826"/>
  <c r="X821"/>
  <c r="N819"/>
  <c r="N807"/>
  <c r="N826"/>
  <c r="N815"/>
  <c r="T815"/>
  <c r="T807"/>
  <c r="T826"/>
  <c r="T819"/>
  <c r="P821"/>
  <c r="P827"/>
  <c r="P819"/>
  <c r="X820"/>
  <c r="X819"/>
  <c r="X827"/>
  <c r="X807"/>
  <c r="X815"/>
  <c r="G826"/>
  <c r="G827"/>
  <c r="G821"/>
  <c r="G807"/>
  <c r="G819"/>
  <c r="G820"/>
  <c r="G815"/>
  <c r="H826"/>
  <c r="H819"/>
  <c r="H827"/>
  <c r="H820"/>
  <c r="H807"/>
  <c r="H815"/>
  <c r="H821"/>
  <c r="U821"/>
  <c r="U815"/>
  <c r="U826"/>
  <c r="U807"/>
  <c r="K807"/>
  <c r="K826"/>
  <c r="K815"/>
  <c r="I807"/>
  <c r="I826"/>
  <c r="I820"/>
  <c r="I821"/>
  <c r="U819"/>
  <c r="U827"/>
  <c r="U820"/>
  <c r="K820"/>
  <c r="K821"/>
  <c r="K827"/>
  <c r="K819"/>
  <c r="I819"/>
  <c r="I827"/>
  <c r="I815"/>
  <c r="AA815" s="1"/>
  <c r="AB815" s="1"/>
  <c r="J31" i="28"/>
  <c r="K14" i="31"/>
  <c r="K14" i="14"/>
  <c r="J31" s="1"/>
  <c r="K14" i="27"/>
  <c r="J31" s="1"/>
  <c r="AE655" i="1"/>
  <c r="AF655" s="1"/>
  <c r="AG655" s="1"/>
  <c r="AE118"/>
  <c r="AF118" s="1"/>
  <c r="AG118" s="1"/>
  <c r="F791" i="2"/>
  <c r="G720"/>
  <c r="AA634"/>
  <c r="AB634" s="1"/>
  <c r="F719"/>
  <c r="F790"/>
  <c r="J719"/>
  <c r="D30" i="27" s="1"/>
  <c r="L30" s="1"/>
  <c r="J790" i="2"/>
  <c r="H790"/>
  <c r="H719"/>
  <c r="D30" i="24" s="1"/>
  <c r="L30" s="1"/>
  <c r="Q719" i="2"/>
  <c r="Q790"/>
  <c r="W719"/>
  <c r="W790"/>
  <c r="T719"/>
  <c r="T790"/>
  <c r="O790"/>
  <c r="O719"/>
  <c r="D30" i="28" s="1"/>
  <c r="L30" s="1"/>
  <c r="X790" i="2"/>
  <c r="X719"/>
  <c r="S790"/>
  <c r="S719"/>
  <c r="R790"/>
  <c r="R719"/>
  <c r="G790"/>
  <c r="G719"/>
  <c r="AA576"/>
  <c r="AB576" s="1"/>
  <c r="AE329" i="1"/>
  <c r="AF315"/>
  <c r="AG315" s="1"/>
  <c r="K14" i="24"/>
  <c r="AA517" i="2"/>
  <c r="AB517" s="1"/>
  <c r="U519"/>
  <c r="U718" s="1"/>
  <c r="K789"/>
  <c r="D30" i="26"/>
  <c r="L30" s="1"/>
  <c r="M789" i="2"/>
  <c r="L789"/>
  <c r="F742"/>
  <c r="F853"/>
  <c r="AA689"/>
  <c r="AB689" s="1"/>
  <c r="U691"/>
  <c r="H853"/>
  <c r="H742"/>
  <c r="Q853"/>
  <c r="Q742"/>
  <c r="Y742"/>
  <c r="Y855" s="1"/>
  <c r="Y853"/>
  <c r="S853"/>
  <c r="S742"/>
  <c r="O853"/>
  <c r="O742"/>
  <c r="D22" i="28" s="1"/>
  <c r="Z742" i="2"/>
  <c r="Z855" s="1"/>
  <c r="Z853"/>
  <c r="T742"/>
  <c r="T855" s="1"/>
  <c r="T853"/>
  <c r="L853"/>
  <c r="L742"/>
  <c r="G853"/>
  <c r="G742"/>
  <c r="AA691"/>
  <c r="AB691" s="1"/>
  <c r="J31" i="26"/>
  <c r="J31" i="31"/>
  <c r="AA119" i="2"/>
  <c r="AB119" s="1"/>
  <c r="S855" l="1"/>
  <c r="AA807"/>
  <c r="AB807" s="1"/>
  <c r="AA827"/>
  <c r="AB827" s="1"/>
  <c r="D22" i="14"/>
  <c r="D22" i="24"/>
  <c r="U742" i="2"/>
  <c r="U853"/>
  <c r="AA853" s="1"/>
  <c r="AB853" s="1"/>
  <c r="U789"/>
  <c r="AF329" i="1"/>
  <c r="AG329" s="1"/>
  <c r="AE331"/>
  <c r="D30" i="14"/>
  <c r="L30" s="1"/>
  <c r="F31" i="27"/>
  <c r="E31"/>
  <c r="G31"/>
  <c r="I31"/>
  <c r="H31"/>
  <c r="H31" i="31"/>
  <c r="E31"/>
  <c r="F31"/>
  <c r="G31"/>
  <c r="I31"/>
  <c r="D22"/>
  <c r="D22" i="26"/>
  <c r="D22" i="27"/>
  <c r="I31" i="28"/>
  <c r="F31"/>
  <c r="E31"/>
  <c r="G31"/>
  <c r="H31"/>
  <c r="AF536" i="1"/>
  <c r="AG536" s="1"/>
  <c r="AE538"/>
  <c r="AA820" i="2"/>
  <c r="AB820" s="1"/>
  <c r="R855"/>
  <c r="X855"/>
  <c r="W855"/>
  <c r="AA519"/>
  <c r="AB519" s="1"/>
  <c r="O855"/>
  <c r="L855"/>
  <c r="M855"/>
  <c r="J855"/>
  <c r="P855"/>
  <c r="N855"/>
  <c r="Q855"/>
  <c r="G855"/>
  <c r="H855"/>
  <c r="U855"/>
  <c r="K855"/>
  <c r="I855"/>
  <c r="H31" i="24"/>
  <c r="E31"/>
  <c r="F31"/>
  <c r="I31"/>
  <c r="G31"/>
  <c r="G791" i="2"/>
  <c r="AA720"/>
  <c r="I31" i="14"/>
  <c r="H31"/>
  <c r="E31"/>
  <c r="G31"/>
  <c r="F31"/>
  <c r="G789" i="2"/>
  <c r="AA789" s="1"/>
  <c r="AB789" s="1"/>
  <c r="AA718"/>
  <c r="AB718" s="1"/>
  <c r="U719"/>
  <c r="U790"/>
  <c r="AA790" s="1"/>
  <c r="AB790" s="1"/>
  <c r="I31" i="26"/>
  <c r="E31"/>
  <c r="F31"/>
  <c r="G31"/>
  <c r="H31"/>
  <c r="AA819" i="2"/>
  <c r="AB819" s="1"/>
  <c r="AA821"/>
  <c r="AB821" s="1"/>
  <c r="AA826"/>
  <c r="AB826" s="1"/>
  <c r="V855"/>
  <c r="J31" i="24"/>
  <c r="AA742" i="2" l="1"/>
  <c r="AB742" s="1"/>
  <c r="K31" i="26"/>
  <c r="L31" s="1"/>
  <c r="K31" i="24"/>
  <c r="L31" s="1"/>
  <c r="K31" i="31"/>
  <c r="L31" s="1"/>
  <c r="AA791" i="2"/>
  <c r="AB791" s="1"/>
  <c r="AB720"/>
  <c r="AE654" i="1"/>
  <c r="AF654" s="1"/>
  <c r="AG654" s="1"/>
  <c r="AE540"/>
  <c r="AF540" s="1"/>
  <c r="AG540" s="1"/>
  <c r="AF538"/>
  <c r="AG538" s="1"/>
  <c r="AE117"/>
  <c r="F288" i="2"/>
  <c r="AE608" i="1"/>
  <c r="AF608" s="1"/>
  <c r="AG608" s="1"/>
  <c r="AE333"/>
  <c r="AF331"/>
  <c r="AG331" s="1"/>
  <c r="F231" i="2"/>
  <c r="K31" i="14"/>
  <c r="L31" s="1"/>
  <c r="AA855" i="2"/>
  <c r="AB855" s="1"/>
  <c r="K31" i="28"/>
  <c r="L31" s="1"/>
  <c r="K31" i="27"/>
  <c r="L31" s="1"/>
  <c r="AA719" i="2"/>
  <c r="AB719" s="1"/>
  <c r="AE120" i="1" l="1"/>
  <c r="AF120" s="1"/>
  <c r="AG120" s="1"/>
  <c r="AF117"/>
  <c r="AG117" s="1"/>
  <c r="I231" i="2"/>
  <c r="L231"/>
  <c r="O231"/>
  <c r="O233" s="1"/>
  <c r="P231"/>
  <c r="S231"/>
  <c r="W231"/>
  <c r="W233" s="1"/>
  <c r="X231"/>
  <c r="X233" s="1"/>
  <c r="Z231"/>
  <c r="Z233" s="1"/>
  <c r="G231"/>
  <c r="M231"/>
  <c r="R231"/>
  <c r="T231"/>
  <c r="V231"/>
  <c r="V233" s="1"/>
  <c r="Y231"/>
  <c r="Y233" s="1"/>
  <c r="Q231"/>
  <c r="H231"/>
  <c r="K231"/>
  <c r="N231"/>
  <c r="J231"/>
  <c r="U231"/>
  <c r="F233"/>
  <c r="AE652" i="1"/>
  <c r="AF652" s="1"/>
  <c r="AG652" s="1"/>
  <c r="AF333"/>
  <c r="AG333" s="1"/>
  <c r="AE110"/>
  <c r="L288" i="2"/>
  <c r="L290" s="1"/>
  <c r="R288"/>
  <c r="R290" s="1"/>
  <c r="V288"/>
  <c r="V290" s="1"/>
  <c r="S288"/>
  <c r="S290" s="1"/>
  <c r="Y288"/>
  <c r="Y290" s="1"/>
  <c r="W288"/>
  <c r="W290" s="1"/>
  <c r="I288"/>
  <c r="I290" s="1"/>
  <c r="G288"/>
  <c r="G290" s="1"/>
  <c r="M288"/>
  <c r="M290" s="1"/>
  <c r="O288"/>
  <c r="O290" s="1"/>
  <c r="T288"/>
  <c r="T290" s="1"/>
  <c r="P288"/>
  <c r="P290" s="1"/>
  <c r="X288"/>
  <c r="X290" s="1"/>
  <c r="Z288"/>
  <c r="Z290" s="1"/>
  <c r="Q288"/>
  <c r="Q290" s="1"/>
  <c r="K288"/>
  <c r="K290" s="1"/>
  <c r="H288"/>
  <c r="H290" s="1"/>
  <c r="N288"/>
  <c r="N290" s="1"/>
  <c r="J288"/>
  <c r="J290" s="1"/>
  <c r="U288"/>
  <c r="F290"/>
  <c r="V806" l="1"/>
  <c r="O805"/>
  <c r="Z806"/>
  <c r="R805"/>
  <c r="V805"/>
  <c r="O806"/>
  <c r="Z805"/>
  <c r="R806"/>
  <c r="M805"/>
  <c r="X805"/>
  <c r="Q806"/>
  <c r="L806"/>
  <c r="J806"/>
  <c r="M806"/>
  <c r="X806"/>
  <c r="Q805"/>
  <c r="L805"/>
  <c r="J805"/>
  <c r="Y806"/>
  <c r="Y805"/>
  <c r="T806"/>
  <c r="N806"/>
  <c r="P806"/>
  <c r="S806"/>
  <c r="W806"/>
  <c r="T805"/>
  <c r="N805"/>
  <c r="P805"/>
  <c r="S805"/>
  <c r="W805"/>
  <c r="G805"/>
  <c r="G806"/>
  <c r="H805"/>
  <c r="H806"/>
  <c r="I805"/>
  <c r="I806"/>
  <c r="K806"/>
  <c r="K805"/>
  <c r="F783"/>
  <c r="F712"/>
  <c r="F1104"/>
  <c r="W814"/>
  <c r="Y814"/>
  <c r="Z814"/>
  <c r="X814"/>
  <c r="O814"/>
  <c r="J233"/>
  <c r="K233"/>
  <c r="Q233"/>
  <c r="V814"/>
  <c r="V783"/>
  <c r="V1104"/>
  <c r="V712"/>
  <c r="V740" s="1"/>
  <c r="R233"/>
  <c r="R814" s="1"/>
  <c r="G233"/>
  <c r="X1104"/>
  <c r="X842" s="1"/>
  <c r="X712"/>
  <c r="X740" s="1"/>
  <c r="X783"/>
  <c r="S233"/>
  <c r="O712"/>
  <c r="O1104"/>
  <c r="O842" s="1"/>
  <c r="D15" i="28" s="1"/>
  <c r="O783" i="2"/>
  <c r="I233"/>
  <c r="AA288"/>
  <c r="AB288" s="1"/>
  <c r="U290"/>
  <c r="U805" s="1"/>
  <c r="AE114" i="1"/>
  <c r="AF110"/>
  <c r="AG110" s="1"/>
  <c r="AA231" i="2"/>
  <c r="AB231" s="1"/>
  <c r="U233"/>
  <c r="N233"/>
  <c r="N814" s="1"/>
  <c r="H233"/>
  <c r="Y1104"/>
  <c r="Y842" s="1"/>
  <c r="Y783"/>
  <c r="Y712"/>
  <c r="Y740" s="1"/>
  <c r="T233"/>
  <c r="M233"/>
  <c r="Z783"/>
  <c r="Z712"/>
  <c r="Z740" s="1"/>
  <c r="Z1104"/>
  <c r="Z842" s="1"/>
  <c r="W712"/>
  <c r="W740" s="1"/>
  <c r="W783"/>
  <c r="W1104"/>
  <c r="W842" s="1"/>
  <c r="P233"/>
  <c r="L233"/>
  <c r="L814" s="1"/>
  <c r="AA290"/>
  <c r="AB290" s="1"/>
  <c r="M712" l="1"/>
  <c r="M1104"/>
  <c r="M842" s="1"/>
  <c r="M783"/>
  <c r="T712"/>
  <c r="T783"/>
  <c r="T1104"/>
  <c r="T842" s="1"/>
  <c r="H783"/>
  <c r="H1104"/>
  <c r="H842" s="1"/>
  <c r="H712"/>
  <c r="U1104"/>
  <c r="U842" s="1"/>
  <c r="U783"/>
  <c r="U712"/>
  <c r="AF114" i="1"/>
  <c r="AG114" s="1"/>
  <c r="AE138"/>
  <c r="S1104" i="2"/>
  <c r="S842" s="1"/>
  <c r="S712"/>
  <c r="S783"/>
  <c r="G712"/>
  <c r="G783"/>
  <c r="G1104"/>
  <c r="AA233"/>
  <c r="K712"/>
  <c r="K1104"/>
  <c r="K842" s="1"/>
  <c r="K783"/>
  <c r="J783"/>
  <c r="J712"/>
  <c r="J1104"/>
  <c r="J842" s="1"/>
  <c r="F740"/>
  <c r="F744" s="1"/>
  <c r="F725"/>
  <c r="AA805"/>
  <c r="AB805" s="1"/>
  <c r="K814"/>
  <c r="H814"/>
  <c r="T814"/>
  <c r="J814"/>
  <c r="S814"/>
  <c r="U806"/>
  <c r="AA806" s="1"/>
  <c r="AB806" s="1"/>
  <c r="P1104"/>
  <c r="P842" s="1"/>
  <c r="P712"/>
  <c r="P783"/>
  <c r="L1104"/>
  <c r="L842" s="1"/>
  <c r="L712"/>
  <c r="L783"/>
  <c r="N1104"/>
  <c r="N842" s="1"/>
  <c r="N712"/>
  <c r="N783"/>
  <c r="I712"/>
  <c r="I1104"/>
  <c r="I842" s="1"/>
  <c r="I783"/>
  <c r="D28" i="28"/>
  <c r="L28" s="1"/>
  <c r="O740" i="2"/>
  <c r="R712"/>
  <c r="R783"/>
  <c r="R1104"/>
  <c r="R842" s="1"/>
  <c r="Q783"/>
  <c r="Q712"/>
  <c r="Q1104"/>
  <c r="Q842" s="1"/>
  <c r="V842"/>
  <c r="F830"/>
  <c r="F851"/>
  <c r="F857" s="1"/>
  <c r="I814"/>
  <c r="U814"/>
  <c r="Q814"/>
  <c r="P814"/>
  <c r="M814"/>
  <c r="G814"/>
  <c r="Q740" l="1"/>
  <c r="R740"/>
  <c r="I740"/>
  <c r="D15" i="31"/>
  <c r="F727" i="2"/>
  <c r="F908"/>
  <c r="D28" i="27"/>
  <c r="L28" s="1"/>
  <c r="J740" i="2"/>
  <c r="D15" i="26"/>
  <c r="G842" i="2"/>
  <c r="AA842" s="1"/>
  <c r="AB842" s="1"/>
  <c r="AA1104"/>
  <c r="AB1104" s="1"/>
  <c r="D28" i="14"/>
  <c r="L28" s="1"/>
  <c r="G740" i="2"/>
  <c r="AA712"/>
  <c r="AB712" s="1"/>
  <c r="U740"/>
  <c r="D28" i="24"/>
  <c r="L28" s="1"/>
  <c r="H740" i="2"/>
  <c r="T740"/>
  <c r="M740"/>
  <c r="F873"/>
  <c r="F832"/>
  <c r="N740"/>
  <c r="L740"/>
  <c r="D28" i="31"/>
  <c r="L28" s="1"/>
  <c r="P740" i="2"/>
  <c r="D15" i="27"/>
  <c r="D28" i="26"/>
  <c r="L28" s="1"/>
  <c r="K740" i="2"/>
  <c r="AA783"/>
  <c r="AB783" s="1"/>
  <c r="AB233"/>
  <c r="S740"/>
  <c r="F174"/>
  <c r="AF138" i="1"/>
  <c r="AG138" s="1"/>
  <c r="D15" i="24"/>
  <c r="AA814" i="2"/>
  <c r="AB814" s="1"/>
  <c r="I174" l="1"/>
  <c r="L174"/>
  <c r="R174"/>
  <c r="T174"/>
  <c r="W174"/>
  <c r="W176" s="1"/>
  <c r="W729" s="1"/>
  <c r="W839" s="1"/>
  <c r="W843" s="1"/>
  <c r="Y174"/>
  <c r="Y176" s="1"/>
  <c r="Y729" s="1"/>
  <c r="Y839" s="1"/>
  <c r="Y843" s="1"/>
  <c r="P174"/>
  <c r="G174"/>
  <c r="M174"/>
  <c r="O174"/>
  <c r="O176" s="1"/>
  <c r="S174"/>
  <c r="V174"/>
  <c r="V176" s="1"/>
  <c r="V729" s="1"/>
  <c r="V839" s="1"/>
  <c r="V843" s="1"/>
  <c r="X174"/>
  <c r="X176" s="1"/>
  <c r="X729" s="1"/>
  <c r="X839" s="1"/>
  <c r="X843" s="1"/>
  <c r="Z174"/>
  <c r="Z176" s="1"/>
  <c r="Z729" s="1"/>
  <c r="Z839" s="1"/>
  <c r="Z843" s="1"/>
  <c r="Q174"/>
  <c r="K174"/>
  <c r="H174"/>
  <c r="N174"/>
  <c r="J174"/>
  <c r="U174"/>
  <c r="F176"/>
  <c r="F837"/>
  <c r="F939"/>
  <c r="F914"/>
  <c r="F917" s="1"/>
  <c r="F980"/>
  <c r="F988" s="1"/>
  <c r="F991" s="1"/>
  <c r="D15" i="14"/>
  <c r="AA740" i="2"/>
  <c r="AB740" s="1"/>
  <c r="F729" l="1"/>
  <c r="F839" s="1"/>
  <c r="F843" s="1"/>
  <c r="V705"/>
  <c r="V709" s="1"/>
  <c r="V706"/>
  <c r="V818"/>
  <c r="W818"/>
  <c r="W706"/>
  <c r="W705"/>
  <c r="Y706"/>
  <c r="Y818"/>
  <c r="Y705"/>
  <c r="Z818"/>
  <c r="X706"/>
  <c r="X818"/>
  <c r="Z705"/>
  <c r="Z709" s="1"/>
  <c r="Z706"/>
  <c r="X705"/>
  <c r="X709" s="1"/>
  <c r="O705"/>
  <c r="O706"/>
  <c r="O818"/>
  <c r="J176"/>
  <c r="H176"/>
  <c r="Q176"/>
  <c r="X919"/>
  <c r="X993" s="1"/>
  <c r="X884"/>
  <c r="S176"/>
  <c r="S818" s="1"/>
  <c r="M176"/>
  <c r="M818" s="1"/>
  <c r="P176"/>
  <c r="P706" s="1"/>
  <c r="W919"/>
  <c r="W884"/>
  <c r="R176"/>
  <c r="R706" s="1"/>
  <c r="I176"/>
  <c r="I706" s="1"/>
  <c r="AA174"/>
  <c r="AB174" s="1"/>
  <c r="U176"/>
  <c r="U705" s="1"/>
  <c r="N176"/>
  <c r="K176"/>
  <c r="K706" s="1"/>
  <c r="Z884"/>
  <c r="Z919"/>
  <c r="Z993" s="1"/>
  <c r="V919"/>
  <c r="V884"/>
  <c r="O729"/>
  <c r="D14" i="28"/>
  <c r="G176" i="2"/>
  <c r="Y919"/>
  <c r="Y993" s="1"/>
  <c r="Y884"/>
  <c r="T176"/>
  <c r="T706" s="1"/>
  <c r="L176"/>
  <c r="Y709" l="1"/>
  <c r="W709"/>
  <c r="W738" s="1"/>
  <c r="W744" s="1"/>
  <c r="S1077"/>
  <c r="S822" s="1"/>
  <c r="L729"/>
  <c r="L839" s="1"/>
  <c r="L843" s="1"/>
  <c r="G729"/>
  <c r="D14" i="14"/>
  <c r="AA176" i="2"/>
  <c r="AB176" s="1"/>
  <c r="O839"/>
  <c r="O843" s="1"/>
  <c r="F15" i="4"/>
  <c r="V993" i="2"/>
  <c r="V950"/>
  <c r="D14" i="26"/>
  <c r="K729" i="2"/>
  <c r="N729"/>
  <c r="U729"/>
  <c r="Q729"/>
  <c r="D14" i="24"/>
  <c r="H729" i="2"/>
  <c r="J729"/>
  <c r="D14" i="27"/>
  <c r="D44" i="28"/>
  <c r="D45" s="1"/>
  <c r="O709" i="2"/>
  <c r="X1077"/>
  <c r="X822" s="1"/>
  <c r="Y1077"/>
  <c r="Y822" s="1"/>
  <c r="W756"/>
  <c r="W776" s="1"/>
  <c r="W1077"/>
  <c r="W822" s="1"/>
  <c r="F919"/>
  <c r="F884"/>
  <c r="F845"/>
  <c r="I705"/>
  <c r="K818"/>
  <c r="I818"/>
  <c r="K705"/>
  <c r="U706"/>
  <c r="P705"/>
  <c r="H705"/>
  <c r="L706"/>
  <c r="J706"/>
  <c r="Q705"/>
  <c r="L818"/>
  <c r="G706"/>
  <c r="J818"/>
  <c r="T818"/>
  <c r="Q706"/>
  <c r="R818"/>
  <c r="N706"/>
  <c r="S706"/>
  <c r="T729"/>
  <c r="D16" i="28"/>
  <c r="F22"/>
  <c r="F15"/>
  <c r="F16" s="1"/>
  <c r="F44"/>
  <c r="F45" s="1"/>
  <c r="E15"/>
  <c r="E22"/>
  <c r="E44"/>
  <c r="G22"/>
  <c r="G15"/>
  <c r="G16" s="1"/>
  <c r="G44"/>
  <c r="G45" s="1"/>
  <c r="H44"/>
  <c r="H45" s="1"/>
  <c r="H22"/>
  <c r="H15"/>
  <c r="H16" s="1"/>
  <c r="I22"/>
  <c r="I15"/>
  <c r="I16" s="1"/>
  <c r="I44"/>
  <c r="I45" s="1"/>
  <c r="J44"/>
  <c r="J45" s="1"/>
  <c r="J22"/>
  <c r="J15"/>
  <c r="J16" s="1"/>
  <c r="L14"/>
  <c r="I729" i="2"/>
  <c r="R729"/>
  <c r="W993"/>
  <c r="W950"/>
  <c r="D14" i="31"/>
  <c r="P729" i="2"/>
  <c r="M729"/>
  <c r="M839" s="1"/>
  <c r="M843" s="1"/>
  <c r="S729"/>
  <c r="O1077"/>
  <c r="O822" s="1"/>
  <c r="X738"/>
  <c r="X744" s="1"/>
  <c r="X756"/>
  <c r="X776" s="1"/>
  <c r="Z738"/>
  <c r="Z744" s="1"/>
  <c r="Z756"/>
  <c r="Z776" s="1"/>
  <c r="Z1077"/>
  <c r="Z822" s="1"/>
  <c r="Y738"/>
  <c r="Y744" s="1"/>
  <c r="Y756"/>
  <c r="Y776" s="1"/>
  <c r="V1077"/>
  <c r="V822" s="1"/>
  <c r="V756"/>
  <c r="V776" s="1"/>
  <c r="V738"/>
  <c r="V744" s="1"/>
  <c r="U818"/>
  <c r="H818"/>
  <c r="P818"/>
  <c r="H706"/>
  <c r="Q818"/>
  <c r="G818"/>
  <c r="L705"/>
  <c r="G705"/>
  <c r="J705"/>
  <c r="T705"/>
  <c r="T709" s="1"/>
  <c r="M705"/>
  <c r="M706"/>
  <c r="N818"/>
  <c r="R705"/>
  <c r="R709" s="1"/>
  <c r="S705"/>
  <c r="S709" s="1"/>
  <c r="N705"/>
  <c r="AA706" l="1"/>
  <c r="AB706" s="1"/>
  <c r="S738"/>
  <c r="S744" s="1"/>
  <c r="S756"/>
  <c r="S776" s="1"/>
  <c r="C19" i="4"/>
  <c r="M709" i="2"/>
  <c r="L709"/>
  <c r="Q1077"/>
  <c r="Q822" s="1"/>
  <c r="P1077"/>
  <c r="P822" s="1"/>
  <c r="U1077"/>
  <c r="U822" s="1"/>
  <c r="V721"/>
  <c r="V725" s="1"/>
  <c r="V792"/>
  <c r="V825"/>
  <c r="V823"/>
  <c r="V824"/>
  <c r="Z849"/>
  <c r="Z897"/>
  <c r="X823"/>
  <c r="X824"/>
  <c r="X825"/>
  <c r="X721"/>
  <c r="X725" s="1"/>
  <c r="X792"/>
  <c r="X830" s="1"/>
  <c r="X873" s="1"/>
  <c r="F19" i="4"/>
  <c r="S839" i="2"/>
  <c r="S843" s="1"/>
  <c r="D16" i="31"/>
  <c r="F22"/>
  <c r="F15"/>
  <c r="F16" s="1"/>
  <c r="F44"/>
  <c r="F45" s="1"/>
  <c r="E22"/>
  <c r="E15"/>
  <c r="E44"/>
  <c r="G22"/>
  <c r="G44"/>
  <c r="G45" s="1"/>
  <c r="G15"/>
  <c r="G16" s="1"/>
  <c r="H44"/>
  <c r="H45" s="1"/>
  <c r="H22"/>
  <c r="H15"/>
  <c r="H16" s="1"/>
  <c r="I44"/>
  <c r="I45" s="1"/>
  <c r="I22"/>
  <c r="I15"/>
  <c r="I16" s="1"/>
  <c r="J44"/>
  <c r="J45" s="1"/>
  <c r="J15"/>
  <c r="J16" s="1"/>
  <c r="J22"/>
  <c r="L14"/>
  <c r="F18" i="4"/>
  <c r="R839" i="2"/>
  <c r="R843" s="1"/>
  <c r="K22" i="28"/>
  <c r="L22" s="1"/>
  <c r="K15"/>
  <c r="E16"/>
  <c r="R1077" i="2"/>
  <c r="R822" s="1"/>
  <c r="T1077"/>
  <c r="T822" s="1"/>
  <c r="Q709"/>
  <c r="P709"/>
  <c r="D44" i="31"/>
  <c r="D45" s="1"/>
  <c r="K709" i="2"/>
  <c r="D44" i="26"/>
  <c r="D45" s="1"/>
  <c r="K1077" i="2"/>
  <c r="K822" s="1"/>
  <c r="Y867"/>
  <c r="F867"/>
  <c r="Z867"/>
  <c r="X867"/>
  <c r="V867"/>
  <c r="W867"/>
  <c r="W897"/>
  <c r="W849"/>
  <c r="J839"/>
  <c r="J843" s="1"/>
  <c r="F12" i="4"/>
  <c r="F11"/>
  <c r="H839" i="2"/>
  <c r="H843" s="1"/>
  <c r="F14" i="4"/>
  <c r="N839" i="2"/>
  <c r="N843" s="1"/>
  <c r="D16" i="26"/>
  <c r="F15"/>
  <c r="F16" s="1"/>
  <c r="F44"/>
  <c r="F45" s="1"/>
  <c r="F22"/>
  <c r="E22"/>
  <c r="E15"/>
  <c r="E44"/>
  <c r="G44"/>
  <c r="G45" s="1"/>
  <c r="H15"/>
  <c r="H16" s="1"/>
  <c r="H44"/>
  <c r="H45" s="1"/>
  <c r="H22"/>
  <c r="I44"/>
  <c r="I45" s="1"/>
  <c r="I22"/>
  <c r="I15"/>
  <c r="I16" s="1"/>
  <c r="J44"/>
  <c r="J45" s="1"/>
  <c r="J22"/>
  <c r="J15"/>
  <c r="J16" s="1"/>
  <c r="L14"/>
  <c r="G22"/>
  <c r="G15"/>
  <c r="G16" s="1"/>
  <c r="O919" i="2"/>
  <c r="O884"/>
  <c r="F37" i="4"/>
  <c r="D16" i="14"/>
  <c r="F15"/>
  <c r="F16" s="1"/>
  <c r="F44"/>
  <c r="F45" s="1"/>
  <c r="F22"/>
  <c r="E15"/>
  <c r="E22"/>
  <c r="E44"/>
  <c r="G22"/>
  <c r="G44"/>
  <c r="G45" s="1"/>
  <c r="G15"/>
  <c r="G16" s="1"/>
  <c r="H15"/>
  <c r="H16" s="1"/>
  <c r="H44"/>
  <c r="H45" s="1"/>
  <c r="H22"/>
  <c r="I44"/>
  <c r="I45" s="1"/>
  <c r="I15"/>
  <c r="I16" s="1"/>
  <c r="I22"/>
  <c r="J44"/>
  <c r="J45" s="1"/>
  <c r="J15"/>
  <c r="J16" s="1"/>
  <c r="J22"/>
  <c r="L14"/>
  <c r="U709" i="2"/>
  <c r="N1077"/>
  <c r="N822" s="1"/>
  <c r="D44" i="27"/>
  <c r="D45" s="1"/>
  <c r="J709" i="2"/>
  <c r="Y824"/>
  <c r="Y721"/>
  <c r="Y725" s="1"/>
  <c r="Y823"/>
  <c r="Y825"/>
  <c r="Y792"/>
  <c r="N709"/>
  <c r="R756"/>
  <c r="R776" s="1"/>
  <c r="R738"/>
  <c r="R744" s="1"/>
  <c r="C18" i="4"/>
  <c r="T738" i="2"/>
  <c r="T744" s="1"/>
  <c r="C20" i="4"/>
  <c r="T756" i="2"/>
  <c r="T776" s="1"/>
  <c r="D44" i="14"/>
  <c r="D45" s="1"/>
  <c r="G709" i="2"/>
  <c r="G1077"/>
  <c r="H1077"/>
  <c r="H822" s="1"/>
  <c r="V897"/>
  <c r="V849"/>
  <c r="Y897"/>
  <c r="Y849"/>
  <c r="Z792"/>
  <c r="Z721"/>
  <c r="Z725" s="1"/>
  <c r="Z823"/>
  <c r="Z824"/>
  <c r="Z825"/>
  <c r="X849"/>
  <c r="X897"/>
  <c r="X832"/>
  <c r="X845" s="1"/>
  <c r="M919"/>
  <c r="M884"/>
  <c r="P839"/>
  <c r="P843" s="1"/>
  <c r="F16" i="4"/>
  <c r="I839" i="2"/>
  <c r="I843" s="1"/>
  <c r="E45" i="28"/>
  <c r="K45" s="1"/>
  <c r="L45" s="1"/>
  <c r="K44"/>
  <c r="L44" s="1"/>
  <c r="T839" i="2"/>
  <c r="T843" s="1"/>
  <c r="F20" i="4"/>
  <c r="J1077" i="2"/>
  <c r="J822" s="1"/>
  <c r="L1077"/>
  <c r="L822" s="1"/>
  <c r="D44" i="24"/>
  <c r="D45" s="1"/>
  <c r="H709" i="2"/>
  <c r="AA818"/>
  <c r="AB818" s="1"/>
  <c r="AA705"/>
  <c r="AB705" s="1"/>
  <c r="I709"/>
  <c r="F993"/>
  <c r="F995" s="1"/>
  <c r="F950"/>
  <c r="F921"/>
  <c r="W824"/>
  <c r="W721"/>
  <c r="W725" s="1"/>
  <c r="W825"/>
  <c r="W823"/>
  <c r="W792"/>
  <c r="C15" i="4"/>
  <c r="O738" i="2"/>
  <c r="O744" s="1"/>
  <c r="O756"/>
  <c r="O776" s="1"/>
  <c r="D16" i="27"/>
  <c r="F44"/>
  <c r="F45" s="1"/>
  <c r="F15"/>
  <c r="F16" s="1"/>
  <c r="F22"/>
  <c r="E15"/>
  <c r="E22"/>
  <c r="E44"/>
  <c r="G15"/>
  <c r="G16" s="1"/>
  <c r="G22"/>
  <c r="G44"/>
  <c r="G45" s="1"/>
  <c r="H15"/>
  <c r="H16" s="1"/>
  <c r="H44"/>
  <c r="H45" s="1"/>
  <c r="H22"/>
  <c r="I22"/>
  <c r="I15"/>
  <c r="I16" s="1"/>
  <c r="I44"/>
  <c r="I45" s="1"/>
  <c r="J22"/>
  <c r="J15"/>
  <c r="J16" s="1"/>
  <c r="J44"/>
  <c r="J45" s="1"/>
  <c r="L14"/>
  <c r="L14" i="24"/>
  <c r="D16"/>
  <c r="F44"/>
  <c r="F45" s="1"/>
  <c r="F15"/>
  <c r="F16" s="1"/>
  <c r="F22"/>
  <c r="E15"/>
  <c r="E22"/>
  <c r="E44"/>
  <c r="G22"/>
  <c r="G44"/>
  <c r="G45" s="1"/>
  <c r="G15"/>
  <c r="G16" s="1"/>
  <c r="H22"/>
  <c r="H44"/>
  <c r="H45" s="1"/>
  <c r="H15"/>
  <c r="H16" s="1"/>
  <c r="I22"/>
  <c r="I44"/>
  <c r="I45" s="1"/>
  <c r="I15"/>
  <c r="I16" s="1"/>
  <c r="J44"/>
  <c r="J45" s="1"/>
  <c r="J22"/>
  <c r="J15"/>
  <c r="J16" s="1"/>
  <c r="Q839" i="2"/>
  <c r="Q843" s="1"/>
  <c r="F17" i="4"/>
  <c r="U839" i="2"/>
  <c r="U843" s="1"/>
  <c r="F21" i="4"/>
  <c r="K839" i="2"/>
  <c r="K843" s="1"/>
  <c r="F13" i="4"/>
  <c r="G839" i="2"/>
  <c r="F10" i="4"/>
  <c r="AA729" i="2"/>
  <c r="AB729" s="1"/>
  <c r="L919"/>
  <c r="L884"/>
  <c r="Y830" l="1"/>
  <c r="Y873" s="1"/>
  <c r="X828"/>
  <c r="X851" s="1"/>
  <c r="X857" s="1"/>
  <c r="Y828"/>
  <c r="V828"/>
  <c r="V910" s="1"/>
  <c r="W830"/>
  <c r="W873" s="1"/>
  <c r="W828"/>
  <c r="W910" s="1"/>
  <c r="Z828"/>
  <c r="Z910" s="1"/>
  <c r="F35" i="4"/>
  <c r="K884" i="2"/>
  <c r="K919"/>
  <c r="K22" i="24"/>
  <c r="L22" s="1"/>
  <c r="K15"/>
  <c r="E16"/>
  <c r="K22" i="27"/>
  <c r="L22" s="1"/>
  <c r="K15"/>
  <c r="E16"/>
  <c r="O849" i="2"/>
  <c r="O897"/>
  <c r="C37" i="4"/>
  <c r="O864" i="2"/>
  <c r="F42" i="4"/>
  <c r="T884" i="2"/>
  <c r="T919"/>
  <c r="I884"/>
  <c r="I919"/>
  <c r="M950"/>
  <c r="M993"/>
  <c r="X969"/>
  <c r="X975" s="1"/>
  <c r="X903"/>
  <c r="X928" s="1"/>
  <c r="L993"/>
  <c r="L950"/>
  <c r="G843"/>
  <c r="AA839"/>
  <c r="AB839" s="1"/>
  <c r="U919"/>
  <c r="U884"/>
  <c r="F43" i="4"/>
  <c r="F39"/>
  <c r="Q884" i="2"/>
  <c r="Q919"/>
  <c r="E45" i="24"/>
  <c r="K45" s="1"/>
  <c r="L45" s="1"/>
  <c r="K44"/>
  <c r="L44" s="1"/>
  <c r="E45" i="27"/>
  <c r="K45" s="1"/>
  <c r="L45" s="1"/>
  <c r="K44"/>
  <c r="L44" s="1"/>
  <c r="O721" i="2"/>
  <c r="O725" s="1"/>
  <c r="O824"/>
  <c r="O792"/>
  <c r="O823"/>
  <c r="O825"/>
  <c r="O828" s="1"/>
  <c r="W908"/>
  <c r="W727"/>
  <c r="F931"/>
  <c r="I738"/>
  <c r="I744" s="1"/>
  <c r="I756"/>
  <c r="I776" s="1"/>
  <c r="P884"/>
  <c r="F38" i="4"/>
  <c r="P919" i="2"/>
  <c r="Z908"/>
  <c r="Z727"/>
  <c r="Y969"/>
  <c r="Y975" s="1"/>
  <c r="Y903"/>
  <c r="Y928" s="1"/>
  <c r="G822"/>
  <c r="AA1077"/>
  <c r="AB1077" s="1"/>
  <c r="R823"/>
  <c r="R825"/>
  <c r="R792"/>
  <c r="R824"/>
  <c r="R721"/>
  <c r="R725" s="1"/>
  <c r="Y908"/>
  <c r="Y727"/>
  <c r="U738"/>
  <c r="U744" s="1"/>
  <c r="U756"/>
  <c r="U776" s="1"/>
  <c r="C21" i="4"/>
  <c r="K44" i="14"/>
  <c r="L44" s="1"/>
  <c r="E45"/>
  <c r="K45" s="1"/>
  <c r="L45" s="1"/>
  <c r="O993" i="2"/>
  <c r="F60" i="4" s="1"/>
  <c r="O950" i="2"/>
  <c r="E45" i="26"/>
  <c r="K45" s="1"/>
  <c r="L45" s="1"/>
  <c r="K44"/>
  <c r="L44" s="1"/>
  <c r="K15"/>
  <c r="E16"/>
  <c r="F36" i="4"/>
  <c r="N884" i="2"/>
  <c r="N919"/>
  <c r="J884"/>
  <c r="F34" i="4"/>
  <c r="J919" i="2"/>
  <c r="W877"/>
  <c r="W889"/>
  <c r="W891" s="1"/>
  <c r="W869"/>
  <c r="X877"/>
  <c r="X869"/>
  <c r="X889"/>
  <c r="X891" s="1"/>
  <c r="F889"/>
  <c r="F891" s="1"/>
  <c r="F877"/>
  <c r="F879" s="1"/>
  <c r="F869"/>
  <c r="K756"/>
  <c r="K776" s="1"/>
  <c r="C13" i="4"/>
  <c r="K738" i="2"/>
  <c r="K744" s="1"/>
  <c r="K15" i="31"/>
  <c r="E16"/>
  <c r="K22"/>
  <c r="L22" s="1"/>
  <c r="X908" i="2"/>
  <c r="X727"/>
  <c r="L756"/>
  <c r="L776" s="1"/>
  <c r="L738"/>
  <c r="L744" s="1"/>
  <c r="M756"/>
  <c r="M776" s="1"/>
  <c r="M738"/>
  <c r="M744" s="1"/>
  <c r="S824"/>
  <c r="S825"/>
  <c r="S792"/>
  <c r="S823"/>
  <c r="S721"/>
  <c r="S725" s="1"/>
  <c r="F22" i="4"/>
  <c r="Y832" i="2"/>
  <c r="Y845" s="1"/>
  <c r="V830"/>
  <c r="C11" i="4"/>
  <c r="H738" i="2"/>
  <c r="H744" s="1"/>
  <c r="H756"/>
  <c r="H776" s="1"/>
  <c r="V903"/>
  <c r="V928" s="1"/>
  <c r="V969"/>
  <c r="V975" s="1"/>
  <c r="G756"/>
  <c r="C10" i="4"/>
  <c r="G738" i="2"/>
  <c r="AA709"/>
  <c r="AB709" s="1"/>
  <c r="C42" i="4"/>
  <c r="T897" i="2"/>
  <c r="T849"/>
  <c r="T864"/>
  <c r="T823"/>
  <c r="T721"/>
  <c r="T725" s="1"/>
  <c r="T824"/>
  <c r="T825"/>
  <c r="T792"/>
  <c r="R864"/>
  <c r="R849"/>
  <c r="C40" i="4"/>
  <c r="R897" i="2"/>
  <c r="N738"/>
  <c r="N744" s="1"/>
  <c r="C14" i="4"/>
  <c r="N756" i="2"/>
  <c r="N776" s="1"/>
  <c r="Y910"/>
  <c r="Y851"/>
  <c r="Y857" s="1"/>
  <c r="C12" i="4"/>
  <c r="J738" i="2"/>
  <c r="J744" s="1"/>
  <c r="J756"/>
  <c r="J776" s="1"/>
  <c r="K22" i="14"/>
  <c r="L22" s="1"/>
  <c r="K15"/>
  <c r="E16"/>
  <c r="K22" i="26"/>
  <c r="L22" s="1"/>
  <c r="H884" i="2"/>
  <c r="H919"/>
  <c r="F33" i="4"/>
  <c r="W903" i="2"/>
  <c r="W928" s="1"/>
  <c r="W969"/>
  <c r="W975" s="1"/>
  <c r="V869"/>
  <c r="V889"/>
  <c r="V891" s="1"/>
  <c r="V877"/>
  <c r="Z889"/>
  <c r="Z891" s="1"/>
  <c r="Z877"/>
  <c r="Z869"/>
  <c r="Y889"/>
  <c r="Y891" s="1"/>
  <c r="Y869"/>
  <c r="Y877"/>
  <c r="Y879" s="1"/>
  <c r="C16" i="4"/>
  <c r="P756" i="2"/>
  <c r="P776" s="1"/>
  <c r="P738"/>
  <c r="P744" s="1"/>
  <c r="Q756"/>
  <c r="Q776" s="1"/>
  <c r="Q738"/>
  <c r="Q744" s="1"/>
  <c r="C17" i="4"/>
  <c r="L15" i="28"/>
  <c r="K16"/>
  <c r="L16" s="1"/>
  <c r="F40" i="4"/>
  <c r="R884" i="2"/>
  <c r="R919"/>
  <c r="E45" i="31"/>
  <c r="K45" s="1"/>
  <c r="L45" s="1"/>
  <c r="K44"/>
  <c r="L44" s="1"/>
  <c r="S919" i="2"/>
  <c r="F41" i="4"/>
  <c r="S884" i="2"/>
  <c r="Z903"/>
  <c r="Z928" s="1"/>
  <c r="Z969"/>
  <c r="Z975" s="1"/>
  <c r="V908"/>
  <c r="V727"/>
  <c r="S849"/>
  <c r="C41" i="4"/>
  <c r="S897" i="2"/>
  <c r="S864"/>
  <c r="W879"/>
  <c r="W882" s="1"/>
  <c r="W886" s="1"/>
  <c r="Z830"/>
  <c r="W832"/>
  <c r="W845" s="1"/>
  <c r="X879"/>
  <c r="X882" s="1"/>
  <c r="X886" s="1"/>
  <c r="F882" l="1"/>
  <c r="F886" s="1"/>
  <c r="X910"/>
  <c r="W851"/>
  <c r="W857" s="1"/>
  <c r="Z851"/>
  <c r="Z857" s="1"/>
  <c r="D37" i="28"/>
  <c r="V851" i="2"/>
  <c r="V857" s="1"/>
  <c r="D20" i="4"/>
  <c r="E20" s="1"/>
  <c r="G20" s="1"/>
  <c r="T908" i="2"/>
  <c r="T727"/>
  <c r="G776"/>
  <c r="AA756"/>
  <c r="AB756" s="1"/>
  <c r="C33" i="4"/>
  <c r="H864" i="2"/>
  <c r="H849"/>
  <c r="H897"/>
  <c r="H824"/>
  <c r="H792"/>
  <c r="H721"/>
  <c r="H725" s="1"/>
  <c r="H825"/>
  <c r="H823"/>
  <c r="V873"/>
  <c r="V832"/>
  <c r="V845" s="1"/>
  <c r="D19" i="4"/>
  <c r="E19" s="1"/>
  <c r="G19" s="1"/>
  <c r="S908" i="2"/>
  <c r="S727"/>
  <c r="S830"/>
  <c r="M824"/>
  <c r="M721"/>
  <c r="M725" s="1"/>
  <c r="M792"/>
  <c r="M823"/>
  <c r="M825"/>
  <c r="M828" s="1"/>
  <c r="M849"/>
  <c r="M897"/>
  <c r="M864"/>
  <c r="L825"/>
  <c r="L823"/>
  <c r="L721"/>
  <c r="L725" s="1"/>
  <c r="L792"/>
  <c r="L824"/>
  <c r="X939"/>
  <c r="X980"/>
  <c r="X914"/>
  <c r="X917" s="1"/>
  <c r="L15" i="31"/>
  <c r="K16"/>
  <c r="L16" s="1"/>
  <c r="K825" i="2"/>
  <c r="K823"/>
  <c r="K824"/>
  <c r="K792"/>
  <c r="K721"/>
  <c r="K725" s="1"/>
  <c r="L15" i="26"/>
  <c r="K16"/>
  <c r="L16" s="1"/>
  <c r="U864" i="2"/>
  <c r="U849"/>
  <c r="U897"/>
  <c r="C43" i="4"/>
  <c r="R908" i="2"/>
  <c r="D18" i="4"/>
  <c r="E18" s="1"/>
  <c r="G18" s="1"/>
  <c r="R727" i="2"/>
  <c r="R830"/>
  <c r="AA822"/>
  <c r="AB822" s="1"/>
  <c r="Z914"/>
  <c r="Z917" s="1"/>
  <c r="Z939"/>
  <c r="Z980"/>
  <c r="C22" i="4"/>
  <c r="I897" i="2"/>
  <c r="I864"/>
  <c r="I849"/>
  <c r="F943"/>
  <c r="F945" s="1"/>
  <c r="F934"/>
  <c r="F962"/>
  <c r="W962" s="1"/>
  <c r="F958"/>
  <c r="W980"/>
  <c r="W939"/>
  <c r="W914"/>
  <c r="W917" s="1"/>
  <c r="F37" i="28"/>
  <c r="F39" s="1"/>
  <c r="E37"/>
  <c r="G37"/>
  <c r="G39" s="1"/>
  <c r="H37"/>
  <c r="H39" s="1"/>
  <c r="I37"/>
  <c r="I39" s="1"/>
  <c r="J37"/>
  <c r="J39" s="1"/>
  <c r="I950" i="2"/>
  <c r="I993"/>
  <c r="T993"/>
  <c r="F65" i="4" s="1"/>
  <c r="T950" i="2"/>
  <c r="L15" i="27"/>
  <c r="K16"/>
  <c r="L16" s="1"/>
  <c r="L15" i="24"/>
  <c r="K16"/>
  <c r="L16" s="1"/>
  <c r="X941" i="2"/>
  <c r="X982"/>
  <c r="Z982"/>
  <c r="Z941"/>
  <c r="Z873"/>
  <c r="Z879" s="1"/>
  <c r="Z882" s="1"/>
  <c r="Z886" s="1"/>
  <c r="Z832"/>
  <c r="Z845" s="1"/>
  <c r="S903"/>
  <c r="S928" s="1"/>
  <c r="S969"/>
  <c r="S975" s="1"/>
  <c r="V939"/>
  <c r="V980"/>
  <c r="V914"/>
  <c r="V917" s="1"/>
  <c r="S993"/>
  <c r="F64" i="4" s="1"/>
  <c r="S950" i="2"/>
  <c r="R993"/>
  <c r="F63" i="4" s="1"/>
  <c r="R950" i="2"/>
  <c r="J864"/>
  <c r="J897"/>
  <c r="J849"/>
  <c r="C34" i="4"/>
  <c r="Y914" i="2"/>
  <c r="Y917" s="1"/>
  <c r="Y941"/>
  <c r="Y982"/>
  <c r="N864"/>
  <c r="C36" i="4"/>
  <c r="N897" i="2"/>
  <c r="N849"/>
  <c r="Q824"/>
  <c r="Q792"/>
  <c r="Q825"/>
  <c r="Q823"/>
  <c r="Q721"/>
  <c r="Q725" s="1"/>
  <c r="C39" i="4"/>
  <c r="Q864" i="2"/>
  <c r="Q897"/>
  <c r="Q849"/>
  <c r="P721"/>
  <c r="P725" s="1"/>
  <c r="P824"/>
  <c r="P825"/>
  <c r="P823"/>
  <c r="P792"/>
  <c r="C38" i="4"/>
  <c r="P897" i="2"/>
  <c r="P864"/>
  <c r="P849"/>
  <c r="H950"/>
  <c r="H993"/>
  <c r="F56" i="4" s="1"/>
  <c r="L15" i="14"/>
  <c r="K16"/>
  <c r="L16" s="1"/>
  <c r="J823" i="2"/>
  <c r="J792"/>
  <c r="J721"/>
  <c r="J725" s="1"/>
  <c r="J824"/>
  <c r="J825"/>
  <c r="N824"/>
  <c r="N721"/>
  <c r="N725" s="1"/>
  <c r="N792"/>
  <c r="N825"/>
  <c r="N823"/>
  <c r="R969"/>
  <c r="R975" s="1"/>
  <c r="R903"/>
  <c r="R928" s="1"/>
  <c r="T830"/>
  <c r="T969"/>
  <c r="T975" s="1"/>
  <c r="T903"/>
  <c r="G744"/>
  <c r="AA738"/>
  <c r="AB738" s="1"/>
  <c r="L849"/>
  <c r="L897"/>
  <c r="L864"/>
  <c r="K864"/>
  <c r="C35" i="4"/>
  <c r="K849" i="2"/>
  <c r="K897"/>
  <c r="J950"/>
  <c r="J993"/>
  <c r="F57" i="4" s="1"/>
  <c r="N993" i="2"/>
  <c r="F59" i="4" s="1"/>
  <c r="N950" i="2"/>
  <c r="U824"/>
  <c r="U792"/>
  <c r="U825"/>
  <c r="U823"/>
  <c r="U721"/>
  <c r="U725" s="1"/>
  <c r="Y980"/>
  <c r="Y988" s="1"/>
  <c r="Y991" s="1"/>
  <c r="Y995" s="1"/>
  <c r="Y939"/>
  <c r="P993"/>
  <c r="F61" i="4" s="1"/>
  <c r="P950" i="2"/>
  <c r="I825"/>
  <c r="I824"/>
  <c r="I792"/>
  <c r="I823"/>
  <c r="I721"/>
  <c r="I725" s="1"/>
  <c r="O910"/>
  <c r="D39" i="28"/>
  <c r="O851" i="2"/>
  <c r="O857" s="1"/>
  <c r="D26" i="28"/>
  <c r="O830" i="2"/>
  <c r="D15" i="4"/>
  <c r="E15" s="1"/>
  <c r="G15" s="1"/>
  <c r="O908" i="2"/>
  <c r="O727"/>
  <c r="Q993"/>
  <c r="F62" i="4" s="1"/>
  <c r="Q950" i="2"/>
  <c r="U950"/>
  <c r="U993"/>
  <c r="F66" i="4" s="1"/>
  <c r="F32"/>
  <c r="F44" s="1"/>
  <c r="G884" i="2"/>
  <c r="AA884" s="1"/>
  <c r="AB884" s="1"/>
  <c r="G919"/>
  <c r="AA843"/>
  <c r="AB843" s="1"/>
  <c r="O903"/>
  <c r="O928" s="1"/>
  <c r="O969"/>
  <c r="O975" s="1"/>
  <c r="K993"/>
  <c r="F58" i="4" s="1"/>
  <c r="K950" i="2"/>
  <c r="V941"/>
  <c r="V982"/>
  <c r="V988" s="1"/>
  <c r="V991" s="1"/>
  <c r="V995" s="1"/>
  <c r="W982"/>
  <c r="W941"/>
  <c r="Y882"/>
  <c r="Y886" s="1"/>
  <c r="V879"/>
  <c r="V882" s="1"/>
  <c r="V886" s="1"/>
  <c r="T828"/>
  <c r="S828"/>
  <c r="R828"/>
  <c r="C41" i="28" l="1"/>
  <c r="C47"/>
  <c r="P828" i="2"/>
  <c r="Z988"/>
  <c r="Z991" s="1"/>
  <c r="Z995" s="1"/>
  <c r="Q828"/>
  <c r="X988"/>
  <c r="X991" s="1"/>
  <c r="X995" s="1"/>
  <c r="R910"/>
  <c r="R851"/>
  <c r="R857" s="1"/>
  <c r="T910"/>
  <c r="T851"/>
  <c r="T857" s="1"/>
  <c r="O980"/>
  <c r="O914"/>
  <c r="O917" s="1"/>
  <c r="O939"/>
  <c r="D37" i="4"/>
  <c r="E37" s="1"/>
  <c r="G37" s="1"/>
  <c r="O873" i="2"/>
  <c r="O832"/>
  <c r="I830"/>
  <c r="U828"/>
  <c r="U830"/>
  <c r="AA744"/>
  <c r="AB744" s="1"/>
  <c r="G721"/>
  <c r="G824"/>
  <c r="G825"/>
  <c r="G792"/>
  <c r="G823"/>
  <c r="C65" i="4"/>
  <c r="C63"/>
  <c r="D14"/>
  <c r="E14" s="1"/>
  <c r="G14" s="1"/>
  <c r="N908" i="2"/>
  <c r="N727"/>
  <c r="D12" i="4"/>
  <c r="E12" s="1"/>
  <c r="G12" s="1"/>
  <c r="J908" i="2"/>
  <c r="J727"/>
  <c r="J828"/>
  <c r="D37" i="27"/>
  <c r="P903" i="2"/>
  <c r="P928" s="1"/>
  <c r="P969"/>
  <c r="P975" s="1"/>
  <c r="D26" i="31"/>
  <c r="P830" i="2"/>
  <c r="D39" i="31"/>
  <c r="P910" i="2"/>
  <c r="P851"/>
  <c r="P857" s="1"/>
  <c r="D16" i="4"/>
  <c r="E16" s="1"/>
  <c r="G16" s="1"/>
  <c r="P908" i="2"/>
  <c r="P727"/>
  <c r="Q908"/>
  <c r="D17" i="4"/>
  <c r="E17" s="1"/>
  <c r="G17" s="1"/>
  <c r="Q727" i="2"/>
  <c r="Q910"/>
  <c r="Q851"/>
  <c r="Q857" s="1"/>
  <c r="Y921"/>
  <c r="Y931"/>
  <c r="J969"/>
  <c r="J975" s="1"/>
  <c r="J903"/>
  <c r="J928" s="1"/>
  <c r="V921"/>
  <c r="V931"/>
  <c r="K37" i="28"/>
  <c r="L37" s="1"/>
  <c r="E39"/>
  <c r="K39" s="1"/>
  <c r="L39" s="1"/>
  <c r="W921" i="2"/>
  <c r="W931"/>
  <c r="Z921"/>
  <c r="Z931"/>
  <c r="R980"/>
  <c r="R939"/>
  <c r="R914"/>
  <c r="R917" s="1"/>
  <c r="D13" i="4"/>
  <c r="E13" s="1"/>
  <c r="G13" s="1"/>
  <c r="K908" i="2"/>
  <c r="K727"/>
  <c r="L908"/>
  <c r="L727"/>
  <c r="M908"/>
  <c r="M727"/>
  <c r="D41" i="4"/>
  <c r="E41" s="1"/>
  <c r="G41" s="1"/>
  <c r="S873" i="2"/>
  <c r="S832"/>
  <c r="S939"/>
  <c r="S980"/>
  <c r="D37" i="24"/>
  <c r="D11" i="4"/>
  <c r="E11" s="1"/>
  <c r="G11" s="1"/>
  <c r="H908" i="2"/>
  <c r="H727"/>
  <c r="H903"/>
  <c r="H928" s="1"/>
  <c r="H969"/>
  <c r="H975" s="1"/>
  <c r="T914"/>
  <c r="T917" s="1"/>
  <c r="T939"/>
  <c r="T980"/>
  <c r="W988"/>
  <c r="W991" s="1"/>
  <c r="W995" s="1"/>
  <c r="I908"/>
  <c r="I727"/>
  <c r="S910"/>
  <c r="S851"/>
  <c r="S857" s="1"/>
  <c r="C60" i="4"/>
  <c r="G993" i="2"/>
  <c r="G950"/>
  <c r="AA950" s="1"/>
  <c r="AB950" s="1"/>
  <c r="AA919"/>
  <c r="AB919" s="1"/>
  <c r="O941"/>
  <c r="O982"/>
  <c r="O988" s="1"/>
  <c r="D60" i="4" s="1"/>
  <c r="I828" i="2"/>
  <c r="D21" i="4"/>
  <c r="E21" s="1"/>
  <c r="G21" s="1"/>
  <c r="U908" i="2"/>
  <c r="U727"/>
  <c r="K903"/>
  <c r="K928" s="1"/>
  <c r="K969"/>
  <c r="K975" s="1"/>
  <c r="L969"/>
  <c r="L972" s="1"/>
  <c r="L903"/>
  <c r="T928"/>
  <c r="D42" i="4"/>
  <c r="E42" s="1"/>
  <c r="G42" s="1"/>
  <c r="T873" i="2"/>
  <c r="T832"/>
  <c r="N828"/>
  <c r="N830"/>
  <c r="D26" i="27"/>
  <c r="J830" i="2"/>
  <c r="D37" i="31"/>
  <c r="Q903" i="2"/>
  <c r="Q928" s="1"/>
  <c r="Q969"/>
  <c r="Q975" s="1"/>
  <c r="Q830"/>
  <c r="N903"/>
  <c r="N969"/>
  <c r="N975" s="1"/>
  <c r="C64" i="4"/>
  <c r="F956" i="2"/>
  <c r="F960" s="1"/>
  <c r="F948"/>
  <c r="F952" s="1"/>
  <c r="I903"/>
  <c r="I969"/>
  <c r="I975" s="1"/>
  <c r="R873"/>
  <c r="D40" i="4"/>
  <c r="E40" s="1"/>
  <c r="G40" s="1"/>
  <c r="R832" i="2"/>
  <c r="U969"/>
  <c r="U975" s="1"/>
  <c r="U903"/>
  <c r="U928" s="1"/>
  <c r="D26" i="26"/>
  <c r="K830" i="2"/>
  <c r="K828"/>
  <c r="D37" i="26"/>
  <c r="X921" i="2"/>
  <c r="X931"/>
  <c r="L830"/>
  <c r="L828"/>
  <c r="M969"/>
  <c r="M903"/>
  <c r="M928" s="1"/>
  <c r="M910"/>
  <c r="M851"/>
  <c r="M857" s="1"/>
  <c r="M830"/>
  <c r="D26" i="24"/>
  <c r="H830" i="2"/>
  <c r="G849"/>
  <c r="G897"/>
  <c r="C32" i="4"/>
  <c r="G864" i="2"/>
  <c r="AA864" s="1"/>
  <c r="AB864" s="1"/>
  <c r="AA776"/>
  <c r="AA825"/>
  <c r="AB825" s="1"/>
  <c r="AA824"/>
  <c r="AB824" s="1"/>
  <c r="H828"/>
  <c r="C41" i="31" l="1"/>
  <c r="C47"/>
  <c r="C41" i="26"/>
  <c r="C47"/>
  <c r="C41" i="24"/>
  <c r="C47"/>
  <c r="C41" i="27"/>
  <c r="C47"/>
  <c r="E60" i="4"/>
  <c r="G60" s="1"/>
  <c r="T921" i="2"/>
  <c r="T931"/>
  <c r="D39" i="24"/>
  <c r="H910" i="2"/>
  <c r="H851"/>
  <c r="H857" s="1"/>
  <c r="R845"/>
  <c r="R837"/>
  <c r="R867" s="1"/>
  <c r="N928"/>
  <c r="F37" i="31"/>
  <c r="F39" s="1"/>
  <c r="E37"/>
  <c r="G37"/>
  <c r="G39" s="1"/>
  <c r="H37"/>
  <c r="H39" s="1"/>
  <c r="J37"/>
  <c r="J39" s="1"/>
  <c r="I37"/>
  <c r="I39" s="1"/>
  <c r="T837" i="2"/>
  <c r="T867" s="1"/>
  <c r="T845"/>
  <c r="U980"/>
  <c r="U939"/>
  <c r="F55" i="4"/>
  <c r="F67" s="1"/>
  <c r="AA993" i="2"/>
  <c r="AB993" s="1"/>
  <c r="S982"/>
  <c r="S941"/>
  <c r="H939"/>
  <c r="H914"/>
  <c r="H917" s="1"/>
  <c r="H980"/>
  <c r="F37" i="24"/>
  <c r="F39" s="1"/>
  <c r="E37"/>
  <c r="G37"/>
  <c r="G39" s="1"/>
  <c r="H37"/>
  <c r="H39" s="1"/>
  <c r="I37"/>
  <c r="I39" s="1"/>
  <c r="J37"/>
  <c r="J39" s="1"/>
  <c r="S845" i="2"/>
  <c r="S837"/>
  <c r="S867" s="1"/>
  <c r="L939"/>
  <c r="L980"/>
  <c r="K939"/>
  <c r="K980"/>
  <c r="Z943"/>
  <c r="Z945" s="1"/>
  <c r="Z958"/>
  <c r="Z960" s="1"/>
  <c r="Z934"/>
  <c r="W958"/>
  <c r="W960" s="1"/>
  <c r="W943"/>
  <c r="W945" s="1"/>
  <c r="W934"/>
  <c r="V958"/>
  <c r="V960" s="1"/>
  <c r="V943"/>
  <c r="V945" s="1"/>
  <c r="V934"/>
  <c r="Y958"/>
  <c r="Y960" s="1"/>
  <c r="Y943"/>
  <c r="Y945" s="1"/>
  <c r="Y934"/>
  <c r="Q980"/>
  <c r="Q939"/>
  <c r="Q914"/>
  <c r="Q917" s="1"/>
  <c r="P939"/>
  <c r="P980"/>
  <c r="P914"/>
  <c r="P917" s="1"/>
  <c r="J910"/>
  <c r="J914" s="1"/>
  <c r="J917" s="1"/>
  <c r="D39" i="27"/>
  <c r="J851" i="2"/>
  <c r="J857" s="1"/>
  <c r="J980"/>
  <c r="J939"/>
  <c r="N980"/>
  <c r="N939"/>
  <c r="AA823"/>
  <c r="AB823" s="1"/>
  <c r="D37" i="14"/>
  <c r="AA721" i="2"/>
  <c r="AB721" s="1"/>
  <c r="G725"/>
  <c r="D43" i="4"/>
  <c r="E43" s="1"/>
  <c r="G43" s="1"/>
  <c r="U873" i="2"/>
  <c r="U832"/>
  <c r="U910"/>
  <c r="U851"/>
  <c r="U857" s="1"/>
  <c r="I873"/>
  <c r="I832"/>
  <c r="O845"/>
  <c r="O837"/>
  <c r="O867" s="1"/>
  <c r="O921"/>
  <c r="O931"/>
  <c r="R941"/>
  <c r="R982"/>
  <c r="R988" s="1"/>
  <c r="T934"/>
  <c r="S914"/>
  <c r="S917" s="1"/>
  <c r="G828"/>
  <c r="AB776"/>
  <c r="G903"/>
  <c r="G969"/>
  <c r="AA897"/>
  <c r="AB897" s="1"/>
  <c r="D33" i="4"/>
  <c r="E33" s="1"/>
  <c r="G33" s="1"/>
  <c r="H873" i="2"/>
  <c r="H832"/>
  <c r="L910"/>
  <c r="L851"/>
  <c r="L857" s="1"/>
  <c r="L873"/>
  <c r="L832"/>
  <c r="D39" i="26"/>
  <c r="K910" i="2"/>
  <c r="K851"/>
  <c r="K857" s="1"/>
  <c r="D35" i="4"/>
  <c r="E35" s="1"/>
  <c r="G35" s="1"/>
  <c r="K873" i="2"/>
  <c r="K832"/>
  <c r="I928"/>
  <c r="L975"/>
  <c r="L986"/>
  <c r="M873"/>
  <c r="M832"/>
  <c r="M914"/>
  <c r="M917" s="1"/>
  <c r="M941"/>
  <c r="M982"/>
  <c r="M972"/>
  <c r="M986" s="1"/>
  <c r="X958"/>
  <c r="X960" s="1"/>
  <c r="X943"/>
  <c r="X945" s="1"/>
  <c r="X934"/>
  <c r="E37" i="26"/>
  <c r="G37"/>
  <c r="G39" s="1"/>
  <c r="F37"/>
  <c r="F39" s="1"/>
  <c r="H37"/>
  <c r="H39" s="1"/>
  <c r="I37"/>
  <c r="I39" s="1"/>
  <c r="J37"/>
  <c r="J39" s="1"/>
  <c r="C66" i="4"/>
  <c r="C59"/>
  <c r="D39"/>
  <c r="E39" s="1"/>
  <c r="G39" s="1"/>
  <c r="Q873" i="2"/>
  <c r="Q832"/>
  <c r="C62" i="4"/>
  <c r="J873" i="2"/>
  <c r="D34" i="4"/>
  <c r="E34" s="1"/>
  <c r="G34" s="1"/>
  <c r="J832" i="2"/>
  <c r="D36" i="4"/>
  <c r="E36" s="1"/>
  <c r="G36" s="1"/>
  <c r="N873" i="2"/>
  <c r="N832"/>
  <c r="N910"/>
  <c r="N851"/>
  <c r="N857" s="1"/>
  <c r="L928"/>
  <c r="C58" i="4"/>
  <c r="I910" i="2"/>
  <c r="I851"/>
  <c r="I857" s="1"/>
  <c r="I939"/>
  <c r="I980"/>
  <c r="I914"/>
  <c r="I917" s="1"/>
  <c r="C56" i="4"/>
  <c r="M980" i="2"/>
  <c r="M939"/>
  <c r="R921"/>
  <c r="R931"/>
  <c r="C57" i="4"/>
  <c r="Q941" i="2"/>
  <c r="Q982"/>
  <c r="Q988" s="1"/>
  <c r="D62" i="4" s="1"/>
  <c r="E62" s="1"/>
  <c r="G62" s="1"/>
  <c r="P941" i="2"/>
  <c r="P982"/>
  <c r="P988" s="1"/>
  <c r="D61" i="4" s="1"/>
  <c r="D38"/>
  <c r="E38" s="1"/>
  <c r="G38" s="1"/>
  <c r="P873" i="2"/>
  <c r="P832"/>
  <c r="C61" i="4"/>
  <c r="F37" i="27"/>
  <c r="F39" s="1"/>
  <c r="E37"/>
  <c r="G37"/>
  <c r="G39" s="1"/>
  <c r="H37"/>
  <c r="H39" s="1"/>
  <c r="I37"/>
  <c r="I39" s="1"/>
  <c r="J37"/>
  <c r="J39" s="1"/>
  <c r="D26" i="14"/>
  <c r="AA792" i="2"/>
  <c r="AB792" s="1"/>
  <c r="G830"/>
  <c r="T941"/>
  <c r="T982"/>
  <c r="T988" s="1"/>
  <c r="O991"/>
  <c r="O995" s="1"/>
  <c r="D18" i="28" s="1"/>
  <c r="S988" i="2"/>
  <c r="C44" i="4"/>
  <c r="AA849" i="2"/>
  <c r="AB849" s="1"/>
  <c r="V948" l="1"/>
  <c r="V952" s="1"/>
  <c r="Z948"/>
  <c r="Z952" s="1"/>
  <c r="X948"/>
  <c r="X952" s="1"/>
  <c r="P991"/>
  <c r="P995" s="1"/>
  <c r="M975"/>
  <c r="D65" i="4"/>
  <c r="E65" s="1"/>
  <c r="G65" s="1"/>
  <c r="T991" i="2"/>
  <c r="T995" s="1"/>
  <c r="I921"/>
  <c r="I931"/>
  <c r="D64" i="4"/>
  <c r="E64" s="1"/>
  <c r="G64" s="1"/>
  <c r="S991" i="2"/>
  <c r="S995" s="1"/>
  <c r="D20" i="28"/>
  <c r="D24" s="1"/>
  <c r="D41" s="1"/>
  <c r="D47" s="1"/>
  <c r="E18"/>
  <c r="G873" i="2"/>
  <c r="AA873" s="1"/>
  <c r="AB873" s="1"/>
  <c r="D32" i="4"/>
  <c r="AA830" i="2"/>
  <c r="G832"/>
  <c r="P845"/>
  <c r="P837"/>
  <c r="P867" s="1"/>
  <c r="N837"/>
  <c r="N867" s="1"/>
  <c r="N845"/>
  <c r="Q845"/>
  <c r="Q837"/>
  <c r="Q867" s="1"/>
  <c r="M845"/>
  <c r="M837"/>
  <c r="M867" s="1"/>
  <c r="I934"/>
  <c r="L941"/>
  <c r="L982"/>
  <c r="G928"/>
  <c r="AA903"/>
  <c r="AB903" s="1"/>
  <c r="G910"/>
  <c r="D39" i="14"/>
  <c r="AA828" i="2"/>
  <c r="AB828" s="1"/>
  <c r="G851"/>
  <c r="S921"/>
  <c r="S931"/>
  <c r="I845"/>
  <c r="I837"/>
  <c r="I867" s="1"/>
  <c r="U941"/>
  <c r="U982"/>
  <c r="U988" s="1"/>
  <c r="G908"/>
  <c r="D10" i="4"/>
  <c r="AA725" i="2"/>
  <c r="AB725" s="1"/>
  <c r="G727"/>
  <c r="AA727" s="1"/>
  <c r="AB727" s="1"/>
  <c r="F37" i="14"/>
  <c r="F39" s="1"/>
  <c r="E37"/>
  <c r="G37"/>
  <c r="G39" s="1"/>
  <c r="H37"/>
  <c r="H39" s="1"/>
  <c r="I37"/>
  <c r="I39" s="1"/>
  <c r="J37"/>
  <c r="J39" s="1"/>
  <c r="J941" i="2"/>
  <c r="J982"/>
  <c r="J988" s="1"/>
  <c r="Q921"/>
  <c r="Q931"/>
  <c r="H921"/>
  <c r="H931"/>
  <c r="T889"/>
  <c r="T891" s="1"/>
  <c r="T877"/>
  <c r="T879" s="1"/>
  <c r="T869"/>
  <c r="R889"/>
  <c r="R891" s="1"/>
  <c r="R877"/>
  <c r="R879" s="1"/>
  <c r="R869"/>
  <c r="Q991"/>
  <c r="Q995" s="1"/>
  <c r="AA972"/>
  <c r="AB972" s="1"/>
  <c r="L988"/>
  <c r="U914"/>
  <c r="U917" s="1"/>
  <c r="K37" i="27"/>
  <c r="L37" s="1"/>
  <c r="E39"/>
  <c r="K39" s="1"/>
  <c r="L39" s="1"/>
  <c r="D18" i="31"/>
  <c r="R958" i="2"/>
  <c r="R962"/>
  <c r="R943"/>
  <c r="R945" s="1"/>
  <c r="R934"/>
  <c r="I982"/>
  <c r="I988" s="1"/>
  <c r="I941"/>
  <c r="N982"/>
  <c r="N988" s="1"/>
  <c r="N941"/>
  <c r="J837"/>
  <c r="J867" s="1"/>
  <c r="J845"/>
  <c r="K37" i="26"/>
  <c r="L37" s="1"/>
  <c r="E39"/>
  <c r="K39" s="1"/>
  <c r="L39" s="1"/>
  <c r="M921" i="2"/>
  <c r="M931"/>
  <c r="AA986"/>
  <c r="AB986" s="1"/>
  <c r="L991"/>
  <c r="L995" s="1"/>
  <c r="K845"/>
  <c r="K837"/>
  <c r="K867" s="1"/>
  <c r="K982"/>
  <c r="K941"/>
  <c r="L837"/>
  <c r="L867" s="1"/>
  <c r="L845"/>
  <c r="H837"/>
  <c r="H867" s="1"/>
  <c r="H845"/>
  <c r="G975"/>
  <c r="AA969"/>
  <c r="AB969" s="1"/>
  <c r="T956"/>
  <c r="D63" i="4"/>
  <c r="E63" s="1"/>
  <c r="G63" s="1"/>
  <c r="R991" i="2"/>
  <c r="R995" s="1"/>
  <c r="O962"/>
  <c r="O958"/>
  <c r="O943"/>
  <c r="O945" s="1"/>
  <c r="O934"/>
  <c r="O877"/>
  <c r="O879" s="1"/>
  <c r="O889"/>
  <c r="O891" s="1"/>
  <c r="O869"/>
  <c r="U837"/>
  <c r="U867" s="1"/>
  <c r="U845"/>
  <c r="J921"/>
  <c r="J931"/>
  <c r="P921"/>
  <c r="P931"/>
  <c r="S889"/>
  <c r="S891" s="1"/>
  <c r="S877"/>
  <c r="S879" s="1"/>
  <c r="S869"/>
  <c r="K37" i="24"/>
  <c r="L37" s="1"/>
  <c r="E39"/>
  <c r="K39" s="1"/>
  <c r="L39" s="1"/>
  <c r="K37" i="31"/>
  <c r="L37" s="1"/>
  <c r="E39"/>
  <c r="K39" s="1"/>
  <c r="L39" s="1"/>
  <c r="H982" i="2"/>
  <c r="H988" s="1"/>
  <c r="H941"/>
  <c r="T943"/>
  <c r="T945" s="1"/>
  <c r="T948" s="1"/>
  <c r="T952" s="1"/>
  <c r="T958"/>
  <c r="T962"/>
  <c r="E61" i="4"/>
  <c r="G61" s="1"/>
  <c r="M988" i="2"/>
  <c r="N914"/>
  <c r="N917" s="1"/>
  <c r="Y948"/>
  <c r="Y952" s="1"/>
  <c r="W948"/>
  <c r="W952" s="1"/>
  <c r="K988"/>
  <c r="K914"/>
  <c r="K917" s="1"/>
  <c r="L914"/>
  <c r="L917" s="1"/>
  <c r="O882" l="1"/>
  <c r="O886" s="1"/>
  <c r="T882"/>
  <c r="T886" s="1"/>
  <c r="I991"/>
  <c r="I995" s="1"/>
  <c r="K921"/>
  <c r="K931"/>
  <c r="N921"/>
  <c r="N931"/>
  <c r="L921"/>
  <c r="L931"/>
  <c r="D58" i="4"/>
  <c r="E58" s="1"/>
  <c r="G58" s="1"/>
  <c r="K991" i="2"/>
  <c r="K995" s="1"/>
  <c r="U889"/>
  <c r="U891" s="1"/>
  <c r="U877"/>
  <c r="U879" s="1"/>
  <c r="U869"/>
  <c r="O956"/>
  <c r="O960" s="1"/>
  <c r="O948"/>
  <c r="O952" s="1"/>
  <c r="K889"/>
  <c r="K891" s="1"/>
  <c r="K877"/>
  <c r="K879" s="1"/>
  <c r="K869"/>
  <c r="M962"/>
  <c r="M958"/>
  <c r="M943"/>
  <c r="M945" s="1"/>
  <c r="M934"/>
  <c r="R956"/>
  <c r="R960" s="1"/>
  <c r="R948"/>
  <c r="R952" s="1"/>
  <c r="U921"/>
  <c r="U931"/>
  <c r="D66" i="4"/>
  <c r="E66" s="1"/>
  <c r="G66" s="1"/>
  <c r="U991" i="2"/>
  <c r="U995" s="1"/>
  <c r="I877"/>
  <c r="I879" s="1"/>
  <c r="I889"/>
  <c r="I891" s="1"/>
  <c r="I869"/>
  <c r="N877"/>
  <c r="N879" s="1"/>
  <c r="N889"/>
  <c r="N891" s="1"/>
  <c r="N869"/>
  <c r="P877"/>
  <c r="P879" s="1"/>
  <c r="P889"/>
  <c r="P891" s="1"/>
  <c r="P869"/>
  <c r="AB830"/>
  <c r="AA832"/>
  <c r="AB832" s="1"/>
  <c r="S882"/>
  <c r="S886" s="1"/>
  <c r="T960"/>
  <c r="M991"/>
  <c r="M995" s="1"/>
  <c r="AA928"/>
  <c r="AB928" s="1"/>
  <c r="D56" i="4"/>
  <c r="E56" s="1"/>
  <c r="G56" s="1"/>
  <c r="H991" i="2"/>
  <c r="H995" s="1"/>
  <c r="P962"/>
  <c r="P958"/>
  <c r="P943"/>
  <c r="P945" s="1"/>
  <c r="P934"/>
  <c r="J958"/>
  <c r="J943"/>
  <c r="J945" s="1"/>
  <c r="J962"/>
  <c r="J934"/>
  <c r="C55" i="4"/>
  <c r="C47" i="14"/>
  <c r="C41"/>
  <c r="AA975" i="2"/>
  <c r="AB975" s="1"/>
  <c r="H889"/>
  <c r="H891" s="1"/>
  <c r="H877"/>
  <c r="H879" s="1"/>
  <c r="H869"/>
  <c r="L877"/>
  <c r="L879" s="1"/>
  <c r="L889"/>
  <c r="L891" s="1"/>
  <c r="L869"/>
  <c r="J889"/>
  <c r="J891" s="1"/>
  <c r="J877"/>
  <c r="J879" s="1"/>
  <c r="J869"/>
  <c r="D59" i="4"/>
  <c r="E59" s="1"/>
  <c r="G59" s="1"/>
  <c r="N991" i="2"/>
  <c r="N995" s="1"/>
  <c r="D20" i="31"/>
  <c r="D24" s="1"/>
  <c r="D41" s="1"/>
  <c r="D47" s="1"/>
  <c r="E18"/>
  <c r="H962" i="2"/>
  <c r="H943"/>
  <c r="H945" s="1"/>
  <c r="H958"/>
  <c r="H934"/>
  <c r="Q934"/>
  <c r="Q956" s="1"/>
  <c r="Q943"/>
  <c r="Q945" s="1"/>
  <c r="Q958"/>
  <c r="Q962"/>
  <c r="D57" i="4"/>
  <c r="E57" s="1"/>
  <c r="G57" s="1"/>
  <c r="J991" i="2"/>
  <c r="J995" s="1"/>
  <c r="K37" i="14"/>
  <c r="L37" s="1"/>
  <c r="E39"/>
  <c r="K39" s="1"/>
  <c r="L39" s="1"/>
  <c r="D22" i="4"/>
  <c r="E10"/>
  <c r="G980" i="2"/>
  <c r="G914"/>
  <c r="G939"/>
  <c r="AA908"/>
  <c r="AB908" s="1"/>
  <c r="S943"/>
  <c r="S945" s="1"/>
  <c r="S962"/>
  <c r="S958"/>
  <c r="S934"/>
  <c r="AA851"/>
  <c r="AB851" s="1"/>
  <c r="G857"/>
  <c r="AA857" s="1"/>
  <c r="AB857" s="1"/>
  <c r="G941"/>
  <c r="AA941" s="1"/>
  <c r="AB941" s="1"/>
  <c r="G982"/>
  <c r="AA982" s="1"/>
  <c r="AB982" s="1"/>
  <c r="AA910"/>
  <c r="AB910" s="1"/>
  <c r="I956"/>
  <c r="M877"/>
  <c r="M879" s="1"/>
  <c r="M889"/>
  <c r="M891" s="1"/>
  <c r="M869"/>
  <c r="Q877"/>
  <c r="Q879" s="1"/>
  <c r="Q889"/>
  <c r="Q891" s="1"/>
  <c r="Q869"/>
  <c r="G837"/>
  <c r="G867" s="1"/>
  <c r="G845"/>
  <c r="D44" i="4"/>
  <c r="E32"/>
  <c r="E20" i="28"/>
  <c r="F18"/>
  <c r="I943" i="2"/>
  <c r="I945" s="1"/>
  <c r="I962"/>
  <c r="I958"/>
  <c r="R882"/>
  <c r="R886" s="1"/>
  <c r="N882" l="1"/>
  <c r="N886" s="1"/>
  <c r="I882"/>
  <c r="I886" s="1"/>
  <c r="L882"/>
  <c r="L886" s="1"/>
  <c r="Q882"/>
  <c r="Q886" s="1"/>
  <c r="M882"/>
  <c r="M886" s="1"/>
  <c r="Q960"/>
  <c r="P882"/>
  <c r="P886" s="1"/>
  <c r="J882"/>
  <c r="J886" s="1"/>
  <c r="K882"/>
  <c r="K886" s="1"/>
  <c r="I948"/>
  <c r="I952" s="1"/>
  <c r="G18" i="28"/>
  <c r="F20"/>
  <c r="F24" s="1"/>
  <c r="E24"/>
  <c r="G889" i="2"/>
  <c r="G877"/>
  <c r="AA867"/>
  <c r="AB867" s="1"/>
  <c r="G869"/>
  <c r="S948"/>
  <c r="S952" s="1"/>
  <c r="S956"/>
  <c r="AA914"/>
  <c r="AB914" s="1"/>
  <c r="G917"/>
  <c r="G10" i="4"/>
  <c r="E22"/>
  <c r="G22" s="1"/>
  <c r="D18" i="27"/>
  <c r="H956" i="2"/>
  <c r="H960" s="1"/>
  <c r="H948"/>
  <c r="H952" s="1"/>
  <c r="C67" i="4"/>
  <c r="J956" i="2"/>
  <c r="J948"/>
  <c r="J952" s="1"/>
  <c r="P956"/>
  <c r="P960" s="1"/>
  <c r="P948"/>
  <c r="P952" s="1"/>
  <c r="D18" i="24"/>
  <c r="U962" i="2"/>
  <c r="U958"/>
  <c r="U943"/>
  <c r="U945" s="1"/>
  <c r="U934"/>
  <c r="M948"/>
  <c r="M952" s="1"/>
  <c r="M956"/>
  <c r="M960" s="1"/>
  <c r="I960"/>
  <c r="Q948"/>
  <c r="Q952" s="1"/>
  <c r="H882"/>
  <c r="H886" s="1"/>
  <c r="U882"/>
  <c r="U886" s="1"/>
  <c r="G32" i="4"/>
  <c r="E44"/>
  <c r="G44" s="1"/>
  <c r="AA939" i="2"/>
  <c r="AB939" s="1"/>
  <c r="G988"/>
  <c r="AA980"/>
  <c r="AB980" s="1"/>
  <c r="F18" i="31"/>
  <c r="E20"/>
  <c r="D18" i="26"/>
  <c r="L943" i="2"/>
  <c r="L945" s="1"/>
  <c r="L962"/>
  <c r="L958"/>
  <c r="L934"/>
  <c r="N934"/>
  <c r="N956" s="1"/>
  <c r="N943"/>
  <c r="N945" s="1"/>
  <c r="N962"/>
  <c r="N958"/>
  <c r="K943"/>
  <c r="K945" s="1"/>
  <c r="K962"/>
  <c r="K958"/>
  <c r="K934"/>
  <c r="S960"/>
  <c r="J960"/>
  <c r="E24" i="31" l="1"/>
  <c r="D20" i="24"/>
  <c r="D24" s="1"/>
  <c r="D41" s="1"/>
  <c r="D47" s="1"/>
  <c r="E18"/>
  <c r="E18" i="27"/>
  <c r="D20"/>
  <c r="D24" s="1"/>
  <c r="D41" s="1"/>
  <c r="D47" s="1"/>
  <c r="G921" i="2"/>
  <c r="AA917"/>
  <c r="AB917" s="1"/>
  <c r="G931"/>
  <c r="AA869"/>
  <c r="AB869" s="1"/>
  <c r="AA877"/>
  <c r="AB877" s="1"/>
  <c r="G879"/>
  <c r="AA879" s="1"/>
  <c r="AB879" s="1"/>
  <c r="G20" i="28"/>
  <c r="H18"/>
  <c r="K948" i="2"/>
  <c r="K952" s="1"/>
  <c r="K956"/>
  <c r="K960" s="1"/>
  <c r="L956"/>
  <c r="L960" s="1"/>
  <c r="L948"/>
  <c r="L952" s="1"/>
  <c r="E18" i="26"/>
  <c r="D20"/>
  <c r="D24" s="1"/>
  <c r="D41" s="1"/>
  <c r="D47" s="1"/>
  <c r="F20" i="31"/>
  <c r="F24" s="1"/>
  <c r="G18"/>
  <c r="D55" i="4"/>
  <c r="AA988" i="2"/>
  <c r="AB988" s="1"/>
  <c r="G991"/>
  <c r="U956"/>
  <c r="U948"/>
  <c r="U952" s="1"/>
  <c r="G891"/>
  <c r="AA889"/>
  <c r="AB889" s="1"/>
  <c r="N960"/>
  <c r="N948"/>
  <c r="N952" s="1"/>
  <c r="U960"/>
  <c r="H18" i="31" l="1"/>
  <c r="G20"/>
  <c r="G24" s="1"/>
  <c r="G24" i="28"/>
  <c r="F18" i="24"/>
  <c r="E20"/>
  <c r="G882" i="2"/>
  <c r="G995"/>
  <c r="D18" i="14" s="1"/>
  <c r="AA991" i="2"/>
  <c r="AB991" s="1"/>
  <c r="D67" i="4"/>
  <c r="E55"/>
  <c r="E20" i="26"/>
  <c r="F18"/>
  <c r="I18" i="28"/>
  <c r="H20"/>
  <c r="H24" s="1"/>
  <c r="G943" i="2"/>
  <c r="G958"/>
  <c r="G962"/>
  <c r="AA931"/>
  <c r="AB931" s="1"/>
  <c r="G934"/>
  <c r="F18" i="27"/>
  <c r="E20"/>
  <c r="G960" i="2" l="1"/>
  <c r="E24" i="27"/>
  <c r="G18"/>
  <c r="F20"/>
  <c r="F24" s="1"/>
  <c r="G956" i="2"/>
  <c r="AA934"/>
  <c r="AB934" s="1"/>
  <c r="AA943"/>
  <c r="AB943" s="1"/>
  <c r="G945"/>
  <c r="J18" i="28"/>
  <c r="J20" s="1"/>
  <c r="J24" s="1"/>
  <c r="I20"/>
  <c r="I24" s="1"/>
  <c r="E24" i="26"/>
  <c r="D20" i="14"/>
  <c r="D24" s="1"/>
  <c r="D41" s="1"/>
  <c r="D47" s="1"/>
  <c r="E18"/>
  <c r="F20" i="24"/>
  <c r="F24" s="1"/>
  <c r="G18"/>
  <c r="I18" i="31"/>
  <c r="H20"/>
  <c r="F20" i="26"/>
  <c r="F24" s="1"/>
  <c r="G18"/>
  <c r="G55" i="4"/>
  <c r="E67"/>
  <c r="G67" s="1"/>
  <c r="G886" i="2"/>
  <c r="AA882"/>
  <c r="AB882" s="1"/>
  <c r="E24" i="24"/>
  <c r="K24" i="28" l="1"/>
  <c r="G26" s="1"/>
  <c r="G41" s="1"/>
  <c r="G47" s="1"/>
  <c r="G51" s="1"/>
  <c r="K20"/>
  <c r="L20" s="1"/>
  <c r="J18" i="31"/>
  <c r="J20" s="1"/>
  <c r="J24" s="1"/>
  <c r="I20"/>
  <c r="I24" s="1"/>
  <c r="G20" i="27"/>
  <c r="G24" s="1"/>
  <c r="H18"/>
  <c r="H18" i="26"/>
  <c r="G20"/>
  <c r="G24" s="1"/>
  <c r="H24" i="31"/>
  <c r="F26" i="28"/>
  <c r="F41" s="1"/>
  <c r="F47" s="1"/>
  <c r="F51" s="1"/>
  <c r="K54" s="1"/>
  <c r="H18" i="24"/>
  <c r="G20"/>
  <c r="F18" i="14"/>
  <c r="E20"/>
  <c r="G948" i="2"/>
  <c r="AA945"/>
  <c r="AB945" s="1"/>
  <c r="I26" i="28"/>
  <c r="I41" s="1"/>
  <c r="I47" s="1"/>
  <c r="I51" s="1"/>
  <c r="E26" l="1"/>
  <c r="H26"/>
  <c r="H41" s="1"/>
  <c r="H47" s="1"/>
  <c r="H51" s="1"/>
  <c r="J26"/>
  <c r="J41" s="1"/>
  <c r="J47" s="1"/>
  <c r="J51" s="1"/>
  <c r="K53" s="1"/>
  <c r="L24"/>
  <c r="K20" i="31"/>
  <c r="L20" s="1"/>
  <c r="E24" i="14"/>
  <c r="G24" i="24"/>
  <c r="K26" i="28"/>
  <c r="L26" s="1"/>
  <c r="E41"/>
  <c r="I18" i="27"/>
  <c r="H20"/>
  <c r="K51" i="28"/>
  <c r="G952" i="2"/>
  <c r="AA948"/>
  <c r="AB948" s="1"/>
  <c r="F20" i="14"/>
  <c r="F24" s="1"/>
  <c r="G18"/>
  <c r="H20" i="24"/>
  <c r="H24" s="1"/>
  <c r="I18"/>
  <c r="K24" i="31"/>
  <c r="H20" i="26"/>
  <c r="I18"/>
  <c r="J26" i="31"/>
  <c r="J41" s="1"/>
  <c r="J47" s="1"/>
  <c r="J51" s="1"/>
  <c r="J18" i="26" l="1"/>
  <c r="J20" s="1"/>
  <c r="J24" s="1"/>
  <c r="I20"/>
  <c r="I24" s="1"/>
  <c r="I26" i="31"/>
  <c r="I41" s="1"/>
  <c r="I47" s="1"/>
  <c r="I51" s="1"/>
  <c r="K53" s="1"/>
  <c r="L24"/>
  <c r="E26"/>
  <c r="F26"/>
  <c r="F41" s="1"/>
  <c r="F47" s="1"/>
  <c r="F51" s="1"/>
  <c r="K54" s="1"/>
  <c r="G26"/>
  <c r="G41" s="1"/>
  <c r="G47" s="1"/>
  <c r="G51" s="1"/>
  <c r="J18" i="24"/>
  <c r="J20" s="1"/>
  <c r="J24" s="1"/>
  <c r="I20"/>
  <c r="I24" s="1"/>
  <c r="G20" i="14"/>
  <c r="G24" s="1"/>
  <c r="H18"/>
  <c r="H24" i="27"/>
  <c r="K24" i="24"/>
  <c r="G26" s="1"/>
  <c r="G41" s="1"/>
  <c r="G47" s="1"/>
  <c r="G51" s="1"/>
  <c r="H24" i="26"/>
  <c r="K20"/>
  <c r="L20" s="1"/>
  <c r="J18" i="27"/>
  <c r="J20" s="1"/>
  <c r="J24" s="1"/>
  <c r="I20"/>
  <c r="I24" s="1"/>
  <c r="K41" i="28"/>
  <c r="L41" s="1"/>
  <c r="E47"/>
  <c r="H26" i="31"/>
  <c r="H41" s="1"/>
  <c r="H47" s="1"/>
  <c r="H51" s="1"/>
  <c r="K20" i="24"/>
  <c r="L20" s="1"/>
  <c r="K51" i="31" l="1"/>
  <c r="H26" i="24"/>
  <c r="H41" s="1"/>
  <c r="H47" s="1"/>
  <c r="H51" s="1"/>
  <c r="E51" i="28"/>
  <c r="K55" s="1"/>
  <c r="K47"/>
  <c r="L47" s="1"/>
  <c r="K24" i="26"/>
  <c r="H26" s="1"/>
  <c r="H41" s="1"/>
  <c r="H47" s="1"/>
  <c r="H51" s="1"/>
  <c r="L24" i="24"/>
  <c r="F26"/>
  <c r="F41" s="1"/>
  <c r="F47" s="1"/>
  <c r="F51" s="1"/>
  <c r="E26"/>
  <c r="H20" i="14"/>
  <c r="I18"/>
  <c r="K26" i="31"/>
  <c r="L26" s="1"/>
  <c r="E41"/>
  <c r="K20" i="27"/>
  <c r="L20" s="1"/>
  <c r="I26" i="24"/>
  <c r="I41" s="1"/>
  <c r="I47" s="1"/>
  <c r="I51" s="1"/>
  <c r="K24" i="27"/>
  <c r="J26" i="24"/>
  <c r="J41" s="1"/>
  <c r="J47" s="1"/>
  <c r="J51" s="1"/>
  <c r="I26" i="26"/>
  <c r="I41" s="1"/>
  <c r="I47" s="1"/>
  <c r="I51" s="1"/>
  <c r="L24" i="27" l="1"/>
  <c r="E26"/>
  <c r="F26"/>
  <c r="F41" s="1"/>
  <c r="F47" s="1"/>
  <c r="F51" s="1"/>
  <c r="K54" s="1"/>
  <c r="G26"/>
  <c r="G41" s="1"/>
  <c r="G47" s="1"/>
  <c r="G51" s="1"/>
  <c r="K41" i="31"/>
  <c r="L41" s="1"/>
  <c r="E47"/>
  <c r="J18" i="14"/>
  <c r="J20" s="1"/>
  <c r="J24" s="1"/>
  <c r="I20"/>
  <c r="I24" s="1"/>
  <c r="K26" i="24"/>
  <c r="L26" s="1"/>
  <c r="E41"/>
  <c r="J26" i="26"/>
  <c r="J41" s="1"/>
  <c r="J47" s="1"/>
  <c r="J51" s="1"/>
  <c r="K53" s="1"/>
  <c r="L24"/>
  <c r="E26"/>
  <c r="F26"/>
  <c r="F41" s="1"/>
  <c r="F47" s="1"/>
  <c r="F51" s="1"/>
  <c r="K54" s="1"/>
  <c r="G26"/>
  <c r="G41" s="1"/>
  <c r="G47" s="1"/>
  <c r="G51" s="1"/>
  <c r="J26" i="27"/>
  <c r="J41" s="1"/>
  <c r="J47" s="1"/>
  <c r="J51" s="1"/>
  <c r="H26"/>
  <c r="H41" s="1"/>
  <c r="H47" s="1"/>
  <c r="H51" s="1"/>
  <c r="K53" i="24"/>
  <c r="K51"/>
  <c r="H24" i="14"/>
  <c r="K20"/>
  <c r="L20" s="1"/>
  <c r="I26" i="27"/>
  <c r="I41" s="1"/>
  <c r="I47" s="1"/>
  <c r="I51" s="1"/>
  <c r="K53" l="1"/>
  <c r="K51"/>
  <c r="K26" i="26"/>
  <c r="L26" s="1"/>
  <c r="E41"/>
  <c r="K51"/>
  <c r="K24" i="14"/>
  <c r="E47" i="24"/>
  <c r="K41"/>
  <c r="L41" s="1"/>
  <c r="K47" i="31"/>
  <c r="L47" s="1"/>
  <c r="E51"/>
  <c r="K55" s="1"/>
  <c r="K26" i="27"/>
  <c r="L26" s="1"/>
  <c r="E41"/>
  <c r="I26" i="14"/>
  <c r="I41" s="1"/>
  <c r="I47" s="1"/>
  <c r="I51" s="1"/>
  <c r="K41" i="27" l="1"/>
  <c r="L41" s="1"/>
  <c r="E47"/>
  <c r="J26" i="14"/>
  <c r="J41" s="1"/>
  <c r="J47" s="1"/>
  <c r="J51" s="1"/>
  <c r="K53" s="1"/>
  <c r="L24"/>
  <c r="F26"/>
  <c r="F41" s="1"/>
  <c r="F47" s="1"/>
  <c r="F51" s="1"/>
  <c r="E26"/>
  <c r="G26"/>
  <c r="G41" s="1"/>
  <c r="G47" s="1"/>
  <c r="G51" s="1"/>
  <c r="E51" i="24"/>
  <c r="K54" s="1"/>
  <c r="K47"/>
  <c r="L47" s="1"/>
  <c r="K41" i="26"/>
  <c r="L41" s="1"/>
  <c r="E47"/>
  <c r="H26" i="14"/>
  <c r="H41" s="1"/>
  <c r="H47" s="1"/>
  <c r="H51" s="1"/>
  <c r="K47" i="26" l="1"/>
  <c r="L47" s="1"/>
  <c r="E51"/>
  <c r="K55" s="1"/>
  <c r="K51" i="14"/>
  <c r="K26"/>
  <c r="L26" s="1"/>
  <c r="E41"/>
  <c r="E51" i="27"/>
  <c r="K55" s="1"/>
  <c r="K47"/>
  <c r="L47" s="1"/>
  <c r="K41" i="14" l="1"/>
  <c r="L41" s="1"/>
  <c r="E47"/>
  <c r="K47" l="1"/>
  <c r="L47" s="1"/>
  <c r="E51"/>
  <c r="K54" s="1"/>
</calcChain>
</file>

<file path=xl/comments1.xml><?xml version="1.0" encoding="utf-8"?>
<comments xmlns="http://schemas.openxmlformats.org/spreadsheetml/2006/main">
  <authors>
    <author>Wernert, Jeff</author>
  </authors>
  <commentList>
    <comment ref="M1108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Carbide - CSR 10</t>
        </r>
      </text>
    </comment>
    <comment ref="P1108" authorId="0">
      <text>
        <r>
          <rPr>
            <b/>
            <sz val="9"/>
            <color indexed="81"/>
            <rFont val="Tahoma"/>
            <family val="2"/>
          </rPr>
          <t>Wernert, Jeff:</t>
        </r>
        <r>
          <rPr>
            <sz val="9"/>
            <color indexed="81"/>
            <rFont val="Tahoma"/>
            <family val="2"/>
          </rPr>
          <t xml:space="preserve">
Cemex - CSR 30</t>
        </r>
      </text>
    </comment>
  </commentList>
</comments>
</file>

<file path=xl/sharedStrings.xml><?xml version="1.0" encoding="utf-8"?>
<sst xmlns="http://schemas.openxmlformats.org/spreadsheetml/2006/main" count="3605" uniqueCount="1396">
  <si>
    <t>Cash Working Capital</t>
  </si>
  <si>
    <t>Total Operating Revenue -- Pro-Forma Actual</t>
  </si>
  <si>
    <t>ADEPREPA</t>
  </si>
  <si>
    <t>ADEPRTP</t>
  </si>
  <si>
    <t>M&amp;S</t>
  </si>
  <si>
    <t>DDEBPP</t>
  </si>
  <si>
    <t>OM555</t>
  </si>
  <si>
    <t>OTHER EXPENSES</t>
  </si>
  <si>
    <t>OM557</t>
  </si>
  <si>
    <t>TPP</t>
  </si>
  <si>
    <t>Purchased Power Expenses</t>
  </si>
  <si>
    <t>OM560</t>
  </si>
  <si>
    <t>OM561</t>
  </si>
  <si>
    <t>OM562</t>
  </si>
  <si>
    <t>OM563</t>
  </si>
  <si>
    <t>OM568</t>
  </si>
  <si>
    <t>OM570</t>
  </si>
  <si>
    <t>OM571</t>
  </si>
  <si>
    <t>OMSUB2</t>
  </si>
  <si>
    <t>Operation and Maintenance Expenses Less Purchase Power</t>
  </si>
  <si>
    <t>Cash Working Capital - Operation and Maintenance Expenses</t>
  </si>
  <si>
    <t>DEPRTP</t>
  </si>
  <si>
    <t>DEPRAADJ</t>
  </si>
  <si>
    <t>OTHER</t>
  </si>
  <si>
    <t xml:space="preserve">  CWIP Transmission</t>
  </si>
  <si>
    <t>ADEPRD11</t>
  </si>
  <si>
    <t>ADEPRD12</t>
  </si>
  <si>
    <t>METER EXPENSES - LOAD MANAGEMENT</t>
  </si>
  <si>
    <t>OM586x</t>
  </si>
  <si>
    <t>RECORDS AND COLLECTION</t>
  </si>
  <si>
    <t>MISC CUST ACCOUNTS</t>
  </si>
  <si>
    <t>CUSTOMER ASSISTANCE EXP-LOAD MGMT</t>
  </si>
  <si>
    <t>OM908x</t>
  </si>
  <si>
    <t>INFORM AND INSTRUC -LOAD MGMT</t>
  </si>
  <si>
    <t>OM909x</t>
  </si>
  <si>
    <t>DEPRDP1</t>
  </si>
  <si>
    <t>DEPRDP2</t>
  </si>
  <si>
    <t>DEPRDP3</t>
  </si>
  <si>
    <t>DEPRDP4</t>
  </si>
  <si>
    <t>DEPRDP5</t>
  </si>
  <si>
    <t>DEPRDP6</t>
  </si>
  <si>
    <t>Load Management</t>
  </si>
  <si>
    <t>F012</t>
  </si>
  <si>
    <t>REVMISC</t>
  </si>
  <si>
    <t>Deferred Debits</t>
  </si>
  <si>
    <t>Labor Expenses (Continued)</t>
  </si>
  <si>
    <t>LBPP</t>
  </si>
  <si>
    <t>LB557</t>
  </si>
  <si>
    <t>LB561</t>
  </si>
  <si>
    <t>LB562</t>
  </si>
  <si>
    <t>LB563</t>
  </si>
  <si>
    <t>LB570</t>
  </si>
  <si>
    <t>LB571</t>
  </si>
  <si>
    <t>LB580</t>
  </si>
  <si>
    <t>LB581</t>
  </si>
  <si>
    <t>LB582</t>
  </si>
  <si>
    <t>LB583</t>
  </si>
  <si>
    <t>LB584</t>
  </si>
  <si>
    <t>LB585</t>
  </si>
  <si>
    <t>LB586</t>
  </si>
  <si>
    <t>LB586x</t>
  </si>
  <si>
    <t>LB587</t>
  </si>
  <si>
    <t>LB588</t>
  </si>
  <si>
    <t>LB589</t>
  </si>
  <si>
    <t>LBDO</t>
  </si>
  <si>
    <t>LB590</t>
  </si>
  <si>
    <t>LB592</t>
  </si>
  <si>
    <t>LB593</t>
  </si>
  <si>
    <t>LB594</t>
  </si>
  <si>
    <t>LB595</t>
  </si>
  <si>
    <t>LB596</t>
  </si>
  <si>
    <t>LB597</t>
  </si>
  <si>
    <t>LB598</t>
  </si>
  <si>
    <t>LBDM</t>
  </si>
  <si>
    <t>LBSUB</t>
  </si>
  <si>
    <t>LB901</t>
  </si>
  <si>
    <t>LB902</t>
  </si>
  <si>
    <t>LB903</t>
  </si>
  <si>
    <t>LB904</t>
  </si>
  <si>
    <t>LBCA</t>
  </si>
  <si>
    <t>LB907</t>
  </si>
  <si>
    <t>LB908</t>
  </si>
  <si>
    <t>LB908x</t>
  </si>
  <si>
    <t>LB909</t>
  </si>
  <si>
    <t>LB909x</t>
  </si>
  <si>
    <t>LB910</t>
  </si>
  <si>
    <t>LBCS</t>
  </si>
  <si>
    <t>LBSUB2</t>
  </si>
  <si>
    <t>LB920</t>
  </si>
  <si>
    <t>LB923</t>
  </si>
  <si>
    <t>LB924</t>
  </si>
  <si>
    <t>LB925</t>
  </si>
  <si>
    <t>LB926</t>
  </si>
  <si>
    <t>LB928</t>
  </si>
  <si>
    <t>LB929</t>
  </si>
  <si>
    <t>LB930</t>
  </si>
  <si>
    <t>LB931</t>
  </si>
  <si>
    <t>LB932</t>
  </si>
  <si>
    <t>LBAG</t>
  </si>
  <si>
    <t>TLB</t>
  </si>
  <si>
    <t>LBLPP</t>
  </si>
  <si>
    <t>LB555</t>
  </si>
  <si>
    <t>LB560</t>
  </si>
  <si>
    <t>Total Purchased Power Labor</t>
  </si>
  <si>
    <t>Total Transmission Labor Expenses</t>
  </si>
  <si>
    <t>Transmission Labor Expenses</t>
  </si>
  <si>
    <t>Distribution Operation Labor Expense</t>
  </si>
  <si>
    <t>Total Distribution Operation Labor Expense</t>
  </si>
  <si>
    <t>Distribution Maintenance Labor Expense</t>
  </si>
  <si>
    <t>Total Distribution Maintenance Labor Expense</t>
  </si>
  <si>
    <t>Total Distribution Operation and Maintenance Labor Expenses</t>
  </si>
  <si>
    <t>Transmission and Distribution Labor Expenses</t>
  </si>
  <si>
    <t>Total Customer Accounts Labor Expense</t>
  </si>
  <si>
    <t>Total Customer Service Labor Expense</t>
  </si>
  <si>
    <t>F013</t>
  </si>
  <si>
    <t>F014</t>
  </si>
  <si>
    <t>Intallations on Customer Premises - Plant in Service</t>
  </si>
  <si>
    <t>Intallations on Customer Premises - Accum Depr</t>
  </si>
  <si>
    <t>OM588x</t>
  </si>
  <si>
    <t>F015</t>
  </si>
  <si>
    <t>F016</t>
  </si>
  <si>
    <t>Generators - Demand</t>
  </si>
  <si>
    <t>Generators -Energy</t>
  </si>
  <si>
    <t>CWIP1</t>
  </si>
  <si>
    <t>CWIP2</t>
  </si>
  <si>
    <t>CWIP3</t>
  </si>
  <si>
    <t>CWIP4</t>
  </si>
  <si>
    <t>Customers (Monthly Bills)</t>
  </si>
  <si>
    <t>Average Customers (Bills/12)</t>
  </si>
  <si>
    <t>Average Customers (Lighting = Lights)</t>
  </si>
  <si>
    <t>R01</t>
  </si>
  <si>
    <t>Cust01</t>
  </si>
  <si>
    <t>Cust04</t>
  </si>
  <si>
    <t>NCP</t>
  </si>
  <si>
    <t>Allocation Factors</t>
  </si>
  <si>
    <t>Total Operating Revenue -- Actual</t>
  </si>
  <si>
    <t>Pro-Forma Adjustments:</t>
  </si>
  <si>
    <t>Total Pro-Forma Operating Revenue</t>
  </si>
  <si>
    <t>Total Pro-forma Operating Expenses</t>
  </si>
  <si>
    <t>WATER HEATER - HEAT PUMP PROGRAM</t>
  </si>
  <si>
    <t>OM913</t>
  </si>
  <si>
    <t>P105</t>
  </si>
  <si>
    <t>Kwh</t>
  </si>
  <si>
    <t>Service Pension Cost</t>
  </si>
  <si>
    <t>PENSCOST</t>
  </si>
  <si>
    <t>Customers</t>
  </si>
  <si>
    <t>Meter</t>
  </si>
  <si>
    <t>Cost</t>
  </si>
  <si>
    <t>MISC. TRANSMISSION EXPENSES</t>
  </si>
  <si>
    <t>OM566</t>
  </si>
  <si>
    <t>DEMONSTRATION AND SELLING EXP</t>
  </si>
  <si>
    <t>OM912</t>
  </si>
  <si>
    <t>LB566</t>
  </si>
  <si>
    <t>LB912</t>
  </si>
  <si>
    <t>LB913</t>
  </si>
  <si>
    <t>Customer Specific Assignment</t>
  </si>
  <si>
    <t xml:space="preserve">Average Customers </t>
  </si>
  <si>
    <t>Cust05</t>
  </si>
  <si>
    <t>Cust06</t>
  </si>
  <si>
    <t xml:space="preserve">Other Deferred Debits </t>
  </si>
  <si>
    <t>ADVERTISING EXPENSES</t>
  </si>
  <si>
    <t>MDSE-JOBBING-CONTRACT</t>
  </si>
  <si>
    <t>MISC SALES EXPENSE</t>
  </si>
  <si>
    <t>OM915</t>
  </si>
  <si>
    <t>OM916</t>
  </si>
  <si>
    <t>LB915</t>
  </si>
  <si>
    <t>LB916</t>
  </si>
  <si>
    <t>Non-Coincident</t>
  </si>
  <si>
    <t xml:space="preserve">Operating </t>
  </si>
  <si>
    <t>Expenses</t>
  </si>
  <si>
    <t>Operating</t>
  </si>
  <si>
    <t>ROR</t>
  </si>
  <si>
    <t>OM911</t>
  </si>
  <si>
    <t>LB911</t>
  </si>
  <si>
    <t>Marketing/Economic Development</t>
  </si>
  <si>
    <t>MISC DISTR EXP -- MAPPIN</t>
  </si>
  <si>
    <t>Transmission Demand</t>
  </si>
  <si>
    <t>Maximum</t>
  </si>
  <si>
    <t>SCP</t>
  </si>
  <si>
    <t>WCP</t>
  </si>
  <si>
    <t>Sum of</t>
  </si>
  <si>
    <t>Individual NCP</t>
  </si>
  <si>
    <t>Service</t>
  </si>
  <si>
    <t>MISCR</t>
  </si>
  <si>
    <t>Base</t>
  </si>
  <si>
    <t>CUSTOMER ASSISTANCE EXP-INCENTIVES</t>
  </si>
  <si>
    <t>Not Used</t>
  </si>
  <si>
    <t>PPWDRA</t>
  </si>
  <si>
    <t>PPWDT</t>
  </si>
  <si>
    <t>PPWDA</t>
  </si>
  <si>
    <t>PPSDRA</t>
  </si>
  <si>
    <t>PPSDT</t>
  </si>
  <si>
    <t>PPSDA</t>
  </si>
  <si>
    <t xml:space="preserve">  Sales to Ultimate Consumers</t>
  </si>
  <si>
    <t>Customer Services -- Weighted cost of Services</t>
  </si>
  <si>
    <t>Steam Production Plant</t>
  </si>
  <si>
    <t>Total Steam Production Plant</t>
  </si>
  <si>
    <t>PSTPR</t>
  </si>
  <si>
    <t>Other Production Plant</t>
  </si>
  <si>
    <t>Total Other Production Plant</t>
  </si>
  <si>
    <t>POTPR</t>
  </si>
  <si>
    <t>Total Production Plant</t>
  </si>
  <si>
    <t>PPRTL</t>
  </si>
  <si>
    <t>TOTAL COMMON PLANT</t>
  </si>
  <si>
    <t>PCOM</t>
  </si>
  <si>
    <t>Residential</t>
  </si>
  <si>
    <t>General</t>
  </si>
  <si>
    <t xml:space="preserve">   State and Federal Income Taxes</t>
  </si>
  <si>
    <t>Adjustments to Operating Expenses:</t>
  </si>
  <si>
    <t>Cost of Service Summary -- Pro-Forma</t>
  </si>
  <si>
    <t>OPERATION SUPERVISION &amp; ENGINEERING</t>
  </si>
  <si>
    <t>OM500</t>
  </si>
  <si>
    <t>FUEL</t>
  </si>
  <si>
    <t>OM501</t>
  </si>
  <si>
    <t>STEAM EXPENSES</t>
  </si>
  <si>
    <t>OM502</t>
  </si>
  <si>
    <t>ELECTRIC EXPENSES</t>
  </si>
  <si>
    <t>OM505</t>
  </si>
  <si>
    <t>Steam Power Generation Operation Expenses</t>
  </si>
  <si>
    <t>MISC. STEAM POWER EXPENSES</t>
  </si>
  <si>
    <t>OM506</t>
  </si>
  <si>
    <t>Total Steam Power Operation Expenses</t>
  </si>
  <si>
    <t>Steam Power Generation Maintenance Expenses</t>
  </si>
  <si>
    <t>OM510</t>
  </si>
  <si>
    <t>MAINTENANCE OF STRUCTURES</t>
  </si>
  <si>
    <t>MAINTENANCE SUPERVISION &amp; ENGINEERING</t>
  </si>
  <si>
    <t>OM511</t>
  </si>
  <si>
    <t>MAINTENANCE OF BOILER PLANT</t>
  </si>
  <si>
    <t>MAINTENANCE OF ELECTRIC PLANT</t>
  </si>
  <si>
    <t>OM512</t>
  </si>
  <si>
    <t>OM513</t>
  </si>
  <si>
    <t>MAINTENANCE OF MISC STEAM PLANT</t>
  </si>
  <si>
    <t>OM514</t>
  </si>
  <si>
    <t>Total Steam Power Generation Maintenance Expense</t>
  </si>
  <si>
    <t>Total Steam Power Generation Expense</t>
  </si>
  <si>
    <t>Other Power Generation Operation Expense</t>
  </si>
  <si>
    <t>OM546</t>
  </si>
  <si>
    <t>OM547</t>
  </si>
  <si>
    <t>GENERATION EXPENSE</t>
  </si>
  <si>
    <t>OM548</t>
  </si>
  <si>
    <t xml:space="preserve">MISC OTHER POWER GENERATION </t>
  </si>
  <si>
    <t>OM549</t>
  </si>
  <si>
    <t>OM550</t>
  </si>
  <si>
    <t>Total Other Power Generation Expenses</t>
  </si>
  <si>
    <t>Other Power Generation Maintenance Expense</t>
  </si>
  <si>
    <t>OM551</t>
  </si>
  <si>
    <t>OM552</t>
  </si>
  <si>
    <t>MAINTENANCE OF GENERATING &amp; ELEC PLANT</t>
  </si>
  <si>
    <t>OM553</t>
  </si>
  <si>
    <t>MAINTENANCE OF MISC OTHER POWER GEN PLT</t>
  </si>
  <si>
    <t>OM554</t>
  </si>
  <si>
    <t>Total Other Power Generation Expense</t>
  </si>
  <si>
    <t>Total Other Power Generation Maintenance Expense</t>
  </si>
  <si>
    <t>Total Station Expense</t>
  </si>
  <si>
    <t>Other Power Supply Expenses</t>
  </si>
  <si>
    <t>PURCHASED POWER OPTIONS</t>
  </si>
  <si>
    <t>OMO555</t>
  </si>
  <si>
    <t>BROKERAGE FEES</t>
  </si>
  <si>
    <t>OMB555</t>
  </si>
  <si>
    <t>MISO TRANSMISSION EXPENSES</t>
  </si>
  <si>
    <t>OMM555</t>
  </si>
  <si>
    <t>SYSTEM CONTROL AND LOAD DISPATCH</t>
  </si>
  <si>
    <t>OM556</t>
  </si>
  <si>
    <t>Total Electric Power Generation Expenses</t>
  </si>
  <si>
    <t>TRANSMISSION OF ELECTRICITY BY OTHERS</t>
  </si>
  <si>
    <t>OM565</t>
  </si>
  <si>
    <t>OM567</t>
  </si>
  <si>
    <t>STRUCTURES</t>
  </si>
  <si>
    <t>OM569</t>
  </si>
  <si>
    <t>UNDERGROUND LINES</t>
  </si>
  <si>
    <t>OM572</t>
  </si>
  <si>
    <t>MISC PLANT</t>
  </si>
  <si>
    <t>OM573</t>
  </si>
  <si>
    <t>OM591</t>
  </si>
  <si>
    <t>MISCELLANEOUS DISTRIBUTION EXPENSES</t>
  </si>
  <si>
    <t>OM598</t>
  </si>
  <si>
    <t>Total Other Power Supply Expenses</t>
  </si>
  <si>
    <t>Production, Transmission and Distribution Expenses</t>
  </si>
  <si>
    <t>Sub-Total Prod, Trans, Dist, Cust Acct and Cust Service</t>
  </si>
  <si>
    <t>ADMINISTRATIVE EXPENSES TRANSFERRED</t>
  </si>
  <si>
    <t>OM922</t>
  </si>
  <si>
    <t>Reflect full year of ECR roll-in</t>
  </si>
  <si>
    <t xml:space="preserve">   Regulatory Credits</t>
  </si>
  <si>
    <t>OM935</t>
  </si>
  <si>
    <t>LB500</t>
  </si>
  <si>
    <t>LB501</t>
  </si>
  <si>
    <t>LB502</t>
  </si>
  <si>
    <t>LB505</t>
  </si>
  <si>
    <t>LB506</t>
  </si>
  <si>
    <t>LB510</t>
  </si>
  <si>
    <t>LB511</t>
  </si>
  <si>
    <t>LB512</t>
  </si>
  <si>
    <t>LB513</t>
  </si>
  <si>
    <t>LB514</t>
  </si>
  <si>
    <t>LB546</t>
  </si>
  <si>
    <t>LB547</t>
  </si>
  <si>
    <t>LB548</t>
  </si>
  <si>
    <t>LB549</t>
  </si>
  <si>
    <t>LB550</t>
  </si>
  <si>
    <t>LB551</t>
  </si>
  <si>
    <t>LB552</t>
  </si>
  <si>
    <t>LB553</t>
  </si>
  <si>
    <t>LB554</t>
  </si>
  <si>
    <t>Hydraulic Production Plant</t>
  </si>
  <si>
    <t>Total Hydraulic Production Plant</t>
  </si>
  <si>
    <t>PHDPR</t>
  </si>
  <si>
    <t xml:space="preserve">  TOTAL ACCTS 360-362</t>
  </si>
  <si>
    <t xml:space="preserve">  364 &amp; 365-OVERHEAD LINES</t>
  </si>
  <si>
    <t xml:space="preserve">  366 &amp; 367-UNDERGROUND LINES</t>
  </si>
  <si>
    <t xml:space="preserve">  368-TRANSFORMERS - POWER POOL</t>
  </si>
  <si>
    <t xml:space="preserve">  369-SERVICES</t>
  </si>
  <si>
    <t xml:space="preserve">  370-METERS</t>
  </si>
  <si>
    <t xml:space="preserve">  371-CUSTOMER INSTALLATION</t>
  </si>
  <si>
    <t xml:space="preserve">  373-STREET LIGHTING</t>
  </si>
  <si>
    <t xml:space="preserve">  Other Production</t>
  </si>
  <si>
    <t xml:space="preserve">  Hydraulic Production</t>
  </si>
  <si>
    <t xml:space="preserve">  Steam Production</t>
  </si>
  <si>
    <t xml:space="preserve">  Transmission - Kentucky System Property</t>
  </si>
  <si>
    <t xml:space="preserve">  Transmission - Virginia Property</t>
  </si>
  <si>
    <t xml:space="preserve">  Intangible Plant</t>
  </si>
  <si>
    <t xml:space="preserve">  Distribution</t>
  </si>
  <si>
    <t xml:space="preserve">  CWIP Production</t>
  </si>
  <si>
    <t>Hydraulic Power Generation Operation Expenses</t>
  </si>
  <si>
    <t>Hydraulic Power Generation Maintenance Expenses</t>
  </si>
  <si>
    <t>MAINT. OF RESERVES, DAMS, AND WATERWAYS</t>
  </si>
  <si>
    <t>Total Hydraulic Power Operation Expenses</t>
  </si>
  <si>
    <t>Total Hydraulic Power Generation Expense</t>
  </si>
  <si>
    <t>Total Hydraulic Power Generation Maint. Expense</t>
  </si>
  <si>
    <t>HYDRAULIC EXPENSES</t>
  </si>
  <si>
    <t>WATER FOR POWER</t>
  </si>
  <si>
    <t>MISC. HYDRAULIC POWER EXPENSES</t>
  </si>
  <si>
    <t>MAINTENANCE OF MISC HYDRAULIC PLANT</t>
  </si>
  <si>
    <t>OM535</t>
  </si>
  <si>
    <t>OM536</t>
  </si>
  <si>
    <t>OM537</t>
  </si>
  <si>
    <t>OM538</t>
  </si>
  <si>
    <t>OM539</t>
  </si>
  <si>
    <t>OM541</t>
  </si>
  <si>
    <t>OM542</t>
  </si>
  <si>
    <t>OM543</t>
  </si>
  <si>
    <t>OM544</t>
  </si>
  <si>
    <t>OM545</t>
  </si>
  <si>
    <t>Production, Transmission and Distribution Labor Expenses</t>
  </si>
  <si>
    <t>Total Production Expense</t>
  </si>
  <si>
    <t>LPREX</t>
  </si>
  <si>
    <t>OM507</t>
  </si>
  <si>
    <t>Ref</t>
  </si>
  <si>
    <t>Production Demand</t>
  </si>
  <si>
    <t>Production Energy</t>
  </si>
  <si>
    <t>Specific</t>
  </si>
  <si>
    <t>Distribution Poles</t>
  </si>
  <si>
    <t>Distribution Substation</t>
  </si>
  <si>
    <t>Sales Expense</t>
  </si>
  <si>
    <t>Customer Service &amp; Info.</t>
  </si>
  <si>
    <t>Distribution St. &amp; Cust. Lighting</t>
  </si>
  <si>
    <t>Distribution Meters</t>
  </si>
  <si>
    <t>Distribution Services</t>
  </si>
  <si>
    <t>Distribution Sec. Lines</t>
  </si>
  <si>
    <t>Distribution Primary Lines</t>
  </si>
  <si>
    <t>Distribution Line Trans.</t>
  </si>
  <si>
    <t>LB507</t>
  </si>
  <si>
    <t xml:space="preserve">  Production Demand - Base</t>
  </si>
  <si>
    <t xml:space="preserve">  Transmission Demand - Base</t>
  </si>
  <si>
    <t xml:space="preserve">  Transmission Demand - Peak</t>
  </si>
  <si>
    <t xml:space="preserve">  Transmission Demand - Inter.</t>
  </si>
  <si>
    <t>PLTRB</t>
  </si>
  <si>
    <t>PLTRI</t>
  </si>
  <si>
    <t>PLTRP</t>
  </si>
  <si>
    <t>PLTRT</t>
  </si>
  <si>
    <t>Power Production Plant</t>
  </si>
  <si>
    <t>PLPPDB</t>
  </si>
  <si>
    <t>PLPPDI</t>
  </si>
  <si>
    <t>PLPPDP</t>
  </si>
  <si>
    <t>PLPPEB</t>
  </si>
  <si>
    <t>PLPPEI</t>
  </si>
  <si>
    <t>PLPPEP</t>
  </si>
  <si>
    <t>Distribution Street &amp; Customer Lighting</t>
  </si>
  <si>
    <t xml:space="preserve">  Specific</t>
  </si>
  <si>
    <t>Distribution Primary &amp; Secondary Lines</t>
  </si>
  <si>
    <t xml:space="preserve">  General</t>
  </si>
  <si>
    <t>PLDPS</t>
  </si>
  <si>
    <t>PLDSG</t>
  </si>
  <si>
    <t>PLDSC</t>
  </si>
  <si>
    <t>Total Distribution Primary &amp; Secondary Lines</t>
  </si>
  <si>
    <t>PLDPLS</t>
  </si>
  <si>
    <t>PLDPLD</t>
  </si>
  <si>
    <t>PLDPLC</t>
  </si>
  <si>
    <t>PLDSLD</t>
  </si>
  <si>
    <t>PLDSLC</t>
  </si>
  <si>
    <t>PLDLT</t>
  </si>
  <si>
    <t>PLDLTD</t>
  </si>
  <si>
    <t>PLDLTC</t>
  </si>
  <si>
    <t>Total Power Production Plant</t>
  </si>
  <si>
    <t>PLDMC</t>
  </si>
  <si>
    <t>PLDLTT</t>
  </si>
  <si>
    <t>PLDSCL</t>
  </si>
  <si>
    <t>PLCAE</t>
  </si>
  <si>
    <t>PLCSI</t>
  </si>
  <si>
    <t>PLSEC</t>
  </si>
  <si>
    <t>UPPPDB</t>
  </si>
  <si>
    <t>UPPPDI</t>
  </si>
  <si>
    <t>UPPPDP</t>
  </si>
  <si>
    <t>UPPPEB</t>
  </si>
  <si>
    <t>UPPPEI</t>
  </si>
  <si>
    <t>UPPPEP</t>
  </si>
  <si>
    <t>UPPPT</t>
  </si>
  <si>
    <t>UPTRB</t>
  </si>
  <si>
    <t>UPTRI</t>
  </si>
  <si>
    <t>UPTRP</t>
  </si>
  <si>
    <t>UPTRT</t>
  </si>
  <si>
    <t>UPDPS</t>
  </si>
  <si>
    <t>UPDSG</t>
  </si>
  <si>
    <t>UPDPLS</t>
  </si>
  <si>
    <t>UPDPLD</t>
  </si>
  <si>
    <t>UPDPLC</t>
  </si>
  <si>
    <t>UPDSLD</t>
  </si>
  <si>
    <t>UPDSLC</t>
  </si>
  <si>
    <t>UPDLT</t>
  </si>
  <si>
    <t>UPDLTD</t>
  </si>
  <si>
    <t>UPDLTC</t>
  </si>
  <si>
    <t>UPDLTT</t>
  </si>
  <si>
    <t>UPDSC</t>
  </si>
  <si>
    <t>UPDMC</t>
  </si>
  <si>
    <t>UPDSCL</t>
  </si>
  <si>
    <t>UPCAE</t>
  </si>
  <si>
    <t>UPCSI</t>
  </si>
  <si>
    <t>UPSEC</t>
  </si>
  <si>
    <t>UPT</t>
  </si>
  <si>
    <t>RBPPDB</t>
  </si>
  <si>
    <t>RBPPDI</t>
  </si>
  <si>
    <t>RBPPDP</t>
  </si>
  <si>
    <t>RBPPEB</t>
  </si>
  <si>
    <t>RBPPEI</t>
  </si>
  <si>
    <t>RBPPEP</t>
  </si>
  <si>
    <t>RBTRB</t>
  </si>
  <si>
    <t>RBTRI</t>
  </si>
  <si>
    <t>RBTRP</t>
  </si>
  <si>
    <t>RBTRT</t>
  </si>
  <si>
    <t>RBDPS</t>
  </si>
  <si>
    <t>RBDSG</t>
  </si>
  <si>
    <t>RBDPLS</t>
  </si>
  <si>
    <t>RBDPLD</t>
  </si>
  <si>
    <t>RBDPLC</t>
  </si>
  <si>
    <t>RBDSLD</t>
  </si>
  <si>
    <t>RBDSLC</t>
  </si>
  <si>
    <t>RBDLT</t>
  </si>
  <si>
    <t>RBDLTD</t>
  </si>
  <si>
    <t>RBDLTC</t>
  </si>
  <si>
    <t>RBDLTT</t>
  </si>
  <si>
    <t>RBDSC</t>
  </si>
  <si>
    <t>RBDMC</t>
  </si>
  <si>
    <t>RBDSCL</t>
  </si>
  <si>
    <t>RBCAE</t>
  </si>
  <si>
    <t>RBCSI</t>
  </si>
  <si>
    <t>RBSEC</t>
  </si>
  <si>
    <t>OMPPDB</t>
  </si>
  <si>
    <t>OMPPDI</t>
  </si>
  <si>
    <t>OMPPDP</t>
  </si>
  <si>
    <t>OMPPEB</t>
  </si>
  <si>
    <t>OMPPEI</t>
  </si>
  <si>
    <t>OMPPEP</t>
  </si>
  <si>
    <t>OMTRB</t>
  </si>
  <si>
    <t>OMTRI</t>
  </si>
  <si>
    <t>OMTRP</t>
  </si>
  <si>
    <t>OMTRT</t>
  </si>
  <si>
    <t>OMDPS</t>
  </si>
  <si>
    <t>OMDSG</t>
  </si>
  <si>
    <t>OMDPLS</t>
  </si>
  <si>
    <t>OMDPLD</t>
  </si>
  <si>
    <t>OMDPLC</t>
  </si>
  <si>
    <t>OMDSLD</t>
  </si>
  <si>
    <t>OMDSLC</t>
  </si>
  <si>
    <t>OMDLT</t>
  </si>
  <si>
    <t>OMDLTD</t>
  </si>
  <si>
    <t>OMDLTC</t>
  </si>
  <si>
    <t>OMDLTT</t>
  </si>
  <si>
    <t>OMDSC</t>
  </si>
  <si>
    <t>OMDMC</t>
  </si>
  <si>
    <t>OMDSCL</t>
  </si>
  <si>
    <t>OMCAE</t>
  </si>
  <si>
    <t>OMCSI</t>
  </si>
  <si>
    <t>OMSEC</t>
  </si>
  <si>
    <t>LBPPDB</t>
  </si>
  <si>
    <t>LBPPDI</t>
  </si>
  <si>
    <t>LBPPDP</t>
  </si>
  <si>
    <t>LBPPEB</t>
  </si>
  <si>
    <t>LBPPEI</t>
  </si>
  <si>
    <t>LBPPEP</t>
  </si>
  <si>
    <t>LBTRB</t>
  </si>
  <si>
    <t>LBTRI</t>
  </si>
  <si>
    <t>LBTRP</t>
  </si>
  <si>
    <t>LBTRT</t>
  </si>
  <si>
    <t>LBDPS</t>
  </si>
  <si>
    <t>LBDSG</t>
  </si>
  <si>
    <t>LBDPLS</t>
  </si>
  <si>
    <t>LBDPLD</t>
  </si>
  <si>
    <t>LBDPLC</t>
  </si>
  <si>
    <t>LBDSLD</t>
  </si>
  <si>
    <t>LBDSLC</t>
  </si>
  <si>
    <t>LBDLT</t>
  </si>
  <si>
    <t>LBDLTD</t>
  </si>
  <si>
    <t>LBDLTC</t>
  </si>
  <si>
    <t>LBDLTT</t>
  </si>
  <si>
    <t>LBDSC</t>
  </si>
  <si>
    <t>LBDMC</t>
  </si>
  <si>
    <t>LBDSCL</t>
  </si>
  <si>
    <t>LBCAE</t>
  </si>
  <si>
    <t>LBCSI</t>
  </si>
  <si>
    <t>LBSEC</t>
  </si>
  <si>
    <t>DEPPDB</t>
  </si>
  <si>
    <t>DEPPDI</t>
  </si>
  <si>
    <t>DEPPDP</t>
  </si>
  <si>
    <t>DEPPEB</t>
  </si>
  <si>
    <t>DEPPEI</t>
  </si>
  <si>
    <t>DEPPEP</t>
  </si>
  <si>
    <t>DEPPT</t>
  </si>
  <si>
    <t>DETRB</t>
  </si>
  <si>
    <t>DETRI</t>
  </si>
  <si>
    <t>DETRP</t>
  </si>
  <si>
    <t>DETRT</t>
  </si>
  <si>
    <t>DEDPS</t>
  </si>
  <si>
    <t>DEDSG</t>
  </si>
  <si>
    <t>DEDPLS</t>
  </si>
  <si>
    <t>DEDPLD</t>
  </si>
  <si>
    <t>DEDPLC</t>
  </si>
  <si>
    <t>DEDSLD</t>
  </si>
  <si>
    <t>DEDSLC</t>
  </si>
  <si>
    <t>DEDLT</t>
  </si>
  <si>
    <t>DEDLTD</t>
  </si>
  <si>
    <t>DEDLTC</t>
  </si>
  <si>
    <t>DEDLTT</t>
  </si>
  <si>
    <t>DEDSC</t>
  </si>
  <si>
    <t>DEDMC</t>
  </si>
  <si>
    <t>DEDSCL</t>
  </si>
  <si>
    <t>DECAE</t>
  </si>
  <si>
    <t>DECSI</t>
  </si>
  <si>
    <t>DESEC</t>
  </si>
  <si>
    <t>DET</t>
  </si>
  <si>
    <t>OTAX</t>
  </si>
  <si>
    <t>PTPPDB</t>
  </si>
  <si>
    <t>PTPPDI</t>
  </si>
  <si>
    <t>PTPPDP</t>
  </si>
  <si>
    <t>PTPPEB</t>
  </si>
  <si>
    <t>PTPPEI</t>
  </si>
  <si>
    <t>PTPPEP</t>
  </si>
  <si>
    <t>PTPPT</t>
  </si>
  <si>
    <t>PTTRB</t>
  </si>
  <si>
    <t>PTTRI</t>
  </si>
  <si>
    <t>PTTRP</t>
  </si>
  <si>
    <t>PTTRT</t>
  </si>
  <si>
    <t>PTDPS</t>
  </si>
  <si>
    <t>PTDSG</t>
  </si>
  <si>
    <t>PTDPLS</t>
  </si>
  <si>
    <t>PTDPLD</t>
  </si>
  <si>
    <t>PTDPLC</t>
  </si>
  <si>
    <t>PTDSLD</t>
  </si>
  <si>
    <t>PTDSLC</t>
  </si>
  <si>
    <t>PTDLT</t>
  </si>
  <si>
    <t>PTDLTD</t>
  </si>
  <si>
    <t>PTDLTC</t>
  </si>
  <si>
    <t>PTDLTT</t>
  </si>
  <si>
    <t>PTDSC</t>
  </si>
  <si>
    <t>PTDMC</t>
  </si>
  <si>
    <t>PTDSCL</t>
  </si>
  <si>
    <t>PTCAE</t>
  </si>
  <si>
    <t>PTCSI</t>
  </si>
  <si>
    <t>PTSEC</t>
  </si>
  <si>
    <t>OTPPDB</t>
  </si>
  <si>
    <t>OTPPDI</t>
  </si>
  <si>
    <t>OTPPDP</t>
  </si>
  <si>
    <t>OTPPEB</t>
  </si>
  <si>
    <t>OTPPEI</t>
  </si>
  <si>
    <t>OTPPEP</t>
  </si>
  <si>
    <t>OTTRB</t>
  </si>
  <si>
    <t>OTTRI</t>
  </si>
  <si>
    <t>OTTRP</t>
  </si>
  <si>
    <t>OTTRT</t>
  </si>
  <si>
    <t>OTDPS</t>
  </si>
  <si>
    <t>OTDSG</t>
  </si>
  <si>
    <t>OTDPLS</t>
  </si>
  <si>
    <t>OTDPLD</t>
  </si>
  <si>
    <t>OTDPLC</t>
  </si>
  <si>
    <t>OTDSLD</t>
  </si>
  <si>
    <t>OTDSLC</t>
  </si>
  <si>
    <t>OTDLT</t>
  </si>
  <si>
    <t>OTDLTD</t>
  </si>
  <si>
    <t>OTDLTC</t>
  </si>
  <si>
    <t>OTDLTT</t>
  </si>
  <si>
    <t>OTDSC</t>
  </si>
  <si>
    <t>OTDMC</t>
  </si>
  <si>
    <t>OTDSCL</t>
  </si>
  <si>
    <t>OTCAE</t>
  </si>
  <si>
    <t>OTCSI</t>
  </si>
  <si>
    <t>OTSEC</t>
  </si>
  <si>
    <t>Rate GS</t>
  </si>
  <si>
    <t>Primary</t>
  </si>
  <si>
    <t>Secondary</t>
  </si>
  <si>
    <t>Special Contract</t>
  </si>
  <si>
    <t>Fort Knox</t>
  </si>
  <si>
    <t>Rate TLE</t>
  </si>
  <si>
    <t>OM509</t>
  </si>
  <si>
    <t>ALLOWANCES</t>
  </si>
  <si>
    <t>OM558</t>
  </si>
  <si>
    <t>OM927</t>
  </si>
  <si>
    <t>FRANCHISE REQUIREMENTS</t>
  </si>
  <si>
    <t>LB535</t>
  </si>
  <si>
    <t>LB536</t>
  </si>
  <si>
    <t>LB537</t>
  </si>
  <si>
    <t>LB538</t>
  </si>
  <si>
    <t>LB539</t>
  </si>
  <si>
    <t>LB541</t>
  </si>
  <si>
    <t>LB542</t>
  </si>
  <si>
    <t>LB543</t>
  </si>
  <si>
    <t>LB544</t>
  </si>
  <si>
    <t>LB545</t>
  </si>
  <si>
    <t>LB556</t>
  </si>
  <si>
    <t>MAINTENACE OF STRUCTURES</t>
  </si>
  <si>
    <t>LB569</t>
  </si>
  <si>
    <t>MAINT OF MISC. TRANSMISSION PLANT</t>
  </si>
  <si>
    <t>LB573</t>
  </si>
  <si>
    <t>LB591</t>
  </si>
  <si>
    <t>ADMIN. EXPENSES TRANSFERRED - CREDIT</t>
  </si>
  <si>
    <t>LB922</t>
  </si>
  <si>
    <t>Louisville Gas and Electric Company</t>
  </si>
  <si>
    <t xml:space="preserve">  Transmission</t>
  </si>
  <si>
    <t xml:space="preserve">  General &amp; Common Plant</t>
  </si>
  <si>
    <t>Less: Customer Advances</t>
  </si>
  <si>
    <t>DIT</t>
  </si>
  <si>
    <t xml:space="preserve">  Production</t>
  </si>
  <si>
    <t xml:space="preserve">  Primary Specific</t>
  </si>
  <si>
    <t xml:space="preserve">  Primary Demand</t>
  </si>
  <si>
    <t xml:space="preserve">  Primary Customer</t>
  </si>
  <si>
    <t xml:space="preserve">  Secondary Demand</t>
  </si>
  <si>
    <t xml:space="preserve">  Secondary Customer</t>
  </si>
  <si>
    <t>Total - per Plant Accounting</t>
  </si>
  <si>
    <t>Street Lighting (plant in service balance)</t>
  </si>
  <si>
    <t>Base Revenue</t>
  </si>
  <si>
    <t>at Current Rates</t>
  </si>
  <si>
    <t>ECR Revenue</t>
  </si>
  <si>
    <t>DSM revenue</t>
  </si>
  <si>
    <t>Distribution Line Transformers</t>
  </si>
  <si>
    <t>Louisville Water Company</t>
  </si>
  <si>
    <t>Street Lighting Rate TLE</t>
  </si>
  <si>
    <t>Property Taxes &amp; Other</t>
  </si>
  <si>
    <t>Amortization of ITC</t>
  </si>
  <si>
    <t>F017</t>
  </si>
  <si>
    <t>Production Plant</t>
  </si>
  <si>
    <t>Fuel</t>
  </si>
  <si>
    <t>F018</t>
  </si>
  <si>
    <t>Steam Generation Operation Labor</t>
  </si>
  <si>
    <t>F019</t>
  </si>
  <si>
    <t>Provar</t>
  </si>
  <si>
    <t>PROVAR</t>
  </si>
  <si>
    <t>PROFIX</t>
  </si>
  <si>
    <t>Steam Generation Maintenance Labor</t>
  </si>
  <si>
    <t>F020</t>
  </si>
  <si>
    <t>Hydraulic Generation Operation Labor</t>
  </si>
  <si>
    <t>F021</t>
  </si>
  <si>
    <t>LBSUB1</t>
  </si>
  <si>
    <t>LBSUB3</t>
  </si>
  <si>
    <t>LBSUB4</t>
  </si>
  <si>
    <t>LBSUB5</t>
  </si>
  <si>
    <t>LBSUB6</t>
  </si>
  <si>
    <t>Hydraulic Generation Maintenance Labor</t>
  </si>
  <si>
    <t>F022</t>
  </si>
  <si>
    <t>F023</t>
  </si>
  <si>
    <t>Distribution Operation Labor</t>
  </si>
  <si>
    <t>Distribution Maintenance Labor</t>
  </si>
  <si>
    <t>F024</t>
  </si>
  <si>
    <t>F025</t>
  </si>
  <si>
    <t>F026</t>
  </si>
  <si>
    <t>LBSUB7</t>
  </si>
  <si>
    <t>DUPLICATE CHARGES</t>
  </si>
  <si>
    <t>LBTRAN</t>
  </si>
  <si>
    <t>Production Residual Winter Demand Allocator</t>
  </si>
  <si>
    <t xml:space="preserve">Production Winter Demand Costs </t>
  </si>
  <si>
    <t>Production Winter Demand Residual</t>
  </si>
  <si>
    <t>Production Winter Demand Total</t>
  </si>
  <si>
    <t>Production Winter Demand Allocator</t>
  </si>
  <si>
    <t>Production Residual Summer Demand Allocator</t>
  </si>
  <si>
    <t xml:space="preserve">Production Summer Demand Costs </t>
  </si>
  <si>
    <t>Production Summer Demand Residual</t>
  </si>
  <si>
    <t>Production Summer Demand Total</t>
  </si>
  <si>
    <t>Production Summer Demand Allocator</t>
  </si>
  <si>
    <t>Sum of the Individual Customer Demands (Secondary)</t>
  </si>
  <si>
    <t>SICD</t>
  </si>
  <si>
    <t>SFRS</t>
  </si>
  <si>
    <t xml:space="preserve">  Forfeited Discounts</t>
  </si>
  <si>
    <t>FORDIS</t>
  </si>
  <si>
    <t xml:space="preserve">  Misc Service Revenues</t>
  </si>
  <si>
    <t xml:space="preserve">  Rent From Electric Property</t>
  </si>
  <si>
    <t xml:space="preserve">  Other Electric Revenue</t>
  </si>
  <si>
    <t>BRKS</t>
  </si>
  <si>
    <t xml:space="preserve">  Unbilled Revenue</t>
  </si>
  <si>
    <t>UNBREV</t>
  </si>
  <si>
    <t>Mismatch in fuel cost recovery</t>
  </si>
  <si>
    <t>Eliminate mismatch in fuel cost recovery</t>
  </si>
  <si>
    <t>Remove ECR expenses</t>
  </si>
  <si>
    <t>Eliminate brokered sales expenses</t>
  </si>
  <si>
    <t>Amortization of rate case expenses</t>
  </si>
  <si>
    <t xml:space="preserve">   Other Expenses</t>
  </si>
  <si>
    <t>ECRREV</t>
  </si>
  <si>
    <t>Revenue Adjustment Allocators</t>
  </si>
  <si>
    <t>Expense Adjustment Allocators</t>
  </si>
  <si>
    <t>Maximum Class Non-Coincident Peak Demands</t>
  </si>
  <si>
    <t>Allocator</t>
  </si>
  <si>
    <t>Cust07</t>
  </si>
  <si>
    <t>Cust08</t>
  </si>
  <si>
    <t xml:space="preserve">  Specific Assignment of Interruptible Credit</t>
  </si>
  <si>
    <t xml:space="preserve">  Allocation of Interruptible Credits</t>
  </si>
  <si>
    <t>INTCRE</t>
  </si>
  <si>
    <t>O&amp;M less fuel</t>
  </si>
  <si>
    <t>OMLF</t>
  </si>
  <si>
    <t>Utility Operating Income</t>
  </si>
  <si>
    <t>Determination of Meter Allocation</t>
  </si>
  <si>
    <t>Summary of Billing Determinants</t>
  </si>
  <si>
    <t>Determination of Services Allocation</t>
  </si>
  <si>
    <t>Total Expense Adjustments</t>
  </si>
  <si>
    <t>Energy (Loss Adjusted)</t>
  </si>
  <si>
    <t>Total Pro-Forma Adjustments</t>
  </si>
  <si>
    <t>Incremental Income Taxes</t>
  </si>
  <si>
    <t>Total Distribution Line Transformers</t>
  </si>
  <si>
    <t xml:space="preserve">Accumulated Deferred Income Taxes </t>
  </si>
  <si>
    <t xml:space="preserve">  Total Transmission Plant</t>
  </si>
  <si>
    <t xml:space="preserve">  Total Production Plant</t>
  </si>
  <si>
    <t xml:space="preserve">  Total Distribution Plant</t>
  </si>
  <si>
    <t xml:space="preserve">  Total General Plant</t>
  </si>
  <si>
    <t>Total Accumulated Deferred Income Tax</t>
  </si>
  <si>
    <t>Investment Tax Credits</t>
  </si>
  <si>
    <t>Total Investment Tax Credit</t>
  </si>
  <si>
    <t>Production</t>
  </si>
  <si>
    <t>Common</t>
  </si>
  <si>
    <t>Forfeited Discounts</t>
  </si>
  <si>
    <t>FDIS</t>
  </si>
  <si>
    <t>Amortization of Investment Tax Credit</t>
  </si>
  <si>
    <t xml:space="preserve">   Property  and Other Taxes</t>
  </si>
  <si>
    <t xml:space="preserve">   Amortization of Investment Tax Credit</t>
  </si>
  <si>
    <t>Accretion Expense</t>
  </si>
  <si>
    <t>ACRTNP</t>
  </si>
  <si>
    <t>ACRTND</t>
  </si>
  <si>
    <t>ACRTNT</t>
  </si>
  <si>
    <t>Total Accretion Expense</t>
  </si>
  <si>
    <t>Accretion Expenses</t>
  </si>
  <si>
    <t>TACRTN</t>
  </si>
  <si>
    <t>ACRPDB</t>
  </si>
  <si>
    <t>ACRPDI</t>
  </si>
  <si>
    <t>ACRPDP</t>
  </si>
  <si>
    <t>ACRPEB</t>
  </si>
  <si>
    <t>ACRPEI</t>
  </si>
  <si>
    <t>ACRPEP</t>
  </si>
  <si>
    <t>ACRPT</t>
  </si>
  <si>
    <t>ACRRB</t>
  </si>
  <si>
    <t>ACRRI</t>
  </si>
  <si>
    <t>ACRRP</t>
  </si>
  <si>
    <t>ACRRT</t>
  </si>
  <si>
    <t>ACRPS</t>
  </si>
  <si>
    <t>ACRSG</t>
  </si>
  <si>
    <t>ACRPLS</t>
  </si>
  <si>
    <t>ACRPLD</t>
  </si>
  <si>
    <t>ACRPLC</t>
  </si>
  <si>
    <t>ACRSLD</t>
  </si>
  <si>
    <t>ACRSLC</t>
  </si>
  <si>
    <t>ACRLT</t>
  </si>
  <si>
    <t>ACRLTD</t>
  </si>
  <si>
    <t>PROPERTY HELD UNDER CAPITAL LEASE</t>
  </si>
  <si>
    <t>Less: Accumulated Provision for Depreciation and RWIP</t>
  </si>
  <si>
    <t>Gain on Disposition of Allowances</t>
  </si>
  <si>
    <t>Total Regulatory Credits</t>
  </si>
  <si>
    <t>Regulatory Credits</t>
  </si>
  <si>
    <t>RCTNP</t>
  </si>
  <si>
    <t>RCTNT</t>
  </si>
  <si>
    <t>RDTND</t>
  </si>
  <si>
    <t>RCTNC</t>
  </si>
  <si>
    <t>ACRTNC</t>
  </si>
  <si>
    <t>TRCTN</t>
  </si>
  <si>
    <t>RCPDB</t>
  </si>
  <si>
    <t>RCPDI</t>
  </si>
  <si>
    <t>RCPDP</t>
  </si>
  <si>
    <t>RCPEB</t>
  </si>
  <si>
    <t>RCPEI</t>
  </si>
  <si>
    <t>RCPEP</t>
  </si>
  <si>
    <t>RCPT</t>
  </si>
  <si>
    <t>RCRB</t>
  </si>
  <si>
    <t>RCRI</t>
  </si>
  <si>
    <t>RCRP</t>
  </si>
  <si>
    <t>RCRT</t>
  </si>
  <si>
    <t>RCPS</t>
  </si>
  <si>
    <t>RCSG</t>
  </si>
  <si>
    <t>RCPLS</t>
  </si>
  <si>
    <t>RCPLD</t>
  </si>
  <si>
    <t>RCPLC</t>
  </si>
  <si>
    <t>RCSLD</t>
  </si>
  <si>
    <t>RCSLC</t>
  </si>
  <si>
    <t>RCLT</t>
  </si>
  <si>
    <t>RCLTD</t>
  </si>
  <si>
    <t>RCLTC</t>
  </si>
  <si>
    <t>RCLTT</t>
  </si>
  <si>
    <t>RCSC</t>
  </si>
  <si>
    <t>RCMC</t>
  </si>
  <si>
    <t>RCSCL</t>
  </si>
  <si>
    <t>RCCAE</t>
  </si>
  <si>
    <t>RCCSI</t>
  </si>
  <si>
    <t>RCSEC</t>
  </si>
  <si>
    <t>RCT</t>
  </si>
  <si>
    <t>ACRLTC</t>
  </si>
  <si>
    <t>ACRLTT</t>
  </si>
  <si>
    <t>ACRSC</t>
  </si>
  <si>
    <t>ACRMC</t>
  </si>
  <si>
    <t>ACRSCL</t>
  </si>
  <si>
    <t>ACRCAE</t>
  </si>
  <si>
    <t>ACRCSI</t>
  </si>
  <si>
    <t>ACRSEC</t>
  </si>
  <si>
    <t>ACRT</t>
  </si>
  <si>
    <t xml:space="preserve">   Accretion Expense</t>
  </si>
  <si>
    <t>Property and Other Taxes</t>
  </si>
  <si>
    <t xml:space="preserve">   Specific Assignment of Interruptible Credit</t>
  </si>
  <si>
    <t xml:space="preserve">   Allocation of Interruptible Credits</t>
  </si>
  <si>
    <t>Interest Expenses</t>
  </si>
  <si>
    <t>INTPDB</t>
  </si>
  <si>
    <t>INTPDI</t>
  </si>
  <si>
    <t>INTPDP</t>
  </si>
  <si>
    <t>INTPEB</t>
  </si>
  <si>
    <t>INTPEI</t>
  </si>
  <si>
    <t>INTPEP</t>
  </si>
  <si>
    <t>INTPT</t>
  </si>
  <si>
    <t>INTTRB</t>
  </si>
  <si>
    <t>INTTRI</t>
  </si>
  <si>
    <t>INTTRP</t>
  </si>
  <si>
    <t>INTTRT</t>
  </si>
  <si>
    <t>INTDPS</t>
  </si>
  <si>
    <t>INTDSG</t>
  </si>
  <si>
    <t>INDPLS</t>
  </si>
  <si>
    <t>INDPLD</t>
  </si>
  <si>
    <t>INDPLC</t>
  </si>
  <si>
    <t>INDSLD</t>
  </si>
  <si>
    <t>INDSLC</t>
  </si>
  <si>
    <t>INDLT</t>
  </si>
  <si>
    <t>INDLTD</t>
  </si>
  <si>
    <t>INDLTC</t>
  </si>
  <si>
    <t>INDLTT</t>
  </si>
  <si>
    <t>INDSC</t>
  </si>
  <si>
    <t>INDMC</t>
  </si>
  <si>
    <t>INDSCL</t>
  </si>
  <si>
    <t>INCAE</t>
  </si>
  <si>
    <t>INCSI</t>
  </si>
  <si>
    <t>INSEC</t>
  </si>
  <si>
    <t>INTT</t>
  </si>
  <si>
    <t>Taxable Income</t>
  </si>
  <si>
    <t>Total Operating Revenue</t>
  </si>
  <si>
    <t>Interest Expense</t>
  </si>
  <si>
    <t>TAXINC</t>
  </si>
  <si>
    <t>Taxable Income Unadjusted</t>
  </si>
  <si>
    <t>To Reflect a Full Year of the ECR Roll-In</t>
  </si>
  <si>
    <t>Taxable Income Pro-Forma</t>
  </si>
  <si>
    <t>INTEXP</t>
  </si>
  <si>
    <t>Interest Syncronization Adjustment</t>
  </si>
  <si>
    <t>TXINCPF</t>
  </si>
  <si>
    <t>Sub-Total Labor Exp</t>
  </si>
  <si>
    <t>Off-System Sales Allocator</t>
  </si>
  <si>
    <t xml:space="preserve">  Intercompany Sales</t>
  </si>
  <si>
    <t xml:space="preserve">  Off-System Sales</t>
  </si>
  <si>
    <t>ICSALES</t>
  </si>
  <si>
    <t>Costs allocated on Energy to be reallocated on RBPPT</t>
  </si>
  <si>
    <t>Costs allocated on Energy reallocated on RBPPT</t>
  </si>
  <si>
    <t>Net Adjustment</t>
  </si>
  <si>
    <t xml:space="preserve">  Off-System Sales Allocator</t>
  </si>
  <si>
    <t>OSSALL</t>
  </si>
  <si>
    <t>Less: Adjustment to Reallocate Expenses</t>
  </si>
  <si>
    <t>Base Rate Revenue at Current Rates</t>
  </si>
  <si>
    <t>Base Demand Allocator</t>
  </si>
  <si>
    <t>BDEM</t>
  </si>
  <si>
    <t>Summer Peak Period Demand Allocator</t>
  </si>
  <si>
    <t>Winter Peak Period Demand Allocator</t>
  </si>
  <si>
    <t>Production Residual Base Demand Allocator</t>
  </si>
  <si>
    <t xml:space="preserve">Production Base Demand Costs </t>
  </si>
  <si>
    <t>Production Base Demand Residual</t>
  </si>
  <si>
    <t>Production Base Demand Total</t>
  </si>
  <si>
    <t>Production Base Demand Allocator</t>
  </si>
  <si>
    <t>PPBDRA</t>
  </si>
  <si>
    <t>PPBDT</t>
  </si>
  <si>
    <t>PPBDA</t>
  </si>
  <si>
    <t>Number of</t>
  </si>
  <si>
    <t>Customers as of</t>
  </si>
  <si>
    <t>Interest</t>
  </si>
  <si>
    <t>YREND</t>
  </si>
  <si>
    <t>Eliminate DSM Revenue</t>
  </si>
  <si>
    <t>DSMREV</t>
  </si>
  <si>
    <t>FACRI</t>
  </si>
  <si>
    <t>ECRRI</t>
  </si>
  <si>
    <t>Lighting Kwh</t>
  </si>
  <si>
    <t>Residential Kwh</t>
  </si>
  <si>
    <t>Residential Customers</t>
  </si>
  <si>
    <t>Avg Kwh per Customer</t>
  </si>
  <si>
    <t>Equivalent customers</t>
  </si>
  <si>
    <t>Number of Lights</t>
  </si>
  <si>
    <t>Lights per customer</t>
  </si>
  <si>
    <t>PSL and OL</t>
  </si>
  <si>
    <t>TLE</t>
  </si>
  <si>
    <t>Average Secondary Customers</t>
  </si>
  <si>
    <t>Average Primary Customers</t>
  </si>
  <si>
    <t>Demand Allocators</t>
  </si>
  <si>
    <t>CSR Avoided Cost</t>
  </si>
  <si>
    <t>Interruptible Demands</t>
  </si>
  <si>
    <t>Avoided Cost per kW</t>
  </si>
  <si>
    <t xml:space="preserve">Avoided Cost </t>
  </si>
  <si>
    <t>Total Prod, Trans, and Dist Plant</t>
  </si>
  <si>
    <t>F027</t>
  </si>
  <si>
    <t>Customer Advances</t>
  </si>
  <si>
    <t>REGULATORY COMMISSION FEES</t>
  </si>
  <si>
    <t>O&amp;M Customer Allocators</t>
  </si>
  <si>
    <t>Plant Customer Allocators</t>
  </si>
  <si>
    <t>Production Allocation</t>
  </si>
  <si>
    <t>Cost of Service Summary -- Unadjusted</t>
  </si>
  <si>
    <t>VDT Revenue</t>
  </si>
  <si>
    <t>VDTREV</t>
  </si>
  <si>
    <t>Net Operating Income -- Pro-Forma</t>
  </si>
  <si>
    <t>To Reflect Proposed Increase to Ultimate Consumers</t>
  </si>
  <si>
    <t>To Reflect Proposed Increase in Miscellaneous Charges</t>
  </si>
  <si>
    <t>Adjusted Revenue at Current Rates</t>
  </si>
  <si>
    <t>Increase (Decrease) Required to Produce Levelized RORs</t>
  </si>
  <si>
    <t>% Increase (Decrease) Required to Produce Levelized RORs</t>
  </si>
  <si>
    <t>Increase to Ultimate Consumers Required to Produce Equalized RORs</t>
  </si>
  <si>
    <t>Internally Generated Functional Vectors</t>
  </si>
  <si>
    <t>Total Operation and Maintenance Expenses (Labor)</t>
  </si>
  <si>
    <t>Total Steam Power Operation Expenses (Labor)</t>
  </si>
  <si>
    <t>Total Steam Power Generation Maintenance Expense (Labor)</t>
  </si>
  <si>
    <t>Total Hydraulic Power Operation Expenses (Labor)</t>
  </si>
  <si>
    <t>Total Hydraulic Power Generation Maint. Expense (Labor)</t>
  </si>
  <si>
    <t>Total Other Power Generation Expenses (Labor)</t>
  </si>
  <si>
    <t>Adjusted Net Cost Rate Base</t>
  </si>
  <si>
    <t>Interruptible Credit Allocator (Winter &amp; Summer Peak Prod Plant)</t>
  </si>
  <si>
    <t>Purchase Power Demand</t>
  </si>
  <si>
    <t>Purchase Power Energy</t>
  </si>
  <si>
    <t xml:space="preserve">  374-ASSET RETIRE OBLIGATIONS DIST PLANT</t>
  </si>
  <si>
    <t>ORGANIZATION - COMMON</t>
  </si>
  <si>
    <t>FRANCHISE AND CONSENTS - COMMON</t>
  </si>
  <si>
    <t>SOFTWARE - COMMON</t>
  </si>
  <si>
    <t>MARKET FACILITATION, MONITORING AND COMPLIANCE</t>
  </si>
  <si>
    <t>OM575</t>
  </si>
  <si>
    <t>Traffic Street Lighting</t>
  </si>
  <si>
    <t>MSCREV</t>
  </si>
  <si>
    <t>Merger Surcredit Revenue</t>
  </si>
  <si>
    <t>VDT Surcredit Revenues</t>
  </si>
  <si>
    <t>Functional</t>
  </si>
  <si>
    <t>Total</t>
  </si>
  <si>
    <t>Station Equipment</t>
  </si>
  <si>
    <t>Meters</t>
  </si>
  <si>
    <t>Description</t>
  </si>
  <si>
    <t>Name</t>
  </si>
  <si>
    <t>Vector</t>
  </si>
  <si>
    <t>System</t>
  </si>
  <si>
    <t>Demand</t>
  </si>
  <si>
    <t>Energy</t>
  </si>
  <si>
    <t>Customer</t>
  </si>
  <si>
    <t>Total Check</t>
  </si>
  <si>
    <t>Status</t>
  </si>
  <si>
    <t>Plant in Service</t>
  </si>
  <si>
    <t>PDIST</t>
  </si>
  <si>
    <t>Total Intangible Plant</t>
  </si>
  <si>
    <t>PINT</t>
  </si>
  <si>
    <t>Distribution</t>
  </si>
  <si>
    <t>P362</t>
  </si>
  <si>
    <t>F001</t>
  </si>
  <si>
    <t>F002</t>
  </si>
  <si>
    <t>P365</t>
  </si>
  <si>
    <t>F003</t>
  </si>
  <si>
    <t>F004</t>
  </si>
  <si>
    <t>P367</t>
  </si>
  <si>
    <t>P368</t>
  </si>
  <si>
    <t>F005</t>
  </si>
  <si>
    <t>P369</t>
  </si>
  <si>
    <t>F006</t>
  </si>
  <si>
    <t>P370</t>
  </si>
  <si>
    <t>F007</t>
  </si>
  <si>
    <t>P371</t>
  </si>
  <si>
    <t>P373</t>
  </si>
  <si>
    <t>F008</t>
  </si>
  <si>
    <t>Total Distribution Plant</t>
  </si>
  <si>
    <t>General Plant</t>
  </si>
  <si>
    <t>Total General Plant</t>
  </si>
  <si>
    <t>PGP</t>
  </si>
  <si>
    <t>Total Plant in Service</t>
  </si>
  <si>
    <t>TPIS</t>
  </si>
  <si>
    <t>Construction Work in Progress (CWIP)</t>
  </si>
  <si>
    <t xml:space="preserve">  Total Construction Work in Progress</t>
  </si>
  <si>
    <t>TCWIP</t>
  </si>
  <si>
    <t>Materials and Supplies</t>
  </si>
  <si>
    <t>Rate Base</t>
  </si>
  <si>
    <t>Utility Plant</t>
  </si>
  <si>
    <t xml:space="preserve">    Total Utility Plant</t>
  </si>
  <si>
    <t>TUP</t>
  </si>
  <si>
    <t>ADEPRGP</t>
  </si>
  <si>
    <t xml:space="preserve">   Total Accumulated Depreciation</t>
  </si>
  <si>
    <t>TADEPR</t>
  </si>
  <si>
    <t>Net Utility Plant</t>
  </si>
  <si>
    <t>NTPLANT</t>
  </si>
  <si>
    <t>Working Capital</t>
  </si>
  <si>
    <t>Operation and Maintenance Expenses</t>
  </si>
  <si>
    <t>CWC</t>
  </si>
  <si>
    <t>OMLPP</t>
  </si>
  <si>
    <t>Prepayments</t>
  </si>
  <si>
    <t>PREPAY</t>
  </si>
  <si>
    <t xml:space="preserve">  Total Working Capital</t>
  </si>
  <si>
    <t>TWC</t>
  </si>
  <si>
    <t>CSTDEP</t>
  </si>
  <si>
    <t>Net Rate Base</t>
  </si>
  <si>
    <t>RB</t>
  </si>
  <si>
    <t>Purchased Power</t>
  </si>
  <si>
    <t>OMPP</t>
  </si>
  <si>
    <t>Distribution Operation Expense</t>
  </si>
  <si>
    <t>OPERATION SUPERVISION AND ENGI</t>
  </si>
  <si>
    <t>OM580</t>
  </si>
  <si>
    <t>LOAD DISPATCHING</t>
  </si>
  <si>
    <t>OM581</t>
  </si>
  <si>
    <t>OVERHEAD LINE EXPENSES</t>
  </si>
  <si>
    <t>OM583</t>
  </si>
  <si>
    <t>UNDERGROUND LINE EXPENSES</t>
  </si>
  <si>
    <t>OM584</t>
  </si>
  <si>
    <t>STREET LIGHTING EXPENSE</t>
  </si>
  <si>
    <t>OM585</t>
  </si>
  <si>
    <t>METER EXPENSES</t>
  </si>
  <si>
    <t>OM586</t>
  </si>
  <si>
    <t>CUSTOMER INSTALLATIONS EXPENSE</t>
  </si>
  <si>
    <t>OM587</t>
  </si>
  <si>
    <t>MISCELLANEOUS DISTRIBUTION EXP</t>
  </si>
  <si>
    <t>OM588</t>
  </si>
  <si>
    <t>RENTS</t>
  </si>
  <si>
    <t>OM589</t>
  </si>
  <si>
    <t>Total Distribution Operation Expense</t>
  </si>
  <si>
    <t>OMDO</t>
  </si>
  <si>
    <t>Distribution Maintenance Expense</t>
  </si>
  <si>
    <t>MAINTENANCE SUPERVISION AND EN</t>
  </si>
  <si>
    <t>OM590</t>
  </si>
  <si>
    <t>MAINTENANCE OF STATION EQUIPME</t>
  </si>
  <si>
    <t>OM592</t>
  </si>
  <si>
    <t>MAINTENANCE OF OVERHEAD LINES</t>
  </si>
  <si>
    <t>OM593</t>
  </si>
  <si>
    <t>MAINTENANCE OF UNDERGROUND LIN</t>
  </si>
  <si>
    <t>OM594</t>
  </si>
  <si>
    <t>MAINTENANCE OF LINE TRANSFORME</t>
  </si>
  <si>
    <t>OM595</t>
  </si>
  <si>
    <t>MAINTENANCE OF METERS</t>
  </si>
  <si>
    <t>OM597</t>
  </si>
  <si>
    <t>Total Distribution Maintenance Expense</t>
  </si>
  <si>
    <t>OMDM</t>
  </si>
  <si>
    <t>OMSUB</t>
  </si>
  <si>
    <t>Operation and Maintenance Expenses (Continued)</t>
  </si>
  <si>
    <t>Customer Accounts Expense</t>
  </si>
  <si>
    <t>SUPERVISION/CUSTOMER ACCTS</t>
  </si>
  <si>
    <t>OM901</t>
  </si>
  <si>
    <t>F009</t>
  </si>
  <si>
    <t>METER READING EXPENSES</t>
  </si>
  <si>
    <t>OM902</t>
  </si>
  <si>
    <t>OM903</t>
  </si>
  <si>
    <t>UNCOLLECTIBLE ACCOUNTS</t>
  </si>
  <si>
    <t>OM904</t>
  </si>
  <si>
    <t>Total Customer Accounts Expense</t>
  </si>
  <si>
    <t>OMCA</t>
  </si>
  <si>
    <t>Customer Service Expense</t>
  </si>
  <si>
    <t>OM907</t>
  </si>
  <si>
    <t>F010</t>
  </si>
  <si>
    <t>CUSTOMER ASSISTANCE EXPENSES</t>
  </si>
  <si>
    <t>OM908</t>
  </si>
  <si>
    <t>INFORMATIONAL AND INSTRUCTIONA</t>
  </si>
  <si>
    <t>OM909</t>
  </si>
  <si>
    <t>MISCELLANEOUS CUSTOMER SERVICE</t>
  </si>
  <si>
    <t>OM910</t>
  </si>
  <si>
    <t>Total Customer Service Expense</t>
  </si>
  <si>
    <t>OMCS</t>
  </si>
  <si>
    <t>Administrative and General Expense</t>
  </si>
  <si>
    <t>ADMIN. &amp; GEN. SALARIES-</t>
  </si>
  <si>
    <t>OM920</t>
  </si>
  <si>
    <t>OFFICE SUPPLIES AND EXPENSES</t>
  </si>
  <si>
    <t>OM921</t>
  </si>
  <si>
    <t>OUTSIDE SERVICES EMPLOYED</t>
  </si>
  <si>
    <t>OM923</t>
  </si>
  <si>
    <t>PROPERTY INSURANCE</t>
  </si>
  <si>
    <t>OM924</t>
  </si>
  <si>
    <t>INJURIES AND DAMAGES - INSURAN</t>
  </si>
  <si>
    <t>OM925</t>
  </si>
  <si>
    <t>EMPLOYEE BENEFITS</t>
  </si>
  <si>
    <t>OM926</t>
  </si>
  <si>
    <t>OM928</t>
  </si>
  <si>
    <t>MISCELLANEOUS GENERAL EXPENSES</t>
  </si>
  <si>
    <t>OM930</t>
  </si>
  <si>
    <t>RENTS AND LEASES</t>
  </si>
  <si>
    <t>OM931</t>
  </si>
  <si>
    <t>MAINTENANCE OF GENERAL PLANT</t>
  </si>
  <si>
    <t>Total Administrative and General Expense</t>
  </si>
  <si>
    <t>OMAG</t>
  </si>
  <si>
    <t>Total Operation and Maintenance Expenses</t>
  </si>
  <si>
    <t>TOM</t>
  </si>
  <si>
    <t>Labor Expenses</t>
  </si>
  <si>
    <t>Other Expenses</t>
  </si>
  <si>
    <t>Depreciation Expenses</t>
  </si>
  <si>
    <t>Total Depreciation Expense</t>
  </si>
  <si>
    <t>TDEPR</t>
  </si>
  <si>
    <t>PTAX</t>
  </si>
  <si>
    <t>OT</t>
  </si>
  <si>
    <t>INTLTD</t>
  </si>
  <si>
    <t>Other Deductions</t>
  </si>
  <si>
    <t>DEDUCT</t>
  </si>
  <si>
    <t>Total Other Expenses</t>
  </si>
  <si>
    <t>TOE</t>
  </si>
  <si>
    <t>Poles, Towers and Fixtures</t>
  </si>
  <si>
    <t>Overhead Conductors and Devices</t>
  </si>
  <si>
    <t>Underground Conductors and Devices</t>
  </si>
  <si>
    <t>Line Transformers</t>
  </si>
  <si>
    <t>Services</t>
  </si>
  <si>
    <t>Street Lighting</t>
  </si>
  <si>
    <t>Meter Reading</t>
  </si>
  <si>
    <t>Billing</t>
  </si>
  <si>
    <t>Allocation</t>
  </si>
  <si>
    <t xml:space="preserve">  Demand</t>
  </si>
  <si>
    <t>E01</t>
  </si>
  <si>
    <t>PLPPT</t>
  </si>
  <si>
    <t xml:space="preserve">  Customer</t>
  </si>
  <si>
    <t>C01</t>
  </si>
  <si>
    <t>C02</t>
  </si>
  <si>
    <t>C03</t>
  </si>
  <si>
    <t>C04</t>
  </si>
  <si>
    <t>C05</t>
  </si>
  <si>
    <t>C06</t>
  </si>
  <si>
    <t>PLT</t>
  </si>
  <si>
    <t>NPT</t>
  </si>
  <si>
    <t>Net Cost Rate Base</t>
  </si>
  <si>
    <t>RBPPT</t>
  </si>
  <si>
    <t>RBT</t>
  </si>
  <si>
    <t>OMPPT</t>
  </si>
  <si>
    <t>OMT</t>
  </si>
  <si>
    <t>LBPPT</t>
  </si>
  <si>
    <t>LBT</t>
  </si>
  <si>
    <t>PTT</t>
  </si>
  <si>
    <t>OTPPT</t>
  </si>
  <si>
    <t>OTT</t>
  </si>
  <si>
    <t>Operating Revenues</t>
  </si>
  <si>
    <t>REVUC</t>
  </si>
  <si>
    <t>Total Operating Revenues</t>
  </si>
  <si>
    <t>TOR</t>
  </si>
  <si>
    <t>Operating Expenses</t>
  </si>
  <si>
    <t xml:space="preserve">   Operation and Maintenance Expenses</t>
  </si>
  <si>
    <t xml:space="preserve">   Depreciation and Amortization Expenses</t>
  </si>
  <si>
    <t>Total Operating Expenses</t>
  </si>
  <si>
    <t>Rate of Return</t>
  </si>
  <si>
    <t>Energy Allocation Factors</t>
  </si>
  <si>
    <t>Energy Usage by Class</t>
  </si>
  <si>
    <t>Customer Allocation Factors</t>
  </si>
  <si>
    <t>Primary Distribution Plant -- Average Number of Customers</t>
  </si>
  <si>
    <t>Meter Costs -- Weighted Cost of Meters</t>
  </si>
  <si>
    <t>Lighting Systems -- Lighting Customers</t>
  </si>
  <si>
    <t>Meter Reading and Billing -- Weighted Cost</t>
  </si>
  <si>
    <t>Margin</t>
  </si>
  <si>
    <t>Revenue</t>
  </si>
  <si>
    <t>Transmission</t>
  </si>
  <si>
    <t>Transmission Plant</t>
  </si>
  <si>
    <t>Intangible Plant</t>
  </si>
  <si>
    <t>Total Transmission Plant</t>
  </si>
  <si>
    <t>FRANCHISE AND CONSENTS</t>
  </si>
  <si>
    <t>ORGANIZATION</t>
  </si>
  <si>
    <t>P301</t>
  </si>
  <si>
    <t>P302</t>
  </si>
  <si>
    <t>COMPLETED CONSTR NOT CLASSIFIED</t>
  </si>
  <si>
    <t>P106</t>
  </si>
  <si>
    <t>Plant in Service (Continued)</t>
  </si>
  <si>
    <t xml:space="preserve">  Total Utility Plant</t>
  </si>
  <si>
    <t xml:space="preserve">  Total Deferred Debits</t>
  </si>
  <si>
    <t>Transmission Expenses</t>
  </si>
  <si>
    <t>STATION EXPENSES</t>
  </si>
  <si>
    <t>MAINTENACE SUPERVISION AND ENG</t>
  </si>
  <si>
    <t>OPERATION SUPERVISION AND ENG</t>
  </si>
  <si>
    <t>MAINT OF STATION EQUIPMENT</t>
  </si>
  <si>
    <t>MAINT OF OVERHEAD LINES</t>
  </si>
  <si>
    <t>Total Transmission Expenses</t>
  </si>
  <si>
    <t>OM582</t>
  </si>
  <si>
    <t>PURCHASED POWER</t>
  </si>
  <si>
    <t>MAINTENANCE OF ST LIGHTS &amp; SIG SYSTEMS</t>
  </si>
  <si>
    <t>OM596</t>
  </si>
  <si>
    <t>Total Distribution Operation and Maintenance Expenses</t>
  </si>
  <si>
    <t>Transmission and Distribution Expenses</t>
  </si>
  <si>
    <t>MAINTENANCE OF MISC DISTR PLANT</t>
  </si>
  <si>
    <t>SUPERVISION</t>
  </si>
  <si>
    <t>DUPLICATE CHARGES-CR</t>
  </si>
  <si>
    <t>OM929</t>
  </si>
  <si>
    <t>Total Cost of Service (O&amp;M + Other Expenses)</t>
  </si>
  <si>
    <t>PTRAN</t>
  </si>
  <si>
    <t>F011</t>
  </si>
  <si>
    <t>PT&amp;D</t>
  </si>
  <si>
    <t>Adjustment to Reflect Depreciation Reserve</t>
  </si>
  <si>
    <t xml:space="preserve">  Accumulated Deferred Income Taxes</t>
  </si>
  <si>
    <t xml:space="preserve">  FAS 109 Deferred Income Taxes</t>
  </si>
  <si>
    <t xml:space="preserve">  Asset Retirement Obligation-Net Assets</t>
  </si>
  <si>
    <t xml:space="preserve"> Asset Retirement Obligation-Regulatory Liabilities</t>
  </si>
  <si>
    <t xml:space="preserve">   Depreciation for Asset Retirement Costs</t>
  </si>
  <si>
    <t xml:space="preserve">   Amortization Expense</t>
  </si>
  <si>
    <t xml:space="preserve">  Brokered Purchases</t>
  </si>
  <si>
    <t xml:space="preserve">  Settled Swap Revenue</t>
  </si>
  <si>
    <t xml:space="preserve">  Settled Swap Expense</t>
  </si>
  <si>
    <t>Eliminate ECR, MSR, DSM, FAC, GSC</t>
  </si>
  <si>
    <t>USGC Settlement</t>
  </si>
  <si>
    <t>Year Customers</t>
  </si>
  <si>
    <t>Rate PS</t>
  </si>
  <si>
    <t>Rate RTS</t>
  </si>
  <si>
    <t>Rate LE</t>
  </si>
  <si>
    <t>Power Service Primary</t>
  </si>
  <si>
    <t>Power Service Secondary</t>
  </si>
  <si>
    <t>Commercial TOD Primary</t>
  </si>
  <si>
    <t>Retail Transmission Service</t>
  </si>
  <si>
    <t>Traffic Lighting Rate TLE</t>
  </si>
  <si>
    <t>Federal &amp; State Income Tax Adjustment</t>
  </si>
  <si>
    <t>Federal &amp; State Income Tax Interest Adjustment</t>
  </si>
  <si>
    <t>Prior income tax true-ups &amp; adjustments</t>
  </si>
  <si>
    <t>Adjustment for domestic production activities</t>
  </si>
  <si>
    <t>Adjustment for tax basis depreciation reduction</t>
  </si>
  <si>
    <t>Adjustment for amortization of investment tax credit</t>
  </si>
  <si>
    <t>Unit Cost of Service Based on the Cost of Service Study</t>
  </si>
  <si>
    <t>Rate RS</t>
  </si>
  <si>
    <t>Customer Service Expenses</t>
  </si>
  <si>
    <t>Reference</t>
  </si>
  <si>
    <t>Demand-Related</t>
  </si>
  <si>
    <t>Energy-Related</t>
  </si>
  <si>
    <t>Customer-Related</t>
  </si>
  <si>
    <t>Check</t>
  </si>
  <si>
    <t>(1)</t>
  </si>
  <si>
    <t>(2)</t>
  </si>
  <si>
    <t>Rate Base Adjustments</t>
  </si>
  <si>
    <t>(3)</t>
  </si>
  <si>
    <t>Rate Base as Adjusted</t>
  </si>
  <si>
    <t>(4)</t>
  </si>
  <si>
    <t>(5)</t>
  </si>
  <si>
    <t>Return</t>
  </si>
  <si>
    <t>(6)</t>
  </si>
  <si>
    <t>(7)</t>
  </si>
  <si>
    <t>Net Income</t>
  </si>
  <si>
    <t>(8)</t>
  </si>
  <si>
    <t>Income Taxes</t>
  </si>
  <si>
    <t>(9)</t>
  </si>
  <si>
    <t>(10)</t>
  </si>
  <si>
    <t>(11)</t>
  </si>
  <si>
    <t>Other Taxes</t>
  </si>
  <si>
    <t>(12)</t>
  </si>
  <si>
    <t>Curtailable Service Credit</t>
  </si>
  <si>
    <t>(13)</t>
  </si>
  <si>
    <t>Expense Adjustments - Prod. Demand</t>
  </si>
  <si>
    <t>(14)</t>
  </si>
  <si>
    <t>Expense Adjustments - Energy</t>
  </si>
  <si>
    <t>(15)</t>
  </si>
  <si>
    <t>Expense Adjustments - Trans. Demand</t>
  </si>
  <si>
    <t>(16)</t>
  </si>
  <si>
    <t>Expense Adjustments - Distribution</t>
  </si>
  <si>
    <t>(17)</t>
  </si>
  <si>
    <t>Expense Adjustments - Other</t>
  </si>
  <si>
    <t>(18)</t>
  </si>
  <si>
    <t>Expense Adjustments - Total</t>
  </si>
  <si>
    <t>(19)</t>
  </si>
  <si>
    <t>Total Cost of Service</t>
  </si>
  <si>
    <t>(20)</t>
  </si>
  <si>
    <t>(21)</t>
  </si>
  <si>
    <t>Less: Misc Revenue - Energy</t>
  </si>
  <si>
    <t>(22)</t>
  </si>
  <si>
    <t>Less: Misc Revenue - Other</t>
  </si>
  <si>
    <t>(23)</t>
  </si>
  <si>
    <t>Less: Misc Revenue - Total</t>
  </si>
  <si>
    <t>(24)</t>
  </si>
  <si>
    <t>Net Cost of Service</t>
  </si>
  <si>
    <t>(25)</t>
  </si>
  <si>
    <t>Billing Units</t>
  </si>
  <si>
    <t>(26)</t>
  </si>
  <si>
    <t>Unit Costs</t>
  </si>
  <si>
    <t>Customer Charge</t>
  </si>
  <si>
    <t>Energy Charge</t>
  </si>
  <si>
    <t>Other Depreciation Expenses</t>
  </si>
  <si>
    <t>TREV01</t>
  </si>
  <si>
    <t>TEXP01</t>
  </si>
  <si>
    <t>Temperature Normalization - Revenue</t>
  </si>
  <si>
    <t>Temperature Normalization - Expenses</t>
  </si>
  <si>
    <t>REV01</t>
  </si>
  <si>
    <t>ECRREV2</t>
  </si>
  <si>
    <t>ECR Revenue for Roll-In</t>
  </si>
  <si>
    <t>Cost of Service Summary -- Pro-Forma (Adjusted for Proposed Increase)</t>
  </si>
  <si>
    <t>Revenue and Expense Adjust before IT</t>
  </si>
  <si>
    <t>ITADJ</t>
  </si>
  <si>
    <t>Proposed Increase</t>
  </si>
  <si>
    <t>Amount</t>
  </si>
  <si>
    <t>Winter Peak</t>
  </si>
  <si>
    <t>Summer Peak</t>
  </si>
  <si>
    <t xml:space="preserve">  Production Demand - Winter Peak</t>
  </si>
  <si>
    <t xml:space="preserve">  Production Demand - Summer Peak</t>
  </si>
  <si>
    <t xml:space="preserve">  Production Energy </t>
  </si>
  <si>
    <t xml:space="preserve">  Production Energy - Not Used</t>
  </si>
  <si>
    <t>Allocation Factors (Continued)</t>
  </si>
  <si>
    <t>Eliminate unbilled revenues</t>
  </si>
  <si>
    <t>Eliminate brokered sales revenues</t>
  </si>
  <si>
    <t>Annualized FAC roll-in to base rates</t>
  </si>
  <si>
    <t>Eliminate ECR revenues</t>
  </si>
  <si>
    <t>Remove Off-System ECR revenues</t>
  </si>
  <si>
    <t>Year end customer expense adjustment</t>
  </si>
  <si>
    <t>Annualized depreciation expense adjustment</t>
  </si>
  <si>
    <t>Pension &amp; post retirement expense adjustment</t>
  </si>
  <si>
    <t>Eliminate DSM expenses</t>
  </si>
  <si>
    <t>Property insurance expense adjustment</t>
  </si>
  <si>
    <t>Labor expense adjustment</t>
  </si>
  <si>
    <t>Eliminate advertising expenses</t>
  </si>
  <si>
    <t>MISO exit fee regulatory asset amortization</t>
  </si>
  <si>
    <t>FAC expense adjustments</t>
  </si>
  <si>
    <t>ECR plan eliminations expense</t>
  </si>
  <si>
    <t>Coal Tax Credit</t>
  </si>
  <si>
    <t>Grandfathering provision elimination</t>
  </si>
  <si>
    <t>2011 Wind Storm regulatory asset amortization</t>
  </si>
  <si>
    <t>General Management Audit regulatory asset amortization</t>
  </si>
  <si>
    <t>Residential Rate RS</t>
  </si>
  <si>
    <t>Power Service Primary Rate PS</t>
  </si>
  <si>
    <t>Power Service Secondary Rate PS</t>
  </si>
  <si>
    <t>Summary of Unadjusted Rates of Return by Class</t>
  </si>
  <si>
    <t>Property tax expense adjustment</t>
  </si>
  <si>
    <t>Electric Portion of Common Plant</t>
  </si>
  <si>
    <t>Gas Portion of Common Plant</t>
  </si>
  <si>
    <t xml:space="preserve">  CWIP Distribution</t>
  </si>
  <si>
    <t>PLANT HELD FOR FUTURE USE - DIST</t>
  </si>
  <si>
    <t>PLANT HELD FOR FUTURE USE - PROD</t>
  </si>
  <si>
    <t>OM504</t>
  </si>
  <si>
    <t>LB504</t>
  </si>
  <si>
    <t>STEAM TRANSFER EXPENSES</t>
  </si>
  <si>
    <t xml:space="preserve">   Depreciation Expenses</t>
  </si>
  <si>
    <t>Street Lighting Rate (RLS, LS, DSK)</t>
  </si>
  <si>
    <t>Rate RLS, LS, DSK</t>
  </si>
  <si>
    <t>Intermediate</t>
  </si>
  <si>
    <t>Peak</t>
  </si>
  <si>
    <t>(Winter)</t>
  </si>
  <si>
    <t>(Summer)</t>
  </si>
  <si>
    <t>Unit</t>
  </si>
  <si>
    <t>P374</t>
  </si>
  <si>
    <t>Cost of Service Summary -- Adjusted for Uniform Percentage Increase</t>
  </si>
  <si>
    <t>Full Year FAC Base Rate Change</t>
  </si>
  <si>
    <t>Adjustment to reflect changes to FAC calculations</t>
  </si>
  <si>
    <t>Adjustment to Off-System sales margins</t>
  </si>
  <si>
    <t>Eliminate rate mechanism revenue accruals</t>
  </si>
  <si>
    <t>Misc Service Revenue Allocator</t>
  </si>
  <si>
    <t>Adjustment to remove out of period items</t>
  </si>
  <si>
    <t>Adjustment for injuries and damages FERC account 925</t>
  </si>
  <si>
    <t>Adjustment for transfer of ITO functions</t>
  </si>
  <si>
    <t>Adjustment for Swap termination regulatory asset</t>
  </si>
  <si>
    <t>ECR Plan Eliminations</t>
  </si>
  <si>
    <t>ECR Revenue in Base Rates</t>
  </si>
  <si>
    <t>Summary of Adjusted Rates of Return by Class</t>
  </si>
  <si>
    <t>Summary of Rates of Return by Class w/Proposed Increase</t>
  </si>
  <si>
    <t>Lighting Rate RLS &amp; LS</t>
  </si>
  <si>
    <t>Lighting Rate LE</t>
  </si>
  <si>
    <t>Lighting Rate TLE</t>
  </si>
  <si>
    <t>Cost of Service Summary -- Equalized RORs based on Cost of Service</t>
  </si>
  <si>
    <t>Cost of Service Summary -- Pro-Forma w/Increase (Equalized RORs)</t>
  </si>
  <si>
    <t>Inter-Class Subsidies Received (Provided)</t>
  </si>
  <si>
    <t>Demand Charge</t>
  </si>
  <si>
    <t>Revenue per Billing Determinants</t>
  </si>
  <si>
    <t>Total Operating Revenue -- Adjusted for Uniform Percentage Increase</t>
  </si>
  <si>
    <t>Fuel Stock</t>
  </si>
  <si>
    <t xml:space="preserve">  CWIP General &amp; Common</t>
  </si>
  <si>
    <t>General Service Three Phase</t>
  </si>
  <si>
    <t xml:space="preserve">Forecasted </t>
  </si>
  <si>
    <t>General Service Three Phase Rate GS</t>
  </si>
  <si>
    <t>General Service Single Phase Rate GS</t>
  </si>
  <si>
    <t>Industrial TOD Primary</t>
  </si>
  <si>
    <t>Forecasted</t>
  </si>
  <si>
    <t>TOD Secondary</t>
  </si>
  <si>
    <t>Traffic Energy Rate TE</t>
  </si>
  <si>
    <t>Lighting Energy Rate LE</t>
  </si>
  <si>
    <t>Rate TOD</t>
  </si>
  <si>
    <t>Weighted Average Customers (Lighting = 9 Lights per Customer)</t>
  </si>
  <si>
    <t>Average Customers (Lighting = 9 Lights per Cust)</t>
  </si>
  <si>
    <t>in Base Rates</t>
  </si>
  <si>
    <t>CSR Credits</t>
  </si>
  <si>
    <t>Customer Account Changes</t>
  </si>
  <si>
    <t>Cane Run Depreciation adjustment</t>
  </si>
  <si>
    <t>For the 12 Months Ended June 30, 2016</t>
  </si>
  <si>
    <t>Average Customers</t>
  </si>
  <si>
    <t>Average Customers (Lighting = 9 Lights)</t>
  </si>
  <si>
    <t>Weighted Average Customers</t>
  </si>
  <si>
    <t>Average Transformer Customers</t>
  </si>
  <si>
    <t>Cust09</t>
  </si>
  <si>
    <t>Sum of the Individual Customer Demands (Transformers)</t>
  </si>
  <si>
    <t>SICDT</t>
  </si>
  <si>
    <t>Reflect Increase in Uncollectibles Expense</t>
  </si>
  <si>
    <t>Reflect Increase in PSC Fees</t>
  </si>
  <si>
    <t>TOD Rate TOD Secondary</t>
  </si>
  <si>
    <t>TOD Rate TOD Primary</t>
  </si>
  <si>
    <t>Rate PS Secondary</t>
  </si>
  <si>
    <t>Rate PS Primary</t>
  </si>
  <si>
    <t>Rate TOD Secondary</t>
  </si>
  <si>
    <t xml:space="preserve">General Service </t>
  </si>
  <si>
    <t>General Service</t>
  </si>
  <si>
    <t>Retail Transmission Service Rate RTS</t>
  </si>
  <si>
    <t>External Functional Vectors</t>
  </si>
  <si>
    <t>Special Contract #1</t>
  </si>
  <si>
    <t>Customer #1</t>
  </si>
  <si>
    <t>Customer #2</t>
  </si>
  <si>
    <t>Special Contract #2</t>
  </si>
  <si>
    <t>LE</t>
  </si>
</sst>
</file>

<file path=xl/styles.xml><?xml version="1.0" encoding="utf-8"?>
<styleSheet xmlns="http://schemas.openxmlformats.org/spreadsheetml/2006/main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0.0000000"/>
    <numFmt numFmtId="176" formatCode="_([$€-2]* #,##0.00_);_([$€-2]* \(#,##0.00\);_([$€-2]* &quot;-&quot;??_)"/>
    <numFmt numFmtId="177" formatCode="&quot;$&quot;#,##0\ ;\(&quot;$&quot;#,##0\)"/>
  </numFmts>
  <fonts count="44">
    <font>
      <sz val="11"/>
      <name val="Times New Roman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2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3">
    <xf numFmtId="0" fontId="0" fillId="0" borderId="0"/>
    <xf numFmtId="0" fontId="27" fillId="5" borderId="0">
      <alignment horizontal="left"/>
    </xf>
    <xf numFmtId="0" fontId="28" fillId="5" borderId="0">
      <alignment horizontal="right"/>
    </xf>
    <xf numFmtId="0" fontId="29" fillId="4" borderId="0">
      <alignment horizontal="center"/>
    </xf>
    <xf numFmtId="0" fontId="28" fillId="5" borderId="0">
      <alignment horizontal="right"/>
    </xf>
    <xf numFmtId="0" fontId="30" fillId="4" borderId="0">
      <alignment horizontal="left"/>
    </xf>
    <xf numFmtId="43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8" fillId="0" borderId="0" applyProtection="0"/>
    <xf numFmtId="0" fontId="19" fillId="0" borderId="0" applyProtection="0"/>
    <xf numFmtId="0" fontId="20" fillId="0" borderId="0" applyProtection="0"/>
    <xf numFmtId="0" fontId="21" fillId="0" borderId="0" applyProtection="0"/>
    <xf numFmtId="0" fontId="7" fillId="0" borderId="0" applyProtection="0"/>
    <xf numFmtId="0" fontId="18" fillId="0" borderId="0" applyProtection="0"/>
    <xf numFmtId="0" fontId="22" fillId="0" borderId="0" applyProtection="0"/>
    <xf numFmtId="2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5" borderId="0">
      <alignment horizontal="left"/>
    </xf>
    <xf numFmtId="0" fontId="31" fillId="4" borderId="0">
      <alignment horizontal="left"/>
    </xf>
    <xf numFmtId="41" fontId="39" fillId="0" borderId="0"/>
    <xf numFmtId="4" fontId="32" fillId="6" borderId="0">
      <alignment horizontal="right"/>
    </xf>
    <xf numFmtId="0" fontId="33" fillId="6" borderId="0">
      <alignment horizontal="center" vertical="center"/>
    </xf>
    <xf numFmtId="0" fontId="31" fillId="6" borderId="1"/>
    <xf numFmtId="0" fontId="33" fillId="6" borderId="0" applyBorder="0">
      <alignment horizontal="centerContinuous"/>
    </xf>
    <xf numFmtId="0" fontId="34" fillId="6" borderId="0" applyBorder="0">
      <alignment horizontal="centerContinuous"/>
    </xf>
    <xf numFmtId="9" fontId="2" fillId="0" borderId="0" applyFont="0" applyFill="0" applyBorder="0" applyAlignment="0" applyProtection="0"/>
    <xf numFmtId="0" fontId="31" fillId="3" borderId="0">
      <alignment horizontal="center"/>
    </xf>
    <xf numFmtId="49" fontId="35" fillId="4" borderId="0">
      <alignment horizontal="center"/>
    </xf>
    <xf numFmtId="0" fontId="28" fillId="5" borderId="0">
      <alignment horizontal="center"/>
    </xf>
    <xf numFmtId="0" fontId="28" fillId="5" borderId="0">
      <alignment horizontal="centerContinuous"/>
    </xf>
    <xf numFmtId="0" fontId="36" fillId="4" borderId="0">
      <alignment horizontal="left"/>
    </xf>
    <xf numFmtId="49" fontId="36" fillId="4" borderId="0">
      <alignment horizontal="center"/>
    </xf>
    <xf numFmtId="0" fontId="27" fillId="5" borderId="0">
      <alignment horizontal="left"/>
    </xf>
    <xf numFmtId="49" fontId="36" fillId="4" borderId="0">
      <alignment horizontal="left"/>
    </xf>
    <xf numFmtId="0" fontId="27" fillId="5" borderId="0">
      <alignment horizontal="centerContinuous"/>
    </xf>
    <xf numFmtId="0" fontId="27" fillId="5" borderId="0">
      <alignment horizontal="right"/>
    </xf>
    <xf numFmtId="49" fontId="31" fillId="4" borderId="0">
      <alignment horizontal="left"/>
    </xf>
    <xf numFmtId="0" fontId="28" fillId="5" borderId="0">
      <alignment horizontal="right"/>
    </xf>
    <xf numFmtId="0" fontId="36" fillId="2" borderId="0">
      <alignment horizontal="center"/>
    </xf>
    <xf numFmtId="0" fontId="37" fillId="2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" applyNumberFormat="0" applyFont="0" applyFill="0" applyAlignment="0" applyProtection="0"/>
    <xf numFmtId="0" fontId="38" fillId="4" borderId="0">
      <alignment horizontal="center"/>
    </xf>
  </cellStyleXfs>
  <cellXfs count="378">
    <xf numFmtId="0" fontId="0" fillId="0" borderId="0" xfId="0"/>
    <xf numFmtId="0" fontId="0" fillId="0" borderId="0" xfId="0" applyAlignment="1">
      <alignment horizontal="right"/>
    </xf>
    <xf numFmtId="164" fontId="0" fillId="0" borderId="0" xfId="8" applyNumberFormat="1" applyFont="1"/>
    <xf numFmtId="43" fontId="0" fillId="0" borderId="0" xfId="6" applyFont="1"/>
    <xf numFmtId="165" fontId="0" fillId="0" borderId="0" xfId="6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165" fontId="0" fillId="0" borderId="0" xfId="0" applyNumberFormat="1"/>
    <xf numFmtId="170" fontId="0" fillId="0" borderId="0" xfId="6" applyNumberFormat="1" applyFont="1"/>
    <xf numFmtId="0" fontId="4" fillId="0" borderId="0" xfId="0" applyFont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/>
    <xf numFmtId="43" fontId="4" fillId="0" borderId="0" xfId="6" applyFont="1" applyAlignment="1">
      <alignment horizontal="right"/>
    </xf>
    <xf numFmtId="0" fontId="4" fillId="0" borderId="0" xfId="0" applyFont="1" applyBorder="1"/>
    <xf numFmtId="164" fontId="6" fillId="0" borderId="0" xfId="8" applyNumberFormat="1" applyFont="1"/>
    <xf numFmtId="165" fontId="6" fillId="0" borderId="0" xfId="6" applyNumberFormat="1" applyFont="1"/>
    <xf numFmtId="10" fontId="0" fillId="0" borderId="0" xfId="30" applyNumberFormat="1" applyFont="1"/>
    <xf numFmtId="43" fontId="0" fillId="0" borderId="0" xfId="0" applyNumberFormat="1"/>
    <xf numFmtId="0" fontId="0" fillId="0" borderId="0" xfId="0" applyBorder="1"/>
    <xf numFmtId="43" fontId="4" fillId="0" borderId="0" xfId="6" applyFont="1" applyBorder="1" applyAlignment="1">
      <alignment horizontal="right"/>
    </xf>
    <xf numFmtId="170" fontId="4" fillId="0" borderId="0" xfId="6" applyNumberFormat="1" applyFont="1" applyBorder="1" applyAlignment="1">
      <alignment horizontal="right" wrapText="1"/>
    </xf>
    <xf numFmtId="165" fontId="4" fillId="0" borderId="0" xfId="6" applyNumberFormat="1" applyFont="1" applyBorder="1" applyAlignment="1">
      <alignment horizontal="right"/>
    </xf>
    <xf numFmtId="43" fontId="4" fillId="0" borderId="0" xfId="6" applyFont="1" applyBorder="1" applyAlignment="1">
      <alignment horizontal="right" wrapText="1"/>
    </xf>
    <xf numFmtId="0" fontId="4" fillId="0" borderId="3" xfId="0" applyFont="1" applyBorder="1" applyAlignment="1"/>
    <xf numFmtId="0" fontId="4" fillId="0" borderId="3" xfId="0" applyFont="1" applyBorder="1" applyAlignment="1">
      <alignment horizontal="left" wrapText="1"/>
    </xf>
    <xf numFmtId="0" fontId="9" fillId="0" borderId="0" xfId="0" applyFont="1"/>
    <xf numFmtId="43" fontId="4" fillId="0" borderId="3" xfId="6" applyFont="1" applyBorder="1" applyAlignment="1">
      <alignment horizontal="right"/>
    </xf>
    <xf numFmtId="170" fontId="0" fillId="0" borderId="0" xfId="6" applyNumberFormat="1" applyFont="1" applyAlignment="1">
      <alignment horizontal="right"/>
    </xf>
    <xf numFmtId="170" fontId="4" fillId="0" borderId="3" xfId="6" applyNumberFormat="1" applyFont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165" fontId="0" fillId="0" borderId="4" xfId="6" applyNumberFormat="1" applyFont="1" applyBorder="1"/>
    <xf numFmtId="10" fontId="0" fillId="0" borderId="4" xfId="30" applyNumberFormat="1" applyFont="1" applyBorder="1"/>
    <xf numFmtId="164" fontId="0" fillId="0" borderId="0" xfId="8" applyNumberFormat="1" applyFont="1" applyBorder="1"/>
    <xf numFmtId="165" fontId="0" fillId="0" borderId="0" xfId="6" applyNumberFormat="1" applyFont="1" applyBorder="1"/>
    <xf numFmtId="10" fontId="0" fillId="0" borderId="0" xfId="30" applyNumberFormat="1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4" xfId="0" applyBorder="1"/>
    <xf numFmtId="0" fontId="8" fillId="0" borderId="4" xfId="0" applyFont="1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Alignment="1">
      <alignment horizontal="centerContinuous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right" wrapText="1"/>
    </xf>
    <xf numFmtId="0" fontId="14" fillId="0" borderId="3" xfId="0" applyFont="1" applyBorder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5" fillId="0" borderId="0" xfId="0" applyFont="1" applyFill="1"/>
    <xf numFmtId="0" fontId="13" fillId="0" borderId="0" xfId="0" applyFont="1" applyFill="1"/>
    <xf numFmtId="2" fontId="13" fillId="0" borderId="0" xfId="0" applyNumberFormat="1" applyFont="1" applyFill="1"/>
    <xf numFmtId="164" fontId="13" fillId="0" borderId="0" xfId="8" applyNumberFormat="1" applyFont="1"/>
    <xf numFmtId="165" fontId="13" fillId="0" borderId="0" xfId="6" applyNumberFormat="1" applyFont="1"/>
    <xf numFmtId="164" fontId="13" fillId="0" borderId="0" xfId="0" applyNumberFormat="1" applyFont="1"/>
    <xf numFmtId="0" fontId="14" fillId="0" borderId="0" xfId="0" applyFont="1" applyFill="1"/>
    <xf numFmtId="165" fontId="13" fillId="0" borderId="0" xfId="0" applyNumberFormat="1" applyFont="1"/>
    <xf numFmtId="43" fontId="13" fillId="0" borderId="0" xfId="6" applyFont="1"/>
    <xf numFmtId="0" fontId="13" fillId="0" borderId="0" xfId="0" quotePrefix="1" applyFont="1" applyFill="1"/>
    <xf numFmtId="0" fontId="13" fillId="0" borderId="0" xfId="0" applyFont="1" applyBorder="1"/>
    <xf numFmtId="0" fontId="13" fillId="0" borderId="0" xfId="0" applyFont="1" applyFill="1" applyBorder="1"/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/>
    </xf>
    <xf numFmtId="0" fontId="14" fillId="0" borderId="3" xfId="0" applyFont="1" applyFill="1" applyBorder="1" applyAlignment="1">
      <alignment horizontal="right"/>
    </xf>
    <xf numFmtId="10" fontId="13" fillId="0" borderId="0" xfId="30" applyNumberFormat="1" applyFont="1"/>
    <xf numFmtId="43" fontId="13" fillId="0" borderId="0" xfId="0" applyNumberFormat="1" applyFont="1"/>
    <xf numFmtId="164" fontId="13" fillId="0" borderId="0" xfId="8" applyNumberFormat="1" applyFont="1" applyFill="1"/>
    <xf numFmtId="0" fontId="13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right"/>
    </xf>
    <xf numFmtId="165" fontId="13" fillId="0" borderId="0" xfId="6" applyNumberFormat="1" applyFont="1" applyFill="1"/>
    <xf numFmtId="164" fontId="13" fillId="0" borderId="0" xfId="0" applyNumberFormat="1" applyFont="1" applyFill="1"/>
    <xf numFmtId="166" fontId="13" fillId="0" borderId="0" xfId="0" applyNumberFormat="1" applyFont="1" applyFill="1"/>
    <xf numFmtId="43" fontId="13" fillId="0" borderId="0" xfId="6" applyFont="1" applyFill="1"/>
    <xf numFmtId="169" fontId="13" fillId="0" borderId="0" xfId="6" applyNumberFormat="1" applyFont="1" applyFill="1"/>
    <xf numFmtId="165" fontId="4" fillId="0" borderId="0" xfId="6" applyNumberFormat="1" applyFont="1" applyAlignment="1">
      <alignment horizontal="right"/>
    </xf>
    <xf numFmtId="43" fontId="6" fillId="0" borderId="0" xfId="6" applyFont="1"/>
    <xf numFmtId="165" fontId="3" fillId="0" borderId="0" xfId="6" applyNumberFormat="1" applyFont="1"/>
    <xf numFmtId="43" fontId="3" fillId="0" borderId="0" xfId="6" applyFont="1"/>
    <xf numFmtId="165" fontId="6" fillId="0" borderId="0" xfId="8" applyNumberFormat="1" applyFont="1"/>
    <xf numFmtId="0" fontId="10" fillId="0" borderId="0" xfId="0" applyFont="1"/>
    <xf numFmtId="0" fontId="11" fillId="0" borderId="0" xfId="0" applyFont="1" applyFill="1"/>
    <xf numFmtId="0" fontId="10" fillId="0" borderId="0" xfId="0" applyFont="1" applyFill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quotePrefix="1" applyFont="1" applyAlignment="1">
      <alignment horizontal="left"/>
    </xf>
    <xf numFmtId="164" fontId="10" fillId="0" borderId="0" xfId="0" applyNumberFormat="1" applyFont="1" applyFill="1"/>
    <xf numFmtId="0" fontId="11" fillId="0" borderId="3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10" fillId="0" borderId="0" xfId="0" applyNumberFormat="1" applyFont="1" applyFill="1"/>
    <xf numFmtId="164" fontId="10" fillId="0" borderId="0" xfId="8" applyNumberFormat="1" applyFont="1" applyFill="1"/>
    <xf numFmtId="0" fontId="11" fillId="0" borderId="4" xfId="0" applyFont="1" applyFill="1" applyBorder="1"/>
    <xf numFmtId="0" fontId="10" fillId="0" borderId="4" xfId="0" applyFont="1" applyFill="1" applyBorder="1"/>
    <xf numFmtId="164" fontId="10" fillId="0" borderId="4" xfId="8" applyNumberFormat="1" applyFont="1" applyFill="1" applyBorder="1"/>
    <xf numFmtId="166" fontId="10" fillId="0" borderId="4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5" fontId="10" fillId="0" borderId="0" xfId="6" applyNumberFormat="1" applyFont="1"/>
    <xf numFmtId="165" fontId="10" fillId="0" borderId="4" xfId="6" applyNumberFormat="1" applyFont="1" applyBorder="1"/>
    <xf numFmtId="165" fontId="10" fillId="0" borderId="0" xfId="0" applyNumberFormat="1" applyFont="1" applyFill="1"/>
    <xf numFmtId="170" fontId="13" fillId="0" borderId="0" xfId="6" applyNumberFormat="1" applyFont="1" applyFill="1"/>
    <xf numFmtId="0" fontId="13" fillId="0" borderId="0" xfId="0" quotePrefix="1" applyFont="1" applyFill="1" applyAlignment="1">
      <alignment horizontal="left"/>
    </xf>
    <xf numFmtId="165" fontId="13" fillId="0" borderId="0" xfId="0" applyNumberFormat="1" applyFont="1" applyFill="1"/>
    <xf numFmtId="0" fontId="25" fillId="0" borderId="0" xfId="0" applyFont="1"/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165" fontId="25" fillId="0" borderId="0" xfId="6" applyNumberFormat="1" applyFont="1"/>
    <xf numFmtId="165" fontId="25" fillId="0" borderId="0" xfId="0" applyNumberFormat="1" applyFont="1"/>
    <xf numFmtId="43" fontId="25" fillId="0" borderId="0" xfId="6" applyNumberFormat="1" applyFont="1"/>
    <xf numFmtId="44" fontId="25" fillId="0" borderId="0" xfId="8" applyFont="1"/>
    <xf numFmtId="172" fontId="25" fillId="0" borderId="0" xfId="8" applyNumberFormat="1" applyFont="1"/>
    <xf numFmtId="1" fontId="25" fillId="0" borderId="0" xfId="0" applyNumberFormat="1" applyFont="1"/>
    <xf numFmtId="0" fontId="25" fillId="0" borderId="0" xfId="0" applyFont="1" applyFill="1" applyAlignment="1">
      <alignment horizontal="center"/>
    </xf>
    <xf numFmtId="0" fontId="25" fillId="0" borderId="0" xfId="0" applyFont="1" applyFill="1"/>
    <xf numFmtId="165" fontId="25" fillId="0" borderId="0" xfId="6" applyNumberFormat="1" applyFont="1" applyBorder="1"/>
    <xf numFmtId="0" fontId="14" fillId="0" borderId="4" xfId="0" applyFont="1" applyBorder="1"/>
    <xf numFmtId="164" fontId="25" fillId="0" borderId="0" xfId="8" applyNumberFormat="1" applyFont="1"/>
    <xf numFmtId="164" fontId="25" fillId="0" borderId="0" xfId="8" applyNumberFormat="1" applyFont="1" applyFill="1"/>
    <xf numFmtId="164" fontId="25" fillId="0" borderId="0" xfId="8" applyNumberFormat="1" applyFont="1" applyFill="1" applyBorder="1"/>
    <xf numFmtId="165" fontId="25" fillId="0" borderId="0" xfId="6" applyNumberFormat="1" applyFont="1" applyFill="1" applyBorder="1" applyAlignment="1">
      <alignment horizontal="right"/>
    </xf>
    <xf numFmtId="43" fontId="25" fillId="0" borderId="0" xfId="6" applyFont="1"/>
    <xf numFmtId="43" fontId="25" fillId="0" borderId="0" xfId="0" applyNumberFormat="1" applyFont="1"/>
    <xf numFmtId="171" fontId="25" fillId="0" borderId="0" xfId="0" applyNumberFormat="1" applyFont="1"/>
    <xf numFmtId="164" fontId="26" fillId="0" borderId="0" xfId="8" applyNumberFormat="1" applyFont="1"/>
    <xf numFmtId="165" fontId="25" fillId="0" borderId="0" xfId="8" applyNumberFormat="1" applyFont="1"/>
    <xf numFmtId="4" fontId="25" fillId="0" borderId="0" xfId="0" applyNumberFormat="1" applyFont="1"/>
    <xf numFmtId="43" fontId="13" fillId="0" borderId="0" xfId="0" applyNumberFormat="1" applyFont="1" applyFill="1"/>
    <xf numFmtId="164" fontId="13" fillId="0" borderId="4" xfId="8" applyNumberFormat="1" applyFont="1" applyFill="1" applyBorder="1"/>
    <xf numFmtId="164" fontId="13" fillId="0" borderId="4" xfId="0" applyNumberFormat="1" applyFont="1" applyFill="1" applyBorder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10" fontId="14" fillId="0" borderId="0" xfId="30" applyNumberFormat="1" applyFont="1" applyFill="1" applyBorder="1"/>
    <xf numFmtId="0" fontId="13" fillId="0" borderId="0" xfId="0" applyFont="1" applyFill="1" applyBorder="1" applyAlignment="1">
      <alignment horizontal="center"/>
    </xf>
    <xf numFmtId="168" fontId="13" fillId="0" borderId="0" xfId="6" applyNumberFormat="1" applyFont="1" applyFill="1" applyBorder="1"/>
    <xf numFmtId="165" fontId="13" fillId="0" borderId="0" xfId="6" applyNumberFormat="1" applyFont="1" applyFill="1" applyBorder="1"/>
    <xf numFmtId="165" fontId="13" fillId="0" borderId="4" xfId="6" applyNumberFormat="1" applyFont="1" applyFill="1" applyBorder="1"/>
    <xf numFmtId="0" fontId="13" fillId="0" borderId="4" xfId="0" applyFont="1" applyFill="1" applyBorder="1" applyAlignment="1">
      <alignment horizontal="center"/>
    </xf>
    <xf numFmtId="10" fontId="13" fillId="0" borderId="0" xfId="0" applyNumberFormat="1" applyFont="1" applyFill="1"/>
    <xf numFmtId="0" fontId="14" fillId="0" borderId="5" xfId="0" applyFont="1" applyFill="1" applyBorder="1"/>
    <xf numFmtId="10" fontId="14" fillId="0" borderId="7" xfId="30" applyNumberFormat="1" applyFont="1" applyFill="1" applyBorder="1"/>
    <xf numFmtId="10" fontId="13" fillId="0" borderId="0" xfId="30" applyNumberFormat="1" applyFont="1" applyFill="1"/>
    <xf numFmtId="164" fontId="13" fillId="0" borderId="0" xfId="0" applyNumberFormat="1" applyFont="1" applyFill="1" applyBorder="1"/>
    <xf numFmtId="0" fontId="13" fillId="7" borderId="0" xfId="0" applyFont="1" applyFill="1"/>
    <xf numFmtId="164" fontId="13" fillId="7" borderId="0" xfId="0" applyNumberFormat="1" applyFont="1" applyFill="1"/>
    <xf numFmtId="0" fontId="13" fillId="7" borderId="0" xfId="0" applyFont="1" applyFill="1" applyAlignment="1">
      <alignment horizontal="center"/>
    </xf>
    <xf numFmtId="164" fontId="13" fillId="7" borderId="0" xfId="8" applyNumberFormat="1" applyFont="1" applyFill="1"/>
    <xf numFmtId="10" fontId="13" fillId="7" borderId="0" xfId="30" applyNumberFormat="1" applyFont="1" applyFill="1"/>
    <xf numFmtId="165" fontId="13" fillId="7" borderId="0" xfId="0" applyNumberFormat="1" applyFont="1" applyFill="1"/>
    <xf numFmtId="10" fontId="14" fillId="7" borderId="7" xfId="30" applyNumberFormat="1" applyFont="1" applyFill="1" applyBorder="1"/>
    <xf numFmtId="0" fontId="14" fillId="7" borderId="0" xfId="0" applyFont="1" applyFill="1" applyBorder="1"/>
    <xf numFmtId="170" fontId="13" fillId="0" borderId="0" xfId="0" applyNumberFormat="1" applyFont="1" applyFill="1" applyBorder="1"/>
    <xf numFmtId="0" fontId="13" fillId="0" borderId="0" xfId="0" applyNumberFormat="1" applyFont="1" applyFill="1"/>
    <xf numFmtId="165" fontId="13" fillId="8" borderId="0" xfId="6" applyNumberFormat="1" applyFont="1" applyFill="1"/>
    <xf numFmtId="164" fontId="13" fillId="8" borderId="0" xfId="8" applyNumberFormat="1" applyFont="1" applyFill="1"/>
    <xf numFmtId="0" fontId="13" fillId="0" borderId="0" xfId="0" applyFont="1" applyFill="1" applyAlignment="1">
      <alignment horizontal="left"/>
    </xf>
    <xf numFmtId="0" fontId="13" fillId="8" borderId="0" xfId="0" applyFont="1" applyFill="1" applyAlignment="1">
      <alignment horizontal="center"/>
    </xf>
    <xf numFmtId="0" fontId="13" fillId="8" borderId="0" xfId="0" applyFont="1" applyFill="1"/>
    <xf numFmtId="171" fontId="13" fillId="8" borderId="0" xfId="0" applyNumberFormat="1" applyFont="1" applyFill="1"/>
    <xf numFmtId="164" fontId="13" fillId="8" borderId="0" xfId="0" applyNumberFormat="1" applyFont="1" applyFill="1"/>
    <xf numFmtId="169" fontId="13" fillId="8" borderId="0" xfId="6" applyNumberFormat="1" applyFont="1" applyFill="1"/>
    <xf numFmtId="43" fontId="13" fillId="8" borderId="0" xfId="6" applyFont="1" applyFill="1"/>
    <xf numFmtId="167" fontId="13" fillId="8" borderId="0" xfId="0" applyNumberFormat="1" applyFont="1" applyFill="1"/>
    <xf numFmtId="0" fontId="13" fillId="9" borderId="0" xfId="0" applyFont="1" applyFill="1"/>
    <xf numFmtId="165" fontId="13" fillId="9" borderId="0" xfId="6" applyNumberFormat="1" applyFont="1" applyFill="1"/>
    <xf numFmtId="0" fontId="13" fillId="9" borderId="0" xfId="0" applyFont="1" applyFill="1" applyAlignment="1">
      <alignment horizontal="center"/>
    </xf>
    <xf numFmtId="43" fontId="13" fillId="9" borderId="0" xfId="0" applyNumberFormat="1" applyFont="1" applyFill="1"/>
    <xf numFmtId="164" fontId="13" fillId="9" borderId="0" xfId="8" applyNumberFormat="1" applyFont="1" applyFill="1"/>
    <xf numFmtId="165" fontId="13" fillId="9" borderId="0" xfId="0" applyNumberFormat="1" applyFont="1" applyFill="1"/>
    <xf numFmtId="170" fontId="13" fillId="9" borderId="0" xfId="6" applyNumberFormat="1" applyFont="1" applyFill="1"/>
    <xf numFmtId="169" fontId="13" fillId="9" borderId="0" xfId="6" applyNumberFormat="1" applyFont="1" applyFill="1"/>
    <xf numFmtId="164" fontId="13" fillId="9" borderId="0" xfId="0" applyNumberFormat="1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7" xfId="0" applyFont="1" applyBorder="1" applyAlignment="1">
      <alignment horizontal="center"/>
    </xf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0" fillId="0" borderId="13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/>
    <xf numFmtId="0" fontId="0" fillId="0" borderId="11" xfId="0" quotePrefix="1" applyBorder="1"/>
    <xf numFmtId="0" fontId="0" fillId="0" borderId="12" xfId="0" applyBorder="1"/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quotePrefix="1" applyFont="1" applyBorder="1"/>
    <xf numFmtId="0" fontId="7" fillId="0" borderId="12" xfId="0" applyFont="1" applyFill="1" applyBorder="1"/>
    <xf numFmtId="0" fontId="0" fillId="0" borderId="13" xfId="0" applyBorder="1" applyAlignment="1">
      <alignment horizontal="center"/>
    </xf>
    <xf numFmtId="164" fontId="0" fillId="0" borderId="13" xfId="8" applyNumberFormat="1" applyFont="1" applyBorder="1"/>
    <xf numFmtId="0" fontId="0" fillId="0" borderId="11" xfId="0" applyBorder="1"/>
    <xf numFmtId="0" fontId="2" fillId="0" borderId="12" xfId="0" applyFont="1" applyBorder="1"/>
    <xf numFmtId="0" fontId="7" fillId="0" borderId="11" xfId="0" quotePrefix="1" applyFont="1" applyFill="1" applyBorder="1"/>
    <xf numFmtId="164" fontId="7" fillId="0" borderId="13" xfId="8" applyNumberFormat="1" applyFont="1" applyBorder="1" applyAlignment="1">
      <alignment horizontal="center"/>
    </xf>
    <xf numFmtId="165" fontId="7" fillId="0" borderId="0" xfId="0" applyNumberFormat="1" applyFont="1" applyFill="1"/>
    <xf numFmtId="0" fontId="7" fillId="0" borderId="14" xfId="0" quotePrefix="1" applyFont="1" applyBorder="1"/>
    <xf numFmtId="0" fontId="0" fillId="0" borderId="17" xfId="0" applyBorder="1"/>
    <xf numFmtId="0" fontId="7" fillId="0" borderId="15" xfId="0" applyFont="1" applyBorder="1" applyAlignment="1">
      <alignment horizontal="center"/>
    </xf>
    <xf numFmtId="164" fontId="0" fillId="0" borderId="15" xfId="8" applyNumberFormat="1" applyFont="1" applyBorder="1"/>
    <xf numFmtId="0" fontId="2" fillId="0" borderId="0" xfId="0" applyFont="1"/>
    <xf numFmtId="2" fontId="0" fillId="0" borderId="0" xfId="0" applyNumberFormat="1"/>
    <xf numFmtId="0" fontId="13" fillId="9" borderId="0" xfId="0" applyNumberFormat="1" applyFont="1" applyFill="1"/>
    <xf numFmtId="0" fontId="8" fillId="0" borderId="0" xfId="0" applyFont="1" applyFill="1" applyBorder="1"/>
    <xf numFmtId="10" fontId="13" fillId="0" borderId="0" xfId="30" applyNumberFormat="1" applyFont="1" applyFill="1" applyBorder="1"/>
    <xf numFmtId="164" fontId="13" fillId="0" borderId="0" xfId="30" applyNumberFormat="1" applyFont="1" applyFill="1"/>
    <xf numFmtId="0" fontId="15" fillId="0" borderId="0" xfId="0" applyFont="1" applyFill="1" applyBorder="1"/>
    <xf numFmtId="44" fontId="13" fillId="0" borderId="0" xfId="8" applyFont="1" applyFill="1" applyBorder="1"/>
    <xf numFmtId="44" fontId="13" fillId="0" borderId="0" xfId="0" applyNumberFormat="1" applyFont="1" applyFill="1" applyBorder="1"/>
    <xf numFmtId="10" fontId="13" fillId="0" borderId="0" xfId="0" applyNumberFormat="1" applyFont="1" applyFill="1" applyBorder="1"/>
    <xf numFmtId="0" fontId="8" fillId="0" borderId="0" xfId="0" applyFont="1" applyBorder="1" applyAlignment="1"/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2" xfId="0" applyFont="1" applyFill="1" applyBorder="1"/>
    <xf numFmtId="165" fontId="2" fillId="0" borderId="0" xfId="6" applyNumberFormat="1" applyFont="1" applyFill="1" applyBorder="1"/>
    <xf numFmtId="0" fontId="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9" fillId="0" borderId="0" xfId="0" applyFont="1" applyBorder="1"/>
    <xf numFmtId="166" fontId="13" fillId="0" borderId="0" xfId="6" applyNumberFormat="1" applyFont="1" applyFill="1"/>
    <xf numFmtId="166" fontId="2" fillId="0" borderId="0" xfId="6" applyNumberFormat="1" applyFont="1" applyFill="1"/>
    <xf numFmtId="0" fontId="14" fillId="0" borderId="0" xfId="0" quotePrefix="1" applyFont="1" applyFill="1" applyAlignment="1">
      <alignment horizontal="left"/>
    </xf>
    <xf numFmtId="0" fontId="13" fillId="10" borderId="0" xfId="0" applyFont="1" applyFill="1"/>
    <xf numFmtId="0" fontId="13" fillId="10" borderId="0" xfId="0" quotePrefix="1" applyFont="1" applyFill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1" fillId="0" borderId="3" xfId="0" applyFont="1" applyBorder="1" applyAlignment="1">
      <alignment horizontal="right"/>
    </xf>
    <xf numFmtId="165" fontId="25" fillId="0" borderId="0" xfId="6" applyNumberFormat="1" applyFont="1" applyBorder="1" applyAlignment="1">
      <alignment horizontal="right"/>
    </xf>
    <xf numFmtId="167" fontId="25" fillId="0" borderId="0" xfId="6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44" fontId="25" fillId="0" borderId="0" xfId="8" applyFont="1" applyBorder="1" applyAlignment="1">
      <alignment horizontal="right"/>
    </xf>
    <xf numFmtId="43" fontId="0" fillId="0" borderId="0" xfId="6" applyFont="1" applyBorder="1"/>
    <xf numFmtId="10" fontId="13" fillId="0" borderId="0" xfId="0" applyNumberFormat="1" applyFont="1"/>
    <xf numFmtId="44" fontId="40" fillId="0" borderId="0" xfId="8" applyFont="1" applyFill="1"/>
    <xf numFmtId="0" fontId="0" fillId="0" borderId="0" xfId="0" applyFill="1"/>
    <xf numFmtId="165" fontId="13" fillId="0" borderId="0" xfId="8" applyNumberFormat="1" applyFont="1" applyFill="1"/>
    <xf numFmtId="17" fontId="13" fillId="0" borderId="0" xfId="0" applyNumberFormat="1" applyFont="1"/>
    <xf numFmtId="165" fontId="10" fillId="0" borderId="0" xfId="6" applyNumberFormat="1" applyFont="1" applyFill="1"/>
    <xf numFmtId="165" fontId="25" fillId="0" borderId="0" xfId="6" applyNumberFormat="1" applyFont="1" applyFill="1"/>
    <xf numFmtId="165" fontId="25" fillId="0" borderId="0" xfId="0" applyNumberFormat="1" applyFont="1" applyFill="1"/>
    <xf numFmtId="15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164" fontId="2" fillId="0" borderId="0" xfId="8" applyNumberFormat="1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/>
    <xf numFmtId="164" fontId="0" fillId="0" borderId="0" xfId="0" applyNumberFormat="1"/>
    <xf numFmtId="43" fontId="4" fillId="0" borderId="0" xfId="6" applyFont="1" applyBorder="1" applyAlignment="1"/>
    <xf numFmtId="165" fontId="0" fillId="0" borderId="0" xfId="6" quotePrefix="1" applyNumberFormat="1" applyFont="1"/>
    <xf numFmtId="0" fontId="13" fillId="0" borderId="0" xfId="0" applyFont="1" applyFill="1" applyAlignment="1">
      <alignment horizontal="right"/>
    </xf>
    <xf numFmtId="44" fontId="13" fillId="0" borderId="0" xfId="8" applyNumberFormat="1" applyFont="1" applyFill="1"/>
    <xf numFmtId="0" fontId="4" fillId="0" borderId="18" xfId="0" applyFont="1" applyBorder="1" applyAlignment="1">
      <alignment horizontal="center"/>
    </xf>
    <xf numFmtId="44" fontId="2" fillId="0" borderId="7" xfId="8" applyFont="1" applyBorder="1"/>
    <xf numFmtId="0" fontId="2" fillId="0" borderId="10" xfId="0" applyFont="1" applyBorder="1"/>
    <xf numFmtId="0" fontId="2" fillId="0" borderId="13" xfId="0" applyFont="1" applyBorder="1"/>
    <xf numFmtId="0" fontId="14" fillId="0" borderId="17" xfId="0" applyFont="1" applyBorder="1"/>
    <xf numFmtId="0" fontId="14" fillId="0" borderId="15" xfId="0" applyFont="1" applyBorder="1" applyAlignment="1">
      <alignment horizontal="center"/>
    </xf>
    <xf numFmtId="164" fontId="2" fillId="0" borderId="11" xfId="8" applyNumberFormat="1" applyFont="1" applyFill="1" applyBorder="1"/>
    <xf numFmtId="164" fontId="2" fillId="0" borderId="0" xfId="8" applyNumberFormat="1" applyFont="1" applyBorder="1" applyAlignment="1">
      <alignment horizontal="center"/>
    </xf>
    <xf numFmtId="165" fontId="2" fillId="0" borderId="11" xfId="6" applyNumberFormat="1" applyFont="1" applyFill="1" applyBorder="1"/>
    <xf numFmtId="0" fontId="2" fillId="0" borderId="11" xfId="0" applyFont="1" applyFill="1" applyBorder="1" applyAlignment="1">
      <alignment horizontal="center"/>
    </xf>
    <xf numFmtId="10" fontId="2" fillId="0" borderId="11" xfId="30" applyNumberFormat="1" applyFont="1" applyFill="1" applyBorder="1" applyAlignment="1">
      <alignment horizontal="right"/>
    </xf>
    <xf numFmtId="10" fontId="2" fillId="0" borderId="0" xfId="30" applyNumberFormat="1" applyFont="1" applyBorder="1" applyAlignment="1">
      <alignment horizontal="right"/>
    </xf>
    <xf numFmtId="164" fontId="13" fillId="0" borderId="11" xfId="0" applyNumberFormat="1" applyFont="1" applyFill="1" applyBorder="1" applyAlignment="1">
      <alignment horizontal="center"/>
    </xf>
    <xf numFmtId="44" fontId="2" fillId="0" borderId="11" xfId="8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2" fillId="0" borderId="0" xfId="6" applyNumberFormat="1" applyFont="1" applyBorder="1"/>
    <xf numFmtId="0" fontId="13" fillId="0" borderId="14" xfId="0" applyFont="1" applyBorder="1" applyAlignment="1">
      <alignment horizontal="center"/>
    </xf>
    <xf numFmtId="173" fontId="2" fillId="0" borderId="3" xfId="8" applyNumberFormat="1" applyFont="1" applyBorder="1"/>
    <xf numFmtId="44" fontId="2" fillId="0" borderId="3" xfId="8" applyFont="1" applyBorder="1"/>
    <xf numFmtId="0" fontId="13" fillId="0" borderId="0" xfId="0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4" fillId="0" borderId="0" xfId="0" quotePrefix="1" applyFont="1" applyFill="1"/>
    <xf numFmtId="0" fontId="15" fillId="0" borderId="0" xfId="0" quotePrefix="1" applyFont="1" applyFill="1" applyAlignment="1">
      <alignment horizontal="left"/>
    </xf>
    <xf numFmtId="0" fontId="13" fillId="0" borderId="0" xfId="6" applyNumberFormat="1" applyFont="1" applyFill="1"/>
    <xf numFmtId="0" fontId="13" fillId="0" borderId="0" xfId="6" applyNumberFormat="1" applyFont="1" applyFill="1" applyBorder="1"/>
    <xf numFmtId="165" fontId="2" fillId="0" borderId="0" xfId="6" applyNumberFormat="1" applyFont="1" applyFill="1" applyAlignment="1">
      <alignment horizontal="right"/>
    </xf>
    <xf numFmtId="165" fontId="4" fillId="0" borderId="0" xfId="0" applyNumberFormat="1" applyFont="1" applyFill="1"/>
    <xf numFmtId="10" fontId="25" fillId="0" borderId="0" xfId="30" applyNumberFormat="1" applyFont="1" applyFill="1"/>
    <xf numFmtId="43" fontId="25" fillId="0" borderId="0" xfId="6" applyNumberFormat="1" applyFont="1" applyFill="1"/>
    <xf numFmtId="165" fontId="4" fillId="0" borderId="0" xfId="6" applyNumberFormat="1" applyFont="1" applyFill="1" applyAlignment="1">
      <alignment horizontal="right"/>
    </xf>
    <xf numFmtId="165" fontId="25" fillId="11" borderId="0" xfId="6" applyNumberFormat="1" applyFont="1" applyFill="1"/>
    <xf numFmtId="165" fontId="25" fillId="11" borderId="0" xfId="6" applyNumberFormat="1" applyFont="1" applyFill="1" applyAlignment="1">
      <alignment horizontal="right"/>
    </xf>
    <xf numFmtId="0" fontId="25" fillId="11" borderId="0" xfId="0" applyFont="1" applyFill="1" applyAlignment="1">
      <alignment horizontal="right"/>
    </xf>
    <xf numFmtId="165" fontId="25" fillId="11" borderId="0" xfId="6" applyNumberFormat="1" applyFont="1" applyFill="1" applyBorder="1" applyAlignment="1">
      <alignment horizontal="right"/>
    </xf>
    <xf numFmtId="165" fontId="25" fillId="11" borderId="19" xfId="6" applyNumberFormat="1" applyFont="1" applyFill="1" applyBorder="1" applyAlignment="1">
      <alignment horizontal="right"/>
    </xf>
    <xf numFmtId="0" fontId="25" fillId="11" borderId="0" xfId="0" applyFont="1" applyFill="1"/>
    <xf numFmtId="165" fontId="25" fillId="11" borderId="0" xfId="0" applyNumberFormat="1" applyFont="1" applyFill="1" applyAlignment="1">
      <alignment horizontal="right"/>
    </xf>
    <xf numFmtId="165" fontId="25" fillId="11" borderId="0" xfId="0" applyNumberFormat="1" applyFont="1" applyFill="1" applyBorder="1" applyAlignment="1">
      <alignment horizontal="right"/>
    </xf>
    <xf numFmtId="165" fontId="25" fillId="11" borderId="4" xfId="6" applyNumberFormat="1" applyFont="1" applyFill="1" applyBorder="1" applyAlignment="1">
      <alignment horizontal="right"/>
    </xf>
    <xf numFmtId="165" fontId="25" fillId="11" borderId="4" xfId="0" applyNumberFormat="1" applyFont="1" applyFill="1" applyBorder="1" applyAlignment="1">
      <alignment horizontal="right"/>
    </xf>
    <xf numFmtId="10" fontId="25" fillId="11" borderId="0" xfId="30" applyNumberFormat="1" applyFont="1" applyFill="1" applyAlignment="1">
      <alignment horizontal="right"/>
    </xf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right"/>
    </xf>
    <xf numFmtId="164" fontId="25" fillId="11" borderId="0" xfId="0" applyNumberFormat="1" applyFont="1" applyFill="1" applyAlignment="1">
      <alignment horizontal="right"/>
    </xf>
    <xf numFmtId="164" fontId="25" fillId="11" borderId="0" xfId="8" applyNumberFormat="1" applyFont="1" applyFill="1" applyAlignment="1">
      <alignment horizontal="right"/>
    </xf>
    <xf numFmtId="165" fontId="3" fillId="11" borderId="0" xfId="6" applyNumberFormat="1" applyFont="1" applyFill="1" applyAlignment="1">
      <alignment horizontal="right"/>
    </xf>
    <xf numFmtId="165" fontId="3" fillId="11" borderId="0" xfId="6" applyNumberFormat="1" applyFont="1" applyFill="1" applyBorder="1" applyAlignment="1">
      <alignment horizontal="right"/>
    </xf>
    <xf numFmtId="165" fontId="2" fillId="11" borderId="0" xfId="6" applyNumberFormat="1" applyFont="1" applyFill="1" applyAlignment="1">
      <alignment horizontal="right"/>
    </xf>
    <xf numFmtId="164" fontId="2" fillId="11" borderId="0" xfId="8" applyNumberFormat="1" applyFont="1" applyFill="1" applyAlignment="1">
      <alignment horizontal="right"/>
    </xf>
    <xf numFmtId="0" fontId="14" fillId="0" borderId="18" xfId="0" applyFont="1" applyFill="1" applyBorder="1"/>
    <xf numFmtId="174" fontId="13" fillId="0" borderId="0" xfId="0" applyNumberFormat="1" applyFont="1" applyFill="1"/>
    <xf numFmtId="165" fontId="13" fillId="11" borderId="0" xfId="6" applyNumberFormat="1" applyFont="1" applyFill="1"/>
    <xf numFmtId="165" fontId="13" fillId="11" borderId="4" xfId="6" applyNumberFormat="1" applyFont="1" applyFill="1" applyBorder="1"/>
    <xf numFmtId="0" fontId="13" fillId="0" borderId="0" xfId="0" quotePrefix="1" applyFont="1" applyFill="1" applyBorder="1"/>
    <xf numFmtId="171" fontId="13" fillId="0" borderId="0" xfId="6" applyNumberFormat="1" applyFont="1" applyFill="1"/>
    <xf numFmtId="164" fontId="13" fillId="11" borderId="0" xfId="8" applyNumberFormat="1" applyFont="1" applyFill="1"/>
    <xf numFmtId="165" fontId="13" fillId="11" borderId="0" xfId="6" applyNumberFormat="1" applyFont="1" applyFill="1" applyBorder="1"/>
    <xf numFmtId="0" fontId="4" fillId="0" borderId="0" xfId="0" applyFont="1" applyFill="1" applyBorder="1" applyAlignment="1">
      <alignment horizontal="right"/>
    </xf>
    <xf numFmtId="165" fontId="0" fillId="0" borderId="0" xfId="6" applyNumberFormat="1" applyFont="1" applyFill="1" applyBorder="1"/>
    <xf numFmtId="43" fontId="4" fillId="0" borderId="0" xfId="6" applyFont="1" applyFill="1" applyBorder="1" applyAlignment="1">
      <alignment horizontal="right"/>
    </xf>
    <xf numFmtId="10" fontId="0" fillId="0" borderId="0" xfId="30" applyNumberFormat="1" applyFont="1" applyFill="1" applyBorder="1"/>
    <xf numFmtId="43" fontId="0" fillId="0" borderId="0" xfId="0" applyNumberFormat="1" applyBorder="1"/>
    <xf numFmtId="167" fontId="0" fillId="0" borderId="0" xfId="0" applyNumberFormat="1" applyBorder="1"/>
    <xf numFmtId="44" fontId="0" fillId="0" borderId="0" xfId="8" applyFont="1" applyBorder="1"/>
    <xf numFmtId="43" fontId="13" fillId="0" borderId="0" xfId="6" applyNumberFormat="1" applyFont="1" applyFill="1"/>
    <xf numFmtId="41" fontId="43" fillId="0" borderId="0" xfId="24" applyFont="1" applyFill="1" applyBorder="1"/>
    <xf numFmtId="173" fontId="0" fillId="0" borderId="0" xfId="0" applyNumberFormat="1"/>
    <xf numFmtId="0" fontId="14" fillId="0" borderId="18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5" fontId="4" fillId="0" borderId="0" xfId="6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3" fillId="0" borderId="0" xfId="0" applyNumberFormat="1" applyFont="1" applyBorder="1"/>
    <xf numFmtId="164" fontId="13" fillId="0" borderId="0" xfId="8" applyNumberFormat="1" applyFont="1" applyFill="1" applyBorder="1"/>
    <xf numFmtId="164" fontId="13" fillId="0" borderId="0" xfId="8" applyNumberFormat="1" applyFont="1" applyBorder="1"/>
    <xf numFmtId="43" fontId="13" fillId="0" borderId="0" xfId="0" applyNumberFormat="1" applyFont="1" applyFill="1" applyBorder="1"/>
    <xf numFmtId="165" fontId="13" fillId="0" borderId="0" xfId="0" applyNumberFormat="1" applyFont="1" applyFill="1" applyBorder="1"/>
    <xf numFmtId="43" fontId="13" fillId="0" borderId="0" xfId="6" applyFont="1" applyFill="1" applyBorder="1"/>
    <xf numFmtId="170" fontId="13" fillId="0" borderId="0" xfId="6" applyNumberFormat="1" applyFont="1" applyFill="1" applyBorder="1"/>
    <xf numFmtId="170" fontId="13" fillId="0" borderId="0" xfId="0" applyNumberFormat="1" applyFont="1" applyBorder="1"/>
    <xf numFmtId="171" fontId="13" fillId="0" borderId="0" xfId="0" applyNumberFormat="1" applyFont="1" applyFill="1" applyBorder="1"/>
    <xf numFmtId="44" fontId="13" fillId="0" borderId="0" xfId="8" applyFont="1" applyBorder="1"/>
    <xf numFmtId="175" fontId="13" fillId="0" borderId="0" xfId="0" applyNumberFormat="1" applyFont="1" applyFill="1" applyBorder="1"/>
    <xf numFmtId="2" fontId="13" fillId="0" borderId="0" xfId="0" applyNumberFormat="1" applyFont="1" applyFill="1" applyBorder="1"/>
    <xf numFmtId="0" fontId="13" fillId="0" borderId="0" xfId="0" quotePrefix="1" applyFont="1" applyFill="1" applyBorder="1" applyAlignment="1">
      <alignment horizontal="left"/>
    </xf>
    <xf numFmtId="170" fontId="17" fillId="0" borderId="0" xfId="0" applyNumberFormat="1" applyFont="1" applyFill="1" applyBorder="1"/>
    <xf numFmtId="170" fontId="17" fillId="0" borderId="0" xfId="0" applyNumberFormat="1" applyFont="1" applyBorder="1"/>
    <xf numFmtId="43" fontId="13" fillId="0" borderId="0" xfId="0" applyNumberFormat="1" applyFont="1" applyBorder="1"/>
    <xf numFmtId="43" fontId="17" fillId="0" borderId="0" xfId="6" applyFont="1" applyFill="1" applyBorder="1"/>
    <xf numFmtId="43" fontId="17" fillId="0" borderId="0" xfId="6" applyNumberFormat="1" applyFont="1" applyFill="1" applyBorder="1"/>
    <xf numFmtId="43" fontId="17" fillId="0" borderId="0" xfId="6" applyFont="1" applyBorder="1"/>
    <xf numFmtId="173" fontId="13" fillId="0" borderId="0" xfId="8" applyNumberFormat="1" applyFont="1" applyFill="1" applyBorder="1"/>
    <xf numFmtId="44" fontId="0" fillId="0" borderId="0" xfId="0" applyNumberFormat="1"/>
    <xf numFmtId="43" fontId="0" fillId="0" borderId="0" xfId="6" applyNumberFormat="1" applyFont="1"/>
  </cellXfs>
  <cellStyles count="53">
    <cellStyle name="ColumnAttributeAbovePrompt" xfId="1"/>
    <cellStyle name="ColumnAttributePrompt" xfId="2"/>
    <cellStyle name="ColumnAttributeValue" xfId="3"/>
    <cellStyle name="ColumnHeadingPrompt" xfId="4"/>
    <cellStyle name="ColumnHeadingValue" xfId="5"/>
    <cellStyle name="Comma" xfId="6" builtinId="3"/>
    <cellStyle name="Comma0" xfId="7"/>
    <cellStyle name="Currency" xfId="8" builtinId="4"/>
    <cellStyle name="Currency0" xfId="9"/>
    <cellStyle name="Date" xfId="10"/>
    <cellStyle name="Euro" xfId="11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ixed" xfId="19"/>
    <cellStyle name="Heading 1" xfId="20" builtinId="16" customBuiltin="1"/>
    <cellStyle name="Heading 2" xfId="21" builtinId="17" customBuiltin="1"/>
    <cellStyle name="LineItemPrompt" xfId="22"/>
    <cellStyle name="LineItemValue" xfId="23"/>
    <cellStyle name="Normal" xfId="0" builtinId="0"/>
    <cellStyle name="Normal 2 19" xfId="24"/>
    <cellStyle name="Output Amounts" xfId="25"/>
    <cellStyle name="Output Column Headings" xfId="26"/>
    <cellStyle name="Output Line Items" xfId="27"/>
    <cellStyle name="Output Report Heading" xfId="28"/>
    <cellStyle name="Output Report Title" xfId="29"/>
    <cellStyle name="Percent" xfId="30" builtinId="5"/>
    <cellStyle name="ReportTitlePrompt" xfId="31"/>
    <cellStyle name="ReportTitleValue" xfId="32"/>
    <cellStyle name="RowAcctAbovePrompt" xfId="33"/>
    <cellStyle name="RowAcctSOBAbovePrompt" xfId="34"/>
    <cellStyle name="RowAcctSOBValue" xfId="35"/>
    <cellStyle name="RowAcctValue" xfId="36"/>
    <cellStyle name="RowAttrAbovePrompt" xfId="37"/>
    <cellStyle name="RowAttrValue" xfId="38"/>
    <cellStyle name="RowColSetAbovePrompt" xfId="39"/>
    <cellStyle name="RowColSetLeftPrompt" xfId="40"/>
    <cellStyle name="RowColSetValue" xfId="41"/>
    <cellStyle name="RowLeftPrompt" xfId="42"/>
    <cellStyle name="SampleUsingFormatMask" xfId="43"/>
    <cellStyle name="SampleWithNoFormatMask" xfId="44"/>
    <cellStyle name="STYL5 - Style5" xfId="45"/>
    <cellStyle name="STYL6 - Style6" xfId="46"/>
    <cellStyle name="STYLE1 - Style1" xfId="47"/>
    <cellStyle name="STYLE2 - Style2" xfId="48"/>
    <cellStyle name="STYLE3 - Style3" xfId="49"/>
    <cellStyle name="STYLE4 - Style4" xfId="50"/>
    <cellStyle name="Total" xfId="51" builtinId="25" customBuiltin="1"/>
    <cellStyle name="UploadThisRowValue" xfId="5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DOWS/TEMP/1999/FACJAN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5Plan/Utility%20Plan/Margin/100504%20Version%20of%20GM%202005%20Plan/KU-Whsle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5Plan/Utility%20Plan/Margin/100504%20Version%20of%20GM%202005%20Plan/KU-Whsle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e011661/Local%20Settings/Temporary%20Internet%20Files/OLK29/Rate%20Case%20KU%2012mosJune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LGE_ELECTRIC_SCHEDULE%20C_D_102114_V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s/LG&amp;E/2008/lge0308re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2012/Billing%20Determinants/LGEBillDeterminants-Rate%20Cas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Plan/Utility%20Plan/Supporting%20Schedules/Gross%20Margin/Gross%20Margin%202006-2008%20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RevRptg\Reports\Data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ing/Tax%20Report/LGE/LGELedger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uments/BellarExhibi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WINNT/Profiles/e004977/Temporary%20Internet%20Files/OLK2D/Rate%20Case%20LGE%20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LGE%20Forecast%20Period%20Calendar%20-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C Fuel Calc. Adj (Past)"/>
      <sheetName val="OVEC Fuel Calc. Adj (Current)"/>
      <sheetName val="dbase"/>
      <sheetName val="Sheet1"/>
      <sheetName val="Rate"/>
      <sheetName val="Cost"/>
      <sheetName val="kwh"/>
      <sheetName val="ov-un"/>
      <sheetName val="FAC Recon "/>
      <sheetName val="Forced Out"/>
      <sheetName val="focrmc"/>
      <sheetName val="fotc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U"/>
      <sheetName val="KU Old"/>
      <sheetName val="CAP"/>
      <sheetName val="Ex 1"/>
      <sheetName val="Ex 2"/>
      <sheetName val="Ex 3"/>
      <sheetName val="Ex 4"/>
      <sheetName val="EX 5"/>
      <sheetName val="Ex 6"/>
      <sheetName val="Ex 7"/>
      <sheetName val="ROE-Electric"/>
      <sheetName val="1.00"/>
      <sheetName val="1.01"/>
      <sheetName val="1.02"/>
      <sheetName val="1.03"/>
      <sheetName val="1.04"/>
      <sheetName val="1.05"/>
      <sheetName val="1.06"/>
      <sheetName val="1.07"/>
      <sheetName val="ESM History-Final"/>
      <sheetName val="1.08"/>
      <sheetName val="FERC 449 Detail"/>
      <sheetName val="1.09"/>
      <sheetName val="DSM"/>
      <sheetName val="1.10"/>
      <sheetName val="1.11"/>
      <sheetName val="1.12"/>
      <sheetName val="1.12 (Sept2003)"/>
      <sheetName val="1.13"/>
      <sheetName val="1.14"/>
      <sheetName val="Storm (2)"/>
      <sheetName val="Storm"/>
      <sheetName val="1.15"/>
      <sheetName val="1.16"/>
      <sheetName val="1.17"/>
      <sheetName val="1.18"/>
      <sheetName val="OSS Margin (1998-2004)"/>
      <sheetName val="1.19"/>
      <sheetName val="1.20"/>
      <sheetName val="1.20 Gross"/>
      <sheetName val="1.21"/>
      <sheetName val="VDT"/>
      <sheetName val="RevDatabase"/>
      <sheetName val="1.22"/>
      <sheetName val="1.23"/>
      <sheetName val="1.24"/>
      <sheetName val="1.25"/>
      <sheetName val="1.26"/>
      <sheetName val="1.27"/>
      <sheetName val="1.28"/>
      <sheetName val="1.29"/>
      <sheetName val="1.30"/>
      <sheetName val="1.31"/>
      <sheetName val="1.32"/>
      <sheetName val="1.33"/>
      <sheetName val="1.34"/>
      <sheetName val="1.35"/>
      <sheetName val="1.36"/>
      <sheetName val="1.37"/>
      <sheetName val="1.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CH B-1"/>
      <sheetName val="SCH H-1"/>
      <sheetName val="SCH J-1 E"/>
      <sheetName val="SCH J-1.1|J-1.2"/>
      <sheetName val="&lt;&lt;&lt;IMPORT"/>
      <sheetName val="Rate Case Constants"/>
      <sheetName val="Index C"/>
      <sheetName val="SCH C-1 (CAPITAL)"/>
      <sheetName val="SCH C-2"/>
      <sheetName val="SCH C-2.1 B"/>
      <sheetName val="SCH C-2.1 F"/>
      <sheetName val="SCH C-2.2 B"/>
      <sheetName val="SCH C-2.2 F"/>
      <sheetName val="Index D"/>
      <sheetName val="SCH D-1"/>
      <sheetName val="SCH D-2 B"/>
      <sheetName val="SCH D-2 F"/>
      <sheetName val="SCH D-2.1"/>
      <sheetName val="DATA&gt;&gt;&gt;"/>
      <sheetName val="ProForma Adj F"/>
      <sheetName val="Rider Adj B"/>
      <sheetName val="Rider Adj F"/>
      <sheetName val="Int Sync"/>
      <sheetName val="IS E"/>
      <sheetName val="IS TC"/>
      <sheetName val="Revenue"/>
      <sheetName val="Rev-Tracker"/>
      <sheetName val="DSM Expenses"/>
      <sheetName val="ECR O&amp;M F"/>
      <sheetName val="ECR Depr F"/>
      <sheetName val="WPH-1.A Effective Tax Rate"/>
      <sheetName val="NOT USED&gt;&gt;&gt;"/>
      <sheetName val="SCH C-1 (RATE BASE)"/>
      <sheetName val="INT SYNC RB"/>
      <sheetName val="SCH C-2.2 F wTaxes"/>
      <sheetName val="SCH C-2.2 B w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0">
          <cell r="F20">
            <v>966746889.00949931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Index"/>
      <sheetName val="1"/>
      <sheetName val="2"/>
      <sheetName val="3"/>
      <sheetName val="4"/>
      <sheetName val="5"/>
      <sheetName val="6"/>
      <sheetName val="7-8"/>
      <sheetName val="9-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CODE"/>
      <sheetName val="22"/>
      <sheetName val="23"/>
      <sheetName val="24"/>
      <sheetName val="25"/>
      <sheetName val="26"/>
      <sheetName val="27"/>
      <sheetName val="28"/>
      <sheetName val="28.1"/>
      <sheetName val="28.2"/>
      <sheetName val="29"/>
      <sheetName val="29.1"/>
      <sheetName val="29.2"/>
      <sheetName val="30"/>
      <sheetName val="31"/>
      <sheetName val="32"/>
      <sheetName val="33"/>
      <sheetName val="33.1"/>
      <sheetName val="33.2"/>
      <sheetName val="34"/>
      <sheetName val="34.1"/>
      <sheetName val="34.2"/>
      <sheetName val="34.3"/>
      <sheetName val="34.4"/>
      <sheetName val="35"/>
      <sheetName val="36"/>
      <sheetName val="37"/>
      <sheetName val="38"/>
      <sheetName val="39"/>
      <sheetName val="40"/>
      <sheetName val="41"/>
      <sheetName val="check"/>
      <sheetName val="units"/>
      <sheetName val="validations"/>
      <sheetName val="Index1"/>
      <sheetName val="d1"/>
      <sheetName val="d2"/>
      <sheetName val="d3"/>
      <sheetName val="d5"/>
      <sheetName val="d7-10"/>
      <sheetName val="d11"/>
      <sheetName val="d12-13"/>
      <sheetName val="d14-15"/>
      <sheetName val="d16"/>
      <sheetName val="d17"/>
      <sheetName val="d18"/>
      <sheetName val="d19"/>
      <sheetName val="d20"/>
      <sheetName val="d23-24"/>
      <sheetName val="d26"/>
      <sheetName val="d27"/>
      <sheetName val="d28"/>
      <sheetName val="d28.1"/>
      <sheetName val="d28.2"/>
      <sheetName val="d29"/>
      <sheetName val="d29.1"/>
      <sheetName val="d29.2"/>
      <sheetName val="d30"/>
      <sheetName val="d31"/>
      <sheetName val="d32"/>
      <sheetName val="d33a"/>
      <sheetName val="d33b"/>
      <sheetName val="d33.1"/>
      <sheetName val="d33.2"/>
      <sheetName val="d34a"/>
      <sheetName val="d34b"/>
      <sheetName val="d34.1"/>
      <sheetName val="d34.2"/>
      <sheetName val="d34.3"/>
      <sheetName val="d34.4"/>
      <sheetName val="d35a"/>
      <sheetName val="d35b"/>
      <sheetName val="d36"/>
      <sheetName val="d37"/>
      <sheetName val="d38"/>
      <sheetName val="d39"/>
      <sheetName val="d40"/>
      <sheetName val="d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 refreshError="1"/>
      <sheetData sheetId="80" refreshError="1"/>
      <sheetData sheetId="81" refreshError="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s==&gt;"/>
      <sheetName val="RevDeltaRoll-in"/>
      <sheetName val="YrEndCustAdj"/>
      <sheetName val="Summary Test Year Revenues"/>
      <sheetName val="DetailTYRevenue"/>
      <sheetName val="StLtTYRevenue"/>
      <sheetName val="RateChangeEffect"/>
      <sheetName val="ProposedRev"/>
      <sheetName val="ProposedStLtRev"/>
      <sheetName val="ECR Rates"/>
      <sheetName val="Data==&gt;"/>
      <sheetName val="13thMonth"/>
      <sheetName val="12MonResults"/>
      <sheetName val="12MonLights"/>
      <sheetName val="12MonPoles"/>
      <sheetName val="Adjustments"/>
      <sheetName val="LghtAdj"/>
      <sheetName val="ECRBaseResults"/>
      <sheetName val="ECRBaseLights"/>
      <sheetName val="FACResults"/>
      <sheetName val="FACLights"/>
      <sheetName val="ECRRollin"/>
      <sheetName val="ECRLights"/>
      <sheetName val="Sources ==&gt;"/>
      <sheetName val="Rates"/>
      <sheetName val="LightingRates"/>
      <sheetName val="PoleRates"/>
      <sheetName val="1022"/>
      <sheetName val="1040"/>
      <sheetName val="1051"/>
      <sheetName val="1055"/>
      <sheetName val="MiscData"/>
      <sheetName val="Reconciliation==&gt;"/>
      <sheetName val="January"/>
      <sheetName val="February"/>
      <sheetName val="March"/>
      <sheetName val="April"/>
      <sheetName val="May"/>
      <sheetName val="June"/>
      <sheetName val="July"/>
      <sheetName val="August"/>
      <sheetName val="Sept"/>
      <sheetName val="Oct"/>
      <sheetName val="Nov"/>
      <sheetName val="Dec"/>
      <sheetName val="SB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4">
          <cell r="C4" t="str">
            <v>FLSP</v>
          </cell>
          <cell r="AQ4">
            <v>0</v>
          </cell>
        </row>
        <row r="5">
          <cell r="C5" t="str">
            <v>FLST</v>
          </cell>
          <cell r="AQ5">
            <v>0</v>
          </cell>
        </row>
        <row r="6">
          <cell r="C6">
            <v>0</v>
          </cell>
          <cell r="AQ6">
            <v>0</v>
          </cell>
        </row>
        <row r="7">
          <cell r="C7" t="str">
            <v>GSS</v>
          </cell>
          <cell r="AQ7">
            <v>1427.3600000000001</v>
          </cell>
        </row>
        <row r="8">
          <cell r="C8" t="str">
            <v>GSS</v>
          </cell>
          <cell r="AQ8">
            <v>0</v>
          </cell>
        </row>
        <row r="9">
          <cell r="C9" t="str">
            <v>GSS</v>
          </cell>
          <cell r="AQ9">
            <v>3692160.02</v>
          </cell>
        </row>
        <row r="10">
          <cell r="C10" t="str">
            <v>GSS</v>
          </cell>
          <cell r="AQ10">
            <v>3020.86</v>
          </cell>
        </row>
        <row r="11">
          <cell r="C11" t="str">
            <v>GSS</v>
          </cell>
          <cell r="AQ11">
            <v>26592.21</v>
          </cell>
        </row>
        <row r="12">
          <cell r="C12" t="str">
            <v>GSRP</v>
          </cell>
          <cell r="AQ12">
            <v>357.03000000000003</v>
          </cell>
        </row>
        <row r="13">
          <cell r="C13" t="str">
            <v>GSS</v>
          </cell>
          <cell r="AQ13">
            <v>167.39000000000001</v>
          </cell>
        </row>
        <row r="14">
          <cell r="C14" t="str">
            <v>PSS</v>
          </cell>
          <cell r="AQ14">
            <v>10684130.689999999</v>
          </cell>
        </row>
        <row r="15">
          <cell r="C15" t="str">
            <v>PSP</v>
          </cell>
          <cell r="AQ15">
            <v>872096.18999999983</v>
          </cell>
        </row>
        <row r="16">
          <cell r="C16" t="str">
            <v>PSS</v>
          </cell>
          <cell r="AQ16">
            <v>5873.8</v>
          </cell>
        </row>
        <row r="17">
          <cell r="C17" t="str">
            <v>CTODS</v>
          </cell>
          <cell r="AQ17">
            <v>2362113.9600000004</v>
          </cell>
        </row>
        <row r="18">
          <cell r="C18" t="str">
            <v>CTODP</v>
          </cell>
          <cell r="AQ18">
            <v>1586338.6899999997</v>
          </cell>
        </row>
        <row r="19">
          <cell r="C19" t="str">
            <v>GS3</v>
          </cell>
          <cell r="AQ19">
            <v>0</v>
          </cell>
        </row>
        <row r="20">
          <cell r="C20" t="str">
            <v>GS3</v>
          </cell>
          <cell r="AQ20">
            <v>6847598.0299999993</v>
          </cell>
        </row>
        <row r="21">
          <cell r="C21" t="str">
            <v>GS3</v>
          </cell>
          <cell r="AQ21">
            <v>257130.83000000002</v>
          </cell>
        </row>
        <row r="22">
          <cell r="C22" t="str">
            <v>G3RP</v>
          </cell>
          <cell r="AQ22">
            <v>444.59999999999997</v>
          </cell>
        </row>
        <row r="23">
          <cell r="C23" t="str">
            <v>GS3</v>
          </cell>
          <cell r="AQ23">
            <v>6573.4400000000014</v>
          </cell>
        </row>
        <row r="24">
          <cell r="C24" t="str">
            <v>LWC</v>
          </cell>
          <cell r="AQ24">
            <v>253619.68000000002</v>
          </cell>
        </row>
        <row r="25">
          <cell r="C25" t="str">
            <v>CSR</v>
          </cell>
          <cell r="AQ25">
            <v>0</v>
          </cell>
        </row>
        <row r="26">
          <cell r="C26" t="str">
            <v>CSR</v>
          </cell>
          <cell r="AQ26">
            <v>0</v>
          </cell>
        </row>
        <row r="27">
          <cell r="C27" t="str">
            <v>FK</v>
          </cell>
          <cell r="AQ27">
            <v>899734.22</v>
          </cell>
        </row>
        <row r="28">
          <cell r="C28" t="str">
            <v>RTS</v>
          </cell>
          <cell r="AQ28">
            <v>2501953.9499999997</v>
          </cell>
        </row>
        <row r="29">
          <cell r="C29" t="str">
            <v>PSS</v>
          </cell>
          <cell r="AQ29">
            <v>2441316.77</v>
          </cell>
        </row>
        <row r="30">
          <cell r="C30" t="str">
            <v>PSP</v>
          </cell>
          <cell r="AQ30">
            <v>279558.11000000004</v>
          </cell>
        </row>
        <row r="31">
          <cell r="C31" t="str">
            <v>ITODS</v>
          </cell>
          <cell r="AQ31">
            <v>713036.24000000011</v>
          </cell>
        </row>
        <row r="32">
          <cell r="C32" t="str">
            <v>ITODP</v>
          </cell>
          <cell r="AQ32">
            <v>6554682.1499999994</v>
          </cell>
        </row>
        <row r="33">
          <cell r="C33" t="str">
            <v>ITODP</v>
          </cell>
          <cell r="AQ33">
            <v>65218.580000000009</v>
          </cell>
        </row>
        <row r="34">
          <cell r="C34" t="str">
            <v>LE</v>
          </cell>
          <cell r="AQ34">
            <v>135.04</v>
          </cell>
        </row>
        <row r="35">
          <cell r="C35" t="str">
            <v>LE</v>
          </cell>
          <cell r="AQ35">
            <v>15412.350000000002</v>
          </cell>
        </row>
        <row r="36">
          <cell r="C36" t="str">
            <v>LE</v>
          </cell>
          <cell r="AQ36">
            <v>5975.96</v>
          </cell>
        </row>
        <row r="37">
          <cell r="C37" t="str">
            <v>TE</v>
          </cell>
          <cell r="AQ37">
            <v>17608.799999999996</v>
          </cell>
        </row>
        <row r="38">
          <cell r="C38" t="str">
            <v>TE</v>
          </cell>
          <cell r="AQ38">
            <v>5081.4600000000009</v>
          </cell>
        </row>
        <row r="39">
          <cell r="C39" t="str">
            <v>RS</v>
          </cell>
          <cell r="AQ39">
            <v>82710.409999999989</v>
          </cell>
        </row>
        <row r="40">
          <cell r="C40" t="str">
            <v>RS</v>
          </cell>
          <cell r="AQ40">
            <v>29162593.400000006</v>
          </cell>
        </row>
        <row r="41">
          <cell r="C41" t="str">
            <v>RS</v>
          </cell>
          <cell r="AQ41">
            <v>9526.7899999999972</v>
          </cell>
        </row>
        <row r="42">
          <cell r="C42" t="str">
            <v>VFD</v>
          </cell>
          <cell r="AQ42">
            <v>2540.1900000000005</v>
          </cell>
        </row>
        <row r="43">
          <cell r="C43" t="str">
            <v>RRP</v>
          </cell>
          <cell r="AQ43">
            <v>7123.91</v>
          </cell>
        </row>
        <row r="44">
          <cell r="C44" t="str">
            <v>LEV</v>
          </cell>
          <cell r="AQ44">
            <v>-256.06000000000006</v>
          </cell>
        </row>
        <row r="45">
          <cell r="C45" t="str">
            <v>FLSP</v>
          </cell>
          <cell r="AQ45">
            <v>0</v>
          </cell>
        </row>
        <row r="46">
          <cell r="C46" t="str">
            <v>FLST</v>
          </cell>
          <cell r="AQ46">
            <v>0</v>
          </cell>
        </row>
        <row r="47">
          <cell r="C47">
            <v>0</v>
          </cell>
          <cell r="AQ47">
            <v>0</v>
          </cell>
        </row>
        <row r="48">
          <cell r="C48" t="str">
            <v>GSS</v>
          </cell>
          <cell r="AQ48">
            <v>1496.2499999999998</v>
          </cell>
        </row>
        <row r="49">
          <cell r="C49" t="str">
            <v>GSS</v>
          </cell>
          <cell r="AQ49">
            <v>0</v>
          </cell>
        </row>
        <row r="50">
          <cell r="C50" t="str">
            <v>GSS</v>
          </cell>
          <cell r="AQ50">
            <v>3428873.2499999995</v>
          </cell>
        </row>
        <row r="51">
          <cell r="C51" t="str">
            <v>GSS</v>
          </cell>
          <cell r="AQ51">
            <v>3020.86</v>
          </cell>
        </row>
        <row r="52">
          <cell r="C52" t="str">
            <v>GSS</v>
          </cell>
          <cell r="AQ52">
            <v>26327.660000000003</v>
          </cell>
        </row>
        <row r="53">
          <cell r="C53" t="str">
            <v>GSRP</v>
          </cell>
          <cell r="AQ53">
            <v>359.97000000000008</v>
          </cell>
        </row>
        <row r="54">
          <cell r="C54" t="str">
            <v>GSS</v>
          </cell>
          <cell r="AQ54">
            <v>258.85000000000008</v>
          </cell>
        </row>
        <row r="55">
          <cell r="C55" t="str">
            <v>PSS</v>
          </cell>
          <cell r="AQ55">
            <v>9996354.7100000028</v>
          </cell>
        </row>
        <row r="56">
          <cell r="C56" t="str">
            <v>PSP</v>
          </cell>
          <cell r="AQ56">
            <v>904533.74</v>
          </cell>
        </row>
        <row r="57">
          <cell r="C57" t="str">
            <v>PSS</v>
          </cell>
          <cell r="AQ57">
            <v>6317.3999999999987</v>
          </cell>
        </row>
        <row r="58">
          <cell r="C58" t="str">
            <v>CTODS</v>
          </cell>
          <cell r="AQ58">
            <v>2151475.0700000003</v>
          </cell>
        </row>
        <row r="59">
          <cell r="C59" t="str">
            <v>CTODP</v>
          </cell>
          <cell r="AQ59">
            <v>1158291.0699999998</v>
          </cell>
        </row>
        <row r="60">
          <cell r="C60" t="str">
            <v>GS3</v>
          </cell>
          <cell r="AQ60">
            <v>0</v>
          </cell>
        </row>
        <row r="61">
          <cell r="C61" t="str">
            <v>GS3</v>
          </cell>
          <cell r="AQ61">
            <v>6416382.0200000005</v>
          </cell>
        </row>
        <row r="62">
          <cell r="C62" t="str">
            <v>GS3</v>
          </cell>
          <cell r="AQ62">
            <v>231239.36</v>
          </cell>
        </row>
        <row r="63">
          <cell r="C63" t="str">
            <v>G3RP</v>
          </cell>
          <cell r="AQ63">
            <v>315.03999999999996</v>
          </cell>
        </row>
        <row r="64">
          <cell r="C64" t="str">
            <v>GS3</v>
          </cell>
          <cell r="AQ64">
            <v>5084.1899999999996</v>
          </cell>
        </row>
        <row r="65">
          <cell r="C65" t="str">
            <v>LWC</v>
          </cell>
          <cell r="AQ65">
            <v>226779.22999999998</v>
          </cell>
        </row>
        <row r="66">
          <cell r="C66" t="str">
            <v>CSR</v>
          </cell>
          <cell r="AQ66">
            <v>0</v>
          </cell>
        </row>
        <row r="67">
          <cell r="C67" t="str">
            <v>CSR</v>
          </cell>
          <cell r="AQ67">
            <v>0</v>
          </cell>
        </row>
        <row r="68">
          <cell r="C68" t="str">
            <v>FK</v>
          </cell>
          <cell r="AQ68">
            <v>0</v>
          </cell>
        </row>
        <row r="69">
          <cell r="C69" t="str">
            <v>RTS</v>
          </cell>
          <cell r="AQ69">
            <v>1245230.72</v>
          </cell>
        </row>
        <row r="70">
          <cell r="C70" t="str">
            <v>PSS</v>
          </cell>
          <cell r="AQ70">
            <v>2231897.6799999997</v>
          </cell>
        </row>
        <row r="71">
          <cell r="C71" t="str">
            <v>PSP</v>
          </cell>
          <cell r="AQ71">
            <v>242617.02999999997</v>
          </cell>
        </row>
        <row r="72">
          <cell r="C72" t="str">
            <v>ITODS</v>
          </cell>
          <cell r="AQ72">
            <v>681996.88000000012</v>
          </cell>
        </row>
        <row r="73">
          <cell r="C73" t="str">
            <v>ITODP</v>
          </cell>
          <cell r="AQ73">
            <v>6040953.7999999989</v>
          </cell>
        </row>
        <row r="74">
          <cell r="C74" t="str">
            <v>ITODP</v>
          </cell>
          <cell r="AQ74">
            <v>0</v>
          </cell>
        </row>
        <row r="75">
          <cell r="C75" t="str">
            <v>LE</v>
          </cell>
          <cell r="AQ75">
            <v>135.04</v>
          </cell>
        </row>
        <row r="76">
          <cell r="C76" t="str">
            <v>LE</v>
          </cell>
          <cell r="AQ76">
            <v>14202.92</v>
          </cell>
        </row>
        <row r="77">
          <cell r="C77" t="str">
            <v>LE</v>
          </cell>
          <cell r="AQ77">
            <v>5580.75</v>
          </cell>
        </row>
        <row r="78">
          <cell r="C78" t="str">
            <v>TE</v>
          </cell>
          <cell r="AQ78">
            <v>16259.369999999999</v>
          </cell>
        </row>
        <row r="79">
          <cell r="C79" t="str">
            <v>TE</v>
          </cell>
          <cell r="AQ79">
            <v>5081.4600000000009</v>
          </cell>
        </row>
        <row r="80">
          <cell r="C80" t="str">
            <v>RS</v>
          </cell>
          <cell r="AQ80">
            <v>75459.700000000012</v>
          </cell>
        </row>
        <row r="81">
          <cell r="C81" t="str">
            <v>RS</v>
          </cell>
          <cell r="AQ81">
            <v>26261724.510000002</v>
          </cell>
        </row>
        <row r="82">
          <cell r="C82" t="str">
            <v>RS</v>
          </cell>
          <cell r="AQ82">
            <v>8153.5499999999993</v>
          </cell>
        </row>
        <row r="83">
          <cell r="C83" t="str">
            <v>VFD</v>
          </cell>
          <cell r="AQ83">
            <v>2234.35</v>
          </cell>
        </row>
        <row r="84">
          <cell r="C84" t="str">
            <v>RRP</v>
          </cell>
          <cell r="AQ84">
            <v>6325.71</v>
          </cell>
        </row>
        <row r="85">
          <cell r="C85" t="str">
            <v>LEV</v>
          </cell>
          <cell r="AQ85">
            <v>259.11</v>
          </cell>
        </row>
        <row r="86">
          <cell r="C86" t="str">
            <v>FLSP</v>
          </cell>
          <cell r="AQ86">
            <v>0</v>
          </cell>
        </row>
        <row r="87">
          <cell r="C87" t="str">
            <v>FLST</v>
          </cell>
          <cell r="AQ87">
            <v>0</v>
          </cell>
        </row>
        <row r="88">
          <cell r="C88">
            <v>0</v>
          </cell>
          <cell r="AQ88">
            <v>0</v>
          </cell>
        </row>
        <row r="89">
          <cell r="C89" t="str">
            <v>GSS</v>
          </cell>
          <cell r="AQ89">
            <v>1339.19</v>
          </cell>
        </row>
        <row r="90">
          <cell r="C90" t="str">
            <v>GSS</v>
          </cell>
          <cell r="AQ90">
            <v>0</v>
          </cell>
        </row>
        <row r="91">
          <cell r="C91" t="str">
            <v>GSS</v>
          </cell>
          <cell r="AQ91">
            <v>3263220.5900000003</v>
          </cell>
        </row>
        <row r="92">
          <cell r="C92" t="str">
            <v>GSS</v>
          </cell>
          <cell r="AQ92">
            <v>3025.41</v>
          </cell>
        </row>
        <row r="93">
          <cell r="C93" t="str">
            <v>GSS</v>
          </cell>
          <cell r="AQ93">
            <v>18020.400000000001</v>
          </cell>
        </row>
        <row r="94">
          <cell r="C94" t="str">
            <v>GSRP</v>
          </cell>
          <cell r="AQ94">
            <v>353.21999999999997</v>
          </cell>
        </row>
        <row r="95">
          <cell r="C95" t="str">
            <v>GSS</v>
          </cell>
          <cell r="AQ95">
            <v>12.769999999999998</v>
          </cell>
        </row>
        <row r="96">
          <cell r="C96" t="str">
            <v>PSS</v>
          </cell>
          <cell r="AQ96">
            <v>10292298.030000001</v>
          </cell>
        </row>
        <row r="97">
          <cell r="C97" t="str">
            <v>PSP</v>
          </cell>
          <cell r="AQ97">
            <v>889544.69</v>
          </cell>
        </row>
        <row r="98">
          <cell r="C98" t="str">
            <v>PSS</v>
          </cell>
          <cell r="AQ98">
            <v>5934.98</v>
          </cell>
        </row>
        <row r="99">
          <cell r="C99" t="str">
            <v>CTODS</v>
          </cell>
          <cell r="AQ99">
            <v>2242028.85</v>
          </cell>
        </row>
        <row r="100">
          <cell r="C100" t="str">
            <v>CTODP</v>
          </cell>
          <cell r="AQ100">
            <v>2193023.7600000002</v>
          </cell>
        </row>
        <row r="101">
          <cell r="C101" t="str">
            <v>GS3</v>
          </cell>
          <cell r="AQ101">
            <v>0</v>
          </cell>
        </row>
        <row r="102">
          <cell r="C102" t="str">
            <v>GS3</v>
          </cell>
          <cell r="AQ102">
            <v>6095132.9800000004</v>
          </cell>
        </row>
        <row r="103">
          <cell r="C103" t="str">
            <v>GS3</v>
          </cell>
          <cell r="AQ103">
            <v>150066.18</v>
          </cell>
        </row>
        <row r="104">
          <cell r="C104" t="str">
            <v>G3RP</v>
          </cell>
          <cell r="AQ104">
            <v>357.26999999999992</v>
          </cell>
        </row>
        <row r="105">
          <cell r="C105" t="str">
            <v>GS3</v>
          </cell>
          <cell r="AQ105">
            <v>4477.99</v>
          </cell>
        </row>
        <row r="106">
          <cell r="C106" t="str">
            <v>LWC</v>
          </cell>
          <cell r="AQ106">
            <v>0</v>
          </cell>
        </row>
        <row r="107">
          <cell r="C107" t="str">
            <v>CSR</v>
          </cell>
          <cell r="AQ107">
            <v>0</v>
          </cell>
        </row>
        <row r="108">
          <cell r="C108" t="str">
            <v>CSR</v>
          </cell>
          <cell r="AQ108">
            <v>0</v>
          </cell>
        </row>
        <row r="109">
          <cell r="C109" t="str">
            <v>FK</v>
          </cell>
          <cell r="AQ109">
            <v>857177.09</v>
          </cell>
        </row>
        <row r="110">
          <cell r="C110" t="str">
            <v>RTS</v>
          </cell>
          <cell r="AQ110">
            <v>2970429.4200000004</v>
          </cell>
        </row>
        <row r="111">
          <cell r="C111" t="str">
            <v>PSS</v>
          </cell>
          <cell r="AQ111">
            <v>2310370.9300000006</v>
          </cell>
        </row>
        <row r="112">
          <cell r="C112" t="str">
            <v>PSP</v>
          </cell>
          <cell r="AQ112">
            <v>241798.01</v>
          </cell>
        </row>
        <row r="113">
          <cell r="C113" t="str">
            <v>ITODS</v>
          </cell>
          <cell r="AQ113">
            <v>793319.13</v>
          </cell>
        </row>
        <row r="114">
          <cell r="C114" t="str">
            <v>ITODP</v>
          </cell>
          <cell r="AQ114">
            <v>6224674.4299999997</v>
          </cell>
        </row>
        <row r="115">
          <cell r="C115" t="str">
            <v>ITODP</v>
          </cell>
          <cell r="AQ115">
            <v>360758.19</v>
          </cell>
        </row>
        <row r="116">
          <cell r="C116" t="str">
            <v>LE</v>
          </cell>
          <cell r="AQ116">
            <v>-236.97</v>
          </cell>
        </row>
        <row r="117">
          <cell r="C117" t="str">
            <v>LE</v>
          </cell>
          <cell r="AQ117">
            <v>9185</v>
          </cell>
        </row>
        <row r="118">
          <cell r="C118" t="str">
            <v>LE</v>
          </cell>
          <cell r="AQ118">
            <v>4521.8099999999995</v>
          </cell>
        </row>
        <row r="119">
          <cell r="C119" t="str">
            <v>TE</v>
          </cell>
          <cell r="AQ119">
            <v>15585.380000000001</v>
          </cell>
        </row>
        <row r="120">
          <cell r="C120" t="str">
            <v>TE</v>
          </cell>
          <cell r="AQ120">
            <v>5097.9699999999993</v>
          </cell>
        </row>
        <row r="121">
          <cell r="C121" t="str">
            <v>RS</v>
          </cell>
          <cell r="AQ121">
            <v>71766.040000000008</v>
          </cell>
        </row>
        <row r="122">
          <cell r="C122" t="str">
            <v>RS</v>
          </cell>
          <cell r="AQ122">
            <v>23021132.720000006</v>
          </cell>
        </row>
        <row r="123">
          <cell r="C123" t="str">
            <v>RS</v>
          </cell>
          <cell r="AQ123">
            <v>7111.619999999999</v>
          </cell>
        </row>
        <row r="124">
          <cell r="C124" t="str">
            <v>VFD</v>
          </cell>
          <cell r="AQ124">
            <v>2106.9799999999996</v>
          </cell>
        </row>
        <row r="125">
          <cell r="C125" t="str">
            <v>RRP</v>
          </cell>
          <cell r="AQ125">
            <v>5796.4899999999989</v>
          </cell>
        </row>
        <row r="126">
          <cell r="C126" t="str">
            <v>LEV</v>
          </cell>
          <cell r="AQ126">
            <v>252.34</v>
          </cell>
        </row>
        <row r="127">
          <cell r="C127" t="str">
            <v>FLSP</v>
          </cell>
          <cell r="AQ127">
            <v>0</v>
          </cell>
        </row>
        <row r="128">
          <cell r="C128" t="str">
            <v>FLST</v>
          </cell>
          <cell r="AQ128">
            <v>0</v>
          </cell>
        </row>
        <row r="129">
          <cell r="C129">
            <v>0</v>
          </cell>
          <cell r="AQ129">
            <v>0</v>
          </cell>
        </row>
        <row r="130">
          <cell r="C130" t="str">
            <v>GSS</v>
          </cell>
          <cell r="AQ130">
            <v>1546.7599999999998</v>
          </cell>
        </row>
        <row r="131">
          <cell r="C131" t="str">
            <v>GSS</v>
          </cell>
          <cell r="AQ131">
            <v>0</v>
          </cell>
        </row>
        <row r="132">
          <cell r="C132" t="str">
            <v>GSS</v>
          </cell>
          <cell r="AQ132">
            <v>3235241.66</v>
          </cell>
        </row>
        <row r="133">
          <cell r="C133" t="str">
            <v>GSS</v>
          </cell>
          <cell r="AQ133">
            <v>-638.68999999999994</v>
          </cell>
        </row>
        <row r="134">
          <cell r="C134" t="str">
            <v>GSS</v>
          </cell>
          <cell r="AQ134">
            <v>13915.400000000001</v>
          </cell>
        </row>
        <row r="135">
          <cell r="C135" t="str">
            <v>GSRP</v>
          </cell>
          <cell r="AQ135">
            <v>586.33000000000004</v>
          </cell>
        </row>
        <row r="136">
          <cell r="C136" t="str">
            <v>GSS</v>
          </cell>
          <cell r="AQ136">
            <v>55.900000000000006</v>
          </cell>
        </row>
        <row r="137">
          <cell r="C137" t="str">
            <v>PSS</v>
          </cell>
          <cell r="AQ137">
            <v>10134265.950000001</v>
          </cell>
        </row>
        <row r="138">
          <cell r="C138" t="str">
            <v>PSP</v>
          </cell>
          <cell r="AQ138">
            <v>832933.26000000013</v>
          </cell>
        </row>
        <row r="139">
          <cell r="C139" t="str">
            <v>PSS</v>
          </cell>
          <cell r="AQ139">
            <v>14091.6</v>
          </cell>
        </row>
        <row r="140">
          <cell r="C140" t="str">
            <v>CTODS</v>
          </cell>
          <cell r="AQ140">
            <v>1964124.51</v>
          </cell>
        </row>
        <row r="141">
          <cell r="C141" t="str">
            <v>CTODP</v>
          </cell>
          <cell r="AQ141">
            <v>1836934.7300000002</v>
          </cell>
        </row>
        <row r="142">
          <cell r="C142" t="str">
            <v>GS3</v>
          </cell>
          <cell r="AQ142">
            <v>0</v>
          </cell>
        </row>
        <row r="143">
          <cell r="C143" t="str">
            <v>GS3</v>
          </cell>
          <cell r="AQ143">
            <v>5876458.4799999995</v>
          </cell>
        </row>
        <row r="144">
          <cell r="C144" t="str">
            <v>GS3</v>
          </cell>
          <cell r="AQ144">
            <v>139302.01</v>
          </cell>
        </row>
        <row r="145">
          <cell r="C145" t="str">
            <v>G3RP</v>
          </cell>
          <cell r="AQ145">
            <v>452.82</v>
          </cell>
        </row>
        <row r="146">
          <cell r="C146" t="str">
            <v>GS3</v>
          </cell>
          <cell r="AQ146">
            <v>3455.9199999999996</v>
          </cell>
        </row>
        <row r="147">
          <cell r="C147" t="str">
            <v>LWC</v>
          </cell>
          <cell r="AQ147">
            <v>214170.93</v>
          </cell>
        </row>
        <row r="148">
          <cell r="C148" t="str">
            <v>CSR</v>
          </cell>
          <cell r="AQ148">
            <v>0</v>
          </cell>
        </row>
        <row r="149">
          <cell r="C149" t="str">
            <v>CSR</v>
          </cell>
          <cell r="AQ149">
            <v>0</v>
          </cell>
        </row>
        <row r="150">
          <cell r="C150" t="str">
            <v>FK</v>
          </cell>
          <cell r="AQ150">
            <v>869395.80999999994</v>
          </cell>
        </row>
        <row r="151">
          <cell r="C151" t="str">
            <v>RTS</v>
          </cell>
          <cell r="AQ151">
            <v>2374279.4899999998</v>
          </cell>
        </row>
        <row r="152">
          <cell r="C152" t="str">
            <v>PSS</v>
          </cell>
          <cell r="AQ152">
            <v>2413342.0500000003</v>
          </cell>
        </row>
        <row r="153">
          <cell r="C153" t="str">
            <v>PSP</v>
          </cell>
          <cell r="AQ153">
            <v>176755.23000000004</v>
          </cell>
        </row>
        <row r="154">
          <cell r="C154" t="str">
            <v>ITODS</v>
          </cell>
          <cell r="AQ154">
            <v>586422.19000000006</v>
          </cell>
        </row>
        <row r="155">
          <cell r="C155" t="str">
            <v>ITODP</v>
          </cell>
          <cell r="AQ155">
            <v>5468224.0099999998</v>
          </cell>
        </row>
        <row r="156">
          <cell r="C156" t="str">
            <v>ITODP</v>
          </cell>
          <cell r="AQ156">
            <v>961451.85000000009</v>
          </cell>
        </row>
        <row r="157">
          <cell r="C157" t="str">
            <v>LE</v>
          </cell>
          <cell r="AQ157">
            <v>131.26999999999998</v>
          </cell>
        </row>
        <row r="158">
          <cell r="C158" t="str">
            <v>LE</v>
          </cell>
          <cell r="AQ158">
            <v>11728.41</v>
          </cell>
        </row>
        <row r="159">
          <cell r="C159" t="str">
            <v>LE</v>
          </cell>
          <cell r="AQ159">
            <v>3245.72</v>
          </cell>
        </row>
        <row r="160">
          <cell r="C160" t="str">
            <v>TE</v>
          </cell>
          <cell r="AQ160">
            <v>16181.170000000002</v>
          </cell>
        </row>
        <row r="161">
          <cell r="C161" t="str">
            <v>TE</v>
          </cell>
          <cell r="AQ161">
            <v>4973.8100000000004</v>
          </cell>
        </row>
        <row r="162">
          <cell r="C162" t="str">
            <v>RS</v>
          </cell>
          <cell r="AQ162">
            <v>70247.51999999999</v>
          </cell>
        </row>
        <row r="163">
          <cell r="C163" t="str">
            <v>RS</v>
          </cell>
          <cell r="AQ163">
            <v>21559339.709999997</v>
          </cell>
        </row>
        <row r="164">
          <cell r="C164" t="str">
            <v>RS</v>
          </cell>
          <cell r="AQ164">
            <v>3141.4600000000005</v>
          </cell>
        </row>
        <row r="165">
          <cell r="C165" t="str">
            <v>VFD</v>
          </cell>
          <cell r="AQ165">
            <v>2003.6599999999996</v>
          </cell>
        </row>
        <row r="166">
          <cell r="C166" t="str">
            <v>RRP</v>
          </cell>
          <cell r="AQ166">
            <v>5673.85</v>
          </cell>
        </row>
        <row r="167">
          <cell r="C167" t="str">
            <v>LEV</v>
          </cell>
          <cell r="AQ167">
            <v>0</v>
          </cell>
        </row>
        <row r="168">
          <cell r="C168" t="str">
            <v>FLSP</v>
          </cell>
          <cell r="AQ168">
            <v>0</v>
          </cell>
        </row>
        <row r="169">
          <cell r="C169" t="str">
            <v>FLST</v>
          </cell>
          <cell r="AQ169">
            <v>0</v>
          </cell>
        </row>
        <row r="170">
          <cell r="C170">
            <v>0</v>
          </cell>
          <cell r="AQ170">
            <v>0</v>
          </cell>
        </row>
        <row r="171">
          <cell r="C171" t="str">
            <v>GSS</v>
          </cell>
          <cell r="AQ171">
            <v>1587.41</v>
          </cell>
        </row>
        <row r="172">
          <cell r="C172" t="str">
            <v>GSS</v>
          </cell>
          <cell r="AQ172">
            <v>0</v>
          </cell>
        </row>
        <row r="173">
          <cell r="C173" t="str">
            <v>GSS</v>
          </cell>
          <cell r="AQ173">
            <v>3223066.12</v>
          </cell>
        </row>
        <row r="174">
          <cell r="C174" t="str">
            <v>GSS</v>
          </cell>
          <cell r="AQ174">
            <v>3055.1400000000003</v>
          </cell>
        </row>
        <row r="175">
          <cell r="C175" t="str">
            <v>GSS</v>
          </cell>
          <cell r="AQ175">
            <v>10260.520000000002</v>
          </cell>
        </row>
        <row r="176">
          <cell r="C176" t="str">
            <v>GSRP</v>
          </cell>
          <cell r="AQ176">
            <v>292.23000000000008</v>
          </cell>
        </row>
        <row r="177">
          <cell r="C177" t="str">
            <v>GSS</v>
          </cell>
          <cell r="AQ177">
            <v>47.77</v>
          </cell>
        </row>
        <row r="178">
          <cell r="C178" t="str">
            <v>PSS</v>
          </cell>
          <cell r="AQ178">
            <v>10700692.140000002</v>
          </cell>
        </row>
        <row r="179">
          <cell r="C179" t="str">
            <v>PSP</v>
          </cell>
          <cell r="AQ179">
            <v>1740947.95</v>
          </cell>
        </row>
        <row r="180">
          <cell r="C180" t="str">
            <v>PSS</v>
          </cell>
          <cell r="AQ180">
            <v>9768.6699999999983</v>
          </cell>
        </row>
        <row r="181">
          <cell r="C181" t="str">
            <v>CTODS</v>
          </cell>
          <cell r="AQ181">
            <v>2092363.44</v>
          </cell>
        </row>
        <row r="182">
          <cell r="C182" t="str">
            <v>CTODP</v>
          </cell>
          <cell r="AQ182">
            <v>1698782.29</v>
          </cell>
        </row>
        <row r="183">
          <cell r="C183" t="str">
            <v>GS3</v>
          </cell>
          <cell r="AQ183">
            <v>0</v>
          </cell>
        </row>
        <row r="184">
          <cell r="C184" t="str">
            <v>GS3</v>
          </cell>
          <cell r="AQ184">
            <v>6390956.5700000012</v>
          </cell>
        </row>
        <row r="185">
          <cell r="C185" t="str">
            <v>GS3</v>
          </cell>
          <cell r="AQ185">
            <v>104386.65</v>
          </cell>
        </row>
        <row r="186">
          <cell r="C186" t="str">
            <v>G3RP</v>
          </cell>
          <cell r="AQ186">
            <v>226.94</v>
          </cell>
        </row>
        <row r="187">
          <cell r="C187" t="str">
            <v>GS3</v>
          </cell>
          <cell r="AQ187">
            <v>3256.66</v>
          </cell>
        </row>
        <row r="188">
          <cell r="C188" t="str">
            <v>LWC</v>
          </cell>
          <cell r="AQ188">
            <v>313586.53000000003</v>
          </cell>
        </row>
        <row r="189">
          <cell r="C189" t="str">
            <v>CSR</v>
          </cell>
          <cell r="AQ189">
            <v>0</v>
          </cell>
        </row>
        <row r="190">
          <cell r="C190" t="str">
            <v>CSR</v>
          </cell>
          <cell r="AQ190">
            <v>0</v>
          </cell>
        </row>
        <row r="191">
          <cell r="C191" t="str">
            <v>FK</v>
          </cell>
          <cell r="AQ191">
            <v>806635.58000000007</v>
          </cell>
        </row>
        <row r="192">
          <cell r="C192" t="str">
            <v>RTS</v>
          </cell>
          <cell r="AQ192">
            <v>2537432.1299999994</v>
          </cell>
        </row>
        <row r="193">
          <cell r="C193" t="str">
            <v>PSS</v>
          </cell>
          <cell r="AQ193">
            <v>2744323.2699999996</v>
          </cell>
        </row>
        <row r="194">
          <cell r="C194" t="str">
            <v>PSP</v>
          </cell>
          <cell r="AQ194">
            <v>381158.2</v>
          </cell>
        </row>
        <row r="195">
          <cell r="C195" t="str">
            <v>ITODS</v>
          </cell>
          <cell r="AQ195">
            <v>586593.54</v>
          </cell>
        </row>
        <row r="196">
          <cell r="C196" t="str">
            <v>ITODP</v>
          </cell>
          <cell r="AQ196">
            <v>6182520.6000000006</v>
          </cell>
        </row>
        <row r="197">
          <cell r="C197" t="str">
            <v>ITODP</v>
          </cell>
          <cell r="AQ197">
            <v>49373.509999999995</v>
          </cell>
        </row>
        <row r="198">
          <cell r="C198" t="str">
            <v>LE</v>
          </cell>
          <cell r="AQ198">
            <v>131.27000000000001</v>
          </cell>
        </row>
        <row r="199">
          <cell r="C199" t="str">
            <v>LE</v>
          </cell>
          <cell r="AQ199">
            <v>10708.699999999997</v>
          </cell>
        </row>
        <row r="200">
          <cell r="C200" t="str">
            <v>LE</v>
          </cell>
          <cell r="AQ200">
            <v>5007.2500000000009</v>
          </cell>
        </row>
        <row r="201">
          <cell r="C201" t="str">
            <v>TE</v>
          </cell>
          <cell r="AQ201">
            <v>14872.589999999998</v>
          </cell>
        </row>
        <row r="202">
          <cell r="C202" t="str">
            <v>TE</v>
          </cell>
          <cell r="AQ202">
            <v>4973.8100000000004</v>
          </cell>
        </row>
        <row r="203">
          <cell r="C203" t="str">
            <v>RS</v>
          </cell>
          <cell r="AQ203">
            <v>63073.9</v>
          </cell>
        </row>
        <row r="204">
          <cell r="C204" t="str">
            <v>RS</v>
          </cell>
          <cell r="AQ204">
            <v>21767578.160000004</v>
          </cell>
        </row>
        <row r="205">
          <cell r="C205" t="str">
            <v>RS</v>
          </cell>
          <cell r="AQ205">
            <v>3667.2099999999996</v>
          </cell>
        </row>
        <row r="206">
          <cell r="C206" t="str">
            <v>VFD</v>
          </cell>
          <cell r="AQ206">
            <v>2032.7800000000002</v>
          </cell>
        </row>
        <row r="207">
          <cell r="C207" t="str">
            <v>RRP</v>
          </cell>
          <cell r="AQ207">
            <v>5682.9800000000005</v>
          </cell>
        </row>
        <row r="208">
          <cell r="C208" t="str">
            <v>LEV</v>
          </cell>
          <cell r="AQ208">
            <v>0</v>
          </cell>
        </row>
        <row r="209">
          <cell r="C209" t="str">
            <v>FLSP</v>
          </cell>
          <cell r="AQ209">
            <v>0</v>
          </cell>
        </row>
        <row r="210">
          <cell r="C210" t="str">
            <v>FLST</v>
          </cell>
          <cell r="AQ210">
            <v>0</v>
          </cell>
        </row>
        <row r="211">
          <cell r="C211">
            <v>0</v>
          </cell>
          <cell r="AQ211">
            <v>0</v>
          </cell>
        </row>
        <row r="212">
          <cell r="C212" t="str">
            <v>GSS</v>
          </cell>
          <cell r="AQ212">
            <v>1688.29</v>
          </cell>
        </row>
        <row r="213">
          <cell r="C213" t="str">
            <v>GSS</v>
          </cell>
          <cell r="AQ213">
            <v>0</v>
          </cell>
        </row>
        <row r="214">
          <cell r="C214" t="str">
            <v>GSS</v>
          </cell>
          <cell r="AQ214">
            <v>3862178.6300000004</v>
          </cell>
        </row>
        <row r="215">
          <cell r="C215" t="str">
            <v>GSS</v>
          </cell>
          <cell r="AQ215">
            <v>3055.14</v>
          </cell>
        </row>
        <row r="216">
          <cell r="C216" t="str">
            <v>GSS</v>
          </cell>
          <cell r="AQ216">
            <v>16602.230000000003</v>
          </cell>
        </row>
        <row r="217">
          <cell r="C217" t="str">
            <v>GSRP</v>
          </cell>
          <cell r="AQ217">
            <v>506.04</v>
          </cell>
        </row>
        <row r="218">
          <cell r="C218" t="str">
            <v>GSS</v>
          </cell>
          <cell r="AQ218">
            <v>105.26</v>
          </cell>
        </row>
        <row r="219">
          <cell r="C219" t="str">
            <v>PSS</v>
          </cell>
          <cell r="AQ219">
            <v>13159927.449999997</v>
          </cell>
        </row>
        <row r="220">
          <cell r="C220" t="str">
            <v>PSP</v>
          </cell>
          <cell r="AQ220">
            <v>1423098.43</v>
          </cell>
        </row>
        <row r="221">
          <cell r="C221" t="str">
            <v>PSS</v>
          </cell>
          <cell r="AQ221">
            <v>9846.3599999999969</v>
          </cell>
        </row>
        <row r="222">
          <cell r="C222" t="str">
            <v>CTODS</v>
          </cell>
          <cell r="AQ222">
            <v>2307583.9699999997</v>
          </cell>
        </row>
        <row r="223">
          <cell r="C223" t="str">
            <v>CTODP</v>
          </cell>
          <cell r="AQ223">
            <v>2116913.8700000006</v>
          </cell>
        </row>
        <row r="224">
          <cell r="C224" t="str">
            <v>GS3</v>
          </cell>
          <cell r="AQ224">
            <v>0</v>
          </cell>
        </row>
        <row r="225">
          <cell r="C225" t="str">
            <v>GS3</v>
          </cell>
          <cell r="AQ225">
            <v>7599351.919999999</v>
          </cell>
        </row>
        <row r="226">
          <cell r="C226" t="str">
            <v>GS3</v>
          </cell>
          <cell r="AQ226">
            <v>158846.88000000003</v>
          </cell>
        </row>
        <row r="227">
          <cell r="C227" t="str">
            <v>G3RP</v>
          </cell>
          <cell r="AQ227">
            <v>619.53</v>
          </cell>
        </row>
        <row r="228">
          <cell r="C228" t="str">
            <v>GS3</v>
          </cell>
          <cell r="AQ228">
            <v>3714.92</v>
          </cell>
        </row>
        <row r="229">
          <cell r="C229" t="str">
            <v>LWC</v>
          </cell>
          <cell r="AQ229">
            <v>240389.02000000002</v>
          </cell>
        </row>
        <row r="230">
          <cell r="C230" t="str">
            <v>CSR</v>
          </cell>
          <cell r="AQ230">
            <v>0</v>
          </cell>
        </row>
        <row r="231">
          <cell r="C231" t="str">
            <v>CSR</v>
          </cell>
          <cell r="AQ231">
            <v>0</v>
          </cell>
        </row>
        <row r="232">
          <cell r="C232" t="str">
            <v>FK</v>
          </cell>
          <cell r="AQ232">
            <v>923539.07000000007</v>
          </cell>
        </row>
        <row r="233">
          <cell r="C233" t="str">
            <v>RTS</v>
          </cell>
          <cell r="AQ233">
            <v>2590860.39</v>
          </cell>
        </row>
        <row r="234">
          <cell r="C234" t="str">
            <v>PSS</v>
          </cell>
          <cell r="AQ234">
            <v>2873593.1799999997</v>
          </cell>
        </row>
        <row r="235">
          <cell r="C235" t="str">
            <v>PSP</v>
          </cell>
          <cell r="AQ235">
            <v>322486.24999999988</v>
          </cell>
        </row>
        <row r="236">
          <cell r="C236" t="str">
            <v>ITODS</v>
          </cell>
          <cell r="AQ236">
            <v>740565.66999999993</v>
          </cell>
        </row>
        <row r="237">
          <cell r="C237" t="str">
            <v>ITODP</v>
          </cell>
          <cell r="AQ237">
            <v>7599573.4400000004</v>
          </cell>
        </row>
        <row r="238">
          <cell r="C238" t="str">
            <v>ITODP</v>
          </cell>
          <cell r="AQ238">
            <v>51632.74</v>
          </cell>
        </row>
        <row r="239">
          <cell r="C239" t="str">
            <v>LE</v>
          </cell>
          <cell r="AQ239">
            <v>131.27000000000001</v>
          </cell>
        </row>
        <row r="240">
          <cell r="C240" t="str">
            <v>LE</v>
          </cell>
          <cell r="AQ240">
            <v>8731.9299999999985</v>
          </cell>
        </row>
        <row r="241">
          <cell r="C241" t="str">
            <v>LE</v>
          </cell>
          <cell r="AQ241">
            <v>4162.0400000000009</v>
          </cell>
        </row>
        <row r="242">
          <cell r="C242" t="str">
            <v>TE</v>
          </cell>
          <cell r="AQ242">
            <v>15683.449999999999</v>
          </cell>
        </row>
        <row r="243">
          <cell r="C243" t="str">
            <v>TE</v>
          </cell>
          <cell r="AQ243">
            <v>4973.5500000000011</v>
          </cell>
        </row>
        <row r="244">
          <cell r="C244" t="str">
            <v>RS</v>
          </cell>
          <cell r="AQ244">
            <v>63747.48</v>
          </cell>
        </row>
        <row r="245">
          <cell r="C245" t="str">
            <v>RS</v>
          </cell>
          <cell r="AQ245">
            <v>32311768.169999998</v>
          </cell>
        </row>
        <row r="246">
          <cell r="C246" t="str">
            <v>RS</v>
          </cell>
          <cell r="AQ246">
            <v>6105.99</v>
          </cell>
        </row>
        <row r="247">
          <cell r="C247" t="str">
            <v>VFD</v>
          </cell>
          <cell r="AQ247">
            <v>2604.0100000000002</v>
          </cell>
        </row>
        <row r="248">
          <cell r="C248" t="str">
            <v>RRP</v>
          </cell>
          <cell r="AQ248">
            <v>8166.869999999999</v>
          </cell>
        </row>
        <row r="249">
          <cell r="C249" t="str">
            <v>LEV</v>
          </cell>
          <cell r="AQ249">
            <v>0</v>
          </cell>
        </row>
        <row r="250">
          <cell r="C250" t="str">
            <v>FLSP</v>
          </cell>
          <cell r="AQ250">
            <v>0</v>
          </cell>
        </row>
        <row r="251">
          <cell r="C251" t="str">
            <v>FLST</v>
          </cell>
          <cell r="AQ251">
            <v>0</v>
          </cell>
        </row>
        <row r="252">
          <cell r="C252">
            <v>0</v>
          </cell>
          <cell r="AQ252">
            <v>0</v>
          </cell>
        </row>
        <row r="253">
          <cell r="C253" t="str">
            <v>GSS</v>
          </cell>
          <cell r="AQ253">
            <v>1822.8100000000002</v>
          </cell>
        </row>
        <row r="254">
          <cell r="C254" t="str">
            <v>GSS</v>
          </cell>
          <cell r="AQ254">
            <v>0</v>
          </cell>
        </row>
        <row r="255">
          <cell r="C255" t="str">
            <v>GSS</v>
          </cell>
          <cell r="AQ255">
            <v>4143686.95</v>
          </cell>
        </row>
        <row r="256">
          <cell r="C256" t="str">
            <v>GSS</v>
          </cell>
          <cell r="AQ256">
            <v>3077.86</v>
          </cell>
        </row>
        <row r="257">
          <cell r="C257" t="str">
            <v>GSS</v>
          </cell>
          <cell r="AQ257">
            <v>18783.150000000001</v>
          </cell>
        </row>
        <row r="258">
          <cell r="C258" t="str">
            <v>GSRP</v>
          </cell>
          <cell r="AQ258">
            <v>570.82999999999993</v>
          </cell>
        </row>
        <row r="259">
          <cell r="C259" t="str">
            <v>GSS</v>
          </cell>
          <cell r="AQ259">
            <v>144.80999999999997</v>
          </cell>
        </row>
        <row r="260">
          <cell r="C260" t="str">
            <v>PSS</v>
          </cell>
          <cell r="AQ260">
            <v>13500578.310000002</v>
          </cell>
        </row>
        <row r="261">
          <cell r="C261" t="str">
            <v>PSP</v>
          </cell>
          <cell r="AQ261">
            <v>1127955.94</v>
          </cell>
        </row>
        <row r="262">
          <cell r="C262" t="str">
            <v>PSS</v>
          </cell>
          <cell r="AQ262">
            <v>0</v>
          </cell>
        </row>
        <row r="263">
          <cell r="C263" t="str">
            <v>CTODS</v>
          </cell>
          <cell r="AQ263">
            <v>2393603.2500000005</v>
          </cell>
        </row>
        <row r="264">
          <cell r="C264" t="str">
            <v>CTODP</v>
          </cell>
          <cell r="AQ264">
            <v>2037057.4799999997</v>
          </cell>
        </row>
        <row r="265">
          <cell r="C265" t="str">
            <v>GS3</v>
          </cell>
          <cell r="AQ265">
            <v>0</v>
          </cell>
        </row>
        <row r="266">
          <cell r="C266" t="str">
            <v>GS3</v>
          </cell>
          <cell r="AQ266">
            <v>8237908.3699999992</v>
          </cell>
        </row>
        <row r="267">
          <cell r="C267" t="str">
            <v>GS3</v>
          </cell>
          <cell r="AQ267">
            <v>192009.94999999995</v>
          </cell>
        </row>
        <row r="268">
          <cell r="C268" t="str">
            <v>G3RP</v>
          </cell>
          <cell r="AQ268">
            <v>989.68000000000006</v>
          </cell>
        </row>
        <row r="269">
          <cell r="C269" t="str">
            <v>GS3</v>
          </cell>
          <cell r="AQ269">
            <v>4089.95</v>
          </cell>
        </row>
        <row r="270">
          <cell r="C270" t="str">
            <v>LWC</v>
          </cell>
          <cell r="AQ270">
            <v>250041.78000000006</v>
          </cell>
        </row>
        <row r="271">
          <cell r="C271" t="str">
            <v>CSR</v>
          </cell>
          <cell r="AQ271">
            <v>0</v>
          </cell>
        </row>
        <row r="272">
          <cell r="C272" t="str">
            <v>CSR</v>
          </cell>
          <cell r="AQ272">
            <v>0</v>
          </cell>
        </row>
        <row r="273">
          <cell r="C273" t="str">
            <v>FK</v>
          </cell>
          <cell r="AQ273">
            <v>1140215.3799999997</v>
          </cell>
        </row>
        <row r="274">
          <cell r="C274" t="str">
            <v>RTS</v>
          </cell>
          <cell r="AQ274">
            <v>2326852.9799999995</v>
          </cell>
        </row>
        <row r="275">
          <cell r="C275" t="str">
            <v>PSS</v>
          </cell>
          <cell r="AQ275">
            <v>2762729.1300000004</v>
          </cell>
        </row>
        <row r="276">
          <cell r="C276" t="str">
            <v>PSP</v>
          </cell>
          <cell r="AQ276">
            <v>314157.80000000005</v>
          </cell>
        </row>
        <row r="277">
          <cell r="C277" t="str">
            <v>ITODS</v>
          </cell>
          <cell r="AQ277">
            <v>652510.03999999992</v>
          </cell>
        </row>
        <row r="278">
          <cell r="C278" t="str">
            <v>ITODP</v>
          </cell>
          <cell r="AQ278">
            <v>6968666.6399999997</v>
          </cell>
        </row>
        <row r="279">
          <cell r="C279" t="str">
            <v>ITODP</v>
          </cell>
          <cell r="AQ279">
            <v>57561.89</v>
          </cell>
        </row>
        <row r="280">
          <cell r="C280" t="str">
            <v>LE</v>
          </cell>
          <cell r="AQ280">
            <v>135.04</v>
          </cell>
        </row>
        <row r="281">
          <cell r="C281" t="str">
            <v>LE</v>
          </cell>
          <cell r="AQ281">
            <v>8981.7799999999988</v>
          </cell>
        </row>
        <row r="282">
          <cell r="C282" t="str">
            <v>LE</v>
          </cell>
          <cell r="AQ282">
            <v>3855.8500000000004</v>
          </cell>
        </row>
        <row r="283">
          <cell r="C283" t="str">
            <v>TE</v>
          </cell>
          <cell r="AQ283">
            <v>14764.939999999999</v>
          </cell>
        </row>
        <row r="284">
          <cell r="C284" t="str">
            <v>TE</v>
          </cell>
          <cell r="AQ284">
            <v>5081.4600000000009</v>
          </cell>
        </row>
        <row r="285">
          <cell r="C285" t="str">
            <v>RS</v>
          </cell>
          <cell r="AQ285">
            <v>59101.820000000014</v>
          </cell>
        </row>
        <row r="286">
          <cell r="C286" t="str">
            <v>RS</v>
          </cell>
          <cell r="AQ286">
            <v>38703930.340000004</v>
          </cell>
        </row>
        <row r="287">
          <cell r="C287" t="str">
            <v>RS</v>
          </cell>
          <cell r="AQ287">
            <v>7522.42</v>
          </cell>
        </row>
        <row r="288">
          <cell r="C288" t="str">
            <v>VFD</v>
          </cell>
          <cell r="AQ288">
            <v>2737.4300000000003</v>
          </cell>
        </row>
        <row r="289">
          <cell r="C289" t="str">
            <v>RRP</v>
          </cell>
          <cell r="AQ289">
            <v>9074.380000000001</v>
          </cell>
        </row>
        <row r="290">
          <cell r="C290" t="str">
            <v>LEV</v>
          </cell>
          <cell r="AQ290">
            <v>384.18999999999994</v>
          </cell>
        </row>
        <row r="291">
          <cell r="C291" t="str">
            <v>FLSP</v>
          </cell>
          <cell r="AQ291">
            <v>0</v>
          </cell>
        </row>
        <row r="292">
          <cell r="C292" t="str">
            <v>FLST</v>
          </cell>
          <cell r="AQ292">
            <v>0</v>
          </cell>
        </row>
        <row r="293">
          <cell r="C293">
            <v>0</v>
          </cell>
          <cell r="AQ293">
            <v>0</v>
          </cell>
        </row>
        <row r="294">
          <cell r="C294" t="str">
            <v>GSS</v>
          </cell>
          <cell r="AQ294">
            <v>1934.48</v>
          </cell>
        </row>
        <row r="295">
          <cell r="C295" t="str">
            <v>GSS</v>
          </cell>
          <cell r="AQ295">
            <v>0</v>
          </cell>
        </row>
        <row r="296">
          <cell r="C296" t="str">
            <v>GSS</v>
          </cell>
          <cell r="AQ296">
            <v>4594592.870000001</v>
          </cell>
        </row>
        <row r="297">
          <cell r="C297" t="str">
            <v>GSS</v>
          </cell>
          <cell r="AQ297">
            <v>3077.86</v>
          </cell>
        </row>
        <row r="298">
          <cell r="C298" t="str">
            <v>GSS</v>
          </cell>
          <cell r="AQ298">
            <v>23321.66</v>
          </cell>
        </row>
        <row r="299">
          <cell r="C299" t="str">
            <v>GSRP</v>
          </cell>
          <cell r="AQ299">
            <v>736.97</v>
          </cell>
        </row>
        <row r="300">
          <cell r="C300" t="str">
            <v>GSS</v>
          </cell>
          <cell r="AQ300">
            <v>164.42</v>
          </cell>
        </row>
        <row r="301">
          <cell r="C301" t="str">
            <v>PSS</v>
          </cell>
          <cell r="AQ301">
            <v>14565079.050000001</v>
          </cell>
        </row>
        <row r="302">
          <cell r="C302" t="str">
            <v>PSP</v>
          </cell>
          <cell r="AQ302">
            <v>1531875.16</v>
          </cell>
        </row>
        <row r="303">
          <cell r="C303" t="str">
            <v>PSS</v>
          </cell>
          <cell r="AQ303">
            <v>20479.439999999995</v>
          </cell>
        </row>
        <row r="304">
          <cell r="C304" t="str">
            <v>CTODS</v>
          </cell>
          <cell r="AQ304">
            <v>2594980.1800000006</v>
          </cell>
        </row>
        <row r="305">
          <cell r="C305" t="str">
            <v>CTODP</v>
          </cell>
          <cell r="AQ305">
            <v>2412829.7199999997</v>
          </cell>
        </row>
        <row r="306">
          <cell r="C306" t="str">
            <v>GS3</v>
          </cell>
          <cell r="AQ306">
            <v>0</v>
          </cell>
        </row>
        <row r="307">
          <cell r="C307" t="str">
            <v>GS3</v>
          </cell>
          <cell r="AQ307">
            <v>9349980.75</v>
          </cell>
        </row>
        <row r="308">
          <cell r="C308" t="str">
            <v>GS3</v>
          </cell>
          <cell r="AQ308">
            <v>223168.63999999998</v>
          </cell>
        </row>
        <row r="309">
          <cell r="C309" t="str">
            <v>G3RP</v>
          </cell>
          <cell r="AQ309">
            <v>1501.78</v>
          </cell>
        </row>
        <row r="310">
          <cell r="C310" t="str">
            <v>GS3</v>
          </cell>
          <cell r="AQ310">
            <v>4636.0199999999995</v>
          </cell>
        </row>
        <row r="311">
          <cell r="C311" t="str">
            <v>LWC</v>
          </cell>
          <cell r="AQ311">
            <v>257350.58999999997</v>
          </cell>
        </row>
        <row r="312">
          <cell r="C312" t="str">
            <v>CSR</v>
          </cell>
          <cell r="AQ312">
            <v>0</v>
          </cell>
        </row>
        <row r="313">
          <cell r="C313" t="str">
            <v>CSR</v>
          </cell>
          <cell r="AQ313">
            <v>0</v>
          </cell>
        </row>
        <row r="314">
          <cell r="C314" t="str">
            <v>FK</v>
          </cell>
          <cell r="AQ314">
            <v>1301195.4500000004</v>
          </cell>
        </row>
        <row r="315">
          <cell r="C315" t="str">
            <v>RTS</v>
          </cell>
          <cell r="AQ315">
            <v>2440964.38</v>
          </cell>
        </row>
        <row r="316">
          <cell r="C316" t="str">
            <v>PSS</v>
          </cell>
          <cell r="AQ316">
            <v>3070994.7299999995</v>
          </cell>
        </row>
        <row r="317">
          <cell r="C317" t="str">
            <v>PSP</v>
          </cell>
          <cell r="AQ317">
            <v>296021.00000000006</v>
          </cell>
        </row>
        <row r="318">
          <cell r="C318" t="str">
            <v>ITODS</v>
          </cell>
          <cell r="AQ318">
            <v>762880.9</v>
          </cell>
        </row>
        <row r="319">
          <cell r="C319" t="str">
            <v>ITODP</v>
          </cell>
          <cell r="AQ319">
            <v>9169819.0499999989</v>
          </cell>
        </row>
        <row r="320">
          <cell r="C320" t="str">
            <v>ITODP</v>
          </cell>
          <cell r="AQ320">
            <v>61793.17</v>
          </cell>
        </row>
        <row r="321">
          <cell r="C321" t="str">
            <v>LE</v>
          </cell>
          <cell r="AQ321">
            <v>135.04</v>
          </cell>
        </row>
        <row r="322">
          <cell r="C322" t="str">
            <v>LE</v>
          </cell>
          <cell r="AQ322">
            <v>9333.9499999999989</v>
          </cell>
        </row>
        <row r="323">
          <cell r="C323" t="str">
            <v>LE</v>
          </cell>
          <cell r="AQ323">
            <v>4662.3799999999992</v>
          </cell>
        </row>
        <row r="324">
          <cell r="C324" t="str">
            <v>TE</v>
          </cell>
          <cell r="AQ324">
            <v>15002.530000000002</v>
          </cell>
        </row>
        <row r="325">
          <cell r="C325" t="str">
            <v>TE</v>
          </cell>
          <cell r="AQ325">
            <v>5081.4600000000009</v>
          </cell>
        </row>
        <row r="326">
          <cell r="C326" t="str">
            <v>RS</v>
          </cell>
          <cell r="AQ326">
            <v>57161.67</v>
          </cell>
        </row>
        <row r="327">
          <cell r="C327" t="str">
            <v>RS</v>
          </cell>
          <cell r="AQ327">
            <v>44850977.149999999</v>
          </cell>
        </row>
        <row r="328">
          <cell r="C328" t="str">
            <v>RS</v>
          </cell>
          <cell r="AQ328">
            <v>9181.0700000000033</v>
          </cell>
        </row>
        <row r="329">
          <cell r="C329" t="str">
            <v>VFD</v>
          </cell>
          <cell r="AQ329">
            <v>2956.63</v>
          </cell>
        </row>
        <row r="330">
          <cell r="C330" t="str">
            <v>RRP</v>
          </cell>
          <cell r="AQ330">
            <v>10179.41</v>
          </cell>
        </row>
        <row r="331">
          <cell r="C331" t="str">
            <v>LEV</v>
          </cell>
          <cell r="AQ331">
            <v>402.36999999999995</v>
          </cell>
        </row>
        <row r="332">
          <cell r="C332" t="str">
            <v>FLSP</v>
          </cell>
          <cell r="AQ332">
            <v>0</v>
          </cell>
        </row>
        <row r="333">
          <cell r="C333" t="str">
            <v>FLST</v>
          </cell>
          <cell r="AQ333">
            <v>0</v>
          </cell>
        </row>
        <row r="334">
          <cell r="C334">
            <v>0</v>
          </cell>
          <cell r="AQ334">
            <v>0</v>
          </cell>
        </row>
        <row r="335">
          <cell r="C335" t="str">
            <v>GSS</v>
          </cell>
          <cell r="AQ335">
            <v>1704.62</v>
          </cell>
        </row>
        <row r="336">
          <cell r="C336" t="str">
            <v>GSS</v>
          </cell>
          <cell r="AQ336">
            <v>0</v>
          </cell>
        </row>
        <row r="337">
          <cell r="C337" t="str">
            <v>GSS</v>
          </cell>
          <cell r="AQ337">
            <v>4094669.2100000004</v>
          </cell>
        </row>
        <row r="338">
          <cell r="C338" t="str">
            <v>GSS</v>
          </cell>
          <cell r="AQ338">
            <v>3020.86</v>
          </cell>
        </row>
        <row r="339">
          <cell r="C339" t="str">
            <v>GSS</v>
          </cell>
          <cell r="AQ339">
            <v>16420.560000000001</v>
          </cell>
        </row>
        <row r="340">
          <cell r="C340" t="str">
            <v>GSRP</v>
          </cell>
          <cell r="AQ340">
            <v>643.21</v>
          </cell>
        </row>
        <row r="341">
          <cell r="C341" t="str">
            <v>GSS</v>
          </cell>
          <cell r="AQ341">
            <v>86.69</v>
          </cell>
        </row>
        <row r="342">
          <cell r="C342" t="str">
            <v>PSS</v>
          </cell>
          <cell r="AQ342">
            <v>13729364.52</v>
          </cell>
        </row>
        <row r="343">
          <cell r="C343" t="str">
            <v>PSP</v>
          </cell>
          <cell r="AQ343">
            <v>1124397.2699999998</v>
          </cell>
        </row>
        <row r="344">
          <cell r="C344" t="str">
            <v>PSS</v>
          </cell>
          <cell r="AQ344">
            <v>0</v>
          </cell>
        </row>
        <row r="345">
          <cell r="C345" t="str">
            <v>CTODS</v>
          </cell>
          <cell r="AQ345">
            <v>2470908.3400000003</v>
          </cell>
        </row>
        <row r="346">
          <cell r="C346" t="str">
            <v>CTODP</v>
          </cell>
          <cell r="AQ346">
            <v>2367088.16</v>
          </cell>
        </row>
        <row r="347">
          <cell r="C347" t="str">
            <v>GS3</v>
          </cell>
          <cell r="AQ347">
            <v>0</v>
          </cell>
        </row>
        <row r="348">
          <cell r="C348" t="str">
            <v>GS3</v>
          </cell>
          <cell r="AQ348">
            <v>8445717.2800000012</v>
          </cell>
        </row>
        <row r="349">
          <cell r="C349" t="str">
            <v>GS3</v>
          </cell>
          <cell r="AQ349">
            <v>161510.55000000005</v>
          </cell>
        </row>
        <row r="350">
          <cell r="C350" t="str">
            <v>G3RP</v>
          </cell>
          <cell r="AQ350">
            <v>1046.5700000000002</v>
          </cell>
        </row>
        <row r="351">
          <cell r="C351" t="str">
            <v>GS3</v>
          </cell>
          <cell r="AQ351">
            <v>4119.5</v>
          </cell>
        </row>
        <row r="352">
          <cell r="C352" t="str">
            <v>LWC</v>
          </cell>
          <cell r="AQ352">
            <v>253709.84999999995</v>
          </cell>
        </row>
        <row r="353">
          <cell r="C353" t="str">
            <v>CSR</v>
          </cell>
          <cell r="AQ353">
            <v>0</v>
          </cell>
        </row>
        <row r="354">
          <cell r="C354" t="str">
            <v>CSR</v>
          </cell>
          <cell r="AQ354">
            <v>0</v>
          </cell>
        </row>
        <row r="355">
          <cell r="C355" t="str">
            <v>FK</v>
          </cell>
          <cell r="AQ355">
            <v>1210689.4800000002</v>
          </cell>
        </row>
        <row r="356">
          <cell r="C356" t="str">
            <v>RTS</v>
          </cell>
          <cell r="AQ356">
            <v>1612857.2</v>
          </cell>
        </row>
        <row r="357">
          <cell r="C357" t="str">
            <v>PSS</v>
          </cell>
          <cell r="AQ357">
            <v>2876111.7899999996</v>
          </cell>
        </row>
        <row r="358">
          <cell r="C358" t="str">
            <v>PSP</v>
          </cell>
          <cell r="AQ358">
            <v>315447.84000000003</v>
          </cell>
        </row>
        <row r="359">
          <cell r="C359" t="str">
            <v>ITODS</v>
          </cell>
          <cell r="AQ359">
            <v>798096.28000000014</v>
          </cell>
        </row>
        <row r="360">
          <cell r="C360" t="str">
            <v>ITODP</v>
          </cell>
          <cell r="AQ360">
            <v>7477911.6800000006</v>
          </cell>
        </row>
        <row r="361">
          <cell r="C361" t="str">
            <v>ITODP</v>
          </cell>
          <cell r="AQ361">
            <v>62135.100000000006</v>
          </cell>
        </row>
        <row r="362">
          <cell r="C362" t="str">
            <v>LE</v>
          </cell>
          <cell r="AQ362">
            <v>135.04000000000002</v>
          </cell>
        </row>
        <row r="363">
          <cell r="C363" t="str">
            <v>LE</v>
          </cell>
          <cell r="AQ363">
            <v>15155.270000000002</v>
          </cell>
        </row>
        <row r="364">
          <cell r="C364" t="str">
            <v>LE</v>
          </cell>
          <cell r="AQ364">
            <v>4896.0400000000009</v>
          </cell>
        </row>
        <row r="365">
          <cell r="C365" t="str">
            <v>TE</v>
          </cell>
          <cell r="AQ365">
            <v>15966.86</v>
          </cell>
        </row>
        <row r="366">
          <cell r="C366" t="str">
            <v>TE</v>
          </cell>
          <cell r="AQ366">
            <v>5081.4600000000009</v>
          </cell>
        </row>
        <row r="367">
          <cell r="C367" t="str">
            <v>RS</v>
          </cell>
          <cell r="AQ367">
            <v>57320.840000000011</v>
          </cell>
        </row>
        <row r="368">
          <cell r="C368" t="str">
            <v>RS</v>
          </cell>
          <cell r="AQ368">
            <v>34704375.430000007</v>
          </cell>
        </row>
        <row r="369">
          <cell r="C369" t="str">
            <v>RS</v>
          </cell>
          <cell r="AQ369">
            <v>6965.0000000000009</v>
          </cell>
        </row>
        <row r="370">
          <cell r="C370" t="str">
            <v>VFD</v>
          </cell>
          <cell r="AQ370">
            <v>2648.6299999999997</v>
          </cell>
        </row>
        <row r="371">
          <cell r="C371" t="str">
            <v>RRP</v>
          </cell>
          <cell r="AQ371">
            <v>7563.06</v>
          </cell>
        </row>
        <row r="372">
          <cell r="C372" t="str">
            <v>LEV</v>
          </cell>
          <cell r="AQ372">
            <v>330.38</v>
          </cell>
        </row>
        <row r="373">
          <cell r="C373" t="str">
            <v>FLSP</v>
          </cell>
          <cell r="AQ373">
            <v>0</v>
          </cell>
        </row>
        <row r="374">
          <cell r="C374" t="str">
            <v>FLST</v>
          </cell>
          <cell r="AQ374">
            <v>0</v>
          </cell>
        </row>
        <row r="375">
          <cell r="C375">
            <v>0</v>
          </cell>
          <cell r="AQ375">
            <v>0</v>
          </cell>
        </row>
        <row r="376">
          <cell r="C376" t="str">
            <v>GSS</v>
          </cell>
          <cell r="AQ376">
            <v>1437.49</v>
          </cell>
        </row>
        <row r="377">
          <cell r="C377" t="str">
            <v>GSS</v>
          </cell>
          <cell r="AQ377">
            <v>0</v>
          </cell>
        </row>
        <row r="378">
          <cell r="C378" t="str">
            <v>GSS</v>
          </cell>
          <cell r="AQ378">
            <v>3245239.84</v>
          </cell>
        </row>
        <row r="379">
          <cell r="C379" t="str">
            <v>GSS</v>
          </cell>
          <cell r="AQ379">
            <v>3020.86</v>
          </cell>
        </row>
        <row r="380">
          <cell r="C380" t="str">
            <v>GSS</v>
          </cell>
          <cell r="AQ380">
            <v>9267.0199999999986</v>
          </cell>
        </row>
        <row r="381">
          <cell r="C381" t="str">
            <v>GSRP</v>
          </cell>
          <cell r="AQ381">
            <v>367.11999999999995</v>
          </cell>
        </row>
        <row r="382">
          <cell r="C382" t="str">
            <v>GSS</v>
          </cell>
          <cell r="AQ382">
            <v>42.859999999999992</v>
          </cell>
        </row>
        <row r="383">
          <cell r="C383" t="str">
            <v>PSS</v>
          </cell>
          <cell r="AQ383">
            <v>11110906.700000001</v>
          </cell>
        </row>
        <row r="384">
          <cell r="C384" t="str">
            <v>PSP</v>
          </cell>
          <cell r="AQ384">
            <v>985246.82</v>
          </cell>
        </row>
        <row r="385">
          <cell r="C385" t="str">
            <v>PSS</v>
          </cell>
          <cell r="AQ385">
            <v>10990.599999999999</v>
          </cell>
        </row>
        <row r="386">
          <cell r="C386" t="str">
            <v>CTODS</v>
          </cell>
          <cell r="AQ386">
            <v>2189102.6799999997</v>
          </cell>
        </row>
        <row r="387">
          <cell r="C387" t="str">
            <v>CTODP</v>
          </cell>
          <cell r="AQ387">
            <v>2223841.0100000002</v>
          </cell>
        </row>
        <row r="388">
          <cell r="C388" t="str">
            <v>GS3</v>
          </cell>
          <cell r="AQ388">
            <v>0</v>
          </cell>
        </row>
        <row r="389">
          <cell r="C389" t="str">
            <v>GS3</v>
          </cell>
          <cell r="AQ389">
            <v>6560151.0799999991</v>
          </cell>
        </row>
        <row r="390">
          <cell r="C390" t="str">
            <v>GS3</v>
          </cell>
          <cell r="AQ390">
            <v>101806.56</v>
          </cell>
        </row>
        <row r="391">
          <cell r="C391" t="str">
            <v>G3RP</v>
          </cell>
          <cell r="AQ391">
            <v>398.68</v>
          </cell>
        </row>
        <row r="392">
          <cell r="C392" t="str">
            <v>GS3</v>
          </cell>
          <cell r="AQ392">
            <v>3218.51</v>
          </cell>
        </row>
        <row r="393">
          <cell r="C393" t="str">
            <v>LWC</v>
          </cell>
          <cell r="AQ393">
            <v>219882.74000000002</v>
          </cell>
        </row>
        <row r="394">
          <cell r="C394" t="str">
            <v>CSR</v>
          </cell>
          <cell r="AQ394">
            <v>0</v>
          </cell>
        </row>
        <row r="395">
          <cell r="C395" t="str">
            <v>CSR</v>
          </cell>
          <cell r="AQ395">
            <v>0</v>
          </cell>
        </row>
        <row r="396">
          <cell r="C396" t="str">
            <v>FK</v>
          </cell>
          <cell r="AQ396">
            <v>1718970.93</v>
          </cell>
        </row>
        <row r="397">
          <cell r="C397" t="str">
            <v>RTS</v>
          </cell>
          <cell r="AQ397">
            <v>2926600.1700000004</v>
          </cell>
        </row>
        <row r="398">
          <cell r="C398" t="str">
            <v>PSS</v>
          </cell>
          <cell r="AQ398">
            <v>2482504.1600000006</v>
          </cell>
        </row>
        <row r="399">
          <cell r="C399" t="str">
            <v>PSP</v>
          </cell>
          <cell r="AQ399">
            <v>275539.16000000003</v>
          </cell>
        </row>
        <row r="400">
          <cell r="C400" t="str">
            <v>ITODS</v>
          </cell>
          <cell r="AQ400">
            <v>774284.9</v>
          </cell>
        </row>
        <row r="401">
          <cell r="C401" t="str">
            <v>ITODP</v>
          </cell>
          <cell r="AQ401">
            <v>6721037.870000001</v>
          </cell>
        </row>
        <row r="402">
          <cell r="C402" t="str">
            <v>ITODP</v>
          </cell>
          <cell r="AQ402">
            <v>120455.01999999999</v>
          </cell>
        </row>
        <row r="403">
          <cell r="C403" t="str">
            <v>LE</v>
          </cell>
          <cell r="AQ403">
            <v>135.04000000000002</v>
          </cell>
        </row>
        <row r="404">
          <cell r="C404" t="str">
            <v>LE</v>
          </cell>
          <cell r="AQ404">
            <v>11533.42</v>
          </cell>
        </row>
        <row r="405">
          <cell r="C405" t="str">
            <v>LE</v>
          </cell>
          <cell r="AQ405">
            <v>5175.0899999999992</v>
          </cell>
        </row>
        <row r="406">
          <cell r="C406" t="str">
            <v>TE</v>
          </cell>
          <cell r="AQ406">
            <v>15591.92</v>
          </cell>
        </row>
        <row r="407">
          <cell r="C407" t="str">
            <v>TE</v>
          </cell>
          <cell r="AQ407">
            <v>5081.4600000000009</v>
          </cell>
        </row>
        <row r="408">
          <cell r="C408" t="str">
            <v>RS</v>
          </cell>
          <cell r="AQ408">
            <v>53488.350000000006</v>
          </cell>
        </row>
        <row r="409">
          <cell r="C409" t="str">
            <v>RS</v>
          </cell>
          <cell r="AQ409">
            <v>21115903.93</v>
          </cell>
        </row>
        <row r="410">
          <cell r="C410" t="str">
            <v>RS</v>
          </cell>
          <cell r="AQ410">
            <v>4555.6999999999989</v>
          </cell>
        </row>
        <row r="411">
          <cell r="C411" t="str">
            <v>VFD</v>
          </cell>
          <cell r="AQ411">
            <v>2019.6999999999998</v>
          </cell>
        </row>
        <row r="412">
          <cell r="C412" t="str">
            <v>RRP</v>
          </cell>
          <cell r="AQ412">
            <v>4636.04</v>
          </cell>
        </row>
        <row r="413">
          <cell r="C413" t="str">
            <v>LEV</v>
          </cell>
          <cell r="AQ413">
            <v>174.38</v>
          </cell>
        </row>
        <row r="414">
          <cell r="C414" t="str">
            <v>FLSP</v>
          </cell>
          <cell r="AQ414">
            <v>0</v>
          </cell>
        </row>
        <row r="415">
          <cell r="C415" t="str">
            <v>FLST</v>
          </cell>
          <cell r="AQ415">
            <v>0</v>
          </cell>
        </row>
        <row r="416">
          <cell r="C416">
            <v>0</v>
          </cell>
          <cell r="AQ416">
            <v>0</v>
          </cell>
        </row>
        <row r="417">
          <cell r="C417" t="str">
            <v>GSS</v>
          </cell>
          <cell r="AQ417">
            <v>1398.7399999999998</v>
          </cell>
        </row>
        <row r="418">
          <cell r="C418" t="str">
            <v>GSS</v>
          </cell>
          <cell r="AQ418">
            <v>0</v>
          </cell>
        </row>
        <row r="419">
          <cell r="C419" t="str">
            <v>GSS</v>
          </cell>
          <cell r="AQ419">
            <v>2974092.84</v>
          </cell>
        </row>
        <row r="420">
          <cell r="C420" t="str">
            <v>GSS</v>
          </cell>
          <cell r="AQ420">
            <v>3020.86</v>
          </cell>
        </row>
        <row r="421">
          <cell r="C421" t="str">
            <v>GSS</v>
          </cell>
          <cell r="AQ421">
            <v>10716.720000000003</v>
          </cell>
        </row>
        <row r="422">
          <cell r="C422" t="str">
            <v>GSRP</v>
          </cell>
          <cell r="AQ422">
            <v>366.19</v>
          </cell>
        </row>
        <row r="423">
          <cell r="C423" t="str">
            <v>GSS</v>
          </cell>
          <cell r="AQ423">
            <v>65.190000000000012</v>
          </cell>
        </row>
        <row r="424">
          <cell r="C424" t="str">
            <v>PSS</v>
          </cell>
          <cell r="AQ424">
            <v>9903884.7000000011</v>
          </cell>
        </row>
        <row r="425">
          <cell r="C425" t="str">
            <v>PSP</v>
          </cell>
          <cell r="AQ425">
            <v>797118.8400000002</v>
          </cell>
        </row>
        <row r="426">
          <cell r="C426" t="str">
            <v>PSS</v>
          </cell>
          <cell r="AQ426">
            <v>7589.329999999999</v>
          </cell>
        </row>
        <row r="427">
          <cell r="C427" t="str">
            <v>CTODS</v>
          </cell>
          <cell r="AQ427">
            <v>1990358.05</v>
          </cell>
        </row>
        <row r="428">
          <cell r="C428" t="str">
            <v>CTODP</v>
          </cell>
          <cell r="AQ428">
            <v>1599878.14</v>
          </cell>
        </row>
        <row r="429">
          <cell r="C429" t="str">
            <v>GS3</v>
          </cell>
          <cell r="AQ429">
            <v>0</v>
          </cell>
        </row>
        <row r="430">
          <cell r="C430" t="str">
            <v>GS3</v>
          </cell>
          <cell r="AQ430">
            <v>5659994.129999999</v>
          </cell>
        </row>
        <row r="431">
          <cell r="C431" t="str">
            <v>GS3</v>
          </cell>
          <cell r="AQ431">
            <v>104478.26000000002</v>
          </cell>
        </row>
        <row r="432">
          <cell r="C432" t="str">
            <v>G3RP</v>
          </cell>
          <cell r="AQ432">
            <v>294.24999999999994</v>
          </cell>
        </row>
        <row r="433">
          <cell r="C433" t="str">
            <v>GS3</v>
          </cell>
          <cell r="AQ433">
            <v>2832.0200000000004</v>
          </cell>
        </row>
        <row r="434">
          <cell r="C434" t="str">
            <v>LWC</v>
          </cell>
          <cell r="AQ434">
            <v>214996.03</v>
          </cell>
        </row>
        <row r="435">
          <cell r="C435" t="str">
            <v>CSR</v>
          </cell>
          <cell r="AQ435">
            <v>0</v>
          </cell>
        </row>
        <row r="436">
          <cell r="C436" t="str">
            <v>CSR</v>
          </cell>
          <cell r="AQ436">
            <v>0</v>
          </cell>
        </row>
        <row r="437">
          <cell r="C437" t="str">
            <v>FK</v>
          </cell>
          <cell r="AQ437">
            <v>741876.87000000011</v>
          </cell>
        </row>
        <row r="438">
          <cell r="C438" t="str">
            <v>RTS</v>
          </cell>
          <cell r="AQ438">
            <v>2303495.7399999998</v>
          </cell>
        </row>
        <row r="439">
          <cell r="C439" t="str">
            <v>PSS</v>
          </cell>
          <cell r="AQ439">
            <v>2276515.0499999998</v>
          </cell>
        </row>
        <row r="440">
          <cell r="C440" t="str">
            <v>PSP</v>
          </cell>
          <cell r="AQ440">
            <v>254747.53</v>
          </cell>
        </row>
        <row r="441">
          <cell r="C441" t="str">
            <v>ITODS</v>
          </cell>
          <cell r="AQ441">
            <v>719466.27</v>
          </cell>
        </row>
        <row r="442">
          <cell r="C442" t="str">
            <v>ITODP</v>
          </cell>
          <cell r="AQ442">
            <v>6447105.1299999999</v>
          </cell>
        </row>
        <row r="443">
          <cell r="C443" t="str">
            <v>ITODP</v>
          </cell>
          <cell r="AQ443">
            <v>60221.66</v>
          </cell>
        </row>
        <row r="444">
          <cell r="C444" t="str">
            <v>LE</v>
          </cell>
          <cell r="AQ444">
            <v>135.04</v>
          </cell>
        </row>
        <row r="445">
          <cell r="C445" t="str">
            <v>LE</v>
          </cell>
          <cell r="AQ445">
            <v>12547.100000000002</v>
          </cell>
        </row>
        <row r="446">
          <cell r="C446" t="str">
            <v>LE</v>
          </cell>
          <cell r="AQ446">
            <v>6094.79</v>
          </cell>
        </row>
        <row r="447">
          <cell r="C447" t="str">
            <v>TE</v>
          </cell>
          <cell r="AQ447">
            <v>15456.9</v>
          </cell>
        </row>
        <row r="448">
          <cell r="C448" t="str">
            <v>TE</v>
          </cell>
          <cell r="AQ448">
            <v>5081.4600000000009</v>
          </cell>
        </row>
        <row r="449">
          <cell r="C449" t="str">
            <v>RS</v>
          </cell>
          <cell r="AQ449">
            <v>56934.350000000006</v>
          </cell>
        </row>
        <row r="450">
          <cell r="C450" t="str">
            <v>RS</v>
          </cell>
          <cell r="AQ450">
            <v>19863658.379999999</v>
          </cell>
        </row>
        <row r="451">
          <cell r="C451" t="str">
            <v>RS</v>
          </cell>
          <cell r="AQ451">
            <v>5025.1299999999992</v>
          </cell>
        </row>
        <row r="452">
          <cell r="C452" t="str">
            <v>VFD</v>
          </cell>
          <cell r="AQ452">
            <v>1852.8000000000002</v>
          </cell>
        </row>
        <row r="453">
          <cell r="C453" t="str">
            <v>RRP</v>
          </cell>
          <cell r="AQ453">
            <v>4319.2000000000007</v>
          </cell>
        </row>
        <row r="454">
          <cell r="C454" t="str">
            <v>LEV</v>
          </cell>
          <cell r="AQ454">
            <v>124.19999999999999</v>
          </cell>
        </row>
        <row r="455">
          <cell r="C455" t="str">
            <v>FLSP</v>
          </cell>
          <cell r="AQ455">
            <v>0</v>
          </cell>
        </row>
        <row r="456">
          <cell r="C456" t="str">
            <v>FLST</v>
          </cell>
          <cell r="AQ456">
            <v>0</v>
          </cell>
        </row>
        <row r="457">
          <cell r="C457">
            <v>0</v>
          </cell>
          <cell r="AQ457">
            <v>0</v>
          </cell>
        </row>
        <row r="458">
          <cell r="C458" t="str">
            <v>GSS</v>
          </cell>
          <cell r="AQ458">
            <v>1416.5499999999997</v>
          </cell>
        </row>
        <row r="459">
          <cell r="C459" t="str">
            <v>GSS</v>
          </cell>
          <cell r="AQ459">
            <v>0</v>
          </cell>
        </row>
        <row r="460">
          <cell r="C460" t="str">
            <v>GSS</v>
          </cell>
          <cell r="AQ460">
            <v>3295406</v>
          </cell>
        </row>
        <row r="461">
          <cell r="C461" t="str">
            <v>GSS</v>
          </cell>
          <cell r="AQ461">
            <v>3020.86</v>
          </cell>
        </row>
        <row r="462">
          <cell r="C462" t="str">
            <v>GSS</v>
          </cell>
          <cell r="AQ462">
            <v>17984.440000000002</v>
          </cell>
        </row>
        <row r="463">
          <cell r="C463" t="str">
            <v>GSRP</v>
          </cell>
          <cell r="AQ463">
            <v>312.51</v>
          </cell>
        </row>
        <row r="464">
          <cell r="C464" t="str">
            <v>GSS</v>
          </cell>
          <cell r="AQ464">
            <v>140.63999999999999</v>
          </cell>
        </row>
        <row r="465">
          <cell r="C465" t="str">
            <v>PSS</v>
          </cell>
          <cell r="AQ465">
            <v>9965786.0600000005</v>
          </cell>
        </row>
        <row r="466">
          <cell r="C466" t="str">
            <v>PSP</v>
          </cell>
          <cell r="AQ466">
            <v>891797.47000000009</v>
          </cell>
        </row>
        <row r="467">
          <cell r="C467" t="str">
            <v>PSS</v>
          </cell>
          <cell r="AQ467">
            <v>7779.0300000000007</v>
          </cell>
        </row>
        <row r="468">
          <cell r="C468" t="str">
            <v>CTODS</v>
          </cell>
          <cell r="AQ468">
            <v>2046583.13</v>
          </cell>
        </row>
        <row r="469">
          <cell r="C469" t="str">
            <v>CTODP</v>
          </cell>
          <cell r="AQ469">
            <v>1875335.9400000002</v>
          </cell>
        </row>
        <row r="470">
          <cell r="C470" t="str">
            <v>GS3</v>
          </cell>
          <cell r="AQ470">
            <v>0</v>
          </cell>
        </row>
        <row r="471">
          <cell r="C471" t="str">
            <v>GS3</v>
          </cell>
          <cell r="AQ471">
            <v>6058386.0800000001</v>
          </cell>
        </row>
        <row r="472">
          <cell r="C472" t="str">
            <v>GS3</v>
          </cell>
          <cell r="AQ472">
            <v>160735.95000000001</v>
          </cell>
        </row>
        <row r="473">
          <cell r="C473" t="str">
            <v>G3RP</v>
          </cell>
          <cell r="AQ473">
            <v>330.37</v>
          </cell>
        </row>
        <row r="474">
          <cell r="C474" t="str">
            <v>GS3</v>
          </cell>
          <cell r="AQ474">
            <v>3257.8000000000006</v>
          </cell>
        </row>
        <row r="475">
          <cell r="C475" t="str">
            <v>LWC</v>
          </cell>
          <cell r="AQ475">
            <v>233890.67000000004</v>
          </cell>
        </row>
        <row r="476">
          <cell r="C476" t="str">
            <v>CSR</v>
          </cell>
          <cell r="AQ476">
            <v>0</v>
          </cell>
        </row>
        <row r="477">
          <cell r="C477" t="str">
            <v>CSR</v>
          </cell>
          <cell r="AQ477">
            <v>0</v>
          </cell>
        </row>
        <row r="478">
          <cell r="C478" t="str">
            <v>FK</v>
          </cell>
          <cell r="AQ478">
            <v>834333.23</v>
          </cell>
        </row>
        <row r="479">
          <cell r="C479" t="str">
            <v>RTS</v>
          </cell>
          <cell r="AQ479">
            <v>2359613.41</v>
          </cell>
        </row>
        <row r="480">
          <cell r="C480" t="str">
            <v>PSS</v>
          </cell>
          <cell r="AQ480">
            <v>2146075.5</v>
          </cell>
        </row>
        <row r="481">
          <cell r="C481" t="str">
            <v>PSP</v>
          </cell>
          <cell r="AQ481">
            <v>228963.48999999996</v>
          </cell>
        </row>
        <row r="482">
          <cell r="C482" t="str">
            <v>ITODS</v>
          </cell>
          <cell r="AQ482">
            <v>700828.34000000008</v>
          </cell>
        </row>
        <row r="483">
          <cell r="C483" t="str">
            <v>ITODP</v>
          </cell>
          <cell r="AQ483">
            <v>6043900.7100000009</v>
          </cell>
        </row>
        <row r="484">
          <cell r="C484" t="str">
            <v>ITODP</v>
          </cell>
          <cell r="AQ484">
            <v>63771.8</v>
          </cell>
        </row>
        <row r="485">
          <cell r="C485" t="str">
            <v>LE</v>
          </cell>
          <cell r="AQ485">
            <v>135.04000000000002</v>
          </cell>
        </row>
        <row r="486">
          <cell r="C486" t="str">
            <v>LE</v>
          </cell>
          <cell r="AQ486">
            <v>17030.100000000002</v>
          </cell>
        </row>
        <row r="487">
          <cell r="C487" t="str">
            <v>LE</v>
          </cell>
          <cell r="AQ487">
            <v>6112.4</v>
          </cell>
        </row>
        <row r="488">
          <cell r="C488" t="str">
            <v>TE</v>
          </cell>
          <cell r="AQ488">
            <v>12454.17</v>
          </cell>
        </row>
        <row r="489">
          <cell r="C489" t="str">
            <v>TE</v>
          </cell>
          <cell r="AQ489">
            <v>5081.4600000000009</v>
          </cell>
        </row>
        <row r="490">
          <cell r="C490" t="str">
            <v>RS</v>
          </cell>
          <cell r="AQ490">
            <v>70199.64</v>
          </cell>
        </row>
        <row r="491">
          <cell r="C491" t="str">
            <v>RS</v>
          </cell>
          <cell r="AQ491">
            <v>24349511.139999997</v>
          </cell>
        </row>
        <row r="492">
          <cell r="C492" t="str">
            <v>RS</v>
          </cell>
          <cell r="AQ492">
            <v>7243.6699999999992</v>
          </cell>
        </row>
        <row r="493">
          <cell r="C493" t="str">
            <v>VFD</v>
          </cell>
          <cell r="AQ493">
            <v>2149.5299999999997</v>
          </cell>
        </row>
        <row r="494">
          <cell r="C494" t="str">
            <v>RRP</v>
          </cell>
          <cell r="AQ494">
            <v>6017.0300000000007</v>
          </cell>
        </row>
        <row r="495">
          <cell r="C495" t="str">
            <v>LEV</v>
          </cell>
          <cell r="AQ495">
            <v>139.93000000000004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Tab"/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  <sheetName val="Gross Margin 2006-2008 Plan"/>
      <sheetName val="LGE Gas-Ultimate Cons"/>
      <sheetName val="Combined Summary"/>
      <sheetName val="LGE Comparison"/>
      <sheetName val="KU Comparison"/>
      <sheetName val="Combined LGE &amp; KU Comparison"/>
      <sheetName val="LGE Reven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RevDatabase"/>
      <sheetName val="BudgetDatabase"/>
      <sheetName val="KWHDistDatabase"/>
      <sheetName val="RevDatabase (2)"/>
    </sheetNames>
    <sheetDataSet>
      <sheetData sheetId="0"/>
      <sheetData sheetId="1" refreshError="1">
        <row r="12">
          <cell r="M12">
            <v>38541.687344907405</v>
          </cell>
          <cell r="O12">
            <v>38541.690394560188</v>
          </cell>
          <cell r="AE12">
            <v>38553.463117129628</v>
          </cell>
        </row>
        <row r="19">
          <cell r="K19">
            <v>6</v>
          </cell>
          <cell r="AE19">
            <v>7</v>
          </cell>
        </row>
        <row r="21">
          <cell r="K21">
            <v>2005</v>
          </cell>
          <cell r="AE21">
            <v>2005</v>
          </cell>
        </row>
        <row r="30">
          <cell r="M30">
            <v>31</v>
          </cell>
        </row>
        <row r="43">
          <cell r="M43">
            <v>1</v>
          </cell>
        </row>
        <row r="44">
          <cell r="M44">
            <v>2</v>
          </cell>
        </row>
        <row r="45">
          <cell r="M45">
            <v>3</v>
          </cell>
        </row>
        <row r="48">
          <cell r="M48">
            <v>4</v>
          </cell>
        </row>
        <row r="49">
          <cell r="M49">
            <v>5</v>
          </cell>
        </row>
        <row r="50">
          <cell r="M50">
            <v>6</v>
          </cell>
        </row>
        <row r="51">
          <cell r="M51">
            <v>7</v>
          </cell>
        </row>
        <row r="52">
          <cell r="M52">
            <v>8</v>
          </cell>
        </row>
        <row r="55">
          <cell r="M55">
            <v>9</v>
          </cell>
        </row>
        <row r="56">
          <cell r="M56">
            <v>10</v>
          </cell>
        </row>
        <row r="57">
          <cell r="M57">
            <v>11</v>
          </cell>
        </row>
        <row r="58">
          <cell r="M58">
            <v>12</v>
          </cell>
        </row>
        <row r="59">
          <cell r="M59">
            <v>13</v>
          </cell>
        </row>
        <row r="62">
          <cell r="M62">
            <v>14</v>
          </cell>
        </row>
        <row r="63">
          <cell r="M63">
            <v>15</v>
          </cell>
        </row>
        <row r="64">
          <cell r="M64">
            <v>16</v>
          </cell>
        </row>
        <row r="65">
          <cell r="M65">
            <v>17</v>
          </cell>
        </row>
        <row r="66">
          <cell r="M66">
            <v>18</v>
          </cell>
        </row>
        <row r="70">
          <cell r="M70">
            <v>19</v>
          </cell>
        </row>
        <row r="71">
          <cell r="M71">
            <v>20</v>
          </cell>
        </row>
        <row r="100">
          <cell r="O100">
            <v>0</v>
          </cell>
          <cell r="Q100">
            <v>0</v>
          </cell>
        </row>
        <row r="110">
          <cell r="O110">
            <v>1.1800000000000001E-3</v>
          </cell>
          <cell r="Q110">
            <v>2.0129999999999999E-2</v>
          </cell>
        </row>
        <row r="116">
          <cell r="O116">
            <v>2.01E-2</v>
          </cell>
        </row>
        <row r="118">
          <cell r="O118">
            <v>-2.503E-2</v>
          </cell>
          <cell r="Q118">
            <v>-1.23E-3</v>
          </cell>
        </row>
        <row r="120">
          <cell r="O120">
            <v>0</v>
          </cell>
        </row>
        <row r="122">
          <cell r="O122">
            <v>-4.1000000000000003E-3</v>
          </cell>
        </row>
        <row r="133">
          <cell r="M133">
            <v>1909011000</v>
          </cell>
          <cell r="O133">
            <v>71598689</v>
          </cell>
        </row>
        <row r="136">
          <cell r="M136">
            <v>109879303</v>
          </cell>
          <cell r="O136">
            <v>4786499</v>
          </cell>
        </row>
        <row r="139">
          <cell r="O139">
            <v>68971241</v>
          </cell>
        </row>
        <row r="142">
          <cell r="O142">
            <v>4500</v>
          </cell>
        </row>
        <row r="151">
          <cell r="O151">
            <v>55618</v>
          </cell>
        </row>
        <row r="152">
          <cell r="O152">
            <v>54587</v>
          </cell>
        </row>
        <row r="153">
          <cell r="O153">
            <v>57093</v>
          </cell>
        </row>
        <row r="154">
          <cell r="O154">
            <v>55989</v>
          </cell>
        </row>
        <row r="155">
          <cell r="O155">
            <v>58583</v>
          </cell>
        </row>
        <row r="156">
          <cell r="O156">
            <v>72619</v>
          </cell>
        </row>
        <row r="157">
          <cell r="O157">
            <v>69053</v>
          </cell>
        </row>
        <row r="158">
          <cell r="O158">
            <v>70289</v>
          </cell>
        </row>
        <row r="159">
          <cell r="O159">
            <v>70745</v>
          </cell>
        </row>
        <row r="160">
          <cell r="O160">
            <v>69742</v>
          </cell>
        </row>
        <row r="161">
          <cell r="O161">
            <v>56625</v>
          </cell>
        </row>
        <row r="162">
          <cell r="O162">
            <v>56514</v>
          </cell>
        </row>
        <row r="163">
          <cell r="O163">
            <v>59021</v>
          </cell>
        </row>
        <row r="164">
          <cell r="O164">
            <v>70651</v>
          </cell>
        </row>
        <row r="165">
          <cell r="O165">
            <v>66257</v>
          </cell>
        </row>
        <row r="166">
          <cell r="O166">
            <v>61762</v>
          </cell>
        </row>
        <row r="167">
          <cell r="O167">
            <v>58610</v>
          </cell>
        </row>
        <row r="168">
          <cell r="O168">
            <v>51014</v>
          </cell>
        </row>
        <row r="169">
          <cell r="O169">
            <v>50094</v>
          </cell>
        </row>
        <row r="170">
          <cell r="O170">
            <v>61324</v>
          </cell>
        </row>
        <row r="171">
          <cell r="O171">
            <v>64326</v>
          </cell>
        </row>
        <row r="172">
          <cell r="O172">
            <v>68072</v>
          </cell>
        </row>
        <row r="173">
          <cell r="O173">
            <v>68409</v>
          </cell>
        </row>
        <row r="174">
          <cell r="O174">
            <v>69340</v>
          </cell>
        </row>
        <row r="175">
          <cell r="O175">
            <v>65399</v>
          </cell>
        </row>
        <row r="176">
          <cell r="O176">
            <v>62370</v>
          </cell>
        </row>
        <row r="177">
          <cell r="O177">
            <v>71963</v>
          </cell>
        </row>
        <row r="178">
          <cell r="O178">
            <v>92580</v>
          </cell>
        </row>
        <row r="179">
          <cell r="O179">
            <v>73612</v>
          </cell>
        </row>
        <row r="180">
          <cell r="O180">
            <v>75222</v>
          </cell>
        </row>
        <row r="259">
          <cell r="O259">
            <v>0</v>
          </cell>
        </row>
        <row r="262">
          <cell r="O262">
            <v>0</v>
          </cell>
        </row>
        <row r="265">
          <cell r="O265">
            <v>0</v>
          </cell>
        </row>
        <row r="268">
          <cell r="O268">
            <v>0</v>
          </cell>
        </row>
        <row r="269">
          <cell r="O269">
            <v>0</v>
          </cell>
        </row>
        <row r="271">
          <cell r="O271">
            <v>3500</v>
          </cell>
        </row>
        <row r="272">
          <cell r="O272">
            <v>13182.6</v>
          </cell>
        </row>
        <row r="274">
          <cell r="O274">
            <v>0</v>
          </cell>
        </row>
        <row r="277">
          <cell r="O277">
            <v>0</v>
          </cell>
        </row>
        <row r="280">
          <cell r="O280">
            <v>0</v>
          </cell>
        </row>
        <row r="283">
          <cell r="O283">
            <v>0</v>
          </cell>
        </row>
        <row r="296">
          <cell r="G296">
            <v>0</v>
          </cell>
          <cell r="I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306">
          <cell r="I306">
            <v>0</v>
          </cell>
          <cell r="K306">
            <v>0</v>
          </cell>
        </row>
        <row r="316">
          <cell r="K316">
            <v>0</v>
          </cell>
          <cell r="M316">
            <v>0</v>
          </cell>
          <cell r="O316">
            <v>0</v>
          </cell>
          <cell r="Q316">
            <v>0</v>
          </cell>
        </row>
        <row r="318">
          <cell r="K318">
            <v>0</v>
          </cell>
          <cell r="M318">
            <v>0</v>
          </cell>
          <cell r="O318">
            <v>0</v>
          </cell>
          <cell r="Q318">
            <v>0</v>
          </cell>
        </row>
        <row r="328">
          <cell r="K328">
            <v>0</v>
          </cell>
          <cell r="M328">
            <v>0</v>
          </cell>
        </row>
        <row r="330">
          <cell r="K330">
            <v>0</v>
          </cell>
          <cell r="M330">
            <v>0</v>
          </cell>
        </row>
        <row r="345">
          <cell r="M345">
            <v>0</v>
          </cell>
          <cell r="O345">
            <v>0</v>
          </cell>
        </row>
        <row r="347">
          <cell r="K347">
            <v>180189000</v>
          </cell>
          <cell r="M347">
            <v>0</v>
          </cell>
          <cell r="O347">
            <v>7692007.3200000003</v>
          </cell>
        </row>
        <row r="349">
          <cell r="K349">
            <v>0</v>
          </cell>
          <cell r="M349">
            <v>0</v>
          </cell>
          <cell r="O349">
            <v>0</v>
          </cell>
        </row>
        <row r="355">
          <cell r="K355">
            <v>145395000</v>
          </cell>
          <cell r="M355">
            <v>0</v>
          </cell>
          <cell r="O355">
            <v>5898152.6699999999</v>
          </cell>
        </row>
        <row r="362">
          <cell r="K362">
            <v>0</v>
          </cell>
          <cell r="M362">
            <v>0</v>
          </cell>
          <cell r="O362">
            <v>0</v>
          </cell>
        </row>
        <row r="364">
          <cell r="K364">
            <v>3622984</v>
          </cell>
          <cell r="M364">
            <v>0</v>
          </cell>
          <cell r="O364">
            <v>338534.34</v>
          </cell>
        </row>
        <row r="370">
          <cell r="K370">
            <v>0</v>
          </cell>
          <cell r="M370">
            <v>0</v>
          </cell>
          <cell r="O370">
            <v>0</v>
          </cell>
        </row>
        <row r="383">
          <cell r="M383">
            <v>0</v>
          </cell>
        </row>
        <row r="385">
          <cell r="M385">
            <v>0</v>
          </cell>
        </row>
        <row r="387">
          <cell r="M387">
            <v>0</v>
          </cell>
        </row>
        <row r="389">
          <cell r="O389">
            <v>0</v>
          </cell>
        </row>
        <row r="391">
          <cell r="M391">
            <v>0</v>
          </cell>
          <cell r="O391">
            <v>0</v>
          </cell>
        </row>
        <row r="406">
          <cell r="M406">
            <v>409909.69</v>
          </cell>
        </row>
        <row r="408">
          <cell r="M408">
            <v>201457.04</v>
          </cell>
        </row>
        <row r="410">
          <cell r="M410">
            <v>11913.36</v>
          </cell>
        </row>
        <row r="412">
          <cell r="M412">
            <v>35686.78</v>
          </cell>
        </row>
        <row r="414">
          <cell r="M414">
            <v>220.03</v>
          </cell>
        </row>
        <row r="416">
          <cell r="M416">
            <v>6.72</v>
          </cell>
        </row>
        <row r="418">
          <cell r="M418">
            <v>2.95</v>
          </cell>
        </row>
        <row r="424">
          <cell r="M424">
            <v>0</v>
          </cell>
        </row>
        <row r="433">
          <cell r="M433">
            <v>1220732.58</v>
          </cell>
          <cell r="O433">
            <v>10989.78</v>
          </cell>
        </row>
      </sheetData>
      <sheetData sheetId="2"/>
      <sheetData sheetId="3" refreshError="1">
        <row r="5">
          <cell r="J5">
            <v>38504</v>
          </cell>
          <cell r="K5">
            <v>38473</v>
          </cell>
          <cell r="L5">
            <v>38443</v>
          </cell>
          <cell r="M5">
            <v>38412</v>
          </cell>
          <cell r="N5">
            <v>38384</v>
          </cell>
          <cell r="O5">
            <v>38353</v>
          </cell>
          <cell r="P5">
            <v>38322</v>
          </cell>
          <cell r="Q5">
            <v>38292</v>
          </cell>
          <cell r="R5">
            <v>38261</v>
          </cell>
          <cell r="S5">
            <v>38231</v>
          </cell>
          <cell r="T5">
            <v>38200</v>
          </cell>
          <cell r="U5">
            <v>38169</v>
          </cell>
          <cell r="V5">
            <v>38139</v>
          </cell>
          <cell r="W5">
            <v>38108</v>
          </cell>
          <cell r="X5">
            <v>38078</v>
          </cell>
          <cell r="Y5">
            <v>38047</v>
          </cell>
          <cell r="Z5">
            <v>38018</v>
          </cell>
          <cell r="AA5">
            <v>37987</v>
          </cell>
          <cell r="AB5">
            <v>37956</v>
          </cell>
          <cell r="AC5">
            <v>37926</v>
          </cell>
          <cell r="AD5">
            <v>37895</v>
          </cell>
          <cell r="AE5">
            <v>37865</v>
          </cell>
          <cell r="AF5">
            <v>37834</v>
          </cell>
          <cell r="AG5">
            <v>37803</v>
          </cell>
          <cell r="AH5">
            <v>37773</v>
          </cell>
          <cell r="AJ5">
            <v>38473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J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J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J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J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J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</row>
        <row r="40">
          <cell r="J40">
            <v>419185869</v>
          </cell>
          <cell r="K40">
            <v>348705654</v>
          </cell>
          <cell r="L40">
            <v>445763677</v>
          </cell>
          <cell r="M40">
            <v>501016562</v>
          </cell>
          <cell r="N40">
            <v>569345574</v>
          </cell>
          <cell r="O40">
            <v>697156928</v>
          </cell>
          <cell r="P40">
            <v>338833591</v>
          </cell>
          <cell r="Q40">
            <v>247369974</v>
          </cell>
          <cell r="R40">
            <v>234302586</v>
          </cell>
          <cell r="S40">
            <v>348643287</v>
          </cell>
          <cell r="T40">
            <v>378399000</v>
          </cell>
          <cell r="U40">
            <v>386762447</v>
          </cell>
          <cell r="V40">
            <v>294265744</v>
          </cell>
          <cell r="W40">
            <v>231025040</v>
          </cell>
          <cell r="X40">
            <v>274732486</v>
          </cell>
          <cell r="Y40">
            <v>323105410</v>
          </cell>
          <cell r="Z40">
            <v>370514475</v>
          </cell>
          <cell r="AA40">
            <v>435684653</v>
          </cell>
          <cell r="AB40">
            <v>325161377</v>
          </cell>
          <cell r="AC40">
            <v>232496144</v>
          </cell>
          <cell r="AD40">
            <v>237819479</v>
          </cell>
          <cell r="AE40">
            <v>325651647</v>
          </cell>
          <cell r="AF40">
            <v>386600461</v>
          </cell>
          <cell r="AG40">
            <v>367706272</v>
          </cell>
          <cell r="AH40">
            <v>285560751</v>
          </cell>
          <cell r="AJ40">
            <v>348705654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187017460</v>
          </cell>
          <cell r="Q41">
            <v>130677260</v>
          </cell>
          <cell r="R41">
            <v>105630697</v>
          </cell>
          <cell r="S41">
            <v>145665870</v>
          </cell>
          <cell r="T41">
            <v>158019901</v>
          </cell>
          <cell r="U41">
            <v>163493490</v>
          </cell>
          <cell r="V41">
            <v>130265199</v>
          </cell>
          <cell r="W41">
            <v>107535448</v>
          </cell>
          <cell r="X41">
            <v>147043134</v>
          </cell>
          <cell r="Y41">
            <v>183285426</v>
          </cell>
          <cell r="Z41">
            <v>212355642</v>
          </cell>
          <cell r="AA41">
            <v>252839460</v>
          </cell>
          <cell r="AB41">
            <v>176380963</v>
          </cell>
          <cell r="AC41">
            <v>122982733</v>
          </cell>
          <cell r="AD41">
            <v>110735254</v>
          </cell>
          <cell r="AE41">
            <v>137713282</v>
          </cell>
          <cell r="AF41">
            <v>161900687</v>
          </cell>
          <cell r="AG41">
            <v>155843395</v>
          </cell>
          <cell r="AH41">
            <v>126018785</v>
          </cell>
          <cell r="AJ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47246145</v>
          </cell>
          <cell r="Q42">
            <v>40186287</v>
          </cell>
          <cell r="R42">
            <v>41619926</v>
          </cell>
          <cell r="S42">
            <v>49389991</v>
          </cell>
          <cell r="T42">
            <v>48417009</v>
          </cell>
          <cell r="U42">
            <v>48270259</v>
          </cell>
          <cell r="V42">
            <v>43695002</v>
          </cell>
          <cell r="W42">
            <v>38110692</v>
          </cell>
          <cell r="X42">
            <v>41573683</v>
          </cell>
          <cell r="Y42">
            <v>44536855</v>
          </cell>
          <cell r="Z42">
            <v>48292708</v>
          </cell>
          <cell r="AA42">
            <v>53736782</v>
          </cell>
          <cell r="AB42">
            <v>45298617</v>
          </cell>
          <cell r="AC42">
            <v>39756532</v>
          </cell>
          <cell r="AD42">
            <v>40417272</v>
          </cell>
          <cell r="AE42">
            <v>47624041</v>
          </cell>
          <cell r="AF42">
            <v>48928479</v>
          </cell>
          <cell r="AG42">
            <v>47279397</v>
          </cell>
          <cell r="AH42">
            <v>42290163</v>
          </cell>
          <cell r="AJ42">
            <v>0</v>
          </cell>
        </row>
        <row r="43">
          <cell r="J43">
            <v>372380652</v>
          </cell>
          <cell r="K43">
            <v>324280804</v>
          </cell>
          <cell r="L43">
            <v>317049048</v>
          </cell>
          <cell r="M43">
            <v>328417951</v>
          </cell>
          <cell r="N43">
            <v>347166583</v>
          </cell>
          <cell r="O43">
            <v>381363518</v>
          </cell>
          <cell r="P43">
            <v>293808944</v>
          </cell>
          <cell r="Q43">
            <v>265077677</v>
          </cell>
          <cell r="R43">
            <v>291077918</v>
          </cell>
          <cell r="S43">
            <v>349085244</v>
          </cell>
          <cell r="T43">
            <v>342282631</v>
          </cell>
          <cell r="U43">
            <v>354059066</v>
          </cell>
          <cell r="V43">
            <v>313710971</v>
          </cell>
          <cell r="W43">
            <v>274988572</v>
          </cell>
          <cell r="X43">
            <v>268458345</v>
          </cell>
          <cell r="Y43">
            <v>271136290</v>
          </cell>
          <cell r="Z43">
            <v>286022529</v>
          </cell>
          <cell r="AA43">
            <v>309144140</v>
          </cell>
          <cell r="AB43">
            <v>295817234</v>
          </cell>
          <cell r="AC43">
            <v>268684707</v>
          </cell>
          <cell r="AD43">
            <v>284450933</v>
          </cell>
          <cell r="AE43">
            <v>337248054</v>
          </cell>
          <cell r="AF43">
            <v>350751861</v>
          </cell>
          <cell r="AG43">
            <v>348604623</v>
          </cell>
          <cell r="AH43">
            <v>314645846</v>
          </cell>
          <cell r="AJ43">
            <v>324280804</v>
          </cell>
        </row>
        <row r="44">
          <cell r="J44">
            <v>458061348</v>
          </cell>
          <cell r="K44">
            <v>444606417</v>
          </cell>
          <cell r="L44">
            <v>422222985</v>
          </cell>
          <cell r="M44">
            <v>427612535</v>
          </cell>
          <cell r="N44">
            <v>428298939</v>
          </cell>
          <cell r="O44">
            <v>426048278</v>
          </cell>
          <cell r="P44">
            <v>458919475</v>
          </cell>
          <cell r="Q44">
            <v>453189558</v>
          </cell>
          <cell r="R44">
            <v>456071954</v>
          </cell>
          <cell r="S44">
            <v>499347424</v>
          </cell>
          <cell r="T44">
            <v>461003541</v>
          </cell>
          <cell r="U44">
            <v>462838983</v>
          </cell>
          <cell r="V44">
            <v>464770845</v>
          </cell>
          <cell r="W44">
            <v>451662695</v>
          </cell>
          <cell r="X44">
            <v>440391952</v>
          </cell>
          <cell r="Y44">
            <v>424591402</v>
          </cell>
          <cell r="Z44">
            <v>429479422</v>
          </cell>
          <cell r="AA44">
            <v>420144187</v>
          </cell>
          <cell r="AB44">
            <v>436070806</v>
          </cell>
          <cell r="AC44">
            <v>438159483</v>
          </cell>
          <cell r="AD44">
            <v>449486108</v>
          </cell>
          <cell r="AE44">
            <v>471797149</v>
          </cell>
          <cell r="AF44">
            <v>464635083</v>
          </cell>
          <cell r="AG44">
            <v>454449553</v>
          </cell>
          <cell r="AH44">
            <v>459414836</v>
          </cell>
          <cell r="AJ44">
            <v>444606417</v>
          </cell>
        </row>
        <row r="45">
          <cell r="J45">
            <v>41051753</v>
          </cell>
          <cell r="K45">
            <v>40464689</v>
          </cell>
          <cell r="L45">
            <v>44400053</v>
          </cell>
          <cell r="M45">
            <v>47524035</v>
          </cell>
          <cell r="N45">
            <v>47036276</v>
          </cell>
          <cell r="O45">
            <v>49062950</v>
          </cell>
          <cell r="P45">
            <v>46726057</v>
          </cell>
          <cell r="Q45">
            <v>45725982</v>
          </cell>
          <cell r="R45">
            <v>41653502</v>
          </cell>
          <cell r="S45">
            <v>43540838</v>
          </cell>
          <cell r="T45">
            <v>41471734</v>
          </cell>
          <cell r="U45">
            <v>37636971</v>
          </cell>
          <cell r="V45">
            <v>43029626</v>
          </cell>
          <cell r="W45">
            <v>40748396</v>
          </cell>
          <cell r="X45">
            <v>45915756</v>
          </cell>
          <cell r="Y45">
            <v>48922730</v>
          </cell>
          <cell r="Z45">
            <v>48620235</v>
          </cell>
          <cell r="AA45">
            <v>50986883</v>
          </cell>
          <cell r="AB45">
            <v>44827516</v>
          </cell>
          <cell r="AC45">
            <v>43922254</v>
          </cell>
          <cell r="AD45">
            <v>40646644</v>
          </cell>
          <cell r="AE45">
            <v>41312924</v>
          </cell>
          <cell r="AF45">
            <v>41079125</v>
          </cell>
          <cell r="AG45">
            <v>35841365</v>
          </cell>
          <cell r="AH45">
            <v>41919123</v>
          </cell>
          <cell r="AJ45">
            <v>40464689</v>
          </cell>
        </row>
        <row r="46">
          <cell r="J46">
            <v>4262471</v>
          </cell>
          <cell r="K46">
            <v>4188599</v>
          </cell>
          <cell r="L46">
            <v>4576520</v>
          </cell>
          <cell r="M46">
            <v>5116286</v>
          </cell>
          <cell r="N46">
            <v>5106227</v>
          </cell>
          <cell r="O46">
            <v>5886500</v>
          </cell>
          <cell r="P46">
            <v>6100235</v>
          </cell>
          <cell r="Q46">
            <v>5559259</v>
          </cell>
          <cell r="R46">
            <v>5248977</v>
          </cell>
          <cell r="S46">
            <v>4857934</v>
          </cell>
          <cell r="T46">
            <v>4326706</v>
          </cell>
          <cell r="U46">
            <v>4270886</v>
          </cell>
          <cell r="V46">
            <v>4058532</v>
          </cell>
          <cell r="W46">
            <v>4076931</v>
          </cell>
          <cell r="X46">
            <v>4498007</v>
          </cell>
          <cell r="Y46">
            <v>5068226</v>
          </cell>
          <cell r="Z46">
            <v>5099089</v>
          </cell>
          <cell r="AA46">
            <v>5586954</v>
          </cell>
          <cell r="AB46">
            <v>6475862</v>
          </cell>
          <cell r="AC46">
            <v>5754170</v>
          </cell>
          <cell r="AD46">
            <v>5380564</v>
          </cell>
          <cell r="AE46">
            <v>4815634</v>
          </cell>
          <cell r="AF46">
            <v>4515600</v>
          </cell>
          <cell r="AG46">
            <v>4347822</v>
          </cell>
          <cell r="AH46">
            <v>4219468</v>
          </cell>
          <cell r="AJ46">
            <v>4188599</v>
          </cell>
        </row>
        <row r="47">
          <cell r="J47">
            <v>125487281</v>
          </cell>
          <cell r="K47">
            <v>113342398</v>
          </cell>
          <cell r="L47">
            <v>108088969</v>
          </cell>
          <cell r="M47">
            <v>109633801</v>
          </cell>
          <cell r="N47">
            <v>116675357</v>
          </cell>
          <cell r="O47">
            <v>121239038</v>
          </cell>
          <cell r="P47">
            <v>112691610</v>
          </cell>
          <cell r="Q47">
            <v>102228229</v>
          </cell>
          <cell r="R47">
            <v>115200135</v>
          </cell>
          <cell r="S47">
            <v>144121891</v>
          </cell>
          <cell r="T47">
            <v>129564720</v>
          </cell>
          <cell r="U47">
            <v>133066066</v>
          </cell>
          <cell r="V47">
            <v>120648071</v>
          </cell>
          <cell r="W47">
            <v>107652260</v>
          </cell>
          <cell r="X47">
            <v>105198162</v>
          </cell>
          <cell r="Y47">
            <v>107745101</v>
          </cell>
          <cell r="Z47">
            <v>112111053</v>
          </cell>
          <cell r="AA47">
            <v>114687368</v>
          </cell>
          <cell r="AB47">
            <v>114672698</v>
          </cell>
          <cell r="AC47">
            <v>102604299</v>
          </cell>
          <cell r="AD47">
            <v>113731529</v>
          </cell>
          <cell r="AE47">
            <v>139719175</v>
          </cell>
          <cell r="AF47">
            <v>131312225</v>
          </cell>
          <cell r="AG47">
            <v>130832395</v>
          </cell>
          <cell r="AH47">
            <v>118066259</v>
          </cell>
          <cell r="AJ47">
            <v>113342398</v>
          </cell>
        </row>
        <row r="48">
          <cell r="J48">
            <v>7328650</v>
          </cell>
          <cell r="K48">
            <v>6469062</v>
          </cell>
          <cell r="L48">
            <v>6792070</v>
          </cell>
          <cell r="M48">
            <v>6881070</v>
          </cell>
          <cell r="N48">
            <v>7269258</v>
          </cell>
          <cell r="O48">
            <v>7914433</v>
          </cell>
          <cell r="P48">
            <v>7079236</v>
          </cell>
          <cell r="Q48">
            <v>6357690</v>
          </cell>
          <cell r="R48">
            <v>6642771</v>
          </cell>
          <cell r="S48">
            <v>7389553</v>
          </cell>
          <cell r="T48">
            <v>6971102</v>
          </cell>
          <cell r="U48">
            <v>7565122</v>
          </cell>
          <cell r="V48">
            <v>6949076</v>
          </cell>
          <cell r="W48">
            <v>6410850</v>
          </cell>
          <cell r="X48">
            <v>6695783</v>
          </cell>
          <cell r="Y48">
            <v>6747031</v>
          </cell>
          <cell r="Z48">
            <v>7199795</v>
          </cell>
          <cell r="AA48">
            <v>7768520</v>
          </cell>
          <cell r="AB48">
            <v>7369886</v>
          </cell>
          <cell r="AC48">
            <v>6658170</v>
          </cell>
          <cell r="AD48">
            <v>6805989</v>
          </cell>
          <cell r="AE48">
            <v>7386413</v>
          </cell>
          <cell r="AF48">
            <v>7203842</v>
          </cell>
          <cell r="AG48">
            <v>7939602</v>
          </cell>
          <cell r="AH48">
            <v>7056039</v>
          </cell>
          <cell r="AJ48">
            <v>6469062</v>
          </cell>
        </row>
        <row r="49">
          <cell r="J49">
            <v>183979876</v>
          </cell>
          <cell r="K49">
            <v>155410564</v>
          </cell>
          <cell r="L49">
            <v>143248112</v>
          </cell>
          <cell r="M49">
            <v>155191874</v>
          </cell>
          <cell r="N49">
            <v>148130189</v>
          </cell>
          <cell r="O49">
            <v>167978825</v>
          </cell>
          <cell r="P49">
            <v>165283240</v>
          </cell>
          <cell r="Q49">
            <v>147678143</v>
          </cell>
          <cell r="R49">
            <v>151622300</v>
          </cell>
          <cell r="S49">
            <v>170317962</v>
          </cell>
          <cell r="T49">
            <v>206103593</v>
          </cell>
          <cell r="U49">
            <v>206577568</v>
          </cell>
          <cell r="V49">
            <v>185328431</v>
          </cell>
          <cell r="W49">
            <v>156323385</v>
          </cell>
          <cell r="X49">
            <v>144067280</v>
          </cell>
          <cell r="Y49">
            <v>156153907</v>
          </cell>
          <cell r="Z49">
            <v>148886597</v>
          </cell>
          <cell r="AA49">
            <v>169171204</v>
          </cell>
          <cell r="AB49">
            <v>160730705</v>
          </cell>
          <cell r="AC49">
            <v>145186498</v>
          </cell>
          <cell r="AD49">
            <v>145552985</v>
          </cell>
          <cell r="AE49">
            <v>160928684</v>
          </cell>
          <cell r="AF49">
            <v>197224462</v>
          </cell>
          <cell r="AG49">
            <v>197887348</v>
          </cell>
          <cell r="AH49">
            <v>177593886</v>
          </cell>
          <cell r="AJ49">
            <v>155410564</v>
          </cell>
        </row>
        <row r="50">
          <cell r="J50">
            <v>47416165</v>
          </cell>
          <cell r="K50">
            <v>30440713</v>
          </cell>
          <cell r="L50">
            <v>22512344</v>
          </cell>
          <cell r="M50">
            <v>92175162</v>
          </cell>
          <cell r="N50">
            <v>24038192</v>
          </cell>
          <cell r="O50">
            <v>65549101</v>
          </cell>
          <cell r="P50">
            <v>39038402</v>
          </cell>
          <cell r="Q50">
            <v>28193420</v>
          </cell>
          <cell r="R50">
            <v>101363630</v>
          </cell>
          <cell r="S50">
            <v>105870609</v>
          </cell>
          <cell r="T50">
            <v>90807833</v>
          </cell>
          <cell r="U50">
            <v>75762478</v>
          </cell>
          <cell r="V50">
            <v>96792375</v>
          </cell>
          <cell r="W50">
            <v>74579615</v>
          </cell>
          <cell r="X50">
            <v>5032100</v>
          </cell>
          <cell r="Y50">
            <v>12132019</v>
          </cell>
          <cell r="Z50">
            <v>8176886</v>
          </cell>
          <cell r="AA50">
            <v>33597823</v>
          </cell>
          <cell r="AB50">
            <v>191745071</v>
          </cell>
          <cell r="AC50">
            <v>168343361</v>
          </cell>
          <cell r="AD50">
            <v>108029900</v>
          </cell>
          <cell r="AE50">
            <v>126664640</v>
          </cell>
          <cell r="AF50">
            <v>120205704</v>
          </cell>
          <cell r="AG50">
            <v>136637911</v>
          </cell>
          <cell r="AH50">
            <v>195872184</v>
          </cell>
          <cell r="AJ50">
            <v>30440713</v>
          </cell>
        </row>
        <row r="51">
          <cell r="J51">
            <v>175947600</v>
          </cell>
          <cell r="K51">
            <v>185927700</v>
          </cell>
          <cell r="L51">
            <v>252458500</v>
          </cell>
          <cell r="M51">
            <v>361648800</v>
          </cell>
          <cell r="N51">
            <v>338225200</v>
          </cell>
          <cell r="O51">
            <v>382468700</v>
          </cell>
          <cell r="P51">
            <v>306898500</v>
          </cell>
          <cell r="Q51">
            <v>229405800</v>
          </cell>
          <cell r="R51">
            <v>239473700</v>
          </cell>
          <cell r="S51">
            <v>160869100</v>
          </cell>
          <cell r="T51">
            <v>91884000</v>
          </cell>
          <cell r="U51">
            <v>95087000</v>
          </cell>
          <cell r="V51">
            <v>122015000</v>
          </cell>
          <cell r="W51">
            <v>215816700</v>
          </cell>
          <cell r="X51">
            <v>60980400</v>
          </cell>
          <cell r="Y51">
            <v>114610400</v>
          </cell>
          <cell r="Z51">
            <v>201787700</v>
          </cell>
          <cell r="AA51">
            <v>305303400</v>
          </cell>
          <cell r="AB51">
            <v>298712200</v>
          </cell>
          <cell r="AC51">
            <v>216386900</v>
          </cell>
          <cell r="AD51">
            <v>117517800</v>
          </cell>
          <cell r="AE51">
            <v>196707500</v>
          </cell>
          <cell r="AF51">
            <v>172321200</v>
          </cell>
          <cell r="AG51">
            <v>177123200</v>
          </cell>
          <cell r="AH51">
            <v>213774200</v>
          </cell>
          <cell r="AJ51">
            <v>185927700</v>
          </cell>
        </row>
        <row r="53">
          <cell r="J53">
            <v>20464919.199999999</v>
          </cell>
          <cell r="K53">
            <v>17365725.25</v>
          </cell>
          <cell r="L53">
            <v>21638095</v>
          </cell>
          <cell r="M53">
            <v>24070398.18</v>
          </cell>
          <cell r="N53">
            <v>27076220.32</v>
          </cell>
          <cell r="O53">
            <v>32710652.719999999</v>
          </cell>
          <cell r="P53">
            <v>16235936.130000001</v>
          </cell>
          <cell r="Q53">
            <v>12499764.76</v>
          </cell>
          <cell r="R53">
            <v>11846860.26</v>
          </cell>
          <cell r="S53">
            <v>16936580.149999999</v>
          </cell>
          <cell r="T53">
            <v>18296121.940000001</v>
          </cell>
          <cell r="U53">
            <v>18766331.129999999</v>
          </cell>
          <cell r="V53">
            <v>13809638.060000001</v>
          </cell>
          <cell r="W53">
            <v>10828554.73</v>
          </cell>
          <cell r="X53">
            <v>12787200.060000001</v>
          </cell>
          <cell r="Y53">
            <v>14573396.93</v>
          </cell>
          <cell r="Z53">
            <v>16416466.359999999</v>
          </cell>
          <cell r="AA53">
            <v>18968768.629999999</v>
          </cell>
          <cell r="AB53">
            <v>13553577.619999999</v>
          </cell>
          <cell r="AC53">
            <v>10145911.52</v>
          </cell>
          <cell r="AD53">
            <v>10416325.800000001</v>
          </cell>
          <cell r="AE53">
            <v>13671137.43</v>
          </cell>
          <cell r="AF53">
            <v>16103841.15</v>
          </cell>
          <cell r="AG53">
            <v>15363798</v>
          </cell>
          <cell r="AH53">
            <v>12201239.01</v>
          </cell>
          <cell r="AJ53">
            <v>17365725.25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8597090.8499999996</v>
          </cell>
          <cell r="Q54">
            <v>6347891.0099999998</v>
          </cell>
          <cell r="R54">
            <v>5254660.68</v>
          </cell>
          <cell r="S54">
            <v>7040740.7300000004</v>
          </cell>
          <cell r="T54">
            <v>7614788.9100000001</v>
          </cell>
          <cell r="U54">
            <v>7897212.2199999997</v>
          </cell>
          <cell r="V54">
            <v>6062836.1699999999</v>
          </cell>
          <cell r="W54">
            <v>4954184.3</v>
          </cell>
          <cell r="X54">
            <v>6589052.0300000003</v>
          </cell>
          <cell r="Y54">
            <v>7916898.7599999998</v>
          </cell>
          <cell r="Z54">
            <v>9019161.6899999995</v>
          </cell>
          <cell r="AA54">
            <v>10584124.810000001</v>
          </cell>
          <cell r="AB54">
            <v>7062666.4699999997</v>
          </cell>
          <cell r="AC54">
            <v>5167909.67</v>
          </cell>
          <cell r="AD54">
            <v>4739439.1900000004</v>
          </cell>
          <cell r="AE54">
            <v>5712556.54</v>
          </cell>
          <cell r="AF54">
            <v>6666988.6299999999</v>
          </cell>
          <cell r="AG54">
            <v>6438229.75</v>
          </cell>
          <cell r="AH54">
            <v>5306957.99</v>
          </cell>
          <cell r="AJ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2476991.7999999998</v>
          </cell>
          <cell r="Q55">
            <v>2166741.9500000002</v>
          </cell>
          <cell r="R55">
            <v>2213519.6800000002</v>
          </cell>
          <cell r="S55">
            <v>2554650.6800000002</v>
          </cell>
          <cell r="T55">
            <v>2508296.89</v>
          </cell>
          <cell r="U55">
            <v>2520785.88</v>
          </cell>
          <cell r="V55">
            <v>2144159.11</v>
          </cell>
          <cell r="W55">
            <v>1878857.98</v>
          </cell>
          <cell r="X55">
            <v>2081555.91</v>
          </cell>
          <cell r="Y55">
            <v>2205114.86</v>
          </cell>
          <cell r="Z55">
            <v>2356621.9900000002</v>
          </cell>
          <cell r="AA55">
            <v>2566479.7999999998</v>
          </cell>
          <cell r="AB55">
            <v>2053377.71</v>
          </cell>
          <cell r="AC55">
            <v>1846341.8</v>
          </cell>
          <cell r="AD55">
            <v>1863665.61</v>
          </cell>
          <cell r="AE55">
            <v>2122990.71</v>
          </cell>
          <cell r="AF55">
            <v>2180389.6</v>
          </cell>
          <cell r="AG55">
            <v>2124817.77</v>
          </cell>
          <cell r="AH55">
            <v>1914698.84</v>
          </cell>
          <cell r="AJ55">
            <v>0</v>
          </cell>
        </row>
        <row r="56">
          <cell r="J56">
            <v>16762352.449999999</v>
          </cell>
          <cell r="K56">
            <v>15308596.16</v>
          </cell>
          <cell r="L56">
            <v>15214367.99</v>
          </cell>
          <cell r="M56">
            <v>15689268.09</v>
          </cell>
          <cell r="N56">
            <v>16449577.039999999</v>
          </cell>
          <cell r="O56">
            <v>17457219.140000001</v>
          </cell>
          <cell r="P56">
            <v>13614619.1</v>
          </cell>
          <cell r="Q56">
            <v>12426107.529999999</v>
          </cell>
          <cell r="R56">
            <v>13444904.050000001</v>
          </cell>
          <cell r="S56">
            <v>15716397.289999999</v>
          </cell>
          <cell r="T56">
            <v>15467415.310000001</v>
          </cell>
          <cell r="U56">
            <v>15925212.710000001</v>
          </cell>
          <cell r="V56">
            <v>13397413.109999999</v>
          </cell>
          <cell r="W56">
            <v>11725292.460000001</v>
          </cell>
          <cell r="X56">
            <v>11796703.73</v>
          </cell>
          <cell r="Y56">
            <v>11884037</v>
          </cell>
          <cell r="Z56">
            <v>12421394.130000001</v>
          </cell>
          <cell r="AA56">
            <v>13020573.310000001</v>
          </cell>
          <cell r="AB56">
            <v>11786006.59</v>
          </cell>
          <cell r="AC56">
            <v>10807855.85</v>
          </cell>
          <cell r="AD56">
            <v>11334372.619999999</v>
          </cell>
          <cell r="AE56">
            <v>13056567.27</v>
          </cell>
          <cell r="AF56">
            <v>13629194.84</v>
          </cell>
          <cell r="AG56">
            <v>13486996.960000001</v>
          </cell>
          <cell r="AH56">
            <v>12382154.48</v>
          </cell>
          <cell r="AJ56">
            <v>15308596.16</v>
          </cell>
        </row>
        <row r="57">
          <cell r="J57">
            <v>15161827.52</v>
          </cell>
          <cell r="K57">
            <v>14922702.85</v>
          </cell>
          <cell r="L57">
            <v>14434318.5</v>
          </cell>
          <cell r="M57">
            <v>14553985.210000001</v>
          </cell>
          <cell r="N57">
            <v>14585415.550000001</v>
          </cell>
          <cell r="O57">
            <v>14544691.43</v>
          </cell>
          <cell r="P57">
            <v>16228258.310000001</v>
          </cell>
          <cell r="Q57">
            <v>16109820.720000001</v>
          </cell>
          <cell r="R57">
            <v>16144608.42</v>
          </cell>
          <cell r="S57">
            <v>17514338.16</v>
          </cell>
          <cell r="T57">
            <v>16210790.74</v>
          </cell>
          <cell r="U57">
            <v>16516014.5</v>
          </cell>
          <cell r="V57">
            <v>15490355.6</v>
          </cell>
          <cell r="W57">
            <v>14860339.189999999</v>
          </cell>
          <cell r="X57">
            <v>14756612.470000001</v>
          </cell>
          <cell r="Y57">
            <v>14289022.6</v>
          </cell>
          <cell r="Z57">
            <v>14254704.07</v>
          </cell>
          <cell r="AA57">
            <v>14021779.699999999</v>
          </cell>
          <cell r="AB57">
            <v>13209185.85</v>
          </cell>
          <cell r="AC57">
            <v>13295197.77</v>
          </cell>
          <cell r="AD57">
            <v>13580499.279999999</v>
          </cell>
          <cell r="AE57">
            <v>14148245.59</v>
          </cell>
          <cell r="AF57">
            <v>13826937.779999999</v>
          </cell>
          <cell r="AG57">
            <v>13904196.369999999</v>
          </cell>
          <cell r="AH57">
            <v>14025518.91</v>
          </cell>
          <cell r="AJ57">
            <v>14922702.85</v>
          </cell>
        </row>
        <row r="58">
          <cell r="J58">
            <v>1693967.76</v>
          </cell>
          <cell r="K58">
            <v>1694971.61</v>
          </cell>
          <cell r="L58">
            <v>1786429.53</v>
          </cell>
          <cell r="M58">
            <v>1856084.55</v>
          </cell>
          <cell r="N58">
            <v>1865461.74</v>
          </cell>
          <cell r="O58">
            <v>1902369.67</v>
          </cell>
          <cell r="P58">
            <v>1855681.63</v>
          </cell>
          <cell r="Q58">
            <v>1820696.73</v>
          </cell>
          <cell r="R58">
            <v>1627570.74</v>
          </cell>
          <cell r="S58">
            <v>1782834.14</v>
          </cell>
          <cell r="T58">
            <v>1673394.55</v>
          </cell>
          <cell r="U58">
            <v>1561829.26</v>
          </cell>
          <cell r="V58">
            <v>1650612.2</v>
          </cell>
          <cell r="W58">
            <v>1567085.68</v>
          </cell>
          <cell r="X58">
            <v>1719595.97</v>
          </cell>
          <cell r="Y58">
            <v>1800306.29</v>
          </cell>
          <cell r="Z58">
            <v>1768195.58</v>
          </cell>
          <cell r="AA58">
            <v>1861713.47</v>
          </cell>
          <cell r="AB58">
            <v>1533159.98</v>
          </cell>
          <cell r="AC58">
            <v>1507831.41</v>
          </cell>
          <cell r="AD58">
            <v>1372766.57</v>
          </cell>
          <cell r="AE58">
            <v>1433965.68</v>
          </cell>
          <cell r="AF58">
            <v>1411530.95</v>
          </cell>
          <cell r="AG58">
            <v>1266717.24</v>
          </cell>
          <cell r="AH58">
            <v>1431675.53</v>
          </cell>
          <cell r="AJ58">
            <v>1694971.61</v>
          </cell>
        </row>
        <row r="59">
          <cell r="J59">
            <v>751629.42</v>
          </cell>
          <cell r="K59">
            <v>668689.89</v>
          </cell>
          <cell r="L59">
            <v>706333.88</v>
          </cell>
          <cell r="M59">
            <v>663018.16</v>
          </cell>
          <cell r="N59">
            <v>747210.15</v>
          </cell>
          <cell r="O59">
            <v>653749.61</v>
          </cell>
          <cell r="P59">
            <v>691547.69</v>
          </cell>
          <cell r="Q59">
            <v>673616.93</v>
          </cell>
          <cell r="R59">
            <v>660472.22</v>
          </cell>
          <cell r="S59">
            <v>672743.96</v>
          </cell>
          <cell r="T59">
            <v>635168.93999999994</v>
          </cell>
          <cell r="U59">
            <v>667839.61</v>
          </cell>
          <cell r="V59">
            <v>620474.04</v>
          </cell>
          <cell r="W59">
            <v>583373.68999999994</v>
          </cell>
          <cell r="X59">
            <v>607165.69999999995</v>
          </cell>
          <cell r="Y59">
            <v>616013.56999999995</v>
          </cell>
          <cell r="Z59">
            <v>626361.01</v>
          </cell>
          <cell r="AA59">
            <v>580256.96</v>
          </cell>
          <cell r="AB59">
            <v>627346.43000000005</v>
          </cell>
          <cell r="AC59">
            <v>596677.65</v>
          </cell>
          <cell r="AD59">
            <v>580907.37</v>
          </cell>
          <cell r="AE59">
            <v>573110.53</v>
          </cell>
          <cell r="AF59">
            <v>566088.62</v>
          </cell>
          <cell r="AG59">
            <v>583640.26</v>
          </cell>
          <cell r="AH59">
            <v>600714.97</v>
          </cell>
          <cell r="AJ59">
            <v>668689.89</v>
          </cell>
        </row>
        <row r="60">
          <cell r="J60">
            <v>4685455.45</v>
          </cell>
          <cell r="K60">
            <v>4466926.6100000003</v>
          </cell>
          <cell r="L60">
            <v>4325219.03</v>
          </cell>
          <cell r="M60">
            <v>4366182.5999999996</v>
          </cell>
          <cell r="N60">
            <v>4650938.8099999996</v>
          </cell>
          <cell r="O60">
            <v>4786841.51</v>
          </cell>
          <cell r="P60">
            <v>4597787.37</v>
          </cell>
          <cell r="Q60">
            <v>4282967.76</v>
          </cell>
          <cell r="R60">
            <v>4778669.6500000004</v>
          </cell>
          <cell r="S60">
            <v>5719904.1600000001</v>
          </cell>
          <cell r="T60">
            <v>5225322.4000000004</v>
          </cell>
          <cell r="U60">
            <v>5235649.3099999996</v>
          </cell>
          <cell r="V60">
            <v>4613826.22</v>
          </cell>
          <cell r="W60">
            <v>4102861.17</v>
          </cell>
          <cell r="X60">
            <v>4118479.74</v>
          </cell>
          <cell r="Y60">
            <v>4172804.5</v>
          </cell>
          <cell r="Z60">
            <v>4276183.84</v>
          </cell>
          <cell r="AA60">
            <v>4292654.4400000004</v>
          </cell>
          <cell r="AB60">
            <v>4022551.11</v>
          </cell>
          <cell r="AC60">
            <v>3700028.35</v>
          </cell>
          <cell r="AD60">
            <v>4051528.83</v>
          </cell>
          <cell r="AE60">
            <v>4777248.38</v>
          </cell>
          <cell r="AF60">
            <v>4570608.97</v>
          </cell>
          <cell r="AG60">
            <v>4429735.13</v>
          </cell>
          <cell r="AH60">
            <v>4127322.49</v>
          </cell>
          <cell r="AJ60">
            <v>4466926.6100000003</v>
          </cell>
        </row>
        <row r="61">
          <cell r="J61">
            <v>280843.3</v>
          </cell>
          <cell r="K61">
            <v>260537.57</v>
          </cell>
          <cell r="L61">
            <v>268048.82</v>
          </cell>
          <cell r="M61">
            <v>271382.88</v>
          </cell>
          <cell r="N61">
            <v>281237.34000000003</v>
          </cell>
          <cell r="O61">
            <v>295130.93</v>
          </cell>
          <cell r="P61">
            <v>299406.58</v>
          </cell>
          <cell r="Q61">
            <v>274408.63</v>
          </cell>
          <cell r="R61">
            <v>283715.43</v>
          </cell>
          <cell r="S61">
            <v>307668.02</v>
          </cell>
          <cell r="T61">
            <v>290728.40999999997</v>
          </cell>
          <cell r="U61">
            <v>314170.81</v>
          </cell>
          <cell r="V61">
            <v>273920.21999999997</v>
          </cell>
          <cell r="W61">
            <v>253748.14</v>
          </cell>
          <cell r="X61">
            <v>267532.03000000003</v>
          </cell>
          <cell r="Y61">
            <v>271881.59999999998</v>
          </cell>
          <cell r="Z61">
            <v>288356.02</v>
          </cell>
          <cell r="AA61">
            <v>303803</v>
          </cell>
          <cell r="AB61">
            <v>267527.69</v>
          </cell>
          <cell r="AC61">
            <v>245378.04</v>
          </cell>
          <cell r="AD61">
            <v>248836.89</v>
          </cell>
          <cell r="AE61">
            <v>263279.74</v>
          </cell>
          <cell r="AF61">
            <v>256900.92</v>
          </cell>
          <cell r="AG61">
            <v>282578.56</v>
          </cell>
          <cell r="AH61">
            <v>254485.68</v>
          </cell>
          <cell r="AJ61">
            <v>260537.57</v>
          </cell>
        </row>
        <row r="62">
          <cell r="J62">
            <v>7009536.4699999997</v>
          </cell>
          <cell r="K62">
            <v>6130903.1500000004</v>
          </cell>
          <cell r="L62">
            <v>5260523.2699999996</v>
          </cell>
          <cell r="M62">
            <v>5591777.0199999996</v>
          </cell>
          <cell r="N62">
            <v>5771234.29</v>
          </cell>
          <cell r="O62">
            <v>6273601.9800000004</v>
          </cell>
          <cell r="P62">
            <v>6141583.8099999996</v>
          </cell>
          <cell r="Q62">
            <v>5401431.7699999996</v>
          </cell>
          <cell r="R62">
            <v>6170107.5</v>
          </cell>
          <cell r="S62">
            <v>6554580.3300000001</v>
          </cell>
          <cell r="T62">
            <v>7878621.0300000003</v>
          </cell>
          <cell r="U62">
            <v>7964315.5999999996</v>
          </cell>
          <cell r="V62">
            <v>7156484.46</v>
          </cell>
          <cell r="W62">
            <v>6317860.3700000001</v>
          </cell>
          <cell r="X62">
            <v>5385005.6399999997</v>
          </cell>
          <cell r="Y62">
            <v>5794570.3300000001</v>
          </cell>
          <cell r="Z62">
            <v>5564802.5</v>
          </cell>
          <cell r="AA62">
            <v>6281490.3799999999</v>
          </cell>
          <cell r="AB62">
            <v>5963543.9100000001</v>
          </cell>
          <cell r="AC62">
            <v>5302029.71</v>
          </cell>
          <cell r="AD62">
            <v>5915411.8200000003</v>
          </cell>
          <cell r="AE62">
            <v>6184591.4500000002</v>
          </cell>
          <cell r="AF62">
            <v>7528415.1699999999</v>
          </cell>
          <cell r="AG62">
            <v>7618307.0599999996</v>
          </cell>
          <cell r="AH62">
            <v>6848105.7300000004</v>
          </cell>
          <cell r="AJ62">
            <v>6130903.1500000004</v>
          </cell>
        </row>
        <row r="63">
          <cell r="J63">
            <v>1661976.46</v>
          </cell>
          <cell r="K63">
            <v>1082037.52</v>
          </cell>
          <cell r="L63">
            <v>867376.37</v>
          </cell>
          <cell r="M63">
            <v>3886078.71</v>
          </cell>
          <cell r="N63">
            <v>1137548.54</v>
          </cell>
          <cell r="O63">
            <v>3190285.6</v>
          </cell>
          <cell r="P63">
            <v>1207531.8700000001</v>
          </cell>
          <cell r="Q63">
            <v>854895.19</v>
          </cell>
          <cell r="R63">
            <v>2845605.73</v>
          </cell>
          <cell r="S63">
            <v>3172485.57</v>
          </cell>
          <cell r="T63">
            <v>2859405.5</v>
          </cell>
          <cell r="U63">
            <v>2459611.37</v>
          </cell>
          <cell r="V63">
            <v>2900618.45</v>
          </cell>
          <cell r="W63">
            <v>2426461.02</v>
          </cell>
          <cell r="X63">
            <v>195473.68</v>
          </cell>
          <cell r="Y63">
            <v>404761.65</v>
          </cell>
          <cell r="Z63">
            <v>332229.84999999998</v>
          </cell>
          <cell r="AA63">
            <v>1414278.93</v>
          </cell>
          <cell r="AB63">
            <v>6571678.71</v>
          </cell>
          <cell r="AC63">
            <v>5666536.9000000004</v>
          </cell>
          <cell r="AD63">
            <v>4186291</v>
          </cell>
          <cell r="AE63">
            <v>4915142.8499999996</v>
          </cell>
          <cell r="AF63">
            <v>4740956.63</v>
          </cell>
          <cell r="AG63">
            <v>5335694.2300000004</v>
          </cell>
          <cell r="AH63">
            <v>7478989.1500000004</v>
          </cell>
          <cell r="AJ63">
            <v>1082037.52</v>
          </cell>
        </row>
        <row r="64">
          <cell r="J64">
            <v>3277772.5</v>
          </cell>
          <cell r="K64">
            <v>3347838.7</v>
          </cell>
          <cell r="L64">
            <v>4597812.2</v>
          </cell>
          <cell r="M64">
            <v>6689749.7999999998</v>
          </cell>
          <cell r="N64">
            <v>6429160.2000000002</v>
          </cell>
          <cell r="O64">
            <v>7353810.5999999996</v>
          </cell>
          <cell r="P64">
            <v>4787488.5999999996</v>
          </cell>
          <cell r="Q64">
            <v>3523788.3</v>
          </cell>
          <cell r="R64">
            <v>3657755.8</v>
          </cell>
          <cell r="S64">
            <v>2485773.9</v>
          </cell>
          <cell r="T64">
            <v>1531847.5</v>
          </cell>
          <cell r="U64">
            <v>1760673.4</v>
          </cell>
          <cell r="V64">
            <v>1957478.7</v>
          </cell>
          <cell r="W64">
            <v>3320781.5</v>
          </cell>
          <cell r="X64">
            <v>987715.1</v>
          </cell>
          <cell r="Y64">
            <v>1851247</v>
          </cell>
          <cell r="Z64">
            <v>3216087.5</v>
          </cell>
          <cell r="AA64">
            <v>4784593</v>
          </cell>
          <cell r="AB64">
            <v>4288304.3</v>
          </cell>
          <cell r="AC64">
            <v>3092725.7</v>
          </cell>
          <cell r="AD64">
            <v>1908267.8</v>
          </cell>
          <cell r="AE64">
            <v>3157592.5</v>
          </cell>
          <cell r="AF64">
            <v>2629318.9</v>
          </cell>
          <cell r="AG64">
            <v>2995602.7</v>
          </cell>
          <cell r="AH64">
            <v>3570020.5</v>
          </cell>
          <cell r="AJ64">
            <v>3347838.7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</row>
        <row r="67"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J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</row>
        <row r="70"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J77">
            <v>0</v>
          </cell>
        </row>
        <row r="79">
          <cell r="J79">
            <v>2038016.22</v>
          </cell>
          <cell r="K79">
            <v>1457718.13</v>
          </cell>
          <cell r="L79">
            <v>1532977.32</v>
          </cell>
          <cell r="M79">
            <v>1395034.45</v>
          </cell>
          <cell r="N79">
            <v>1963765.7</v>
          </cell>
          <cell r="O79">
            <v>1750524.52</v>
          </cell>
          <cell r="P79">
            <v>-55377.16</v>
          </cell>
          <cell r="Q79">
            <v>150705.15</v>
          </cell>
          <cell r="R79">
            <v>621426.39</v>
          </cell>
          <cell r="S79">
            <v>906991.31</v>
          </cell>
          <cell r="T79">
            <v>485722.9</v>
          </cell>
          <cell r="U79">
            <v>308628.58</v>
          </cell>
          <cell r="V79">
            <v>110973.43</v>
          </cell>
          <cell r="W79">
            <v>451078.13</v>
          </cell>
          <cell r="X79">
            <v>334413.96999999997</v>
          </cell>
          <cell r="Y79">
            <v>407432.37</v>
          </cell>
          <cell r="Z79">
            <v>158018</v>
          </cell>
          <cell r="AA79">
            <v>113228.15</v>
          </cell>
          <cell r="AB79">
            <v>878195.15</v>
          </cell>
          <cell r="AC79">
            <v>645976.43000000005</v>
          </cell>
          <cell r="AD79">
            <v>775434.05</v>
          </cell>
          <cell r="AE79">
            <v>1132802.31</v>
          </cell>
          <cell r="AF79">
            <v>1138550.1200000001</v>
          </cell>
          <cell r="AG79">
            <v>1021805.42</v>
          </cell>
          <cell r="AH79">
            <v>854694.3</v>
          </cell>
          <cell r="AJ79">
            <v>1457718.13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-30565.14</v>
          </cell>
          <cell r="Q80">
            <v>79612.47</v>
          </cell>
          <cell r="R80">
            <v>280157.82</v>
          </cell>
          <cell r="S80">
            <v>378948.01</v>
          </cell>
          <cell r="T80">
            <v>202838.5</v>
          </cell>
          <cell r="U80">
            <v>130464.48</v>
          </cell>
          <cell r="V80">
            <v>49125.58</v>
          </cell>
          <cell r="W80">
            <v>209963.77</v>
          </cell>
          <cell r="X80">
            <v>178986.04</v>
          </cell>
          <cell r="Y80">
            <v>231120.91</v>
          </cell>
          <cell r="Z80">
            <v>90566</v>
          </cell>
          <cell r="AA80">
            <v>65709.33</v>
          </cell>
          <cell r="AB80">
            <v>476369.32</v>
          </cell>
          <cell r="AC80">
            <v>341700.06</v>
          </cell>
          <cell r="AD80">
            <v>361063.3</v>
          </cell>
          <cell r="AE80">
            <v>479045.4</v>
          </cell>
          <cell r="AF80">
            <v>476802.45</v>
          </cell>
          <cell r="AG80">
            <v>433067.47</v>
          </cell>
          <cell r="AH80">
            <v>377179.07</v>
          </cell>
          <cell r="AJ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-7721.66</v>
          </cell>
          <cell r="Q81">
            <v>24482.68</v>
          </cell>
          <cell r="R81">
            <v>110385.98</v>
          </cell>
          <cell r="S81">
            <v>128487.47</v>
          </cell>
          <cell r="T81">
            <v>62149.34</v>
          </cell>
          <cell r="U81">
            <v>38518.69</v>
          </cell>
          <cell r="V81">
            <v>16478.25</v>
          </cell>
          <cell r="W81">
            <v>74411.41</v>
          </cell>
          <cell r="X81">
            <v>50604.94</v>
          </cell>
          <cell r="Y81">
            <v>56160.49</v>
          </cell>
          <cell r="Z81">
            <v>20596</v>
          </cell>
          <cell r="AA81">
            <v>13965.41</v>
          </cell>
          <cell r="AB81">
            <v>122342.41</v>
          </cell>
          <cell r="AC81">
            <v>110461.11</v>
          </cell>
          <cell r="AD81">
            <v>131784.53</v>
          </cell>
          <cell r="AE81">
            <v>165663.6</v>
          </cell>
          <cell r="AF81">
            <v>144095.85999999999</v>
          </cell>
          <cell r="AG81">
            <v>131382.98000000001</v>
          </cell>
          <cell r="AH81">
            <v>126576.08</v>
          </cell>
          <cell r="AJ81">
            <v>0</v>
          </cell>
        </row>
        <row r="82">
          <cell r="J82">
            <v>1810406.28</v>
          </cell>
          <cell r="K82">
            <v>1355580.03</v>
          </cell>
          <cell r="L82">
            <v>1090370.77</v>
          </cell>
          <cell r="M82">
            <v>914448.83</v>
          </cell>
          <cell r="N82">
            <v>1197489.48</v>
          </cell>
          <cell r="O82">
            <v>957606.79</v>
          </cell>
          <cell r="P82">
            <v>-48018.57</v>
          </cell>
          <cell r="Q82">
            <v>161493.21</v>
          </cell>
          <cell r="R82">
            <v>772008.13</v>
          </cell>
          <cell r="S82">
            <v>908141.05</v>
          </cell>
          <cell r="T82">
            <v>439362.98</v>
          </cell>
          <cell r="U82">
            <v>282531.94</v>
          </cell>
          <cell r="V82">
            <v>118306.61</v>
          </cell>
          <cell r="W82">
            <v>536917.25</v>
          </cell>
          <cell r="X82">
            <v>326776.87</v>
          </cell>
          <cell r="Y82">
            <v>341899.88</v>
          </cell>
          <cell r="Z82">
            <v>121983.65</v>
          </cell>
          <cell r="AA82">
            <v>80342.100000000006</v>
          </cell>
          <cell r="AB82">
            <v>798942.55</v>
          </cell>
          <cell r="AC82">
            <v>746524.15</v>
          </cell>
          <cell r="AD82">
            <v>927480.54</v>
          </cell>
          <cell r="AE82">
            <v>1173141.23</v>
          </cell>
          <cell r="AF82">
            <v>1032974.9</v>
          </cell>
          <cell r="AG82">
            <v>968724.55</v>
          </cell>
          <cell r="AH82">
            <v>941747.11</v>
          </cell>
          <cell r="AJ82">
            <v>1355580.03</v>
          </cell>
        </row>
        <row r="83">
          <cell r="J83">
            <v>2225246.9500000002</v>
          </cell>
          <cell r="K83">
            <v>1857422</v>
          </cell>
          <cell r="L83">
            <v>1453504.71</v>
          </cell>
          <cell r="M83">
            <v>1190622.04</v>
          </cell>
          <cell r="N83">
            <v>1479288.37</v>
          </cell>
          <cell r="O83">
            <v>1070602.4099999999</v>
          </cell>
          <cell r="P83">
            <v>-75003.350000000006</v>
          </cell>
          <cell r="Q83">
            <v>276096.56</v>
          </cell>
          <cell r="R83">
            <v>1209611.7</v>
          </cell>
          <cell r="S83">
            <v>1299046.3</v>
          </cell>
          <cell r="T83">
            <v>591756.25</v>
          </cell>
          <cell r="U83">
            <v>369336.11</v>
          </cell>
          <cell r="V83">
            <v>175274.27</v>
          </cell>
          <cell r="W83">
            <v>881874.8</v>
          </cell>
          <cell r="X83">
            <v>536060.46</v>
          </cell>
          <cell r="Y83">
            <v>535405.09</v>
          </cell>
          <cell r="Z83">
            <v>183165.53</v>
          </cell>
          <cell r="AA83">
            <v>109189.41</v>
          </cell>
          <cell r="AB83">
            <v>1177739.0900000001</v>
          </cell>
          <cell r="AC83">
            <v>1217399.53</v>
          </cell>
          <cell r="AD83">
            <v>1465594.14</v>
          </cell>
          <cell r="AE83">
            <v>1641179.79</v>
          </cell>
          <cell r="AF83">
            <v>1368364.45</v>
          </cell>
          <cell r="AG83">
            <v>1262853.1299999999</v>
          </cell>
          <cell r="AH83">
            <v>1375046.26</v>
          </cell>
          <cell r="AJ83">
            <v>1857422</v>
          </cell>
        </row>
        <row r="84">
          <cell r="J84">
            <v>201413.47</v>
          </cell>
          <cell r="K84">
            <v>170387.3</v>
          </cell>
          <cell r="L84">
            <v>151165.63</v>
          </cell>
          <cell r="M84">
            <v>132352.66</v>
          </cell>
          <cell r="N84">
            <v>160164.68</v>
          </cell>
          <cell r="O84">
            <v>122353.78</v>
          </cell>
          <cell r="P84">
            <v>-7636.66</v>
          </cell>
          <cell r="Q84">
            <v>27857.63</v>
          </cell>
          <cell r="R84">
            <v>110475.03</v>
          </cell>
          <cell r="S84">
            <v>113270.96</v>
          </cell>
          <cell r="T84">
            <v>53234.21</v>
          </cell>
          <cell r="U84">
            <v>30033.54</v>
          </cell>
          <cell r="V84">
            <v>16227.32</v>
          </cell>
          <cell r="W84">
            <v>79561.55</v>
          </cell>
          <cell r="X84">
            <v>55890.26</v>
          </cell>
          <cell r="Y84">
            <v>61691.03</v>
          </cell>
          <cell r="Z84">
            <v>20735.689999999999</v>
          </cell>
          <cell r="AA84">
            <v>13250.75</v>
          </cell>
          <cell r="AB84">
            <v>121070.06</v>
          </cell>
          <cell r="AC84">
            <v>122035.32</v>
          </cell>
          <cell r="AD84">
            <v>132532.42000000001</v>
          </cell>
          <cell r="AE84">
            <v>143709.93</v>
          </cell>
          <cell r="AF84">
            <v>120979.27</v>
          </cell>
          <cell r="AG84">
            <v>99598.25</v>
          </cell>
          <cell r="AH84">
            <v>125465.55</v>
          </cell>
          <cell r="AJ84">
            <v>170387.3</v>
          </cell>
        </row>
        <row r="85">
          <cell r="J85">
            <v>20723.46</v>
          </cell>
          <cell r="K85">
            <v>17509.88</v>
          </cell>
          <cell r="L85">
            <v>15738.62</v>
          </cell>
          <cell r="M85">
            <v>14245.83</v>
          </cell>
          <cell r="N85">
            <v>17612.22</v>
          </cell>
          <cell r="O85">
            <v>14780.7</v>
          </cell>
          <cell r="P85">
            <v>-996.99</v>
          </cell>
          <cell r="Q85">
            <v>3386.87</v>
          </cell>
          <cell r="R85">
            <v>13921.54</v>
          </cell>
          <cell r="S85">
            <v>12637.86</v>
          </cell>
          <cell r="T85">
            <v>5553.87</v>
          </cell>
          <cell r="U85">
            <v>3408.08</v>
          </cell>
          <cell r="V85">
            <v>1530.55</v>
          </cell>
          <cell r="W85">
            <v>7960.24</v>
          </cell>
          <cell r="X85">
            <v>5475.13</v>
          </cell>
          <cell r="Y85">
            <v>6390.98</v>
          </cell>
          <cell r="Z85">
            <v>2174.67</v>
          </cell>
          <cell r="AA85">
            <v>1451.97</v>
          </cell>
          <cell r="AB85">
            <v>17489.990000000002</v>
          </cell>
          <cell r="AC85">
            <v>15987.61</v>
          </cell>
          <cell r="AD85">
            <v>17543.86</v>
          </cell>
          <cell r="AE85">
            <v>16751.52</v>
          </cell>
          <cell r="AF85">
            <v>13298.58</v>
          </cell>
          <cell r="AG85">
            <v>12082</v>
          </cell>
          <cell r="AH85">
            <v>12629.03</v>
          </cell>
          <cell r="AJ85">
            <v>17509.88</v>
          </cell>
        </row>
        <row r="86">
          <cell r="J86">
            <v>610099.36</v>
          </cell>
          <cell r="K86">
            <v>473812.88</v>
          </cell>
          <cell r="L86">
            <v>371717.22</v>
          </cell>
          <cell r="M86">
            <v>305265.21000000002</v>
          </cell>
          <cell r="N86">
            <v>402432.56</v>
          </cell>
          <cell r="O86">
            <v>304425.09000000003</v>
          </cell>
          <cell r="P86">
            <v>-18417.72</v>
          </cell>
          <cell r="Q86">
            <v>62280.480000000003</v>
          </cell>
          <cell r="R86">
            <v>305538.26</v>
          </cell>
          <cell r="S86">
            <v>374931.36</v>
          </cell>
          <cell r="T86">
            <v>166312.68</v>
          </cell>
          <cell r="U86">
            <v>106184.02</v>
          </cell>
          <cell r="V86">
            <v>45498.77</v>
          </cell>
          <cell r="W86">
            <v>210191.85</v>
          </cell>
          <cell r="X86">
            <v>128050.88</v>
          </cell>
          <cell r="Y86">
            <v>135865.39000000001</v>
          </cell>
          <cell r="Z86">
            <v>47813.42</v>
          </cell>
          <cell r="AA86">
            <v>29805.59</v>
          </cell>
          <cell r="AB86">
            <v>309707.77</v>
          </cell>
          <cell r="AC86">
            <v>285079.82</v>
          </cell>
          <cell r="AD86">
            <v>370832.96</v>
          </cell>
          <cell r="AE86">
            <v>486023.04</v>
          </cell>
          <cell r="AF86">
            <v>386718.5</v>
          </cell>
          <cell r="AG86">
            <v>363565.32</v>
          </cell>
          <cell r="AH86">
            <v>353376.85</v>
          </cell>
          <cell r="AJ86">
            <v>473812.88</v>
          </cell>
        </row>
        <row r="87">
          <cell r="J87">
            <v>35630.75</v>
          </cell>
          <cell r="K87">
            <v>27043.06</v>
          </cell>
          <cell r="L87">
            <v>23357.87</v>
          </cell>
          <cell r="M87">
            <v>19159.7</v>
          </cell>
          <cell r="N87">
            <v>25072.85</v>
          </cell>
          <cell r="O87">
            <v>19872.73</v>
          </cell>
          <cell r="P87">
            <v>-1156.99</v>
          </cell>
          <cell r="Q87">
            <v>3873.29</v>
          </cell>
          <cell r="R87">
            <v>17618.21</v>
          </cell>
          <cell r="S87">
            <v>19223.830000000002</v>
          </cell>
          <cell r="T87">
            <v>8948.2900000000009</v>
          </cell>
          <cell r="U87">
            <v>6036.81</v>
          </cell>
          <cell r="V87">
            <v>2620.63</v>
          </cell>
          <cell r="W87">
            <v>12517.23</v>
          </cell>
          <cell r="X87">
            <v>8150.34</v>
          </cell>
          <cell r="Y87">
            <v>8507.93</v>
          </cell>
          <cell r="Z87">
            <v>3070.59</v>
          </cell>
          <cell r="AA87">
            <v>2018.93</v>
          </cell>
          <cell r="AB87">
            <v>19904.57</v>
          </cell>
          <cell r="AC87">
            <v>18499.32</v>
          </cell>
          <cell r="AD87">
            <v>22191.599999999999</v>
          </cell>
          <cell r="AE87">
            <v>25694.16</v>
          </cell>
          <cell r="AF87">
            <v>21215.53</v>
          </cell>
          <cell r="AG87">
            <v>22063.07</v>
          </cell>
          <cell r="AH87">
            <v>21119</v>
          </cell>
          <cell r="AJ87">
            <v>27043.06</v>
          </cell>
        </row>
        <row r="88">
          <cell r="J88">
            <v>-104113.72</v>
          </cell>
          <cell r="K88">
            <v>-180354.49</v>
          </cell>
          <cell r="L88">
            <v>-214538.4</v>
          </cell>
          <cell r="M88">
            <v>-369259.33</v>
          </cell>
          <cell r="N88">
            <v>-213206.53</v>
          </cell>
          <cell r="O88">
            <v>-427441.14</v>
          </cell>
          <cell r="P88">
            <v>-853737.94</v>
          </cell>
          <cell r="Q88">
            <v>-665107.73</v>
          </cell>
          <cell r="R88">
            <v>-509636.08</v>
          </cell>
          <cell r="S88">
            <v>-537604.39</v>
          </cell>
          <cell r="T88">
            <v>-702508.15</v>
          </cell>
          <cell r="U88">
            <v>-777601.75</v>
          </cell>
          <cell r="V88">
            <v>-828039.1</v>
          </cell>
          <cell r="W88">
            <v>-553983.63</v>
          </cell>
          <cell r="X88">
            <v>-600880.79</v>
          </cell>
          <cell r="Y88">
            <v>-571657.80000000005</v>
          </cell>
          <cell r="Z88">
            <v>-663600.54</v>
          </cell>
          <cell r="AA88">
            <v>-653475.96</v>
          </cell>
          <cell r="AB88">
            <v>-801636.34</v>
          </cell>
          <cell r="AC88">
            <v>-696669.16</v>
          </cell>
          <cell r="AD88">
            <v>-694172.78</v>
          </cell>
          <cell r="AE88">
            <v>-755261.83</v>
          </cell>
          <cell r="AF88">
            <v>-831388.59</v>
          </cell>
          <cell r="AG88">
            <v>-792367.44</v>
          </cell>
          <cell r="AH88">
            <v>-805634.7</v>
          </cell>
          <cell r="AJ88">
            <v>-180354.49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J90">
            <v>0</v>
          </cell>
        </row>
        <row r="92">
          <cell r="J92">
            <v>336166.47</v>
          </cell>
          <cell r="K92">
            <v>336166.47</v>
          </cell>
          <cell r="L92">
            <v>336166.47</v>
          </cell>
          <cell r="M92">
            <v>336166.47</v>
          </cell>
          <cell r="N92">
            <v>336166.47</v>
          </cell>
          <cell r="O92">
            <v>336166.47</v>
          </cell>
          <cell r="P92">
            <v>197321.5</v>
          </cell>
          <cell r="Q92">
            <v>200378.73</v>
          </cell>
          <cell r="R92">
            <v>211073.69</v>
          </cell>
          <cell r="S92">
            <v>215989.85</v>
          </cell>
          <cell r="T92">
            <v>216021.32</v>
          </cell>
          <cell r="U92">
            <v>215243.61</v>
          </cell>
          <cell r="V92">
            <v>212266.3</v>
          </cell>
          <cell r="W92">
            <v>208964.97</v>
          </cell>
          <cell r="X92">
            <v>199470.76</v>
          </cell>
          <cell r="Y92">
            <v>195393.04</v>
          </cell>
          <cell r="Z92">
            <v>194663.3</v>
          </cell>
          <cell r="AA92">
            <v>193777.71</v>
          </cell>
          <cell r="AB92">
            <v>177742.52</v>
          </cell>
          <cell r="AC92">
            <v>179308.94</v>
          </cell>
          <cell r="AD92">
            <v>187058.06</v>
          </cell>
          <cell r="AE92">
            <v>192677.1</v>
          </cell>
          <cell r="AF92">
            <v>193234.56</v>
          </cell>
          <cell r="AG92">
            <v>192549.82</v>
          </cell>
          <cell r="AH92">
            <v>190214.98</v>
          </cell>
          <cell r="AJ92">
            <v>336166.47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108910.59</v>
          </cell>
          <cell r="Q93">
            <v>105853.36</v>
          </cell>
          <cell r="R93">
            <v>95158.41</v>
          </cell>
          <cell r="S93">
            <v>90242.240000000005</v>
          </cell>
          <cell r="T93">
            <v>90210.77</v>
          </cell>
          <cell r="U93">
            <v>90988.479999999996</v>
          </cell>
          <cell r="V93">
            <v>93965.79</v>
          </cell>
          <cell r="W93">
            <v>97267.12</v>
          </cell>
          <cell r="X93">
            <v>106761.33</v>
          </cell>
          <cell r="Y93">
            <v>110839.05</v>
          </cell>
          <cell r="Z93">
            <v>111568.79</v>
          </cell>
          <cell r="AA93">
            <v>112454.39</v>
          </cell>
          <cell r="AB93">
            <v>96414.88</v>
          </cell>
          <cell r="AC93">
            <v>94848.47</v>
          </cell>
          <cell r="AD93">
            <v>87099.35</v>
          </cell>
          <cell r="AE93">
            <v>81480.3</v>
          </cell>
          <cell r="AF93">
            <v>80922.84</v>
          </cell>
          <cell r="AG93">
            <v>81607.58</v>
          </cell>
          <cell r="AH93">
            <v>83942.42</v>
          </cell>
          <cell r="AJ93">
            <v>0</v>
          </cell>
        </row>
        <row r="94"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5140.8</v>
          </cell>
          <cell r="Q94">
            <v>4885.3</v>
          </cell>
          <cell r="R94">
            <v>4642.38</v>
          </cell>
          <cell r="S94">
            <v>4599.67</v>
          </cell>
          <cell r="T94">
            <v>4598.79</v>
          </cell>
          <cell r="U94">
            <v>4452.33</v>
          </cell>
          <cell r="V94">
            <v>4536.8999999999996</v>
          </cell>
          <cell r="W94">
            <v>4517.04</v>
          </cell>
          <cell r="X94">
            <v>4976.24</v>
          </cell>
          <cell r="Y94">
            <v>5235.6499999999996</v>
          </cell>
          <cell r="Z94">
            <v>5360.61</v>
          </cell>
          <cell r="AA94">
            <v>5495.36</v>
          </cell>
          <cell r="AB94">
            <v>4453.03</v>
          </cell>
          <cell r="AC94">
            <v>4322.2299999999996</v>
          </cell>
          <cell r="AD94">
            <v>4171.88</v>
          </cell>
          <cell r="AE94">
            <v>4149.37</v>
          </cell>
          <cell r="AF94">
            <v>4105.08</v>
          </cell>
          <cell r="AG94">
            <v>4004.76</v>
          </cell>
          <cell r="AH94">
            <v>3973.02</v>
          </cell>
          <cell r="AJ94">
            <v>0</v>
          </cell>
        </row>
        <row r="95">
          <cell r="J95">
            <v>40221.46</v>
          </cell>
          <cell r="K95">
            <v>40221.46</v>
          </cell>
          <cell r="L95">
            <v>40221.46</v>
          </cell>
          <cell r="M95">
            <v>40221.46</v>
          </cell>
          <cell r="N95">
            <v>40221.46</v>
          </cell>
          <cell r="O95">
            <v>40221.46</v>
          </cell>
          <cell r="P95">
            <v>31969.03</v>
          </cell>
          <cell r="Q95">
            <v>32224.53</v>
          </cell>
          <cell r="R95">
            <v>32467.45</v>
          </cell>
          <cell r="S95">
            <v>32510.16</v>
          </cell>
          <cell r="T95">
            <v>32511.040000000001</v>
          </cell>
          <cell r="U95">
            <v>32657.5</v>
          </cell>
          <cell r="V95">
            <v>32572.93</v>
          </cell>
          <cell r="W95">
            <v>32592.79</v>
          </cell>
          <cell r="X95">
            <v>32133.59</v>
          </cell>
          <cell r="Y95">
            <v>31874.18</v>
          </cell>
          <cell r="Z95">
            <v>31749.22</v>
          </cell>
          <cell r="AA95">
            <v>31614.46</v>
          </cell>
          <cell r="AB95">
            <v>29079.96</v>
          </cell>
          <cell r="AC95">
            <v>29210.75</v>
          </cell>
          <cell r="AD95">
            <v>29361.1</v>
          </cell>
          <cell r="AE95">
            <v>29383.62</v>
          </cell>
          <cell r="AF95">
            <v>29427.91</v>
          </cell>
          <cell r="AG95">
            <v>29528.23</v>
          </cell>
          <cell r="AH95">
            <v>29559.96</v>
          </cell>
          <cell r="AJ95">
            <v>40221.46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J96">
            <v>0</v>
          </cell>
        </row>
        <row r="97"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J97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</row>
        <row r="100"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J100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J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J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J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J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J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J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8">
          <cell r="J118">
            <v>914201.74</v>
          </cell>
          <cell r="K118">
            <v>824658.61</v>
          </cell>
          <cell r="L118">
            <v>889694.85</v>
          </cell>
          <cell r="M118">
            <v>860985.63</v>
          </cell>
          <cell r="N118">
            <v>925975.92</v>
          </cell>
          <cell r="O118">
            <v>963129.57</v>
          </cell>
          <cell r="P118">
            <v>681305.08</v>
          </cell>
          <cell r="Q118">
            <v>560036.43000000005</v>
          </cell>
          <cell r="R118">
            <v>535417.67000000004</v>
          </cell>
          <cell r="S118">
            <v>625861.87</v>
          </cell>
          <cell r="T118">
            <v>662357</v>
          </cell>
          <cell r="U118">
            <v>658163.24</v>
          </cell>
          <cell r="V118">
            <v>581709.94999999995</v>
          </cell>
          <cell r="W118">
            <v>491011.44</v>
          </cell>
          <cell r="X118">
            <v>490191.48</v>
          </cell>
          <cell r="Y118">
            <v>496871.7</v>
          </cell>
          <cell r="Z118">
            <v>468317.99</v>
          </cell>
          <cell r="AA118">
            <v>484914.21</v>
          </cell>
          <cell r="AB118">
            <v>735583.13</v>
          </cell>
          <cell r="AC118">
            <v>631625.04</v>
          </cell>
          <cell r="AD118">
            <v>609599.32999999996</v>
          </cell>
          <cell r="AE118">
            <v>652817.88</v>
          </cell>
          <cell r="AF118">
            <v>684024.11</v>
          </cell>
          <cell r="AG118">
            <v>623247.56000000006</v>
          </cell>
          <cell r="AH118">
            <v>503351.31</v>
          </cell>
          <cell r="AJ118">
            <v>824658.61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353833.14</v>
          </cell>
          <cell r="Q119">
            <v>279607.55</v>
          </cell>
          <cell r="R119">
            <v>235848.78</v>
          </cell>
          <cell r="S119">
            <v>259595.8</v>
          </cell>
          <cell r="T119">
            <v>275254.96999999997</v>
          </cell>
          <cell r="U119">
            <v>276409.17</v>
          </cell>
          <cell r="V119">
            <v>254396.26</v>
          </cell>
          <cell r="W119">
            <v>222814.58</v>
          </cell>
          <cell r="X119">
            <v>247968.19</v>
          </cell>
          <cell r="Y119">
            <v>264011.25</v>
          </cell>
          <cell r="Z119">
            <v>251636.63</v>
          </cell>
          <cell r="AA119">
            <v>264908.71000000002</v>
          </cell>
          <cell r="AB119">
            <v>376510.84</v>
          </cell>
          <cell r="AC119">
            <v>316701.89</v>
          </cell>
          <cell r="AD119">
            <v>274755.15999999997</v>
          </cell>
          <cell r="AE119">
            <v>271376.77</v>
          </cell>
          <cell r="AF119">
            <v>281769.46999999997</v>
          </cell>
          <cell r="AG119">
            <v>259889.97</v>
          </cell>
          <cell r="AH119">
            <v>217598.48</v>
          </cell>
          <cell r="AJ119">
            <v>0</v>
          </cell>
        </row>
        <row r="120"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107992.53</v>
          </cell>
          <cell r="Q120">
            <v>99637.92</v>
          </cell>
          <cell r="R120">
            <v>102108.22</v>
          </cell>
          <cell r="S120">
            <v>96952.43</v>
          </cell>
          <cell r="T120">
            <v>93513.16</v>
          </cell>
          <cell r="U120">
            <v>91194.95</v>
          </cell>
          <cell r="V120">
            <v>92160.639999999999</v>
          </cell>
          <cell r="W120">
            <v>87158.49</v>
          </cell>
          <cell r="X120">
            <v>82451.08</v>
          </cell>
          <cell r="Y120">
            <v>78497.279999999999</v>
          </cell>
          <cell r="Z120">
            <v>70376.039999999994</v>
          </cell>
          <cell r="AA120">
            <v>68639.23</v>
          </cell>
          <cell r="AB120">
            <v>115321.72</v>
          </cell>
          <cell r="AC120">
            <v>117754.64</v>
          </cell>
          <cell r="AD120">
            <v>111273.61</v>
          </cell>
          <cell r="AE120">
            <v>103906.21</v>
          </cell>
          <cell r="AF120">
            <v>95231.59</v>
          </cell>
          <cell r="AG120">
            <v>88808.22</v>
          </cell>
          <cell r="AH120">
            <v>80846.259999999995</v>
          </cell>
          <cell r="AJ120">
            <v>0</v>
          </cell>
        </row>
        <row r="121">
          <cell r="J121">
            <v>720879.35</v>
          </cell>
          <cell r="K121">
            <v>709859.49</v>
          </cell>
          <cell r="L121">
            <v>622357.85</v>
          </cell>
          <cell r="M121">
            <v>559760.93999999994</v>
          </cell>
          <cell r="N121">
            <v>561608.56000000006</v>
          </cell>
          <cell r="O121">
            <v>508006.27</v>
          </cell>
          <cell r="P121">
            <v>562488.85</v>
          </cell>
          <cell r="Q121">
            <v>538522.47</v>
          </cell>
          <cell r="R121">
            <v>583518.41</v>
          </cell>
          <cell r="S121">
            <v>560393.91</v>
          </cell>
          <cell r="T121">
            <v>542429.84</v>
          </cell>
          <cell r="U121">
            <v>538950.37</v>
          </cell>
          <cell r="V121">
            <v>538283.25</v>
          </cell>
          <cell r="W121">
            <v>506980.54</v>
          </cell>
          <cell r="X121">
            <v>439563.84</v>
          </cell>
          <cell r="Y121">
            <v>399347.93</v>
          </cell>
          <cell r="Z121">
            <v>350699.74</v>
          </cell>
          <cell r="AA121">
            <v>326994.18</v>
          </cell>
          <cell r="AB121">
            <v>626866.25</v>
          </cell>
          <cell r="AC121">
            <v>649678.4</v>
          </cell>
          <cell r="AD121">
            <v>636781.52</v>
          </cell>
          <cell r="AE121">
            <v>600942.06000000006</v>
          </cell>
          <cell r="AF121">
            <v>560855.03</v>
          </cell>
          <cell r="AG121">
            <v>528241.85</v>
          </cell>
          <cell r="AH121">
            <v>492515.44</v>
          </cell>
          <cell r="AJ121">
            <v>709859.49</v>
          </cell>
        </row>
        <row r="122">
          <cell r="J122">
            <v>535455.31000000006</v>
          </cell>
          <cell r="K122">
            <v>561728.48</v>
          </cell>
          <cell r="L122">
            <v>482691.11</v>
          </cell>
          <cell r="M122">
            <v>423892.02</v>
          </cell>
          <cell r="N122">
            <v>408214.38</v>
          </cell>
          <cell r="O122">
            <v>353348.38</v>
          </cell>
          <cell r="P122">
            <v>571445.14</v>
          </cell>
          <cell r="Q122">
            <v>594075.49</v>
          </cell>
          <cell r="R122">
            <v>598573.92000000004</v>
          </cell>
          <cell r="S122">
            <v>536540.82999999996</v>
          </cell>
          <cell r="T122">
            <v>488451.75</v>
          </cell>
          <cell r="U122">
            <v>486534.35</v>
          </cell>
          <cell r="V122">
            <v>528155.29</v>
          </cell>
          <cell r="W122">
            <v>539963.07999999996</v>
          </cell>
          <cell r="X122">
            <v>461650.65</v>
          </cell>
          <cell r="Y122">
            <v>405076.47999999998</v>
          </cell>
          <cell r="Z122">
            <v>337360.07</v>
          </cell>
          <cell r="AA122">
            <v>301419.3</v>
          </cell>
          <cell r="AB122">
            <v>600225.03</v>
          </cell>
          <cell r="AC122">
            <v>680622.26</v>
          </cell>
          <cell r="AD122">
            <v>650607.13</v>
          </cell>
          <cell r="AE122">
            <v>559861.57999999996</v>
          </cell>
          <cell r="AF122">
            <v>485610.71</v>
          </cell>
          <cell r="AG122">
            <v>475093.58</v>
          </cell>
          <cell r="AH122">
            <v>482029.83</v>
          </cell>
          <cell r="AJ122">
            <v>561728.48</v>
          </cell>
        </row>
        <row r="123">
          <cell r="J123">
            <v>69561.8</v>
          </cell>
          <cell r="K123">
            <v>73973.929999999993</v>
          </cell>
          <cell r="L123">
            <v>66710.11</v>
          </cell>
          <cell r="M123">
            <v>59496.05</v>
          </cell>
          <cell r="N123">
            <v>57978.33</v>
          </cell>
          <cell r="O123">
            <v>50515.7</v>
          </cell>
          <cell r="P123">
            <v>70582.75</v>
          </cell>
          <cell r="Q123">
            <v>72360.929999999993</v>
          </cell>
          <cell r="R123">
            <v>64487.59</v>
          </cell>
          <cell r="S123">
            <v>60427.51</v>
          </cell>
          <cell r="T123">
            <v>55208.82</v>
          </cell>
          <cell r="U123">
            <v>50650.66</v>
          </cell>
          <cell r="V123">
            <v>62275.45</v>
          </cell>
          <cell r="W123">
            <v>63784.19</v>
          </cell>
          <cell r="X123">
            <v>58353.88</v>
          </cell>
          <cell r="Y123">
            <v>54519.18</v>
          </cell>
          <cell r="Z123">
            <v>44839.53</v>
          </cell>
          <cell r="AA123">
            <v>42809.49</v>
          </cell>
          <cell r="AB123">
            <v>75331.37</v>
          </cell>
          <cell r="AC123">
            <v>83546.929999999993</v>
          </cell>
          <cell r="AD123">
            <v>70717.84</v>
          </cell>
          <cell r="AE123">
            <v>62329.65</v>
          </cell>
          <cell r="AF123">
            <v>54443.21</v>
          </cell>
          <cell r="AG123">
            <v>47347.18</v>
          </cell>
          <cell r="AH123">
            <v>52868.31</v>
          </cell>
          <cell r="AJ123">
            <v>73973.929999999993</v>
          </cell>
        </row>
        <row r="124">
          <cell r="J124">
            <v>44283.26</v>
          </cell>
          <cell r="K124">
            <v>41118.22</v>
          </cell>
          <cell r="L124">
            <v>37893.96</v>
          </cell>
          <cell r="M124">
            <v>30451.09</v>
          </cell>
          <cell r="N124">
            <v>33454.61</v>
          </cell>
          <cell r="O124">
            <v>24442.28</v>
          </cell>
          <cell r="P124">
            <v>36609.199999999997</v>
          </cell>
          <cell r="Q124">
            <v>37566.32</v>
          </cell>
          <cell r="R124">
            <v>37338.49</v>
          </cell>
          <cell r="S124">
            <v>32028.15</v>
          </cell>
          <cell r="T124">
            <v>29889.89</v>
          </cell>
          <cell r="U124">
            <v>30608.94</v>
          </cell>
          <cell r="V124">
            <v>34596.15</v>
          </cell>
          <cell r="W124">
            <v>34774.92</v>
          </cell>
          <cell r="X124">
            <v>30484.36</v>
          </cell>
          <cell r="Y124">
            <v>27544.77</v>
          </cell>
          <cell r="Z124">
            <v>23679.8</v>
          </cell>
          <cell r="AA124">
            <v>19334.39</v>
          </cell>
          <cell r="AB124">
            <v>42441.99</v>
          </cell>
          <cell r="AC124">
            <v>45869</v>
          </cell>
          <cell r="AD124">
            <v>42147.42</v>
          </cell>
          <cell r="AE124">
            <v>34954.639999999999</v>
          </cell>
          <cell r="AF124">
            <v>30999.8</v>
          </cell>
          <cell r="AG124">
            <v>30708.48</v>
          </cell>
          <cell r="AH124">
            <v>32027.67</v>
          </cell>
          <cell r="AJ124">
            <v>41118.22</v>
          </cell>
        </row>
        <row r="125">
          <cell r="J125">
            <v>180923.34</v>
          </cell>
          <cell r="K125">
            <v>188158.44</v>
          </cell>
          <cell r="L125">
            <v>160992.12</v>
          </cell>
          <cell r="M125">
            <v>141631.43</v>
          </cell>
          <cell r="N125">
            <v>144993.67000000001</v>
          </cell>
          <cell r="O125">
            <v>128540.24</v>
          </cell>
          <cell r="P125">
            <v>177687.87</v>
          </cell>
          <cell r="Q125">
            <v>175291.92</v>
          </cell>
          <cell r="R125">
            <v>196142.79</v>
          </cell>
          <cell r="S125">
            <v>190339.76</v>
          </cell>
          <cell r="T125">
            <v>172343.11</v>
          </cell>
          <cell r="U125">
            <v>164572.09</v>
          </cell>
          <cell r="V125">
            <v>173731.36</v>
          </cell>
          <cell r="W125">
            <v>166034.85999999999</v>
          </cell>
          <cell r="X125">
            <v>143783.56</v>
          </cell>
          <cell r="Y125">
            <v>130669.18</v>
          </cell>
          <cell r="Z125">
            <v>111957.72</v>
          </cell>
          <cell r="AA125">
            <v>100380.34</v>
          </cell>
          <cell r="AB125">
            <v>200526.3</v>
          </cell>
          <cell r="AC125">
            <v>210714.79</v>
          </cell>
          <cell r="AD125">
            <v>215157.34</v>
          </cell>
          <cell r="AE125">
            <v>205860.07</v>
          </cell>
          <cell r="AF125">
            <v>177595.91</v>
          </cell>
          <cell r="AG125">
            <v>161557.67000000001</v>
          </cell>
          <cell r="AH125">
            <v>154459.68</v>
          </cell>
          <cell r="AJ125">
            <v>188158.44</v>
          </cell>
        </row>
        <row r="126">
          <cell r="J126">
            <v>11030.02</v>
          </cell>
          <cell r="K126">
            <v>11118.17</v>
          </cell>
          <cell r="L126">
            <v>9894.34</v>
          </cell>
          <cell r="M126">
            <v>8751.4500000000007</v>
          </cell>
          <cell r="N126">
            <v>8608.18</v>
          </cell>
          <cell r="O126">
            <v>7641.46</v>
          </cell>
          <cell r="P126">
            <v>11807.11</v>
          </cell>
          <cell r="Q126">
            <v>11413.42</v>
          </cell>
          <cell r="R126">
            <v>11833.85</v>
          </cell>
          <cell r="S126">
            <v>10527.3</v>
          </cell>
          <cell r="T126">
            <v>9774.91</v>
          </cell>
          <cell r="U126">
            <v>10193.030000000001</v>
          </cell>
          <cell r="V126">
            <v>10511.66</v>
          </cell>
          <cell r="W126">
            <v>10514.39</v>
          </cell>
          <cell r="X126">
            <v>9456.23</v>
          </cell>
          <cell r="Y126">
            <v>8721.89</v>
          </cell>
          <cell r="Z126">
            <v>7781.26</v>
          </cell>
          <cell r="AA126">
            <v>7306.67</v>
          </cell>
          <cell r="AB126">
            <v>13587.65</v>
          </cell>
          <cell r="AC126">
            <v>14135.35</v>
          </cell>
          <cell r="AD126">
            <v>13399.81</v>
          </cell>
          <cell r="AE126">
            <v>11614.55</v>
          </cell>
          <cell r="AF126">
            <v>10117.700000000001</v>
          </cell>
          <cell r="AG126">
            <v>10603.02</v>
          </cell>
          <cell r="AH126">
            <v>9688.58</v>
          </cell>
          <cell r="AJ126">
            <v>11118.17</v>
          </cell>
        </row>
        <row r="127"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</row>
        <row r="128"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</row>
        <row r="129"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</row>
        <row r="131">
          <cell r="J131">
            <v>-528463.68999999994</v>
          </cell>
          <cell r="K131">
            <v>-452328.2</v>
          </cell>
          <cell r="L131">
            <v>-558820.05000000005</v>
          </cell>
          <cell r="M131">
            <v>-679004.48</v>
          </cell>
          <cell r="N131">
            <v>-714068.61</v>
          </cell>
          <cell r="O131">
            <v>-887608.31999999995</v>
          </cell>
          <cell r="P131">
            <v>-435494.58</v>
          </cell>
          <cell r="Q131">
            <v>-333315</v>
          </cell>
          <cell r="R131">
            <v>-336380.4</v>
          </cell>
          <cell r="S131">
            <v>-442963.57</v>
          </cell>
          <cell r="T131">
            <v>-470137.79</v>
          </cell>
          <cell r="U131">
            <v>-480164.76</v>
          </cell>
          <cell r="V131">
            <v>-441613.87</v>
          </cell>
          <cell r="W131">
            <v>-364821.78</v>
          </cell>
          <cell r="X131">
            <v>-373323.54</v>
          </cell>
          <cell r="Y131">
            <v>-431898.38</v>
          </cell>
          <cell r="Z131">
            <v>-491134.63</v>
          </cell>
          <cell r="AA131">
            <v>-593400.4</v>
          </cell>
          <cell r="AB131">
            <v>-390455.53</v>
          </cell>
          <cell r="AC131">
            <v>-297957.23</v>
          </cell>
          <cell r="AD131">
            <v>-306352.34999999998</v>
          </cell>
          <cell r="AE131">
            <v>-395053.07</v>
          </cell>
          <cell r="AF131">
            <v>-463791.16</v>
          </cell>
          <cell r="AG131">
            <v>-443064.16</v>
          </cell>
          <cell r="AH131">
            <v>-355216.09</v>
          </cell>
          <cell r="AJ131">
            <v>-452328.2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-226172.42</v>
          </cell>
          <cell r="Q132">
            <v>-166413.07999999999</v>
          </cell>
          <cell r="R132">
            <v>-148173.87</v>
          </cell>
          <cell r="S132">
            <v>-183733.01</v>
          </cell>
          <cell r="T132">
            <v>-195374.65</v>
          </cell>
          <cell r="U132">
            <v>-201655.05</v>
          </cell>
          <cell r="V132">
            <v>-193128.75</v>
          </cell>
          <cell r="W132">
            <v>-165551.35999999999</v>
          </cell>
          <cell r="X132">
            <v>-188849.39</v>
          </cell>
          <cell r="Y132">
            <v>-229487.87</v>
          </cell>
          <cell r="Z132">
            <v>-263896.46999999997</v>
          </cell>
          <cell r="AA132">
            <v>-324174.74</v>
          </cell>
          <cell r="AB132">
            <v>-199856.05</v>
          </cell>
          <cell r="AC132">
            <v>-149398.16</v>
          </cell>
          <cell r="AD132">
            <v>-138077.4</v>
          </cell>
          <cell r="AE132">
            <v>-164223.79</v>
          </cell>
          <cell r="AF132">
            <v>-191049.1</v>
          </cell>
          <cell r="AG132">
            <v>-184754.72</v>
          </cell>
          <cell r="AH132">
            <v>-153559.71</v>
          </cell>
          <cell r="AJ132">
            <v>0</v>
          </cell>
        </row>
        <row r="133"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-69029.52</v>
          </cell>
          <cell r="Q133">
            <v>-59301.17</v>
          </cell>
          <cell r="R133">
            <v>-64150.3</v>
          </cell>
          <cell r="S133">
            <v>-68619.600000000006</v>
          </cell>
          <cell r="T133">
            <v>-66375.19</v>
          </cell>
          <cell r="U133">
            <v>-66531.520000000004</v>
          </cell>
          <cell r="V133">
            <v>-69965.14</v>
          </cell>
          <cell r="W133">
            <v>-64758.81</v>
          </cell>
          <cell r="X133">
            <v>-62793.69</v>
          </cell>
          <cell r="Y133">
            <v>-68232.600000000006</v>
          </cell>
          <cell r="Z133">
            <v>-73804.789999999994</v>
          </cell>
          <cell r="AA133">
            <v>-83995.36</v>
          </cell>
          <cell r="AB133">
            <v>-61214.02</v>
          </cell>
          <cell r="AC133">
            <v>-55548.54</v>
          </cell>
          <cell r="AD133">
            <v>-55920.22</v>
          </cell>
          <cell r="AE133">
            <v>-62878.9</v>
          </cell>
          <cell r="AF133">
            <v>-64570.19</v>
          </cell>
          <cell r="AG133">
            <v>-63133.41</v>
          </cell>
          <cell r="AH133">
            <v>-57053.38</v>
          </cell>
          <cell r="AJ133">
            <v>0</v>
          </cell>
        </row>
        <row r="134">
          <cell r="J134">
            <v>-416711.7</v>
          </cell>
          <cell r="K134">
            <v>-389360.47</v>
          </cell>
          <cell r="L134">
            <v>-390904.86</v>
          </cell>
          <cell r="M134">
            <v>-441447.77</v>
          </cell>
          <cell r="N134">
            <v>-433085.82</v>
          </cell>
          <cell r="O134">
            <v>-468172.3</v>
          </cell>
          <cell r="P134">
            <v>-359546.48</v>
          </cell>
          <cell r="Q134">
            <v>-320510.61</v>
          </cell>
          <cell r="R134">
            <v>-366600.07</v>
          </cell>
          <cell r="S134">
            <v>-396627.6</v>
          </cell>
          <cell r="T134">
            <v>-385014.08</v>
          </cell>
          <cell r="U134">
            <v>-393192.69</v>
          </cell>
          <cell r="V134">
            <v>-408645.83</v>
          </cell>
          <cell r="W134">
            <v>-376686.83</v>
          </cell>
          <cell r="X134">
            <v>-334766.18</v>
          </cell>
          <cell r="Y134">
            <v>-347127.28</v>
          </cell>
          <cell r="Z134">
            <v>-367785.97</v>
          </cell>
          <cell r="AA134">
            <v>-400150.12</v>
          </cell>
          <cell r="AB134">
            <v>-332747.42</v>
          </cell>
          <cell r="AC134">
            <v>-306473.57</v>
          </cell>
          <cell r="AD134">
            <v>-320012.68</v>
          </cell>
          <cell r="AE134">
            <v>-363660.39</v>
          </cell>
          <cell r="AF134">
            <v>-380278.42</v>
          </cell>
          <cell r="AG134">
            <v>-375524.99</v>
          </cell>
          <cell r="AH134">
            <v>-347569.19</v>
          </cell>
          <cell r="AJ134">
            <v>-389360.47</v>
          </cell>
        </row>
        <row r="135">
          <cell r="J135">
            <v>-333142.57</v>
          </cell>
          <cell r="K135">
            <v>-332026.90999999997</v>
          </cell>
          <cell r="L135">
            <v>-328140.56</v>
          </cell>
          <cell r="M135">
            <v>-352668.57</v>
          </cell>
          <cell r="N135">
            <v>-337296.75</v>
          </cell>
          <cell r="O135">
            <v>-345846.14</v>
          </cell>
          <cell r="P135">
            <v>-352517.15</v>
          </cell>
          <cell r="Q135">
            <v>-344083.3</v>
          </cell>
          <cell r="R135">
            <v>-360294.84</v>
          </cell>
          <cell r="S135">
            <v>-362952.72</v>
          </cell>
          <cell r="T135">
            <v>-339127.73</v>
          </cell>
          <cell r="U135">
            <v>-345077.22</v>
          </cell>
          <cell r="V135">
            <v>-378246.38</v>
          </cell>
          <cell r="W135">
            <v>-378416.42</v>
          </cell>
          <cell r="X135">
            <v>-342650.89</v>
          </cell>
          <cell r="Y135">
            <v>-343025.47</v>
          </cell>
          <cell r="Z135">
            <v>-344243.71</v>
          </cell>
          <cell r="AA135">
            <v>-355099.88</v>
          </cell>
          <cell r="AB135">
            <v>-318605.98</v>
          </cell>
          <cell r="AC135">
            <v>-321070.75</v>
          </cell>
          <cell r="AD135">
            <v>-326960.7</v>
          </cell>
          <cell r="AE135">
            <v>-338800.52</v>
          </cell>
          <cell r="AF135">
            <v>-329260.26</v>
          </cell>
          <cell r="AG135">
            <v>-337742.1</v>
          </cell>
          <cell r="AH135">
            <v>-340169.48</v>
          </cell>
          <cell r="AJ135">
            <v>-332026.90999999997</v>
          </cell>
        </row>
        <row r="136">
          <cell r="J136">
            <v>-40210.910000000003</v>
          </cell>
          <cell r="K136">
            <v>-40574.97</v>
          </cell>
          <cell r="L136">
            <v>-41900.83</v>
          </cell>
          <cell r="M136">
            <v>-46920.74</v>
          </cell>
          <cell r="N136">
            <v>-44710.13</v>
          </cell>
          <cell r="O136">
            <v>-46554.65</v>
          </cell>
          <cell r="P136">
            <v>-45116.95</v>
          </cell>
          <cell r="Q136">
            <v>-43066.81</v>
          </cell>
          <cell r="R136">
            <v>-40514.839999999997</v>
          </cell>
          <cell r="S136">
            <v>-42768.52</v>
          </cell>
          <cell r="T136">
            <v>-39186.949999999997</v>
          </cell>
          <cell r="U136">
            <v>-36952.32</v>
          </cell>
          <cell r="V136">
            <v>-47277.34</v>
          </cell>
          <cell r="W136">
            <v>-47391.69</v>
          </cell>
          <cell r="X136">
            <v>-44441.57</v>
          </cell>
          <cell r="Y136">
            <v>-47389.99</v>
          </cell>
          <cell r="Z136">
            <v>-47024.13</v>
          </cell>
          <cell r="AA136">
            <v>-52386.93</v>
          </cell>
          <cell r="AB136">
            <v>-39986.71</v>
          </cell>
          <cell r="AC136">
            <v>-39411.69</v>
          </cell>
          <cell r="AD136">
            <v>-35539.040000000001</v>
          </cell>
          <cell r="AE136">
            <v>-37718.82</v>
          </cell>
          <cell r="AF136">
            <v>-36914.31</v>
          </cell>
          <cell r="AG136">
            <v>-33658.92</v>
          </cell>
          <cell r="AH136">
            <v>-37309.279999999999</v>
          </cell>
          <cell r="AJ136">
            <v>-40574.97</v>
          </cell>
        </row>
        <row r="137">
          <cell r="J137">
            <v>-25598.39</v>
          </cell>
          <cell r="K137">
            <v>-22553.49</v>
          </cell>
          <cell r="L137">
            <v>-23801.31</v>
          </cell>
          <cell r="M137">
            <v>-24014.83</v>
          </cell>
          <cell r="N137">
            <v>-25798.6</v>
          </cell>
          <cell r="O137">
            <v>-22525.71</v>
          </cell>
          <cell r="P137">
            <v>-23400.84</v>
          </cell>
          <cell r="Q137">
            <v>-22358.22</v>
          </cell>
          <cell r="R137">
            <v>-23458.2</v>
          </cell>
          <cell r="S137">
            <v>-22668.42</v>
          </cell>
          <cell r="T137">
            <v>-21215.7</v>
          </cell>
          <cell r="U137">
            <v>-22330.84</v>
          </cell>
          <cell r="V137">
            <v>-26264.19</v>
          </cell>
          <cell r="W137">
            <v>-25837.78</v>
          </cell>
          <cell r="X137">
            <v>-23216.5</v>
          </cell>
          <cell r="Y137">
            <v>-23942.89</v>
          </cell>
          <cell r="Z137">
            <v>-24833.49</v>
          </cell>
          <cell r="AA137">
            <v>-23659.919999999998</v>
          </cell>
          <cell r="AB137">
            <v>-22528.67</v>
          </cell>
          <cell r="AC137">
            <v>-21637.84</v>
          </cell>
          <cell r="AD137">
            <v>-21181.06</v>
          </cell>
          <cell r="AE137">
            <v>-21152.82</v>
          </cell>
          <cell r="AF137">
            <v>-21018.9</v>
          </cell>
          <cell r="AG137">
            <v>-21830.53</v>
          </cell>
          <cell r="AH137">
            <v>-22602</v>
          </cell>
          <cell r="AJ137">
            <v>-22553.49</v>
          </cell>
        </row>
        <row r="138">
          <cell r="J138">
            <v>-104584.59</v>
          </cell>
          <cell r="K138">
            <v>-103205.58</v>
          </cell>
          <cell r="L138">
            <v>-101119.64</v>
          </cell>
          <cell r="M138">
            <v>-111695.67999999999</v>
          </cell>
          <cell r="N138">
            <v>-111812.23</v>
          </cell>
          <cell r="O138">
            <v>-118461.1</v>
          </cell>
          <cell r="P138">
            <v>-113579.23</v>
          </cell>
          <cell r="Q138">
            <v>-104327.9</v>
          </cell>
          <cell r="R138">
            <v>-123228.26</v>
          </cell>
          <cell r="S138">
            <v>-134715.95000000001</v>
          </cell>
          <cell r="T138">
            <v>-122328.3</v>
          </cell>
          <cell r="U138">
            <v>-120064.01</v>
          </cell>
          <cell r="V138">
            <v>-131890.78</v>
          </cell>
          <cell r="W138">
            <v>-123363.99</v>
          </cell>
          <cell r="X138">
            <v>-109503.72</v>
          </cell>
          <cell r="Y138">
            <v>-113582.25</v>
          </cell>
          <cell r="Z138">
            <v>-117412.34</v>
          </cell>
          <cell r="AA138">
            <v>-122837.68</v>
          </cell>
          <cell r="AB138">
            <v>-106441.54</v>
          </cell>
          <cell r="AC138">
            <v>-99400.74</v>
          </cell>
          <cell r="AD138">
            <v>-108126.69</v>
          </cell>
          <cell r="AE138">
            <v>-124576.33</v>
          </cell>
          <cell r="AF138">
            <v>-120415.95</v>
          </cell>
          <cell r="AG138">
            <v>-114850.69</v>
          </cell>
          <cell r="AH138">
            <v>-109002.52</v>
          </cell>
          <cell r="AJ138">
            <v>-103205.58</v>
          </cell>
        </row>
        <row r="139">
          <cell r="J139">
            <v>-6376.02</v>
          </cell>
          <cell r="K139">
            <v>-6098.35</v>
          </cell>
          <cell r="L139">
            <v>-6214.66</v>
          </cell>
          <cell r="M139">
            <v>-6901.71</v>
          </cell>
          <cell r="N139">
            <v>-6638.22</v>
          </cell>
          <cell r="O139">
            <v>-7042.27</v>
          </cell>
          <cell r="P139">
            <v>-7547.18</v>
          </cell>
          <cell r="Q139">
            <v>-6792.89</v>
          </cell>
          <cell r="R139">
            <v>-7434.71</v>
          </cell>
          <cell r="S139">
            <v>-7450.86</v>
          </cell>
          <cell r="T139">
            <v>-6938.19</v>
          </cell>
          <cell r="U139">
            <v>-7436.36</v>
          </cell>
          <cell r="V139">
            <v>-7980.08</v>
          </cell>
          <cell r="W139">
            <v>-7812.2</v>
          </cell>
          <cell r="X139">
            <v>-7201.75</v>
          </cell>
          <cell r="Y139">
            <v>-7581.37</v>
          </cell>
          <cell r="Z139">
            <v>-8160.36</v>
          </cell>
          <cell r="AA139">
            <v>-8941.33</v>
          </cell>
          <cell r="AB139">
            <v>-7212.47</v>
          </cell>
          <cell r="AC139">
            <v>-6668.09</v>
          </cell>
          <cell r="AD139">
            <v>-6734.04</v>
          </cell>
          <cell r="AE139">
            <v>-7028.55</v>
          </cell>
          <cell r="AF139">
            <v>-6860.14</v>
          </cell>
          <cell r="AG139">
            <v>-7537.65</v>
          </cell>
          <cell r="AH139">
            <v>-6837.25</v>
          </cell>
          <cell r="AJ139">
            <v>-6098.35</v>
          </cell>
        </row>
        <row r="140"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</row>
        <row r="141"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</row>
        <row r="142"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4"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</row>
        <row r="146"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7">
          <cell r="J157">
            <v>-103140.85</v>
          </cell>
          <cell r="K157">
            <v>-90019.6</v>
          </cell>
          <cell r="L157">
            <v>-98569.62</v>
          </cell>
          <cell r="M157">
            <v>-116234.25</v>
          </cell>
          <cell r="N157">
            <v>-120866.56</v>
          </cell>
          <cell r="O157">
            <v>-147140.07999999999</v>
          </cell>
          <cell r="P157">
            <v>-71039.08</v>
          </cell>
          <cell r="Q157">
            <v>-54012.480000000003</v>
          </cell>
          <cell r="R157">
            <v>-45446.53</v>
          </cell>
          <cell r="S157">
            <v>-58047.040000000001</v>
          </cell>
          <cell r="T157">
            <v>-75437.77</v>
          </cell>
          <cell r="U157">
            <v>-81181.460000000006</v>
          </cell>
          <cell r="V157">
            <v>-64387.11</v>
          </cell>
          <cell r="W157">
            <v>-48742.69</v>
          </cell>
          <cell r="X157">
            <v>-49838.43</v>
          </cell>
          <cell r="Y157">
            <v>-60069.84</v>
          </cell>
          <cell r="Z157">
            <v>-65618.58</v>
          </cell>
          <cell r="AA157">
            <v>-85593.02</v>
          </cell>
          <cell r="AB157">
            <v>-52023.49</v>
          </cell>
          <cell r="AC157">
            <v>-36248.43</v>
          </cell>
          <cell r="AD157">
            <v>-35952.379999999997</v>
          </cell>
          <cell r="AE157">
            <v>-41852.879999999997</v>
          </cell>
          <cell r="AF157">
            <v>-57441.31</v>
          </cell>
          <cell r="AG157">
            <v>-60255.519999999997</v>
          </cell>
          <cell r="AH157">
            <v>-46714.8</v>
          </cell>
          <cell r="AJ157">
            <v>-90019.6</v>
          </cell>
        </row>
        <row r="158"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-37506.32</v>
          </cell>
          <cell r="Q158">
            <v>-28677.279999999999</v>
          </cell>
          <cell r="R158">
            <v>-20543.59</v>
          </cell>
          <cell r="S158">
            <v>-23907.06</v>
          </cell>
          <cell r="T158">
            <v>-31136.21</v>
          </cell>
          <cell r="U158">
            <v>-33549.22</v>
          </cell>
          <cell r="V158">
            <v>-27666.04</v>
          </cell>
          <cell r="W158">
            <v>-20649.73</v>
          </cell>
          <cell r="X158">
            <v>-24682.93</v>
          </cell>
          <cell r="Y158">
            <v>-31881.37</v>
          </cell>
          <cell r="Z158">
            <v>-34991.31</v>
          </cell>
          <cell r="AA158">
            <v>-47533.52</v>
          </cell>
          <cell r="AB158">
            <v>-27001.68</v>
          </cell>
          <cell r="AC158">
            <v>-19573.28</v>
          </cell>
          <cell r="AD158">
            <v>-17041.95</v>
          </cell>
          <cell r="AE158">
            <v>-17364.61</v>
          </cell>
          <cell r="AF158">
            <v>-23497.08</v>
          </cell>
          <cell r="AG158">
            <v>-24686.03</v>
          </cell>
          <cell r="AH158">
            <v>-19813.2</v>
          </cell>
          <cell r="AJ158">
            <v>0</v>
          </cell>
        </row>
        <row r="159"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-10598.5</v>
          </cell>
          <cell r="Q159">
            <v>-9392.2900000000009</v>
          </cell>
          <cell r="R159">
            <v>-9804.14</v>
          </cell>
          <cell r="S159">
            <v>-9469.9599999999991</v>
          </cell>
          <cell r="T159">
            <v>-10723.09</v>
          </cell>
          <cell r="U159">
            <v>-10465.61</v>
          </cell>
          <cell r="V159">
            <v>-9944.6</v>
          </cell>
          <cell r="W159">
            <v>-8965.7999999999993</v>
          </cell>
          <cell r="X159">
            <v>-8704.41</v>
          </cell>
          <cell r="Y159">
            <v>-9627.81</v>
          </cell>
          <cell r="Z159">
            <v>-10133.23</v>
          </cell>
          <cell r="AA159">
            <v>-11611.28</v>
          </cell>
          <cell r="AB159">
            <v>-7414.81</v>
          </cell>
          <cell r="AC159">
            <v>-6925.97</v>
          </cell>
          <cell r="AD159">
            <v>-7266.07</v>
          </cell>
          <cell r="AE159">
            <v>-7300.52</v>
          </cell>
          <cell r="AF159">
            <v>-7866.17</v>
          </cell>
          <cell r="AG159">
            <v>-8007.41</v>
          </cell>
          <cell r="AH159">
            <v>-7365.23</v>
          </cell>
          <cell r="AJ159">
            <v>0</v>
          </cell>
        </row>
        <row r="160">
          <cell r="J160">
            <v>-79905.16</v>
          </cell>
          <cell r="K160">
            <v>-75248.95</v>
          </cell>
          <cell r="L160">
            <v>-68684.87</v>
          </cell>
          <cell r="M160">
            <v>-75554.899999999994</v>
          </cell>
          <cell r="N160">
            <v>-74796.33</v>
          </cell>
          <cell r="O160">
            <v>-69946.36</v>
          </cell>
          <cell r="P160">
            <v>-53293.17</v>
          </cell>
          <cell r="Q160">
            <v>-49827.74</v>
          </cell>
          <cell r="R160">
            <v>-55852.78</v>
          </cell>
          <cell r="S160">
            <v>-54711.35</v>
          </cell>
          <cell r="T160">
            <v>-61063.199999999997</v>
          </cell>
          <cell r="U160">
            <v>-62957.49</v>
          </cell>
          <cell r="V160">
            <v>-57696.74</v>
          </cell>
          <cell r="W160">
            <v>-54747.24</v>
          </cell>
          <cell r="X160">
            <v>-47319.01</v>
          </cell>
          <cell r="Y160">
            <v>-49381.79</v>
          </cell>
          <cell r="Z160">
            <v>-51086.65</v>
          </cell>
          <cell r="AA160">
            <v>-53738.6</v>
          </cell>
          <cell r="AB160">
            <v>-39034.94</v>
          </cell>
          <cell r="AC160">
            <v>-37688.449999999997</v>
          </cell>
          <cell r="AD160">
            <v>-41605.01</v>
          </cell>
          <cell r="AE160">
            <v>-41807.01</v>
          </cell>
          <cell r="AF160">
            <v>-45494.53</v>
          </cell>
          <cell r="AG160">
            <v>-47859.58</v>
          </cell>
          <cell r="AH160">
            <v>-44870.1</v>
          </cell>
          <cell r="AJ160">
            <v>-75248.95</v>
          </cell>
        </row>
        <row r="161">
          <cell r="J161">
            <v>-60378.38</v>
          </cell>
          <cell r="K161">
            <v>-59168.44</v>
          </cell>
          <cell r="L161">
            <v>-53391.86</v>
          </cell>
          <cell r="M161">
            <v>-56833.53</v>
          </cell>
          <cell r="N161">
            <v>-52688.74</v>
          </cell>
          <cell r="O161">
            <v>-52755.49</v>
          </cell>
          <cell r="P161">
            <v>-52663.73</v>
          </cell>
          <cell r="Q161">
            <v>-57620.46</v>
          </cell>
          <cell r="R161">
            <v>-58913.95</v>
          </cell>
          <cell r="S161">
            <v>-53632.29</v>
          </cell>
          <cell r="T161">
            <v>-55734.080000000002</v>
          </cell>
          <cell r="U161">
            <v>-52777.38</v>
          </cell>
          <cell r="V161">
            <v>-55038.44</v>
          </cell>
          <cell r="W161">
            <v>-58851.54</v>
          </cell>
          <cell r="X161">
            <v>-51093.38</v>
          </cell>
          <cell r="Y161">
            <v>-50857.55</v>
          </cell>
          <cell r="Z161">
            <v>-51752.15</v>
          </cell>
          <cell r="AA161">
            <v>-45402.8</v>
          </cell>
          <cell r="AB161">
            <v>-36881.49</v>
          </cell>
          <cell r="AC161">
            <v>-40033.49</v>
          </cell>
          <cell r="AD161">
            <v>-43824.72</v>
          </cell>
          <cell r="AE161">
            <v>-39828.639999999999</v>
          </cell>
          <cell r="AF161">
            <v>-40349.449999999997</v>
          </cell>
          <cell r="AG161">
            <v>-39661.93</v>
          </cell>
          <cell r="AH161">
            <v>-42311.27</v>
          </cell>
          <cell r="AJ161">
            <v>-59168.44</v>
          </cell>
        </row>
        <row r="162">
          <cell r="J162">
            <v>-7957.21</v>
          </cell>
          <cell r="K162">
            <v>-8144.29</v>
          </cell>
          <cell r="L162">
            <v>-7401.06</v>
          </cell>
          <cell r="M162">
            <v>-7912.13</v>
          </cell>
          <cell r="N162">
            <v>-7530.01</v>
          </cell>
          <cell r="O162">
            <v>-7405.78</v>
          </cell>
          <cell r="P162">
            <v>-6370.38</v>
          </cell>
          <cell r="Q162">
            <v>-7462.06</v>
          </cell>
          <cell r="R162">
            <v>-6678.84</v>
          </cell>
          <cell r="S162">
            <v>-5573.38</v>
          </cell>
          <cell r="T162">
            <v>-6739.54</v>
          </cell>
          <cell r="U162">
            <v>-4944.66</v>
          </cell>
          <cell r="V162">
            <v>-6546.06</v>
          </cell>
          <cell r="W162">
            <v>-6556.37</v>
          </cell>
          <cell r="X162">
            <v>-6372.72</v>
          </cell>
          <cell r="Y162">
            <v>-6994.02</v>
          </cell>
          <cell r="Z162">
            <v>-6636.89</v>
          </cell>
          <cell r="AA162">
            <v>-6794.72</v>
          </cell>
          <cell r="AB162">
            <v>-4399.5200000000004</v>
          </cell>
          <cell r="AC162">
            <v>-5289.45</v>
          </cell>
          <cell r="AD162">
            <v>-5025.33</v>
          </cell>
          <cell r="AE162">
            <v>-4258.1899999999996</v>
          </cell>
          <cell r="AF162">
            <v>-4791.66</v>
          </cell>
          <cell r="AG162">
            <v>-3508.03</v>
          </cell>
          <cell r="AH162">
            <v>-4891.57</v>
          </cell>
          <cell r="AJ162">
            <v>-8144.29</v>
          </cell>
        </row>
        <row r="163">
          <cell r="J163">
            <v>-5305.73</v>
          </cell>
          <cell r="K163">
            <v>-4476.16</v>
          </cell>
          <cell r="L163">
            <v>-4541.01</v>
          </cell>
          <cell r="M163">
            <v>-3832.61</v>
          </cell>
          <cell r="N163">
            <v>-4949.33</v>
          </cell>
          <cell r="O163">
            <v>-3829.81</v>
          </cell>
          <cell r="P163">
            <v>-3531.94</v>
          </cell>
          <cell r="Q163">
            <v>-3628.09</v>
          </cell>
          <cell r="R163">
            <v>-3813.42</v>
          </cell>
          <cell r="S163">
            <v>-3098.32</v>
          </cell>
          <cell r="T163">
            <v>-3342.2</v>
          </cell>
          <cell r="U163">
            <v>-3341.88</v>
          </cell>
          <cell r="V163">
            <v>-3373.91</v>
          </cell>
          <cell r="W163">
            <v>-3705.87</v>
          </cell>
          <cell r="X163">
            <v>-3261.38</v>
          </cell>
          <cell r="Y163">
            <v>-3677.08</v>
          </cell>
          <cell r="Z163">
            <v>-3383.49</v>
          </cell>
          <cell r="AA163">
            <v>-3184.4</v>
          </cell>
          <cell r="AB163">
            <v>-2778.29</v>
          </cell>
          <cell r="AC163">
            <v>-2761.2</v>
          </cell>
          <cell r="AD163">
            <v>-3034.85</v>
          </cell>
          <cell r="AE163">
            <v>-2388.3000000000002</v>
          </cell>
          <cell r="AF163">
            <v>-2488.25</v>
          </cell>
          <cell r="AG163">
            <v>-2549.56</v>
          </cell>
          <cell r="AH163">
            <v>-2692.52</v>
          </cell>
          <cell r="AJ163">
            <v>-4476.16</v>
          </cell>
        </row>
        <row r="164">
          <cell r="J164">
            <v>-20083.22</v>
          </cell>
          <cell r="K164">
            <v>-20008.009999999998</v>
          </cell>
          <cell r="L164">
            <v>-17758.419999999998</v>
          </cell>
          <cell r="M164">
            <v>-18989.62</v>
          </cell>
          <cell r="N164">
            <v>-18884.54</v>
          </cell>
          <cell r="O164">
            <v>-19965.96</v>
          </cell>
          <cell r="P164">
            <v>-16824.2</v>
          </cell>
          <cell r="Q164">
            <v>-15770.51</v>
          </cell>
          <cell r="R164">
            <v>-18374.09</v>
          </cell>
          <cell r="S164">
            <v>-19686.23</v>
          </cell>
          <cell r="T164">
            <v>-19279.150000000001</v>
          </cell>
          <cell r="U164">
            <v>-19319.72</v>
          </cell>
          <cell r="V164">
            <v>-18190.59</v>
          </cell>
          <cell r="W164">
            <v>-17950.849999999999</v>
          </cell>
          <cell r="X164">
            <v>-15386.09</v>
          </cell>
          <cell r="Y164">
            <v>-16369.31</v>
          </cell>
          <cell r="Z164">
            <v>-16832.63</v>
          </cell>
          <cell r="AA164">
            <v>-16089.84</v>
          </cell>
          <cell r="AB164">
            <v>-12626.49</v>
          </cell>
          <cell r="AC164">
            <v>-11598.28</v>
          </cell>
          <cell r="AD164">
            <v>-13829.69</v>
          </cell>
          <cell r="AE164">
            <v>-15346.03</v>
          </cell>
          <cell r="AF164">
            <v>-14203.65</v>
          </cell>
          <cell r="AG164">
            <v>-14953.29</v>
          </cell>
          <cell r="AH164">
            <v>-13439.73</v>
          </cell>
          <cell r="AJ164">
            <v>-20008.009999999998</v>
          </cell>
        </row>
        <row r="165">
          <cell r="J165">
            <v>-1222.1400000000001</v>
          </cell>
          <cell r="K165">
            <v>-1205.95</v>
          </cell>
          <cell r="L165">
            <v>-1088.42</v>
          </cell>
          <cell r="M165">
            <v>-1189.6600000000001</v>
          </cell>
          <cell r="N165">
            <v>-1147.28</v>
          </cell>
          <cell r="O165">
            <v>-1067.96</v>
          </cell>
          <cell r="P165">
            <v>-1133.21</v>
          </cell>
          <cell r="Q165">
            <v>-1075.49</v>
          </cell>
          <cell r="R165">
            <v>-1164.6400000000001</v>
          </cell>
          <cell r="S165">
            <v>-1049.57</v>
          </cell>
          <cell r="T165">
            <v>-1076.6199999999999</v>
          </cell>
          <cell r="U165">
            <v>-1171.48</v>
          </cell>
          <cell r="V165">
            <v>-1102.3900000000001</v>
          </cell>
          <cell r="W165">
            <v>-1101.3800000000001</v>
          </cell>
          <cell r="X165">
            <v>-1032.73</v>
          </cell>
          <cell r="Y165">
            <v>-1063.6300000000001</v>
          </cell>
          <cell r="Z165">
            <v>-1132.17</v>
          </cell>
          <cell r="AA165">
            <v>-1219.05</v>
          </cell>
          <cell r="AB165">
            <v>-862.83</v>
          </cell>
          <cell r="AC165">
            <v>-834.62</v>
          </cell>
          <cell r="AD165">
            <v>-916.78</v>
          </cell>
          <cell r="AE165">
            <v>-837.3</v>
          </cell>
          <cell r="AF165">
            <v>-770.09</v>
          </cell>
          <cell r="AG165">
            <v>-966.7</v>
          </cell>
          <cell r="AH165">
            <v>-855.88</v>
          </cell>
          <cell r="AJ165">
            <v>-1205.95</v>
          </cell>
        </row>
        <row r="166"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</row>
        <row r="167"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J167">
            <v>0</v>
          </cell>
        </row>
        <row r="168"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</row>
        <row r="170">
          <cell r="J170">
            <v>23121699.089999992</v>
          </cell>
          <cell r="K170">
            <v>19441920.659999996</v>
          </cell>
          <cell r="L170">
            <v>23739543.969999999</v>
          </cell>
          <cell r="M170">
            <v>25867345.999999996</v>
          </cell>
          <cell r="N170">
            <v>29467193.240000002</v>
          </cell>
          <cell r="O170">
            <v>34725724.880000003</v>
          </cell>
          <cell r="P170">
            <v>16552651.890000001</v>
          </cell>
          <cell r="Q170">
            <v>13023557.59</v>
          </cell>
          <cell r="R170">
            <v>12832951.08</v>
          </cell>
          <cell r="S170">
            <v>18184412.57</v>
          </cell>
          <cell r="T170">
            <v>19114647.600000001</v>
          </cell>
          <cell r="U170">
            <v>19387020.339999992</v>
          </cell>
          <cell r="V170">
            <v>14208586.760000002</v>
          </cell>
          <cell r="W170">
            <v>11566044.800000003</v>
          </cell>
          <cell r="X170">
            <v>13388114.300000003</v>
          </cell>
          <cell r="Y170">
            <v>15181125.819999997</v>
          </cell>
          <cell r="Z170">
            <v>16680712.439999998</v>
          </cell>
          <cell r="AA170">
            <v>19081695.280000001</v>
          </cell>
          <cell r="AB170">
            <v>14902619.4</v>
          </cell>
          <cell r="AC170">
            <v>11268616.27</v>
          </cell>
          <cell r="AD170">
            <v>11646112.510000002</v>
          </cell>
          <cell r="AE170">
            <v>15212528.77</v>
          </cell>
          <cell r="AF170">
            <v>17598417.469999999</v>
          </cell>
          <cell r="AG170">
            <v>16698081.120000001</v>
          </cell>
          <cell r="AH170">
            <v>13347568.710000001</v>
          </cell>
          <cell r="AJ170">
            <v>19441920.659999996</v>
          </cell>
        </row>
        <row r="171"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8765590.6999999993</v>
          </cell>
          <cell r="Q171">
            <v>6617874.0299999993</v>
          </cell>
          <cell r="R171">
            <v>5697108.2300000004</v>
          </cell>
          <cell r="S171">
            <v>7561886.7100000009</v>
          </cell>
          <cell r="T171">
            <v>7956582.2899999991</v>
          </cell>
          <cell r="U171">
            <v>8159870.0800000019</v>
          </cell>
          <cell r="V171">
            <v>6239529.0099999998</v>
          </cell>
          <cell r="W171">
            <v>5298028.68</v>
          </cell>
          <cell r="X171">
            <v>6909235.2700000014</v>
          </cell>
          <cell r="Y171">
            <v>8261500.7299999986</v>
          </cell>
          <cell r="Z171">
            <v>9174045.3299999982</v>
          </cell>
          <cell r="AA171">
            <v>10655488.980000002</v>
          </cell>
          <cell r="AB171">
            <v>7785103.7800000003</v>
          </cell>
          <cell r="AC171">
            <v>5752188.6499999985</v>
          </cell>
          <cell r="AD171">
            <v>5307237.6500000004</v>
          </cell>
          <cell r="AE171">
            <v>6362870.6099999994</v>
          </cell>
          <cell r="AF171">
            <v>7291937.21</v>
          </cell>
          <cell r="AG171">
            <v>7003354.0199999996</v>
          </cell>
          <cell r="AH171">
            <v>5812305.0500000007</v>
          </cell>
          <cell r="AJ171">
            <v>0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2502775.4500000002</v>
          </cell>
          <cell r="Q172">
            <v>2227054.39</v>
          </cell>
          <cell r="R172">
            <v>2356701.8199999998</v>
          </cell>
          <cell r="S172">
            <v>2706600.69</v>
          </cell>
          <cell r="T172">
            <v>2591459.9</v>
          </cell>
          <cell r="U172">
            <v>2577954.7200000002</v>
          </cell>
          <cell r="V172">
            <v>2177425.16</v>
          </cell>
          <cell r="W172">
            <v>1971220.31</v>
          </cell>
          <cell r="X172">
            <v>2148090.0699999998</v>
          </cell>
          <cell r="Y172">
            <v>2267147.87</v>
          </cell>
          <cell r="Z172">
            <v>2369016.62</v>
          </cell>
          <cell r="AA172">
            <v>2558973.16</v>
          </cell>
          <cell r="AB172">
            <v>2226866.04</v>
          </cell>
          <cell r="AC172">
            <v>2016405.27</v>
          </cell>
          <cell r="AD172">
            <v>2047709.34</v>
          </cell>
          <cell r="AE172">
            <v>2326530.4700000002</v>
          </cell>
          <cell r="AF172">
            <v>2351385.77</v>
          </cell>
          <cell r="AG172">
            <v>2277872.91</v>
          </cell>
          <cell r="AH172">
            <v>2061675.59</v>
          </cell>
          <cell r="AJ172">
            <v>0</v>
          </cell>
        </row>
        <row r="173">
          <cell r="J173">
            <v>18837242.680000003</v>
          </cell>
          <cell r="K173">
            <v>16949647.720000003</v>
          </cell>
          <cell r="L173">
            <v>16507728.340000002</v>
          </cell>
          <cell r="M173">
            <v>16686696.65</v>
          </cell>
          <cell r="N173">
            <v>17741014.390000001</v>
          </cell>
          <cell r="O173">
            <v>18424935</v>
          </cell>
          <cell r="P173">
            <v>13748218.759999998</v>
          </cell>
          <cell r="Q173">
            <v>12788009.390000001</v>
          </cell>
          <cell r="R173">
            <v>14410445.190000001</v>
          </cell>
          <cell r="S173">
            <v>16766103.459999999</v>
          </cell>
          <cell r="T173">
            <v>16035641.890000001</v>
          </cell>
          <cell r="U173">
            <v>16323202.34</v>
          </cell>
          <cell r="V173">
            <v>13620233.329999998</v>
          </cell>
          <cell r="W173">
            <v>12370348.969999999</v>
          </cell>
          <cell r="X173">
            <v>12213092.84</v>
          </cell>
          <cell r="Y173">
            <v>12260649.920000002</v>
          </cell>
          <cell r="Z173">
            <v>12506954.120000001</v>
          </cell>
          <cell r="AA173">
            <v>13005635.330000002</v>
          </cell>
          <cell r="AB173">
            <v>12869112.990000002</v>
          </cell>
          <cell r="AC173">
            <v>11889107.130000001</v>
          </cell>
          <cell r="AD173">
            <v>12566378.09</v>
          </cell>
          <cell r="AE173">
            <v>14454566.779999999</v>
          </cell>
          <cell r="AF173">
            <v>14826679.73</v>
          </cell>
          <cell r="AG173">
            <v>14590107.020000001</v>
          </cell>
          <cell r="AH173">
            <v>13453537.700000001</v>
          </cell>
          <cell r="AJ173">
            <v>16949647.720000003</v>
          </cell>
        </row>
        <row r="174">
          <cell r="J174">
            <v>17529008.829999998</v>
          </cell>
          <cell r="K174">
            <v>16950657.98</v>
          </cell>
          <cell r="L174">
            <v>15988981.9</v>
          </cell>
          <cell r="M174">
            <v>15758997.17</v>
          </cell>
          <cell r="N174">
            <v>16082932.810000002</v>
          </cell>
          <cell r="O174">
            <v>15570040.59</v>
          </cell>
          <cell r="P174">
            <v>16319519.220000001</v>
          </cell>
          <cell r="Q174">
            <v>16578289.009999998</v>
          </cell>
          <cell r="R174">
            <v>17533585.250000004</v>
          </cell>
          <cell r="S174">
            <v>18933340.280000001</v>
          </cell>
          <cell r="T174">
            <v>16896136.930000003</v>
          </cell>
          <cell r="U174">
            <v>16974030.360000003</v>
          </cell>
          <cell r="V174">
            <v>15760500.34</v>
          </cell>
          <cell r="W174">
            <v>15844909.110000001</v>
          </cell>
          <cell r="X174">
            <v>15360579.309999999</v>
          </cell>
          <cell r="Y174">
            <v>14835621.149999999</v>
          </cell>
          <cell r="Z174">
            <v>14379233.809999999</v>
          </cell>
          <cell r="AA174">
            <v>14031885.729999999</v>
          </cell>
          <cell r="AB174">
            <v>14631662.499999998</v>
          </cell>
          <cell r="AC174">
            <v>14832115.319999998</v>
          </cell>
          <cell r="AD174">
            <v>15325915.130000001</v>
          </cell>
          <cell r="AE174">
            <v>15970657.799999999</v>
          </cell>
          <cell r="AF174">
            <v>15311303.23</v>
          </cell>
          <cell r="AG174">
            <v>15264739.050000001</v>
          </cell>
          <cell r="AH174">
            <v>15500114.25</v>
          </cell>
          <cell r="AJ174">
            <v>16950657.98</v>
          </cell>
        </row>
        <row r="175">
          <cell r="J175">
            <v>1916774.9100000001</v>
          </cell>
          <cell r="K175">
            <v>1890613.58</v>
          </cell>
          <cell r="L175">
            <v>1955003.38</v>
          </cell>
          <cell r="M175">
            <v>1993100.39</v>
          </cell>
          <cell r="N175">
            <v>2031364.61</v>
          </cell>
          <cell r="O175">
            <v>2021278.72</v>
          </cell>
          <cell r="P175">
            <v>1867140.39</v>
          </cell>
          <cell r="Q175">
            <v>1870386.42</v>
          </cell>
          <cell r="R175">
            <v>1755339.68</v>
          </cell>
          <cell r="S175">
            <v>1908190.71</v>
          </cell>
          <cell r="T175">
            <v>1735911.09</v>
          </cell>
          <cell r="U175">
            <v>1600616.48</v>
          </cell>
          <cell r="V175">
            <v>1675291.57</v>
          </cell>
          <cell r="W175">
            <v>1656483.36</v>
          </cell>
          <cell r="X175">
            <v>1783025.82</v>
          </cell>
          <cell r="Y175">
            <v>1862132.49</v>
          </cell>
          <cell r="Z175">
            <v>1780109.78</v>
          </cell>
          <cell r="AA175">
            <v>1858592.06</v>
          </cell>
          <cell r="AB175">
            <v>1685175.18</v>
          </cell>
          <cell r="AC175">
            <v>1668712.52</v>
          </cell>
          <cell r="AD175">
            <v>1535452.46</v>
          </cell>
          <cell r="AE175">
            <v>1598028.25</v>
          </cell>
          <cell r="AF175">
            <v>1545247.46</v>
          </cell>
          <cell r="AG175">
            <v>1376495.72</v>
          </cell>
          <cell r="AH175">
            <v>1567808.54</v>
          </cell>
          <cell r="AJ175">
            <v>1890613.58</v>
          </cell>
        </row>
        <row r="176">
          <cell r="J176">
            <v>785732.02</v>
          </cell>
          <cell r="K176">
            <v>700288.34</v>
          </cell>
          <cell r="L176">
            <v>731624.14</v>
          </cell>
          <cell r="M176">
            <v>679867.64</v>
          </cell>
          <cell r="N176">
            <v>767529.05</v>
          </cell>
          <cell r="O176">
            <v>666617.06999999995</v>
          </cell>
          <cell r="P176">
            <v>700227.12</v>
          </cell>
          <cell r="Q176">
            <v>688583.81</v>
          </cell>
          <cell r="R176">
            <v>684460.63</v>
          </cell>
          <cell r="S176">
            <v>691643.23</v>
          </cell>
          <cell r="T176">
            <v>646054.80000000005</v>
          </cell>
          <cell r="U176">
            <v>676183.91</v>
          </cell>
          <cell r="V176">
            <v>626962.64</v>
          </cell>
          <cell r="W176">
            <v>596565.19999999995</v>
          </cell>
          <cell r="X176">
            <v>616647.31000000006</v>
          </cell>
          <cell r="Y176">
            <v>622329.35</v>
          </cell>
          <cell r="Z176">
            <v>623998.5</v>
          </cell>
          <cell r="AA176">
            <v>574199</v>
          </cell>
          <cell r="AB176">
            <v>661971.44999999995</v>
          </cell>
          <cell r="AC176">
            <v>634135.22</v>
          </cell>
          <cell r="AD176">
            <v>616382.74</v>
          </cell>
          <cell r="AE176">
            <v>601275.56999999995</v>
          </cell>
          <cell r="AF176">
            <v>586879.85</v>
          </cell>
          <cell r="AG176">
            <v>602050.65</v>
          </cell>
          <cell r="AH176">
            <v>620077.15</v>
          </cell>
          <cell r="AJ176">
            <v>700288.34</v>
          </cell>
        </row>
        <row r="177">
          <cell r="J177">
            <v>5351810.3400000008</v>
          </cell>
          <cell r="K177">
            <v>5005684.34</v>
          </cell>
          <cell r="L177">
            <v>4739050.3099999996</v>
          </cell>
          <cell r="M177">
            <v>4682393.9400000004</v>
          </cell>
          <cell r="N177">
            <v>5067668.2699999996</v>
          </cell>
          <cell r="O177">
            <v>5081379.78</v>
          </cell>
          <cell r="P177">
            <v>4626654.09</v>
          </cell>
          <cell r="Q177">
            <v>4400441.75</v>
          </cell>
          <cell r="R177">
            <v>5138748.3499999996</v>
          </cell>
          <cell r="S177">
            <v>6130773.0999999996</v>
          </cell>
          <cell r="T177">
            <v>5422370.7400000002</v>
          </cell>
          <cell r="U177">
            <v>5367021.6900000004</v>
          </cell>
          <cell r="V177">
            <v>4682974.9800000004</v>
          </cell>
          <cell r="W177">
            <v>4337773.04</v>
          </cell>
          <cell r="X177">
            <v>4265424.37</v>
          </cell>
          <cell r="Y177">
            <v>4309387.51</v>
          </cell>
          <cell r="Z177">
            <v>4301710.01</v>
          </cell>
          <cell r="AA177">
            <v>4283912.8499999996</v>
          </cell>
          <cell r="AB177">
            <v>4413717.1500000004</v>
          </cell>
          <cell r="AC177">
            <v>4084823.94</v>
          </cell>
          <cell r="AD177">
            <v>4515562.75</v>
          </cell>
          <cell r="AE177">
            <v>5329209.13</v>
          </cell>
          <cell r="AF177">
            <v>5000303.78</v>
          </cell>
          <cell r="AG177">
            <v>4825054.1399999997</v>
          </cell>
          <cell r="AH177">
            <v>4512716.7699999996</v>
          </cell>
          <cell r="AJ177">
            <v>5005684.34</v>
          </cell>
        </row>
        <row r="178">
          <cell r="J178">
            <v>319905.90999999997</v>
          </cell>
          <cell r="K178">
            <v>291394.5</v>
          </cell>
          <cell r="L178">
            <v>293997.95</v>
          </cell>
          <cell r="M178">
            <v>291202.65999999997</v>
          </cell>
          <cell r="N178">
            <v>307132.87</v>
          </cell>
          <cell r="O178">
            <v>314534.89</v>
          </cell>
          <cell r="P178">
            <v>301376.31</v>
          </cell>
          <cell r="Q178">
            <v>281826.96000000002</v>
          </cell>
          <cell r="R178">
            <v>304568.14</v>
          </cell>
          <cell r="S178">
            <v>328918.71999999997</v>
          </cell>
          <cell r="T178">
            <v>301436.79999999999</v>
          </cell>
          <cell r="U178">
            <v>321792.81</v>
          </cell>
          <cell r="V178">
            <v>277970.03999999998</v>
          </cell>
          <cell r="W178">
            <v>267866.18</v>
          </cell>
          <cell r="X178">
            <v>276904.12</v>
          </cell>
          <cell r="Y178">
            <v>280466.42</v>
          </cell>
          <cell r="Z178">
            <v>289915.34000000003</v>
          </cell>
          <cell r="AA178">
            <v>302968.21999999997</v>
          </cell>
          <cell r="AB178">
            <v>292944.61</v>
          </cell>
          <cell r="AC178">
            <v>270510</v>
          </cell>
          <cell r="AD178">
            <v>276777.48</v>
          </cell>
          <cell r="AE178">
            <v>292722.59999999998</v>
          </cell>
          <cell r="AF178">
            <v>280603.92</v>
          </cell>
          <cell r="AG178">
            <v>306740.3</v>
          </cell>
          <cell r="AH178">
            <v>277600.13</v>
          </cell>
          <cell r="AJ178">
            <v>291394.5</v>
          </cell>
        </row>
        <row r="179">
          <cell r="J179">
            <v>6905422.75</v>
          </cell>
          <cell r="K179">
            <v>5950548.6600000001</v>
          </cell>
          <cell r="L179">
            <v>5045984.87</v>
          </cell>
          <cell r="M179">
            <v>5222517.6900000004</v>
          </cell>
          <cell r="N179">
            <v>5558027.7599999998</v>
          </cell>
          <cell r="O179">
            <v>5846160.8400000008</v>
          </cell>
          <cell r="P179">
            <v>5287845.87</v>
          </cell>
          <cell r="Q179">
            <v>4736324.04</v>
          </cell>
          <cell r="R179">
            <v>5660471.4199999999</v>
          </cell>
          <cell r="S179">
            <v>6016975.9400000004</v>
          </cell>
          <cell r="T179">
            <v>7176112.8799999999</v>
          </cell>
          <cell r="U179">
            <v>7186713.8499999996</v>
          </cell>
          <cell r="V179">
            <v>6328445.3600000003</v>
          </cell>
          <cell r="W179">
            <v>5763876.7400000002</v>
          </cell>
          <cell r="X179">
            <v>4784124.8499999996</v>
          </cell>
          <cell r="Y179">
            <v>5222912.53</v>
          </cell>
          <cell r="Z179">
            <v>4901201.96</v>
          </cell>
          <cell r="AA179">
            <v>5628014.4199999999</v>
          </cell>
          <cell r="AB179">
            <v>5161907.57</v>
          </cell>
          <cell r="AC179">
            <v>4605360.55</v>
          </cell>
          <cell r="AD179">
            <v>5221239.04</v>
          </cell>
          <cell r="AE179">
            <v>5429329.6200000001</v>
          </cell>
          <cell r="AF179">
            <v>6697026.5800000001</v>
          </cell>
          <cell r="AG179">
            <v>6825939.6199999992</v>
          </cell>
          <cell r="AH179">
            <v>6042471.0300000003</v>
          </cell>
          <cell r="AJ179">
            <v>5950548.6600000001</v>
          </cell>
        </row>
        <row r="180">
          <cell r="J180">
            <v>1661976.46</v>
          </cell>
          <cell r="K180">
            <v>1082037.52</v>
          </cell>
          <cell r="L180">
            <v>867376.37</v>
          </cell>
          <cell r="M180">
            <v>3886078.71</v>
          </cell>
          <cell r="N180">
            <v>1137548.54</v>
          </cell>
          <cell r="O180">
            <v>3190285.6</v>
          </cell>
          <cell r="P180">
            <v>1207531.8700000001</v>
          </cell>
          <cell r="Q180">
            <v>854895.19</v>
          </cell>
          <cell r="R180">
            <v>2845605.73</v>
          </cell>
          <cell r="S180">
            <v>3172485.57</v>
          </cell>
          <cell r="T180">
            <v>2859405.5</v>
          </cell>
          <cell r="U180">
            <v>2459611.37</v>
          </cell>
          <cell r="V180">
            <v>2900618.45</v>
          </cell>
          <cell r="W180">
            <v>2426461.02</v>
          </cell>
          <cell r="X180">
            <v>195473.68</v>
          </cell>
          <cell r="Y180">
            <v>404761.65</v>
          </cell>
          <cell r="Z180">
            <v>332229.84999999998</v>
          </cell>
          <cell r="AA180">
            <v>1414278.93</v>
          </cell>
          <cell r="AB180">
            <v>6571678.71</v>
          </cell>
          <cell r="AC180">
            <v>5666536.9000000004</v>
          </cell>
          <cell r="AD180">
            <v>4186291</v>
          </cell>
          <cell r="AE180">
            <v>4915142.8499999996</v>
          </cell>
          <cell r="AF180">
            <v>4740956.63</v>
          </cell>
          <cell r="AG180">
            <v>5335694.2300000004</v>
          </cell>
          <cell r="AH180">
            <v>7478989.1500000004</v>
          </cell>
          <cell r="AJ180">
            <v>1082037.52</v>
          </cell>
        </row>
        <row r="181">
          <cell r="J181">
            <v>3277772.5</v>
          </cell>
          <cell r="K181">
            <v>3347838.7</v>
          </cell>
          <cell r="L181">
            <v>4597812.2</v>
          </cell>
          <cell r="M181">
            <v>6689749.7999999998</v>
          </cell>
          <cell r="N181">
            <v>6429160.2000000002</v>
          </cell>
          <cell r="O181">
            <v>7353810.5999999996</v>
          </cell>
          <cell r="P181">
            <v>4787488.5999999996</v>
          </cell>
          <cell r="Q181">
            <v>3523788.3</v>
          </cell>
          <cell r="R181">
            <v>3657755.8</v>
          </cell>
          <cell r="S181">
            <v>2485773.9</v>
          </cell>
          <cell r="T181">
            <v>1531847.5</v>
          </cell>
          <cell r="U181">
            <v>1760673.4</v>
          </cell>
          <cell r="V181">
            <v>1957478.7</v>
          </cell>
          <cell r="W181">
            <v>3320781.5</v>
          </cell>
          <cell r="X181">
            <v>987715.1</v>
          </cell>
          <cell r="Y181">
            <v>1851247</v>
          </cell>
          <cell r="Z181">
            <v>3216087.5</v>
          </cell>
          <cell r="AA181">
            <v>4784593</v>
          </cell>
          <cell r="AB181">
            <v>4288304.3</v>
          </cell>
          <cell r="AC181">
            <v>3092725.7</v>
          </cell>
          <cell r="AD181">
            <v>1908267.8</v>
          </cell>
          <cell r="AE181">
            <v>3157592.5</v>
          </cell>
          <cell r="AF181">
            <v>2629318.9</v>
          </cell>
          <cell r="AG181">
            <v>2995602.7</v>
          </cell>
          <cell r="AH181">
            <v>3570020.5</v>
          </cell>
          <cell r="AJ181">
            <v>3347838.7</v>
          </cell>
        </row>
        <row r="183">
          <cell r="J183">
            <v>748621.41</v>
          </cell>
          <cell r="K183">
            <v>872082.93</v>
          </cell>
          <cell r="L183">
            <v>715061.83</v>
          </cell>
          <cell r="M183">
            <v>824286.75</v>
          </cell>
          <cell r="N183">
            <v>736657.18</v>
          </cell>
          <cell r="O183">
            <v>799104.67</v>
          </cell>
          <cell r="P183">
            <v>13592.96</v>
          </cell>
          <cell r="Q183">
            <v>24186.560000000001</v>
          </cell>
          <cell r="R183">
            <v>24196.36</v>
          </cell>
          <cell r="S183">
            <v>29893.86</v>
          </cell>
          <cell r="T183">
            <v>-1255.3399999999999</v>
          </cell>
          <cell r="U183">
            <v>21224.18</v>
          </cell>
          <cell r="V183">
            <v>19703.32</v>
          </cell>
          <cell r="W183">
            <v>99989.42</v>
          </cell>
          <cell r="X183">
            <v>42389.06</v>
          </cell>
          <cell r="Y183">
            <v>24938.15</v>
          </cell>
          <cell r="Z183">
            <v>27220.78</v>
          </cell>
          <cell r="AA183">
            <v>35535.629999999997</v>
          </cell>
          <cell r="AB183">
            <v>1154586.79</v>
          </cell>
          <cell r="AC183">
            <v>954915.48</v>
          </cell>
          <cell r="AD183">
            <v>755405.71</v>
          </cell>
          <cell r="AE183">
            <v>1100029.57</v>
          </cell>
          <cell r="AF183">
            <v>1055087.44</v>
          </cell>
          <cell r="AG183">
            <v>1047373.96</v>
          </cell>
          <cell r="AH183">
            <v>1250298.4099999999</v>
          </cell>
          <cell r="AJ183">
            <v>872082.93</v>
          </cell>
        </row>
        <row r="184"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270000</v>
          </cell>
          <cell r="AC184">
            <v>270000</v>
          </cell>
          <cell r="AD184">
            <v>270000</v>
          </cell>
          <cell r="AE184">
            <v>270000</v>
          </cell>
          <cell r="AF184">
            <v>270000</v>
          </cell>
          <cell r="AG184">
            <v>270000</v>
          </cell>
          <cell r="AH184">
            <v>270000</v>
          </cell>
          <cell r="AJ184">
            <v>0</v>
          </cell>
        </row>
        <row r="186">
          <cell r="J186">
            <v>453639.21</v>
          </cell>
          <cell r="K186">
            <v>477137.5</v>
          </cell>
          <cell r="L186">
            <v>475663.03</v>
          </cell>
          <cell r="M186">
            <v>456540.07</v>
          </cell>
          <cell r="N186">
            <v>414321.11</v>
          </cell>
          <cell r="O186">
            <v>412852.3</v>
          </cell>
          <cell r="P186">
            <v>854671.23</v>
          </cell>
          <cell r="Q186">
            <v>1145881.78</v>
          </cell>
          <cell r="R186">
            <v>1044729.23</v>
          </cell>
          <cell r="S186">
            <v>1065261.1399999999</v>
          </cell>
          <cell r="T186">
            <v>628268.77</v>
          </cell>
          <cell r="U186">
            <v>867696.66</v>
          </cell>
          <cell r="V186">
            <v>1043053.26</v>
          </cell>
          <cell r="W186">
            <v>1260887.94</v>
          </cell>
          <cell r="X186">
            <v>870781.29</v>
          </cell>
          <cell r="Y186">
            <v>906320.94</v>
          </cell>
          <cell r="Z186">
            <v>912298.68</v>
          </cell>
          <cell r="AA186">
            <v>1089143.24</v>
          </cell>
          <cell r="AB186">
            <v>1125351.72</v>
          </cell>
          <cell r="AC186">
            <v>474933.24</v>
          </cell>
          <cell r="AD186">
            <v>478133.13</v>
          </cell>
          <cell r="AE186">
            <v>647241.44999999995</v>
          </cell>
          <cell r="AF186">
            <v>470144.78</v>
          </cell>
          <cell r="AG186">
            <v>475520.68</v>
          </cell>
          <cell r="AH186">
            <v>517686.11</v>
          </cell>
          <cell r="AJ186">
            <v>477137.5</v>
          </cell>
        </row>
        <row r="188">
          <cell r="J188">
            <v>24429864.309999999</v>
          </cell>
          <cell r="K188">
            <v>15769750.630000001</v>
          </cell>
          <cell r="L188">
            <v>-27183889.789999999</v>
          </cell>
          <cell r="M188">
            <v>681211.69</v>
          </cell>
          <cell r="N188">
            <v>-41548252.659999996</v>
          </cell>
          <cell r="O188">
            <v>-27839281.280000001</v>
          </cell>
          <cell r="P188">
            <v>39845051.590000004</v>
          </cell>
          <cell r="Q188">
            <v>25240248.879999999</v>
          </cell>
          <cell r="R188">
            <v>-13831776.050000001</v>
          </cell>
          <cell r="S188">
            <v>-58319134.539999999</v>
          </cell>
          <cell r="T188">
            <v>10308580.33</v>
          </cell>
          <cell r="U188">
            <v>31708881.780000001</v>
          </cell>
          <cell r="V188">
            <v>26350872.690000001</v>
          </cell>
          <cell r="W188">
            <v>5471390.2199999997</v>
          </cell>
          <cell r="X188">
            <v>-31387758.390000001</v>
          </cell>
          <cell r="Y188">
            <v>-21310240.52</v>
          </cell>
          <cell r="Z188">
            <v>-28586129.039999999</v>
          </cell>
          <cell r="AA188">
            <v>23148594.09</v>
          </cell>
          <cell r="AB188">
            <v>39649177.020000003</v>
          </cell>
          <cell r="AC188">
            <v>9036219.3599999994</v>
          </cell>
          <cell r="AD188">
            <v>-8854679.5500000007</v>
          </cell>
          <cell r="AE188">
            <v>-53693682.810000002</v>
          </cell>
          <cell r="AF188">
            <v>2415502.75</v>
          </cell>
          <cell r="AG188">
            <v>42060567.869999997</v>
          </cell>
          <cell r="AH188">
            <v>26864344.129999999</v>
          </cell>
          <cell r="AJ188">
            <v>15769750.630000001</v>
          </cell>
        </row>
        <row r="189"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25370112.129999999</v>
          </cell>
          <cell r="Q189">
            <v>22425720.02</v>
          </cell>
          <cell r="R189">
            <v>-1901697.62</v>
          </cell>
          <cell r="S189">
            <v>-24327042.559999999</v>
          </cell>
          <cell r="T189">
            <v>3386719.38</v>
          </cell>
          <cell r="U189">
            <v>10459687.09</v>
          </cell>
          <cell r="V189">
            <v>8902622.0700000003</v>
          </cell>
          <cell r="W189">
            <v>-5525334.3899999997</v>
          </cell>
          <cell r="X189">
            <v>-21512829.699999999</v>
          </cell>
          <cell r="Y189">
            <v>-13078017.43</v>
          </cell>
          <cell r="Z189">
            <v>-17800181.18</v>
          </cell>
          <cell r="AA189">
            <v>18373849.039999999</v>
          </cell>
          <cell r="AB189">
            <v>23708602.449999999</v>
          </cell>
          <cell r="AC189">
            <v>14554869.77</v>
          </cell>
          <cell r="AD189">
            <v>2851763.98</v>
          </cell>
          <cell r="AE189">
            <v>-21816016.879999999</v>
          </cell>
          <cell r="AF189">
            <v>-70472.44</v>
          </cell>
          <cell r="AG189">
            <v>14813302.380000001</v>
          </cell>
          <cell r="AH189">
            <v>8973207.1799999997</v>
          </cell>
          <cell r="AJ189">
            <v>0</v>
          </cell>
        </row>
        <row r="190"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2265084.11</v>
          </cell>
          <cell r="Q190">
            <v>2321938.04</v>
          </cell>
          <cell r="R190">
            <v>2260512.54</v>
          </cell>
          <cell r="S190">
            <v>-5659357.2800000003</v>
          </cell>
          <cell r="T190">
            <v>1878070.35</v>
          </cell>
          <cell r="U190">
            <v>466811.97</v>
          </cell>
          <cell r="V190">
            <v>1911469.49</v>
          </cell>
          <cell r="W190">
            <v>2487027.36</v>
          </cell>
          <cell r="X190">
            <v>-2765637.72</v>
          </cell>
          <cell r="Y190">
            <v>-1677887.12</v>
          </cell>
          <cell r="Z190">
            <v>-2344906.66</v>
          </cell>
          <cell r="AA190">
            <v>356926.63</v>
          </cell>
          <cell r="AB190">
            <v>359411.49</v>
          </cell>
          <cell r="AC190">
            <v>1663641.54</v>
          </cell>
          <cell r="AD190">
            <v>2264839.62</v>
          </cell>
          <cell r="AE190">
            <v>-3536895.96</v>
          </cell>
          <cell r="AF190">
            <v>-210739.93</v>
          </cell>
          <cell r="AG190">
            <v>2062365.07</v>
          </cell>
          <cell r="AH190">
            <v>2597851.81</v>
          </cell>
          <cell r="AJ190">
            <v>0</v>
          </cell>
        </row>
        <row r="191">
          <cell r="J191">
            <v>21691143.609999999</v>
          </cell>
          <cell r="K191">
            <v>14656861.91</v>
          </cell>
          <cell r="L191">
            <v>-19323074.039999999</v>
          </cell>
          <cell r="M191">
            <v>446286.01</v>
          </cell>
          <cell r="N191">
            <v>-25319764.579999998</v>
          </cell>
          <cell r="O191">
            <v>-15220044.75</v>
          </cell>
          <cell r="P191">
            <v>5376022.9800000004</v>
          </cell>
          <cell r="Q191">
            <v>6988512.0499999998</v>
          </cell>
          <cell r="R191">
            <v>14433358.51</v>
          </cell>
          <cell r="S191">
            <v>-40033182.090000004</v>
          </cell>
          <cell r="T191">
            <v>7351643.4800000004</v>
          </cell>
          <cell r="U191">
            <v>6810777.4500000002</v>
          </cell>
          <cell r="V191">
            <v>13040518.33</v>
          </cell>
          <cell r="W191">
            <v>31164198.629999999</v>
          </cell>
          <cell r="X191">
            <v>-10369257.93</v>
          </cell>
          <cell r="Y191">
            <v>-6550865.7999999998</v>
          </cell>
          <cell r="Z191">
            <v>-9769723.3200000003</v>
          </cell>
          <cell r="AA191">
            <v>-9254329.4100000001</v>
          </cell>
          <cell r="AB191">
            <v>-3879188.9</v>
          </cell>
          <cell r="AC191">
            <v>4027909.37</v>
          </cell>
          <cell r="AD191">
            <v>15352320.039999999</v>
          </cell>
          <cell r="AE191">
            <v>-27527205.829999998</v>
          </cell>
          <cell r="AF191">
            <v>-6640905.3600000003</v>
          </cell>
          <cell r="AG191">
            <v>13316602.99</v>
          </cell>
          <cell r="AH191">
            <v>22106059.440000001</v>
          </cell>
          <cell r="AJ191">
            <v>14656861.91</v>
          </cell>
        </row>
        <row r="192">
          <cell r="J192">
            <v>26308966.780000001</v>
          </cell>
          <cell r="K192">
            <v>19807534.170000002</v>
          </cell>
          <cell r="L192">
            <v>-25343209.850000001</v>
          </cell>
          <cell r="M192">
            <v>572179.29</v>
          </cell>
          <cell r="N192">
            <v>-30713604.629999999</v>
          </cell>
          <cell r="O192">
            <v>-16700633.07</v>
          </cell>
          <cell r="P192">
            <v>-14007908.51</v>
          </cell>
          <cell r="Q192">
            <v>32091873.859999999</v>
          </cell>
          <cell r="R192">
            <v>39683356.219999999</v>
          </cell>
          <cell r="S192">
            <v>-42236452.18</v>
          </cell>
          <cell r="T192">
            <v>16016819.08</v>
          </cell>
          <cell r="U192">
            <v>-18076838.359999999</v>
          </cell>
          <cell r="V192">
            <v>-3565749.24</v>
          </cell>
          <cell r="W192">
            <v>50892851.600000001</v>
          </cell>
          <cell r="X192">
            <v>-7721026.54</v>
          </cell>
          <cell r="Y192">
            <v>-1671722.45</v>
          </cell>
          <cell r="Z192">
            <v>5390085.0099999998</v>
          </cell>
          <cell r="AA192">
            <v>-36343412.07</v>
          </cell>
          <cell r="AB192">
            <v>-23587998.52</v>
          </cell>
          <cell r="AC192">
            <v>9141191.8499999996</v>
          </cell>
          <cell r="AD192">
            <v>41481693.119999997</v>
          </cell>
          <cell r="AE192">
            <v>-20602494.579999998</v>
          </cell>
          <cell r="AF192">
            <v>-1720755.46</v>
          </cell>
          <cell r="AG192">
            <v>-9071355.2300000004</v>
          </cell>
          <cell r="AH192">
            <v>6996556.2599999998</v>
          </cell>
          <cell r="AJ192">
            <v>19807534.170000002</v>
          </cell>
        </row>
        <row r="193">
          <cell r="J193">
            <v>2789990.36</v>
          </cell>
          <cell r="K193">
            <v>2137497.9300000002</v>
          </cell>
          <cell r="L193">
            <v>-3124246.61</v>
          </cell>
          <cell r="M193">
            <v>74096.19</v>
          </cell>
          <cell r="N193">
            <v>-3989139.4</v>
          </cell>
          <cell r="O193">
            <v>-2280661.52</v>
          </cell>
          <cell r="P193">
            <v>-1349069.83</v>
          </cell>
          <cell r="Q193">
            <v>6212280.9299999997</v>
          </cell>
          <cell r="R193">
            <v>5392621.4800000004</v>
          </cell>
          <cell r="S193">
            <v>-5147449.93</v>
          </cell>
          <cell r="T193">
            <v>3772113.66</v>
          </cell>
          <cell r="U193">
            <v>-4591851.71</v>
          </cell>
          <cell r="V193">
            <v>-137950.15</v>
          </cell>
          <cell r="W193">
            <v>2588681.23</v>
          </cell>
          <cell r="X193">
            <v>-3027353</v>
          </cell>
          <cell r="Y193">
            <v>-70657.63</v>
          </cell>
          <cell r="Z193">
            <v>-1106255.02</v>
          </cell>
          <cell r="AA193">
            <v>-1963895.73</v>
          </cell>
          <cell r="AB193">
            <v>-2886445.95</v>
          </cell>
          <cell r="AC193">
            <v>4451734.8499999996</v>
          </cell>
          <cell r="AD193">
            <v>5650611.6699999999</v>
          </cell>
          <cell r="AE193">
            <v>-2307907.73</v>
          </cell>
          <cell r="AF193">
            <v>2146453</v>
          </cell>
          <cell r="AG193">
            <v>-4403820.37</v>
          </cell>
          <cell r="AH193">
            <v>1620944.23</v>
          </cell>
          <cell r="AJ193">
            <v>2137497.9300000002</v>
          </cell>
        </row>
        <row r="194">
          <cell r="J194">
            <v>248412.55</v>
          </cell>
          <cell r="K194">
            <v>189422.67</v>
          </cell>
          <cell r="L194">
            <v>-279087.21000000002</v>
          </cell>
          <cell r="M194">
            <v>6956.37</v>
          </cell>
          <cell r="N194">
            <v>-372626.91</v>
          </cell>
          <cell r="O194">
            <v>-235061.79</v>
          </cell>
          <cell r="P194">
            <v>79712.179999999993</v>
          </cell>
          <cell r="Q194">
            <v>575559.37</v>
          </cell>
          <cell r="R194">
            <v>801618.95</v>
          </cell>
          <cell r="S194">
            <v>-338770.27</v>
          </cell>
          <cell r="T194">
            <v>188062.88</v>
          </cell>
          <cell r="U194">
            <v>-55517.38</v>
          </cell>
          <cell r="V194">
            <v>-103787.87</v>
          </cell>
          <cell r="W194">
            <v>244079.98</v>
          </cell>
          <cell r="X194">
            <v>-412920.57</v>
          </cell>
          <cell r="Y194">
            <v>-10257.07</v>
          </cell>
          <cell r="Z194">
            <v>-208453.74</v>
          </cell>
          <cell r="AA194">
            <v>-572618.80000000005</v>
          </cell>
          <cell r="AB194">
            <v>-10.119999999999999</v>
          </cell>
          <cell r="AC194">
            <v>551599.4</v>
          </cell>
          <cell r="AD194">
            <v>1078423.05</v>
          </cell>
          <cell r="AE194">
            <v>-120065.65</v>
          </cell>
          <cell r="AF194">
            <v>-2646.82</v>
          </cell>
          <cell r="AG194">
            <v>-11558.74</v>
          </cell>
          <cell r="AH194">
            <v>49513.3</v>
          </cell>
          <cell r="AJ194">
            <v>189422.67</v>
          </cell>
        </row>
        <row r="195">
          <cell r="J195">
            <v>7313270.0300000003</v>
          </cell>
          <cell r="K195">
            <v>5125733.18</v>
          </cell>
          <cell r="L195">
            <v>-6591502.2999999998</v>
          </cell>
          <cell r="M195">
            <v>149063.29</v>
          </cell>
          <cell r="N195">
            <v>-8514374.3599999994</v>
          </cell>
          <cell r="O195">
            <v>-4841305.04</v>
          </cell>
          <cell r="P195">
            <v>1743352.51</v>
          </cell>
          <cell r="Q195">
            <v>1223805.23</v>
          </cell>
          <cell r="R195">
            <v>3474837.84</v>
          </cell>
          <cell r="S195">
            <v>-10652855.119999999</v>
          </cell>
          <cell r="T195">
            <v>3234052.03</v>
          </cell>
          <cell r="U195">
            <v>1179256.03</v>
          </cell>
          <cell r="V195">
            <v>4019070.98</v>
          </cell>
          <cell r="W195">
            <v>12162543.34</v>
          </cell>
          <cell r="X195">
            <v>-4744615.83</v>
          </cell>
          <cell r="Y195">
            <v>-1904723.66</v>
          </cell>
          <cell r="Z195">
            <v>-897164.34</v>
          </cell>
          <cell r="AA195">
            <v>-5384893.1799999997</v>
          </cell>
          <cell r="AB195">
            <v>-497555.38</v>
          </cell>
          <cell r="AC195">
            <v>-1710542.96</v>
          </cell>
          <cell r="AD195">
            <v>3791041.45</v>
          </cell>
          <cell r="AE195">
            <v>-3648049.9</v>
          </cell>
          <cell r="AF195">
            <v>-2644271.87</v>
          </cell>
          <cell r="AG195">
            <v>5023925.5</v>
          </cell>
          <cell r="AH195">
            <v>4448307.07</v>
          </cell>
          <cell r="AJ195">
            <v>5125733.18</v>
          </cell>
        </row>
        <row r="196">
          <cell r="J196">
            <v>427108.7</v>
          </cell>
          <cell r="K196">
            <v>292554.76</v>
          </cell>
          <cell r="L196">
            <v>-414199.01</v>
          </cell>
          <cell r="M196">
            <v>9355.91</v>
          </cell>
          <cell r="N196">
            <v>-530477.38</v>
          </cell>
          <cell r="O196">
            <v>-316043.81</v>
          </cell>
          <cell r="P196">
            <v>146570.35</v>
          </cell>
          <cell r="Q196">
            <v>337541.55</v>
          </cell>
          <cell r="R196">
            <v>547061.82999999996</v>
          </cell>
          <cell r="S196">
            <v>-710504.84</v>
          </cell>
          <cell r="T196">
            <v>-13994.08</v>
          </cell>
          <cell r="U196">
            <v>21945.200000000001</v>
          </cell>
          <cell r="V196">
            <v>121170.72</v>
          </cell>
          <cell r="W196">
            <v>542701.79</v>
          </cell>
          <cell r="X196">
            <v>-251529.3</v>
          </cell>
          <cell r="Y196">
            <v>-200792</v>
          </cell>
          <cell r="Z196">
            <v>-240013.75</v>
          </cell>
          <cell r="AA196">
            <v>-83313.89</v>
          </cell>
          <cell r="AB196">
            <v>-77019.83</v>
          </cell>
          <cell r="AC196">
            <v>261781.29</v>
          </cell>
          <cell r="AD196">
            <v>715300.78</v>
          </cell>
          <cell r="AE196">
            <v>-339935.59</v>
          </cell>
          <cell r="AF196">
            <v>-589454.29</v>
          </cell>
          <cell r="AG196">
            <v>370781.64</v>
          </cell>
          <cell r="AH196">
            <v>251268.37</v>
          </cell>
          <cell r="AJ196">
            <v>292554.76</v>
          </cell>
        </row>
        <row r="197"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199"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</row>
        <row r="201">
          <cell r="J201">
            <v>992468.09</v>
          </cell>
          <cell r="K201">
            <v>1022709.1</v>
          </cell>
          <cell r="L201">
            <v>-1212003.95</v>
          </cell>
          <cell r="M201">
            <v>137325.04999999999</v>
          </cell>
          <cell r="N201">
            <v>-1812528.29</v>
          </cell>
          <cell r="O201">
            <v>-1554994.63</v>
          </cell>
          <cell r="P201">
            <v>1723346.89</v>
          </cell>
          <cell r="Q201">
            <v>754015.53</v>
          </cell>
          <cell r="R201">
            <v>-928894.46</v>
          </cell>
          <cell r="S201">
            <v>-2543848.0099999998</v>
          </cell>
          <cell r="T201">
            <v>764937.53</v>
          </cell>
          <cell r="U201">
            <v>1514690.08</v>
          </cell>
          <cell r="V201">
            <v>1037148.22</v>
          </cell>
          <cell r="W201">
            <v>83155.94</v>
          </cell>
          <cell r="X201">
            <v>-1376122.94</v>
          </cell>
          <cell r="Y201">
            <v>-782641.22</v>
          </cell>
          <cell r="Z201">
            <v>-1003989.59</v>
          </cell>
          <cell r="AA201">
            <v>1198252.6200000001</v>
          </cell>
          <cell r="AB201">
            <v>1446010.68</v>
          </cell>
          <cell r="AC201">
            <v>87144.54</v>
          </cell>
          <cell r="AD201">
            <v>-515840.76</v>
          </cell>
          <cell r="AE201">
            <v>-2179717.8199999998</v>
          </cell>
          <cell r="AF201">
            <v>294116.05</v>
          </cell>
          <cell r="AG201">
            <v>1882516.34</v>
          </cell>
          <cell r="AH201">
            <v>1028492.19</v>
          </cell>
          <cell r="AJ201">
            <v>1022709.1</v>
          </cell>
        </row>
        <row r="202"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1063981.6100000001</v>
          </cell>
          <cell r="Q202">
            <v>791291.83</v>
          </cell>
          <cell r="R202">
            <v>-256565.53</v>
          </cell>
          <cell r="S202">
            <v>-1083856.8</v>
          </cell>
          <cell r="T202">
            <v>270746.28000000003</v>
          </cell>
          <cell r="U202">
            <v>506946.71</v>
          </cell>
          <cell r="V202">
            <v>337449.23</v>
          </cell>
          <cell r="W202">
            <v>-327587.38</v>
          </cell>
          <cell r="X202">
            <v>-866603.45</v>
          </cell>
          <cell r="Y202">
            <v>-450184.05</v>
          </cell>
          <cell r="Z202">
            <v>-613311.56000000006</v>
          </cell>
          <cell r="AA202">
            <v>862817.11</v>
          </cell>
          <cell r="AB202">
            <v>866136.65</v>
          </cell>
          <cell r="AC202">
            <v>474306.73</v>
          </cell>
          <cell r="AD202">
            <v>40777.18</v>
          </cell>
          <cell r="AE202">
            <v>-904925.64</v>
          </cell>
          <cell r="AF202">
            <v>72779.399999999994</v>
          </cell>
          <cell r="AG202">
            <v>656177.67000000004</v>
          </cell>
          <cell r="AH202">
            <v>327562.02</v>
          </cell>
          <cell r="AJ202">
            <v>0</v>
          </cell>
        </row>
        <row r="203"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107821.7</v>
          </cell>
          <cell r="Q203">
            <v>68441.23</v>
          </cell>
          <cell r="R203">
            <v>88503.53</v>
          </cell>
          <cell r="S203">
            <v>-260849.29</v>
          </cell>
          <cell r="T203">
            <v>122807</v>
          </cell>
          <cell r="U203">
            <v>25476.92</v>
          </cell>
          <cell r="V203">
            <v>89288.29</v>
          </cell>
          <cell r="W203">
            <v>91381.47</v>
          </cell>
          <cell r="X203">
            <v>-142430.92000000001</v>
          </cell>
          <cell r="Y203">
            <v>-74785.58</v>
          </cell>
          <cell r="Z203">
            <v>-81443.490000000005</v>
          </cell>
          <cell r="AA203">
            <v>46423.72</v>
          </cell>
          <cell r="AB203">
            <v>-9567.75</v>
          </cell>
          <cell r="AC203">
            <v>49473.279999999999</v>
          </cell>
          <cell r="AD203">
            <v>107938.78</v>
          </cell>
          <cell r="AE203">
            <v>-139305.01999999999</v>
          </cell>
          <cell r="AF203">
            <v>4734.38</v>
          </cell>
          <cell r="AG203">
            <v>92656.21</v>
          </cell>
          <cell r="AH203">
            <v>111692.96</v>
          </cell>
          <cell r="AJ203">
            <v>0</v>
          </cell>
        </row>
        <row r="204">
          <cell r="J204">
            <v>613980.61</v>
          </cell>
          <cell r="K204">
            <v>574554.71</v>
          </cell>
          <cell r="L204">
            <v>-890714.5</v>
          </cell>
          <cell r="M204">
            <v>87375.91</v>
          </cell>
          <cell r="N204">
            <v>-886840.99</v>
          </cell>
          <cell r="O204">
            <v>-1930028.92</v>
          </cell>
          <cell r="P204">
            <v>191547.94</v>
          </cell>
          <cell r="Q204">
            <v>117100.4</v>
          </cell>
          <cell r="R204">
            <v>450966.04</v>
          </cell>
          <cell r="S204">
            <v>-1638970.03</v>
          </cell>
          <cell r="T204">
            <v>519020.85</v>
          </cell>
          <cell r="U204">
            <v>401453.31</v>
          </cell>
          <cell r="V204">
            <v>502577.33</v>
          </cell>
          <cell r="W204">
            <v>1172199.51</v>
          </cell>
          <cell r="X204">
            <v>-532453.07999999996</v>
          </cell>
          <cell r="Y204">
            <v>-286979.61</v>
          </cell>
          <cell r="Z204">
            <v>-267727.21999999997</v>
          </cell>
          <cell r="AA204">
            <v>-185914.96</v>
          </cell>
          <cell r="AB204">
            <v>-393616.14</v>
          </cell>
          <cell r="AC204">
            <v>87260.160000000003</v>
          </cell>
          <cell r="AD204">
            <v>642873.1</v>
          </cell>
          <cell r="AE204">
            <v>-1008668.57</v>
          </cell>
          <cell r="AF204">
            <v>-201343.21</v>
          </cell>
          <cell r="AG204">
            <v>619633.42000000004</v>
          </cell>
          <cell r="AH204">
            <v>770862.21</v>
          </cell>
          <cell r="AJ204">
            <v>574554.71</v>
          </cell>
        </row>
        <row r="205">
          <cell r="J205">
            <v>755971.97</v>
          </cell>
          <cell r="K205">
            <v>522980.91</v>
          </cell>
          <cell r="L205">
            <v>-828162.43</v>
          </cell>
          <cell r="M205">
            <v>14716.44</v>
          </cell>
          <cell r="N205">
            <v>-1069814.01</v>
          </cell>
          <cell r="O205">
            <v>-843763.06</v>
          </cell>
          <cell r="P205">
            <v>-254584.35</v>
          </cell>
          <cell r="Q205">
            <v>851214.08</v>
          </cell>
          <cell r="R205">
            <v>997304.8</v>
          </cell>
          <cell r="S205">
            <v>-1440925.71</v>
          </cell>
          <cell r="T205">
            <v>832238.06</v>
          </cell>
          <cell r="U205">
            <v>-617176.86</v>
          </cell>
          <cell r="V205">
            <v>30349.32</v>
          </cell>
          <cell r="W205">
            <v>1506168.61</v>
          </cell>
          <cell r="X205">
            <v>-244638.87</v>
          </cell>
          <cell r="Y205">
            <v>-94362.28</v>
          </cell>
          <cell r="Z205">
            <v>429899.58</v>
          </cell>
          <cell r="AA205">
            <v>-1225430.3400000001</v>
          </cell>
          <cell r="AB205">
            <v>-779307.09</v>
          </cell>
          <cell r="AC205">
            <v>273801.53000000003</v>
          </cell>
          <cell r="AD205">
            <v>1313001.06</v>
          </cell>
          <cell r="AE205">
            <v>-688208.3</v>
          </cell>
          <cell r="AF205">
            <v>91413.42</v>
          </cell>
          <cell r="AG205">
            <v>-433782.33</v>
          </cell>
          <cell r="AH205">
            <v>204373.55</v>
          </cell>
          <cell r="AJ205">
            <v>522980.91</v>
          </cell>
        </row>
        <row r="206">
          <cell r="J206">
            <v>105129.15</v>
          </cell>
          <cell r="K206">
            <v>112505.42</v>
          </cell>
          <cell r="L206">
            <v>-105632.04</v>
          </cell>
          <cell r="M206">
            <v>-7348.84</v>
          </cell>
          <cell r="N206">
            <v>-139659.10999999999</v>
          </cell>
          <cell r="O206">
            <v>-138626.54</v>
          </cell>
          <cell r="P206">
            <v>-47201.919999999998</v>
          </cell>
          <cell r="Q206">
            <v>208757.26</v>
          </cell>
          <cell r="R206">
            <v>178004.49</v>
          </cell>
          <cell r="S206">
            <v>-241631.18</v>
          </cell>
          <cell r="T206">
            <v>192202.25</v>
          </cell>
          <cell r="U206">
            <v>-192895.15</v>
          </cell>
          <cell r="V206">
            <v>15812.65</v>
          </cell>
          <cell r="W206">
            <v>62417.85</v>
          </cell>
          <cell r="X206">
            <v>-77648.69</v>
          </cell>
          <cell r="Y206">
            <v>12919.44</v>
          </cell>
          <cell r="Z206">
            <v>-8133.49</v>
          </cell>
          <cell r="AA206">
            <v>-71669.070000000007</v>
          </cell>
          <cell r="AB206">
            <v>-142159.34</v>
          </cell>
          <cell r="AC206">
            <v>158858.92000000001</v>
          </cell>
          <cell r="AD206">
            <v>211217</v>
          </cell>
          <cell r="AE206">
            <v>-112005.11</v>
          </cell>
          <cell r="AF206">
            <v>100348.1</v>
          </cell>
          <cell r="AG206">
            <v>-184856.46</v>
          </cell>
          <cell r="AH206">
            <v>84815.99</v>
          </cell>
          <cell r="AJ206">
            <v>112505.42</v>
          </cell>
        </row>
        <row r="207">
          <cell r="J207">
            <v>78630.460000000006</v>
          </cell>
          <cell r="K207">
            <v>40307.46</v>
          </cell>
          <cell r="L207">
            <v>10783.58</v>
          </cell>
          <cell r="M207">
            <v>-35418.35</v>
          </cell>
          <cell r="N207">
            <v>35132.78</v>
          </cell>
          <cell r="O207">
            <v>-18660.150000000001</v>
          </cell>
          <cell r="P207">
            <v>12549.27</v>
          </cell>
          <cell r="Q207">
            <v>38896.559999999998</v>
          </cell>
          <cell r="R207">
            <v>77531.8</v>
          </cell>
          <cell r="S207">
            <v>-64201.53</v>
          </cell>
          <cell r="T207">
            <v>11983.72</v>
          </cell>
          <cell r="U207">
            <v>-23965.759999999998</v>
          </cell>
          <cell r="V207">
            <v>-37368.9</v>
          </cell>
          <cell r="W207">
            <v>52971.47</v>
          </cell>
          <cell r="X207">
            <v>-39489.68</v>
          </cell>
          <cell r="Y207">
            <v>29656.59</v>
          </cell>
          <cell r="Z207">
            <v>-26759.01</v>
          </cell>
          <cell r="AA207">
            <v>-11253.86</v>
          </cell>
          <cell r="AB207">
            <v>4386.79</v>
          </cell>
          <cell r="AC207">
            <v>30843.14</v>
          </cell>
          <cell r="AD207">
            <v>103358.76</v>
          </cell>
          <cell r="AE207">
            <v>-41886.22</v>
          </cell>
          <cell r="AF207">
            <v>-15078.6</v>
          </cell>
          <cell r="AG207">
            <v>-23664.54</v>
          </cell>
          <cell r="AH207">
            <v>-14056.8</v>
          </cell>
          <cell r="AJ207">
            <v>40307.46</v>
          </cell>
        </row>
        <row r="208">
          <cell r="J208">
            <v>186185</v>
          </cell>
          <cell r="K208">
            <v>179773.39</v>
          </cell>
          <cell r="L208">
            <v>-255510.21</v>
          </cell>
          <cell r="M208">
            <v>4333.92</v>
          </cell>
          <cell r="N208">
            <v>-319762.5</v>
          </cell>
          <cell r="O208">
            <v>-177120.08</v>
          </cell>
          <cell r="P208">
            <v>68308.27</v>
          </cell>
          <cell r="Q208">
            <v>-54934.07</v>
          </cell>
          <cell r="R208">
            <v>47481.02</v>
          </cell>
          <cell r="S208">
            <v>-333443.08</v>
          </cell>
          <cell r="T208">
            <v>174322.59</v>
          </cell>
          <cell r="U208">
            <v>128809.98</v>
          </cell>
          <cell r="V208">
            <v>96555.15</v>
          </cell>
          <cell r="W208">
            <v>405652.03</v>
          </cell>
          <cell r="X208">
            <v>-204920.85</v>
          </cell>
          <cell r="Y208">
            <v>-57650.31</v>
          </cell>
          <cell r="Z208">
            <v>37793.379999999997</v>
          </cell>
          <cell r="AA208">
            <v>-157325.85</v>
          </cell>
          <cell r="AB208">
            <v>-87179.79</v>
          </cell>
          <cell r="AC208">
            <v>-142849.16</v>
          </cell>
          <cell r="AD208">
            <v>144118.29999999999</v>
          </cell>
          <cell r="AE208">
            <v>-52464.959999999999</v>
          </cell>
          <cell r="AF208">
            <v>-105854.95</v>
          </cell>
          <cell r="AG208">
            <v>269136.28000000003</v>
          </cell>
          <cell r="AH208">
            <v>75199.48</v>
          </cell>
          <cell r="AJ208">
            <v>179773.39</v>
          </cell>
        </row>
        <row r="209">
          <cell r="J209">
            <v>10749.35</v>
          </cell>
          <cell r="K209">
            <v>13873.93</v>
          </cell>
          <cell r="L209">
            <v>-16268.66</v>
          </cell>
          <cell r="M209">
            <v>2611.92</v>
          </cell>
          <cell r="N209">
            <v>-15602.25</v>
          </cell>
          <cell r="O209">
            <v>-28057.34</v>
          </cell>
          <cell r="P209">
            <v>7178.74</v>
          </cell>
          <cell r="Q209">
            <v>8110.57</v>
          </cell>
          <cell r="R209">
            <v>17811.099999999999</v>
          </cell>
          <cell r="S209">
            <v>-26666.25</v>
          </cell>
          <cell r="T209">
            <v>3821.91</v>
          </cell>
          <cell r="U209">
            <v>3125.91</v>
          </cell>
          <cell r="V209">
            <v>4172.7700000000004</v>
          </cell>
          <cell r="W209">
            <v>16694.419999999998</v>
          </cell>
          <cell r="X209">
            <v>-9337.86</v>
          </cell>
          <cell r="Y209">
            <v>-9526.92</v>
          </cell>
          <cell r="Z209">
            <v>-6179.14</v>
          </cell>
          <cell r="AA209">
            <v>620.29</v>
          </cell>
          <cell r="AB209">
            <v>-5125.91</v>
          </cell>
          <cell r="AC209">
            <v>7421.94</v>
          </cell>
          <cell r="AD209">
            <v>27645.84</v>
          </cell>
          <cell r="AE209">
            <v>-10709.29</v>
          </cell>
          <cell r="AF209">
            <v>-20672.93</v>
          </cell>
          <cell r="AG209">
            <v>15323.38</v>
          </cell>
          <cell r="AH209">
            <v>6877.12</v>
          </cell>
          <cell r="AJ209">
            <v>13873.93</v>
          </cell>
        </row>
        <row r="210"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1"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J212">
            <v>0</v>
          </cell>
        </row>
        <row r="214"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12598000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2267791537.5700002</v>
          </cell>
          <cell r="Q226">
            <v>1967499913.9000001</v>
          </cell>
          <cell r="R226">
            <v>1990300889.75</v>
          </cell>
          <cell r="S226">
            <v>1986463315.24</v>
          </cell>
          <cell r="T226">
            <v>2170761144.6300001</v>
          </cell>
          <cell r="U226">
            <v>2168125375.25</v>
          </cell>
          <cell r="V226">
            <v>2026105664.25</v>
          </cell>
          <cell r="W226">
            <v>1954265390.9200001</v>
          </cell>
          <cell r="X226">
            <v>1606236217.6900001</v>
          </cell>
          <cell r="Y226">
            <v>1821300431.6300001</v>
          </cell>
          <cell r="Z226">
            <v>1999786686.54</v>
          </cell>
          <cell r="AA226">
            <v>2357052016.1999998</v>
          </cell>
          <cell r="AB226">
            <v>2348637744.5500002</v>
          </cell>
          <cell r="AC226">
            <v>2008674747.0899999</v>
          </cell>
          <cell r="AD226">
            <v>1888883716.1900001</v>
          </cell>
          <cell r="AE226">
            <v>2024327675.46</v>
          </cell>
          <cell r="AF226">
            <v>2258213062.23</v>
          </cell>
          <cell r="AG226">
            <v>2315774283.4699998</v>
          </cell>
          <cell r="AH226">
            <v>2225264495.8499999</v>
          </cell>
          <cell r="AJ226">
            <v>0</v>
          </cell>
        </row>
        <row r="227"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87571678.200000003</v>
          </cell>
          <cell r="Q227">
            <v>78490138.819999993</v>
          </cell>
          <cell r="R227">
            <v>76398536.030000001</v>
          </cell>
          <cell r="S227">
            <v>80195187.760000005</v>
          </cell>
          <cell r="T227">
            <v>92824456.75</v>
          </cell>
          <cell r="U227">
            <v>93357371.640000001</v>
          </cell>
          <cell r="V227">
            <v>84416894.819999993</v>
          </cell>
          <cell r="W227">
            <v>77301710.5</v>
          </cell>
          <cell r="X227">
            <v>70955916.689999998</v>
          </cell>
          <cell r="Y227">
            <v>77450769.810000002</v>
          </cell>
          <cell r="Z227">
            <v>82013807.900000006</v>
          </cell>
          <cell r="AA227">
            <v>82013807.900000006</v>
          </cell>
          <cell r="AB227">
            <v>109041000</v>
          </cell>
          <cell r="AC227">
            <v>93315000</v>
          </cell>
          <cell r="AD227">
            <v>89916000</v>
          </cell>
          <cell r="AE227">
            <v>97275000</v>
          </cell>
          <cell r="AF227">
            <v>108740000</v>
          </cell>
          <cell r="AG227">
            <v>119995000</v>
          </cell>
          <cell r="AH227">
            <v>100003000</v>
          </cell>
          <cell r="AJ227">
            <v>0</v>
          </cell>
        </row>
        <row r="228"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109739867.69</v>
          </cell>
          <cell r="Q228">
            <v>88724989.409999996</v>
          </cell>
          <cell r="R228">
            <v>71961139.969999999</v>
          </cell>
          <cell r="S228">
            <v>63372074.719999999</v>
          </cell>
          <cell r="T228">
            <v>71151338.180000007</v>
          </cell>
          <cell r="U228">
            <v>70036204.420000002</v>
          </cell>
          <cell r="V228">
            <v>64338309.229999997</v>
          </cell>
          <cell r="W228">
            <v>66822999.060000002</v>
          </cell>
          <cell r="X228">
            <v>71792248.969999999</v>
          </cell>
          <cell r="Y228">
            <v>91085101.590000004</v>
          </cell>
          <cell r="Z228">
            <v>93516091.390000001</v>
          </cell>
          <cell r="AA228">
            <v>93516091.390000001</v>
          </cell>
          <cell r="AB228">
            <v>103544836.27</v>
          </cell>
          <cell r="AC228">
            <v>82446092.489999995</v>
          </cell>
          <cell r="AD228">
            <v>74061946.010000005</v>
          </cell>
          <cell r="AE228">
            <v>63075788.100000001</v>
          </cell>
          <cell r="AF228">
            <v>70111623.400000006</v>
          </cell>
          <cell r="AG228">
            <v>67125588.829999998</v>
          </cell>
          <cell r="AH228">
            <v>64921905.990000002</v>
          </cell>
          <cell r="AJ228">
            <v>0</v>
          </cell>
        </row>
        <row r="230"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5"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J235">
            <v>0</v>
          </cell>
        </row>
        <row r="236"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J236">
            <v>0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3"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7"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J247">
            <v>0</v>
          </cell>
        </row>
        <row r="248"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J248">
            <v>0</v>
          </cell>
        </row>
        <row r="249"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J249">
            <v>0</v>
          </cell>
        </row>
        <row r="250"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J250">
            <v>0</v>
          </cell>
        </row>
        <row r="251"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J251">
            <v>0</v>
          </cell>
        </row>
        <row r="252"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J252">
            <v>0</v>
          </cell>
        </row>
        <row r="253"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J253">
            <v>0</v>
          </cell>
        </row>
        <row r="254"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J254">
            <v>0</v>
          </cell>
        </row>
        <row r="256">
          <cell r="J256">
            <v>22682202.199999999</v>
          </cell>
          <cell r="K256">
            <v>23536609.100000001</v>
          </cell>
          <cell r="L256">
            <v>34557126</v>
          </cell>
          <cell r="M256">
            <v>38673608.399999999</v>
          </cell>
          <cell r="N256">
            <v>46001001.100000001</v>
          </cell>
          <cell r="O256">
            <v>56599201.100000001</v>
          </cell>
          <cell r="P256">
            <v>24268539.600000001</v>
          </cell>
          <cell r="Q256">
            <v>16106628.199999999</v>
          </cell>
          <cell r="R256">
            <v>11889854</v>
          </cell>
          <cell r="S256">
            <v>12421659.4</v>
          </cell>
          <cell r="T256">
            <v>13338279.4</v>
          </cell>
          <cell r="U256">
            <v>13677823.199999999</v>
          </cell>
          <cell r="V256">
            <v>10916709.9</v>
          </cell>
          <cell r="W256">
            <v>11844715.5</v>
          </cell>
          <cell r="X256">
            <v>17318571.399999999</v>
          </cell>
          <cell r="Y256">
            <v>22293856.100000001</v>
          </cell>
          <cell r="Z256">
            <v>24484778.5</v>
          </cell>
          <cell r="AA256">
            <v>30165005.100000001</v>
          </cell>
          <cell r="AB256">
            <v>22743858.699999999</v>
          </cell>
          <cell r="AC256">
            <v>14646482.800000001</v>
          </cell>
          <cell r="AD256">
            <v>12022023.699999999</v>
          </cell>
          <cell r="AE256">
            <v>11841886.300000001</v>
          </cell>
          <cell r="AF256">
            <v>13080196</v>
          </cell>
          <cell r="AG256">
            <v>12695306.6</v>
          </cell>
          <cell r="AH256">
            <v>11395703.800000001</v>
          </cell>
          <cell r="AJ256">
            <v>23536609.100000001</v>
          </cell>
        </row>
        <row r="257"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21756728.800000001</v>
          </cell>
          <cell r="Q257">
            <v>14851381.9</v>
          </cell>
          <cell r="R257">
            <v>10994785.1</v>
          </cell>
          <cell r="S257">
            <v>11413222.800000001</v>
          </cell>
          <cell r="T257">
            <v>12124208.1</v>
          </cell>
          <cell r="U257">
            <v>12558820.9</v>
          </cell>
          <cell r="V257">
            <v>10110751.800000001</v>
          </cell>
          <cell r="W257">
            <v>10955074</v>
          </cell>
          <cell r="X257">
            <v>16107482.1</v>
          </cell>
          <cell r="Y257">
            <v>20193869.699999999</v>
          </cell>
          <cell r="Z257">
            <v>22163305.800000001</v>
          </cell>
          <cell r="AA257">
            <v>27529797.600000001</v>
          </cell>
          <cell r="AB257">
            <v>19948317.100000001</v>
          </cell>
          <cell r="AC257">
            <v>13478321.9</v>
          </cell>
          <cell r="AD257">
            <v>11108859.199999999</v>
          </cell>
          <cell r="AE257">
            <v>10855516.199999999</v>
          </cell>
          <cell r="AF257">
            <v>11778383.1</v>
          </cell>
          <cell r="AG257">
            <v>11623157.4</v>
          </cell>
          <cell r="AH257">
            <v>10568770.1</v>
          </cell>
          <cell r="AJ257">
            <v>0</v>
          </cell>
        </row>
        <row r="258"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4672627.8</v>
          </cell>
          <cell r="Q258">
            <v>3390627.5</v>
          </cell>
          <cell r="R258">
            <v>3446426.4</v>
          </cell>
          <cell r="S258">
            <v>4029883.9</v>
          </cell>
          <cell r="T258">
            <v>3781578.5</v>
          </cell>
          <cell r="U258">
            <v>3950893.4</v>
          </cell>
          <cell r="V258">
            <v>3767581.5</v>
          </cell>
          <cell r="W258">
            <v>3331413.1</v>
          </cell>
          <cell r="X258">
            <v>3701127.2</v>
          </cell>
          <cell r="Y258">
            <v>3966842.1</v>
          </cell>
          <cell r="Z258">
            <v>4150010.5</v>
          </cell>
          <cell r="AA258">
            <v>4807305.0999999996</v>
          </cell>
          <cell r="AB258">
            <v>4448937.5</v>
          </cell>
          <cell r="AC258">
            <v>3009859.4</v>
          </cell>
          <cell r="AD258">
            <v>3241677.9</v>
          </cell>
          <cell r="AE258">
            <v>3689481.2</v>
          </cell>
          <cell r="AF258">
            <v>3667123.2</v>
          </cell>
          <cell r="AG258">
            <v>3719079</v>
          </cell>
          <cell r="AH258">
            <v>3447805.7</v>
          </cell>
          <cell r="AJ258">
            <v>0</v>
          </cell>
        </row>
        <row r="259">
          <cell r="J259">
            <v>14204034</v>
          </cell>
          <cell r="K259">
            <v>13282031.6</v>
          </cell>
          <cell r="L259">
            <v>14207166.300000001</v>
          </cell>
          <cell r="M259">
            <v>15058682.800000001</v>
          </cell>
          <cell r="N259">
            <v>16454689.800000001</v>
          </cell>
          <cell r="O259">
            <v>18839702.5</v>
          </cell>
          <cell r="P259">
            <v>11763086.699999999</v>
          </cell>
          <cell r="Q259">
            <v>9590917.3000000007</v>
          </cell>
          <cell r="R259">
            <v>9731487.8000000007</v>
          </cell>
          <cell r="S259">
            <v>11175103.300000001</v>
          </cell>
          <cell r="T259">
            <v>11111906.4</v>
          </cell>
          <cell r="U259">
            <v>11775028.4</v>
          </cell>
          <cell r="V259">
            <v>10513440.6</v>
          </cell>
          <cell r="W259">
            <v>9790090.1999999993</v>
          </cell>
          <cell r="X259">
            <v>10386306.699999999</v>
          </cell>
          <cell r="Y259">
            <v>11261042.4</v>
          </cell>
          <cell r="Z259">
            <v>11961338.300000001</v>
          </cell>
          <cell r="AA259">
            <v>14135332.5</v>
          </cell>
          <cell r="AB259">
            <v>10915329.1</v>
          </cell>
          <cell r="AC259">
            <v>9473663.1999999993</v>
          </cell>
          <cell r="AD259">
            <v>9245880.9000000004</v>
          </cell>
          <cell r="AE259">
            <v>10607283.6</v>
          </cell>
          <cell r="AF259">
            <v>11258562.199999999</v>
          </cell>
          <cell r="AG259">
            <v>11282430.4</v>
          </cell>
          <cell r="AH259">
            <v>9977769.9000000004</v>
          </cell>
          <cell r="AJ259">
            <v>13282031.6</v>
          </cell>
        </row>
        <row r="260">
          <cell r="J260">
            <v>3205567.5</v>
          </cell>
          <cell r="K260">
            <v>3253425.5</v>
          </cell>
          <cell r="L260">
            <v>3301599.4</v>
          </cell>
          <cell r="M260">
            <v>3340302.4</v>
          </cell>
          <cell r="N260">
            <v>3166920.1</v>
          </cell>
          <cell r="O260">
            <v>3444101.7</v>
          </cell>
          <cell r="P260">
            <v>3709904.1</v>
          </cell>
          <cell r="Q260">
            <v>3223695</v>
          </cell>
          <cell r="R260">
            <v>1481043.3</v>
          </cell>
          <cell r="S260">
            <v>2377171</v>
          </cell>
          <cell r="T260">
            <v>1816857.5</v>
          </cell>
          <cell r="U260">
            <v>3146092.4</v>
          </cell>
          <cell r="V260">
            <v>3007019.2</v>
          </cell>
          <cell r="W260">
            <v>2284728.7000000002</v>
          </cell>
          <cell r="X260">
            <v>2813922.3</v>
          </cell>
          <cell r="Y260">
            <v>2854355.2</v>
          </cell>
          <cell r="Z260">
            <v>3353082</v>
          </cell>
          <cell r="AA260">
            <v>3253421.3</v>
          </cell>
          <cell r="AB260">
            <v>4578309.2</v>
          </cell>
          <cell r="AC260">
            <v>3306456.2</v>
          </cell>
          <cell r="AD260">
            <v>1740036.6</v>
          </cell>
          <cell r="AE260">
            <v>2465111.2999999998</v>
          </cell>
          <cell r="AF260">
            <v>2883196.8</v>
          </cell>
          <cell r="AG260">
            <v>3568828.5</v>
          </cell>
          <cell r="AH260">
            <v>3896837.9</v>
          </cell>
          <cell r="AJ260">
            <v>3253425.5</v>
          </cell>
        </row>
        <row r="261">
          <cell r="J261">
            <v>16409117.800000001</v>
          </cell>
          <cell r="K261">
            <v>16120799.800000001</v>
          </cell>
          <cell r="L261">
            <v>17468045.800000001</v>
          </cell>
          <cell r="M261">
            <v>18398455.699999999</v>
          </cell>
          <cell r="N261">
            <v>19300740.399999999</v>
          </cell>
          <cell r="O261">
            <v>18591268.800000001</v>
          </cell>
          <cell r="P261">
            <v>19466412.399999999</v>
          </cell>
          <cell r="Q261">
            <v>18379769.5</v>
          </cell>
          <cell r="R261">
            <v>17880522.899999999</v>
          </cell>
          <cell r="S261">
            <v>18055827.199999999</v>
          </cell>
          <cell r="T261">
            <v>16818960.300000001</v>
          </cell>
          <cell r="U261">
            <v>15015802.300000001</v>
          </cell>
          <cell r="V261">
            <v>17103450.600000001</v>
          </cell>
          <cell r="W261">
            <v>17443617</v>
          </cell>
          <cell r="X261">
            <v>18439028.399999999</v>
          </cell>
          <cell r="Y261">
            <v>19568214.600000001</v>
          </cell>
          <cell r="Z261">
            <v>19660309.399999999</v>
          </cell>
          <cell r="AA261">
            <v>19526635.300000001</v>
          </cell>
          <cell r="AB261">
            <v>19303469.899999999</v>
          </cell>
          <cell r="AC261">
            <v>18097413.800000001</v>
          </cell>
          <cell r="AD261">
            <v>17749536.100000001</v>
          </cell>
          <cell r="AE261">
            <v>17337190.399999999</v>
          </cell>
          <cell r="AF261">
            <v>16844295.100000001</v>
          </cell>
          <cell r="AG261">
            <v>14637189.1</v>
          </cell>
          <cell r="AH261">
            <v>16736662.9</v>
          </cell>
          <cell r="AJ261">
            <v>16120799.800000001</v>
          </cell>
        </row>
        <row r="262">
          <cell r="J262">
            <v>209034.7</v>
          </cell>
          <cell r="K262">
            <v>222664.1</v>
          </cell>
          <cell r="L262">
            <v>242139.4</v>
          </cell>
          <cell r="M262">
            <v>278624.7</v>
          </cell>
          <cell r="N262">
            <v>264460.59999999998</v>
          </cell>
          <cell r="O262">
            <v>317613.5</v>
          </cell>
          <cell r="P262">
            <v>331975.3</v>
          </cell>
          <cell r="Q262">
            <v>307366.3</v>
          </cell>
          <cell r="R262">
            <v>290591.2</v>
          </cell>
          <cell r="S262">
            <v>261771</v>
          </cell>
          <cell r="T262">
            <v>235673.9</v>
          </cell>
          <cell r="U262">
            <v>221499.7</v>
          </cell>
          <cell r="V262">
            <v>206881.8</v>
          </cell>
          <cell r="W262">
            <v>221905.9</v>
          </cell>
          <cell r="X262">
            <v>239524.4</v>
          </cell>
          <cell r="Y262">
            <v>280005.59999999998</v>
          </cell>
          <cell r="Z262">
            <v>267066.5</v>
          </cell>
          <cell r="AA262">
            <v>316897.59999999998</v>
          </cell>
          <cell r="AB262">
            <v>330932.8</v>
          </cell>
          <cell r="AC262">
            <v>309623.5</v>
          </cell>
          <cell r="AD262">
            <v>288101.3</v>
          </cell>
          <cell r="AE262">
            <v>252559.9</v>
          </cell>
          <cell r="AF262">
            <v>240592.1</v>
          </cell>
          <cell r="AG262">
            <v>221284.4</v>
          </cell>
          <cell r="AH262">
            <v>201564.1</v>
          </cell>
          <cell r="AJ262">
            <v>222664.1</v>
          </cell>
        </row>
        <row r="263">
          <cell r="J263">
            <v>6145376.4000000004</v>
          </cell>
          <cell r="K263">
            <v>6288572.7000000002</v>
          </cell>
          <cell r="L263">
            <v>6688439.9000000004</v>
          </cell>
          <cell r="M263">
            <v>7838648.0999999996</v>
          </cell>
          <cell r="N263">
            <v>8771994.3000000007</v>
          </cell>
          <cell r="O263">
            <v>9445202.5999999996</v>
          </cell>
          <cell r="P263">
            <v>8171852.5999999996</v>
          </cell>
          <cell r="Q263">
            <v>6619561.5</v>
          </cell>
          <cell r="R263">
            <v>6032299.2000000002</v>
          </cell>
          <cell r="S263">
            <v>7109026.2999999998</v>
          </cell>
          <cell r="T263">
            <v>5696424.5</v>
          </cell>
          <cell r="U263">
            <v>5784811</v>
          </cell>
          <cell r="V263">
            <v>6286188</v>
          </cell>
          <cell r="W263">
            <v>6190122.0999999996</v>
          </cell>
          <cell r="X263">
            <v>6703383</v>
          </cell>
          <cell r="Y263">
            <v>7839876.2000000002</v>
          </cell>
          <cell r="Z263">
            <v>8331275.4000000004</v>
          </cell>
          <cell r="AA263">
            <v>9557583.6999999993</v>
          </cell>
          <cell r="AB263">
            <v>7009581.2999999998</v>
          </cell>
          <cell r="AC263">
            <v>6344099.7000000002</v>
          </cell>
          <cell r="AD263">
            <v>6025690.2999999998</v>
          </cell>
          <cell r="AE263">
            <v>6704971.5</v>
          </cell>
          <cell r="AF263">
            <v>5862144.2000000002</v>
          </cell>
          <cell r="AG263">
            <v>5467550.9000000004</v>
          </cell>
          <cell r="AH263">
            <v>5930915.7999999998</v>
          </cell>
          <cell r="AJ263">
            <v>6288572.7000000002</v>
          </cell>
        </row>
        <row r="264">
          <cell r="J264">
            <v>158910.1</v>
          </cell>
          <cell r="K264">
            <v>153884.9</v>
          </cell>
          <cell r="L264">
            <v>167467.6</v>
          </cell>
          <cell r="M264">
            <v>173250.3</v>
          </cell>
          <cell r="N264">
            <v>181524.6</v>
          </cell>
          <cell r="O264">
            <v>217568.2</v>
          </cell>
          <cell r="P264">
            <v>205641.5</v>
          </cell>
          <cell r="Q264">
            <v>167638.1</v>
          </cell>
          <cell r="R264">
            <v>172553.2</v>
          </cell>
          <cell r="S264">
            <v>171391.2</v>
          </cell>
          <cell r="T264">
            <v>159421.79999999999</v>
          </cell>
          <cell r="U264">
            <v>169329</v>
          </cell>
          <cell r="V264">
            <v>151335.4</v>
          </cell>
          <cell r="W264">
            <v>147095.1</v>
          </cell>
          <cell r="X264">
            <v>158984.29999999999</v>
          </cell>
          <cell r="Y264">
            <v>174089.7</v>
          </cell>
          <cell r="Z264">
            <v>175752.4</v>
          </cell>
          <cell r="AA264">
            <v>218015.1</v>
          </cell>
          <cell r="AB264">
            <v>188878.4</v>
          </cell>
          <cell r="AC264">
            <v>158317.4</v>
          </cell>
          <cell r="AD264">
            <v>168449.1</v>
          </cell>
          <cell r="AE264">
            <v>135951.6</v>
          </cell>
          <cell r="AF264">
            <v>138167.20000000001</v>
          </cell>
          <cell r="AG264">
            <v>143654.79999999999</v>
          </cell>
          <cell r="AH264">
            <v>140652.70000000001</v>
          </cell>
          <cell r="AJ264">
            <v>153884.9</v>
          </cell>
        </row>
        <row r="265"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J265">
            <v>0</v>
          </cell>
        </row>
        <row r="266"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J266">
            <v>0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J267">
            <v>0</v>
          </cell>
        </row>
        <row r="269">
          <cell r="J269">
            <v>1336163.2</v>
          </cell>
          <cell r="K269">
            <v>1366949.2</v>
          </cell>
          <cell r="L269">
            <v>1942878.1</v>
          </cell>
          <cell r="M269">
            <v>2087057</v>
          </cell>
          <cell r="N269">
            <v>2489027.2000000002</v>
          </cell>
          <cell r="O269">
            <v>2986527.4</v>
          </cell>
          <cell r="P269">
            <v>1167675.2</v>
          </cell>
          <cell r="Q269">
            <v>794919.9</v>
          </cell>
          <cell r="R269">
            <v>606329.4</v>
          </cell>
          <cell r="S269">
            <v>628174.19999999995</v>
          </cell>
          <cell r="T269">
            <v>671108.5</v>
          </cell>
          <cell r="U269">
            <v>691117.6</v>
          </cell>
          <cell r="V269">
            <v>557772.19999999995</v>
          </cell>
          <cell r="W269">
            <v>602575.6</v>
          </cell>
          <cell r="X269">
            <v>858129.1</v>
          </cell>
          <cell r="Y269">
            <v>1072682.8999999999</v>
          </cell>
          <cell r="Z269">
            <v>1160379.1000000001</v>
          </cell>
          <cell r="AA269">
            <v>1421670.6</v>
          </cell>
          <cell r="AB269">
            <v>1109098.5</v>
          </cell>
          <cell r="AC269">
            <v>737297.8</v>
          </cell>
          <cell r="AD269">
            <v>622209.69999999995</v>
          </cell>
          <cell r="AE269">
            <v>607530.69999999995</v>
          </cell>
          <cell r="AF269">
            <v>665229</v>
          </cell>
          <cell r="AG269">
            <v>647188.19999999995</v>
          </cell>
          <cell r="AH269">
            <v>590123.9</v>
          </cell>
          <cell r="AJ269">
            <v>1366949.2</v>
          </cell>
        </row>
        <row r="270"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1053333.2</v>
          </cell>
          <cell r="Q270">
            <v>737169.1</v>
          </cell>
          <cell r="R270">
            <v>564550.69999999995</v>
          </cell>
          <cell r="S270">
            <v>581537.80000000005</v>
          </cell>
          <cell r="T270">
            <v>615514.1</v>
          </cell>
          <cell r="U270">
            <v>639734.69999999995</v>
          </cell>
          <cell r="V270">
            <v>520523.2</v>
          </cell>
          <cell r="W270">
            <v>562306.80000000005</v>
          </cell>
          <cell r="X270">
            <v>801816.2</v>
          </cell>
          <cell r="Y270">
            <v>977144</v>
          </cell>
          <cell r="Z270">
            <v>1055401.1000000001</v>
          </cell>
          <cell r="AA270">
            <v>1301260.1000000001</v>
          </cell>
          <cell r="AB270">
            <v>978415.8</v>
          </cell>
          <cell r="AC270">
            <v>681180.8</v>
          </cell>
          <cell r="AD270">
            <v>578082.80000000005</v>
          </cell>
          <cell r="AE270">
            <v>560476.4</v>
          </cell>
          <cell r="AF270">
            <v>603270.1</v>
          </cell>
          <cell r="AG270">
            <v>597775.4</v>
          </cell>
          <cell r="AH270">
            <v>552324</v>
          </cell>
          <cell r="AJ270">
            <v>0</v>
          </cell>
        </row>
        <row r="271"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243266.5</v>
          </cell>
          <cell r="Q271">
            <v>185486.8</v>
          </cell>
          <cell r="R271">
            <v>184184.5</v>
          </cell>
          <cell r="S271">
            <v>208183.6</v>
          </cell>
          <cell r="T271">
            <v>199193.1</v>
          </cell>
          <cell r="U271">
            <v>206993.7</v>
          </cell>
          <cell r="V271">
            <v>203009.9</v>
          </cell>
          <cell r="W271">
            <v>177664.9</v>
          </cell>
          <cell r="X271">
            <v>197379</v>
          </cell>
          <cell r="Y271">
            <v>214709.3</v>
          </cell>
          <cell r="Z271">
            <v>218305.9</v>
          </cell>
          <cell r="AA271">
            <v>252210.8</v>
          </cell>
          <cell r="AB271">
            <v>235625.60000000001</v>
          </cell>
          <cell r="AC271">
            <v>163020.70000000001</v>
          </cell>
          <cell r="AD271">
            <v>174208.1</v>
          </cell>
          <cell r="AE271">
            <v>195599.7</v>
          </cell>
          <cell r="AF271">
            <v>191814.7</v>
          </cell>
          <cell r="AG271">
            <v>196214.8</v>
          </cell>
          <cell r="AH271">
            <v>184800.9</v>
          </cell>
          <cell r="AJ271">
            <v>0</v>
          </cell>
        </row>
        <row r="272">
          <cell r="J272">
            <v>831084.10000000009</v>
          </cell>
          <cell r="K272">
            <v>762858.2</v>
          </cell>
          <cell r="L272">
            <v>821852.3</v>
          </cell>
          <cell r="M272">
            <v>864353.6</v>
          </cell>
          <cell r="N272">
            <v>941074</v>
          </cell>
          <cell r="O272">
            <v>1040111.2</v>
          </cell>
          <cell r="P272">
            <v>584348.80000000005</v>
          </cell>
          <cell r="Q272">
            <v>485810.4</v>
          </cell>
          <cell r="R272">
            <v>481418.1</v>
          </cell>
          <cell r="S272">
            <v>553164.80000000005</v>
          </cell>
          <cell r="T272">
            <v>545096.5</v>
          </cell>
          <cell r="U272">
            <v>571476.5</v>
          </cell>
          <cell r="V272">
            <v>523844.7</v>
          </cell>
          <cell r="W272">
            <v>483762.3</v>
          </cell>
          <cell r="X272">
            <v>524906.6</v>
          </cell>
          <cell r="Y272">
            <v>572001.4</v>
          </cell>
          <cell r="Z272">
            <v>596365.30000000005</v>
          </cell>
          <cell r="AA272">
            <v>687758.3</v>
          </cell>
          <cell r="AB272">
            <v>542603</v>
          </cell>
          <cell r="AC272">
            <v>484001.4</v>
          </cell>
          <cell r="AD272">
            <v>463066.5</v>
          </cell>
          <cell r="AE272">
            <v>523042.9</v>
          </cell>
          <cell r="AF272">
            <v>556400.19999999995</v>
          </cell>
          <cell r="AG272">
            <v>552492.30000000005</v>
          </cell>
          <cell r="AH272">
            <v>490690.1</v>
          </cell>
          <cell r="AJ272">
            <v>762858.2</v>
          </cell>
        </row>
        <row r="273">
          <cell r="J273">
            <v>168847.09999999998</v>
          </cell>
          <cell r="K273">
            <v>170095.8</v>
          </cell>
          <cell r="L273">
            <v>177018.3</v>
          </cell>
          <cell r="M273">
            <v>171721.5</v>
          </cell>
          <cell r="N273">
            <v>162442.4</v>
          </cell>
          <cell r="O273">
            <v>169461.3</v>
          </cell>
          <cell r="P273">
            <v>166640.79999999999</v>
          </cell>
          <cell r="Q273">
            <v>145526.1</v>
          </cell>
          <cell r="R273">
            <v>67816.800000000003</v>
          </cell>
          <cell r="S273">
            <v>108898.9</v>
          </cell>
          <cell r="T273">
            <v>83106.399999999994</v>
          </cell>
          <cell r="U273">
            <v>141407.9</v>
          </cell>
          <cell r="V273">
            <v>135454.39999999999</v>
          </cell>
          <cell r="W273">
            <v>103492.2</v>
          </cell>
          <cell r="X273">
            <v>132406.29999999999</v>
          </cell>
          <cell r="Y273">
            <v>130411.7</v>
          </cell>
          <cell r="Z273">
            <v>149833.79999999999</v>
          </cell>
          <cell r="AA273">
            <v>141955.20000000001</v>
          </cell>
          <cell r="AB273">
            <v>207822.2</v>
          </cell>
          <cell r="AC273">
            <v>154569.60000000001</v>
          </cell>
          <cell r="AD273">
            <v>80807.399999999994</v>
          </cell>
          <cell r="AE273">
            <v>113307.5</v>
          </cell>
          <cell r="AF273">
            <v>133528.5</v>
          </cell>
          <cell r="AG273">
            <v>162951.9</v>
          </cell>
          <cell r="AH273">
            <v>179457.2</v>
          </cell>
          <cell r="AJ273">
            <v>170095.8</v>
          </cell>
        </row>
        <row r="274">
          <cell r="J274">
            <v>823865.70000000007</v>
          </cell>
          <cell r="K274">
            <v>784765.1</v>
          </cell>
          <cell r="L274">
            <v>841239.3</v>
          </cell>
          <cell r="M274">
            <v>861030.2</v>
          </cell>
          <cell r="N274">
            <v>904206.1</v>
          </cell>
          <cell r="O274">
            <v>853264.7</v>
          </cell>
          <cell r="P274">
            <v>790744.3</v>
          </cell>
          <cell r="Q274">
            <v>752776.8</v>
          </cell>
          <cell r="R274">
            <v>756096.7</v>
          </cell>
          <cell r="S274">
            <v>764893.1</v>
          </cell>
          <cell r="T274">
            <v>709572.9</v>
          </cell>
          <cell r="U274">
            <v>652378.69999999995</v>
          </cell>
          <cell r="V274">
            <v>728278.5</v>
          </cell>
          <cell r="W274">
            <v>727321.8</v>
          </cell>
          <cell r="X274">
            <v>767004.7</v>
          </cell>
          <cell r="Y274">
            <v>803837.1</v>
          </cell>
          <cell r="Z274">
            <v>791134.1</v>
          </cell>
          <cell r="AA274">
            <v>787416.4</v>
          </cell>
          <cell r="AB274">
            <v>807246.9</v>
          </cell>
          <cell r="AC274">
            <v>759972</v>
          </cell>
          <cell r="AD274">
            <v>771369.6</v>
          </cell>
          <cell r="AE274">
            <v>751822.4</v>
          </cell>
          <cell r="AF274">
            <v>722825.8</v>
          </cell>
          <cell r="AG274">
            <v>656812.4</v>
          </cell>
          <cell r="AH274">
            <v>715211.8</v>
          </cell>
          <cell r="AJ274">
            <v>784765.1</v>
          </cell>
        </row>
        <row r="275">
          <cell r="J275">
            <v>40320.400000000001</v>
          </cell>
          <cell r="K275">
            <v>39628.800000000003</v>
          </cell>
          <cell r="L275">
            <v>40467.9</v>
          </cell>
          <cell r="M275">
            <v>41030.400000000001</v>
          </cell>
          <cell r="N275">
            <v>39428.199999999997</v>
          </cell>
          <cell r="O275">
            <v>40625.699999999997</v>
          </cell>
          <cell r="P275">
            <v>40050</v>
          </cell>
          <cell r="Q275">
            <v>39554.6</v>
          </cell>
          <cell r="R275">
            <v>35636.9</v>
          </cell>
          <cell r="S275">
            <v>14672.3</v>
          </cell>
          <cell r="T275">
            <v>38934.9</v>
          </cell>
          <cell r="U275">
            <v>39825.599999999999</v>
          </cell>
          <cell r="V275">
            <v>38327.4</v>
          </cell>
          <cell r="W275">
            <v>37943.9</v>
          </cell>
          <cell r="X275">
            <v>38459.1</v>
          </cell>
          <cell r="Y275">
            <v>39632.1</v>
          </cell>
          <cell r="Z275">
            <v>38051.9</v>
          </cell>
          <cell r="AA275">
            <v>38768.9</v>
          </cell>
          <cell r="AB275">
            <v>34467</v>
          </cell>
          <cell r="AC275">
            <v>34640.800000000003</v>
          </cell>
          <cell r="AD275">
            <v>33775.300000000003</v>
          </cell>
          <cell r="AE275">
            <v>33686.800000000003</v>
          </cell>
          <cell r="AF275">
            <v>31710.9</v>
          </cell>
          <cell r="AG275">
            <v>32108.2</v>
          </cell>
          <cell r="AH275">
            <v>30977.9</v>
          </cell>
          <cell r="AJ275">
            <v>39628.800000000003</v>
          </cell>
        </row>
        <row r="276">
          <cell r="J276">
            <v>355510.6</v>
          </cell>
          <cell r="K276">
            <v>361578.5</v>
          </cell>
          <cell r="L276">
            <v>389226</v>
          </cell>
          <cell r="M276">
            <v>439771.8</v>
          </cell>
          <cell r="N276">
            <v>487524.9</v>
          </cell>
          <cell r="O276">
            <v>509014</v>
          </cell>
          <cell r="P276">
            <v>411569.7</v>
          </cell>
          <cell r="Q276">
            <v>342653.4</v>
          </cell>
          <cell r="R276">
            <v>317195.40000000002</v>
          </cell>
          <cell r="S276">
            <v>365613.4</v>
          </cell>
          <cell r="T276">
            <v>295998.5</v>
          </cell>
          <cell r="U276">
            <v>299274.8</v>
          </cell>
          <cell r="V276">
            <v>315711.8</v>
          </cell>
          <cell r="W276">
            <v>312681.7</v>
          </cell>
          <cell r="X276">
            <v>346108.4</v>
          </cell>
          <cell r="Y276">
            <v>394994</v>
          </cell>
          <cell r="Z276">
            <v>407977</v>
          </cell>
          <cell r="AA276">
            <v>461827.6</v>
          </cell>
          <cell r="AB276">
            <v>353335.3</v>
          </cell>
          <cell r="AC276">
            <v>329828.90000000002</v>
          </cell>
          <cell r="AD276">
            <v>309269.2</v>
          </cell>
          <cell r="AE276">
            <v>341117.2</v>
          </cell>
          <cell r="AF276">
            <v>305632.40000000002</v>
          </cell>
          <cell r="AG276">
            <v>282410</v>
          </cell>
          <cell r="AH276">
            <v>313014.59999999998</v>
          </cell>
          <cell r="AJ276">
            <v>361578.5</v>
          </cell>
        </row>
        <row r="277">
          <cell r="J277">
            <v>9462.3000000000011</v>
          </cell>
          <cell r="K277">
            <v>8995.7999999999993</v>
          </cell>
          <cell r="L277">
            <v>9590.7000000000007</v>
          </cell>
          <cell r="M277">
            <v>9826.1</v>
          </cell>
          <cell r="N277">
            <v>10126.1</v>
          </cell>
          <cell r="O277">
            <v>11592.9</v>
          </cell>
          <cell r="P277">
            <v>10366.200000000001</v>
          </cell>
          <cell r="Q277">
            <v>8818.4</v>
          </cell>
          <cell r="R277">
            <v>8972.4</v>
          </cell>
          <cell r="S277">
            <v>8687.4</v>
          </cell>
          <cell r="T277">
            <v>8131.3</v>
          </cell>
          <cell r="U277">
            <v>8515.6</v>
          </cell>
          <cell r="V277">
            <v>7857</v>
          </cell>
          <cell r="W277">
            <v>7571.4</v>
          </cell>
          <cell r="X277">
            <v>8061.6</v>
          </cell>
          <cell r="Y277">
            <v>8877.9</v>
          </cell>
          <cell r="Z277">
            <v>8642.7000000000007</v>
          </cell>
          <cell r="AA277">
            <v>10402.200000000001</v>
          </cell>
          <cell r="AB277">
            <v>8627.6</v>
          </cell>
          <cell r="AC277">
            <v>7270.3</v>
          </cell>
          <cell r="AD277">
            <v>7750.6</v>
          </cell>
          <cell r="AE277">
            <v>6155.4</v>
          </cell>
          <cell r="AF277">
            <v>6364</v>
          </cell>
          <cell r="AG277">
            <v>6569.5</v>
          </cell>
          <cell r="AH277">
            <v>6486.5</v>
          </cell>
          <cell r="AJ277">
            <v>8995.7999999999993</v>
          </cell>
        </row>
        <row r="278"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J278">
            <v>0</v>
          </cell>
        </row>
        <row r="279"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J279">
            <v>0</v>
          </cell>
        </row>
        <row r="280"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J280">
            <v>0</v>
          </cell>
        </row>
        <row r="282"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J282">
            <v>0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J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J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J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J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J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J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J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J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J293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J295">
            <v>0</v>
          </cell>
        </row>
        <row r="296"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J296">
            <v>0</v>
          </cell>
        </row>
        <row r="297"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J297">
            <v>0</v>
          </cell>
        </row>
        <row r="298"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J298">
            <v>0</v>
          </cell>
        </row>
        <row r="299"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J299">
            <v>0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J300">
            <v>0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J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J302">
            <v>0</v>
          </cell>
        </row>
        <row r="303"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J303">
            <v>0</v>
          </cell>
        </row>
        <row r="304"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J304">
            <v>0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J305">
            <v>0</v>
          </cell>
        </row>
        <row r="306"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J306">
            <v>0</v>
          </cell>
        </row>
        <row r="308"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J308">
            <v>0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J309">
            <v>0</v>
          </cell>
        </row>
        <row r="310"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J310">
            <v>0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J311">
            <v>0</v>
          </cell>
        </row>
        <row r="312"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J312">
            <v>0</v>
          </cell>
        </row>
        <row r="313"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J313">
            <v>0</v>
          </cell>
        </row>
        <row r="314"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J314">
            <v>0</v>
          </cell>
        </row>
        <row r="315"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J315">
            <v>0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J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J317">
            <v>0</v>
          </cell>
        </row>
        <row r="318"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J318">
            <v>0</v>
          </cell>
        </row>
        <row r="319"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J319">
            <v>0</v>
          </cell>
        </row>
        <row r="321"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J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J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J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J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J325">
            <v>0</v>
          </cell>
        </row>
        <row r="326"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J326">
            <v>0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J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J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J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J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J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0</v>
          </cell>
        </row>
        <row r="334"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J334">
            <v>0</v>
          </cell>
        </row>
        <row r="335"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J335">
            <v>0</v>
          </cell>
        </row>
        <row r="336"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J336">
            <v>0</v>
          </cell>
        </row>
        <row r="337"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J337">
            <v>0</v>
          </cell>
        </row>
        <row r="338"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J338">
            <v>0</v>
          </cell>
        </row>
        <row r="339"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J339">
            <v>0</v>
          </cell>
        </row>
        <row r="340"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J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J341">
            <v>0</v>
          </cell>
        </row>
        <row r="342"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J342">
            <v>0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J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J344">
            <v>0</v>
          </cell>
        </row>
        <row r="345"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J345">
            <v>0</v>
          </cell>
        </row>
        <row r="347">
          <cell r="J347">
            <v>-39883.800000000003</v>
          </cell>
          <cell r="K347">
            <v>-41188</v>
          </cell>
          <cell r="L347">
            <v>-58257.2</v>
          </cell>
          <cell r="M347">
            <v>-62747.8</v>
          </cell>
          <cell r="N347">
            <v>-73101.2</v>
          </cell>
          <cell r="O347">
            <v>-89171.5</v>
          </cell>
          <cell r="P347">
            <v>-43744.5</v>
          </cell>
          <cell r="Q347">
            <v>-30028.400000000001</v>
          </cell>
          <cell r="R347">
            <v>-23141.200000000001</v>
          </cell>
          <cell r="S347">
            <v>-23913</v>
          </cell>
          <cell r="T347">
            <v>-25506.9</v>
          </cell>
          <cell r="U347">
            <v>-26302.2</v>
          </cell>
          <cell r="V347">
            <v>-21300.5</v>
          </cell>
          <cell r="W347">
            <v>-22980.9</v>
          </cell>
          <cell r="X347">
            <v>-32457.3</v>
          </cell>
          <cell r="Y347">
            <v>-40186</v>
          </cell>
          <cell r="Z347">
            <v>-43250.8</v>
          </cell>
          <cell r="AA347">
            <v>-52890</v>
          </cell>
          <cell r="AB347">
            <v>-27247.599999999999</v>
          </cell>
          <cell r="AC347">
            <v>-17546.8</v>
          </cell>
          <cell r="AD347">
            <v>-14402.6</v>
          </cell>
          <cell r="AE347">
            <v>-14186.8</v>
          </cell>
          <cell r="AF347">
            <v>-15670.3</v>
          </cell>
          <cell r="AG347">
            <v>-15209.2</v>
          </cell>
          <cell r="AH347">
            <v>-12535.3</v>
          </cell>
          <cell r="AJ347">
            <v>-41188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-39542</v>
          </cell>
          <cell r="Q348">
            <v>-27897.8</v>
          </cell>
          <cell r="R348">
            <v>-21592.1</v>
          </cell>
          <cell r="S348">
            <v>-22189.3</v>
          </cell>
          <cell r="T348">
            <v>-23459.3</v>
          </cell>
          <cell r="U348">
            <v>-24407.8</v>
          </cell>
          <cell r="V348">
            <v>-19924.099999999999</v>
          </cell>
          <cell r="W348">
            <v>-21503.9</v>
          </cell>
          <cell r="X348">
            <v>-30372.1</v>
          </cell>
          <cell r="Y348">
            <v>-36675.4</v>
          </cell>
          <cell r="Z348">
            <v>-39401.699999999997</v>
          </cell>
          <cell r="AA348">
            <v>-48458.6</v>
          </cell>
          <cell r="AB348">
            <v>-23898.5</v>
          </cell>
          <cell r="AC348">
            <v>-16147.3</v>
          </cell>
          <cell r="AD348">
            <v>-13308.6</v>
          </cell>
          <cell r="AE348">
            <v>-13005.1</v>
          </cell>
          <cell r="AF348">
            <v>-14110.7</v>
          </cell>
          <cell r="AG348">
            <v>-13924.8</v>
          </cell>
          <cell r="AH348">
            <v>-11625.6</v>
          </cell>
          <cell r="AJ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-9343.1</v>
          </cell>
          <cell r="Q349">
            <v>-7227.1</v>
          </cell>
          <cell r="R349">
            <v>-7128.6</v>
          </cell>
          <cell r="S349">
            <v>-7977</v>
          </cell>
          <cell r="T349">
            <v>-7677</v>
          </cell>
          <cell r="U349">
            <v>-7964.9</v>
          </cell>
          <cell r="V349">
            <v>-7875.9</v>
          </cell>
          <cell r="W349">
            <v>-6872.1</v>
          </cell>
          <cell r="X349">
            <v>-7634.6</v>
          </cell>
          <cell r="Y349">
            <v>-8340.5</v>
          </cell>
          <cell r="Z349">
            <v>-8410.2999999999993</v>
          </cell>
          <cell r="AA349">
            <v>-9708.7999999999993</v>
          </cell>
          <cell r="AB349">
            <v>-5329.9</v>
          </cell>
          <cell r="AC349">
            <v>-3605.9</v>
          </cell>
          <cell r="AD349">
            <v>-3883.6</v>
          </cell>
          <cell r="AE349">
            <v>-4420.1000000000004</v>
          </cell>
          <cell r="AF349">
            <v>-4393.3</v>
          </cell>
          <cell r="AG349">
            <v>-4455.5</v>
          </cell>
          <cell r="AH349">
            <v>-3792.6</v>
          </cell>
          <cell r="AJ349">
            <v>0</v>
          </cell>
        </row>
        <row r="350">
          <cell r="J350">
            <v>-24723.200000000001</v>
          </cell>
          <cell r="K350">
            <v>-22861.1</v>
          </cell>
          <cell r="L350">
            <v>-24984.6</v>
          </cell>
          <cell r="M350">
            <v>-26746.9</v>
          </cell>
          <cell r="N350">
            <v>-28419.9</v>
          </cell>
          <cell r="O350">
            <v>-31741.4</v>
          </cell>
          <cell r="P350">
            <v>-22120.1</v>
          </cell>
          <cell r="Q350">
            <v>-18502.900000000001</v>
          </cell>
          <cell r="R350">
            <v>-18199.5</v>
          </cell>
          <cell r="S350">
            <v>-20915.8</v>
          </cell>
          <cell r="T350">
            <v>-20551</v>
          </cell>
          <cell r="U350">
            <v>-21470.400000000001</v>
          </cell>
          <cell r="V350">
            <v>-19848.7</v>
          </cell>
          <cell r="W350">
            <v>-18281.400000000001</v>
          </cell>
          <cell r="X350">
            <v>-19977.900000000001</v>
          </cell>
          <cell r="Y350">
            <v>-21804.5</v>
          </cell>
          <cell r="Z350">
            <v>-22601.1</v>
          </cell>
          <cell r="AA350">
            <v>-25860.5</v>
          </cell>
          <cell r="AB350">
            <v>-13076.8</v>
          </cell>
          <cell r="AC350">
            <v>-11349.6</v>
          </cell>
          <cell r="AD350">
            <v>-11076.7</v>
          </cell>
          <cell r="AE350">
            <v>-12707.7</v>
          </cell>
          <cell r="AF350">
            <v>-13488</v>
          </cell>
          <cell r="AG350">
            <v>-13516.6</v>
          </cell>
          <cell r="AH350">
            <v>-10975.5</v>
          </cell>
          <cell r="AJ350">
            <v>-22861.1</v>
          </cell>
        </row>
        <row r="351">
          <cell r="J351">
            <v>-4741.8999999999996</v>
          </cell>
          <cell r="K351">
            <v>-4849.3</v>
          </cell>
          <cell r="L351">
            <v>-5180.7</v>
          </cell>
          <cell r="M351">
            <v>-5037.3</v>
          </cell>
          <cell r="N351">
            <v>-4633.6000000000004</v>
          </cell>
          <cell r="O351">
            <v>-4876.8999999999996</v>
          </cell>
          <cell r="P351">
            <v>-6095.2</v>
          </cell>
          <cell r="Q351">
            <v>-5332.6</v>
          </cell>
          <cell r="R351">
            <v>-2497.8000000000002</v>
          </cell>
          <cell r="S351">
            <v>-4011.5</v>
          </cell>
          <cell r="T351">
            <v>-3059.7</v>
          </cell>
          <cell r="U351">
            <v>-5173.5</v>
          </cell>
          <cell r="V351">
            <v>-4959.6000000000004</v>
          </cell>
          <cell r="W351">
            <v>-3797</v>
          </cell>
          <cell r="X351">
            <v>-4923.2</v>
          </cell>
          <cell r="Y351">
            <v>-4799.3999999999996</v>
          </cell>
          <cell r="Z351">
            <v>-5470.1</v>
          </cell>
          <cell r="AA351">
            <v>-5136.5</v>
          </cell>
          <cell r="AB351">
            <v>-5484.9</v>
          </cell>
          <cell r="AC351">
            <v>-3961.2</v>
          </cell>
          <cell r="AD351">
            <v>-2084.6</v>
          </cell>
          <cell r="AE351">
            <v>-2953.3</v>
          </cell>
          <cell r="AF351">
            <v>-3454.1</v>
          </cell>
          <cell r="AG351">
            <v>-4275.5</v>
          </cell>
          <cell r="AH351">
            <v>-4286.5</v>
          </cell>
          <cell r="AJ351">
            <v>-4849.3</v>
          </cell>
        </row>
        <row r="352">
          <cell r="J352">
            <v>-22462.7</v>
          </cell>
          <cell r="K352">
            <v>-21429.3</v>
          </cell>
          <cell r="L352">
            <v>-23142.9</v>
          </cell>
          <cell r="M352">
            <v>-23948.9</v>
          </cell>
          <cell r="N352">
            <v>-24398.9</v>
          </cell>
          <cell r="O352">
            <v>-23572.799999999999</v>
          </cell>
          <cell r="P352">
            <v>-27807.7</v>
          </cell>
          <cell r="Q352">
            <v>-26563.5</v>
          </cell>
          <cell r="R352">
            <v>-27028.2</v>
          </cell>
          <cell r="S352">
            <v>-27362.3</v>
          </cell>
          <cell r="T352">
            <v>-25342</v>
          </cell>
          <cell r="U352">
            <v>-23567.4</v>
          </cell>
          <cell r="V352">
            <v>-26105.200000000001</v>
          </cell>
          <cell r="W352">
            <v>-25853.7</v>
          </cell>
          <cell r="X352">
            <v>-27238.2</v>
          </cell>
          <cell r="Y352">
            <v>-28400.2</v>
          </cell>
          <cell r="Z352">
            <v>-27711</v>
          </cell>
          <cell r="AA352">
            <v>-27605.5</v>
          </cell>
          <cell r="AB352">
            <v>-23125.9</v>
          </cell>
          <cell r="AC352">
            <v>-21681.1</v>
          </cell>
          <cell r="AD352">
            <v>-21264.3</v>
          </cell>
          <cell r="AE352">
            <v>-20770.3</v>
          </cell>
          <cell r="AF352">
            <v>-20179.8</v>
          </cell>
          <cell r="AG352">
            <v>-17535.599999999999</v>
          </cell>
          <cell r="AH352">
            <v>-18410.3</v>
          </cell>
          <cell r="AJ352">
            <v>-21429.3</v>
          </cell>
        </row>
        <row r="353">
          <cell r="J353">
            <v>-1621.3</v>
          </cell>
          <cell r="K353">
            <v>-1584.7</v>
          </cell>
          <cell r="L353">
            <v>-1610.3</v>
          </cell>
          <cell r="M353">
            <v>-1615.7</v>
          </cell>
          <cell r="N353">
            <v>-1544.7</v>
          </cell>
          <cell r="O353">
            <v>-1568.8</v>
          </cell>
          <cell r="P353">
            <v>-1800.1</v>
          </cell>
          <cell r="Q353">
            <v>-1790.1</v>
          </cell>
          <cell r="R353">
            <v>-1604.6</v>
          </cell>
          <cell r="S353">
            <v>-575.5</v>
          </cell>
          <cell r="T353">
            <v>-1802.1</v>
          </cell>
          <cell r="U353">
            <v>-1855.1</v>
          </cell>
          <cell r="V353">
            <v>-1789</v>
          </cell>
          <cell r="W353">
            <v>-1760.9</v>
          </cell>
          <cell r="X353">
            <v>-1776.1</v>
          </cell>
          <cell r="Y353">
            <v>-1810.4</v>
          </cell>
          <cell r="Z353">
            <v>-1739.2</v>
          </cell>
          <cell r="AA353">
            <v>-1745.2</v>
          </cell>
          <cell r="AB353">
            <v>-396.5</v>
          </cell>
          <cell r="AC353">
            <v>-370.9</v>
          </cell>
          <cell r="AD353">
            <v>-345.2</v>
          </cell>
          <cell r="AE353">
            <v>-302.60000000000002</v>
          </cell>
          <cell r="AF353">
            <v>-288.2</v>
          </cell>
          <cell r="AG353">
            <v>-265.10000000000002</v>
          </cell>
          <cell r="AH353">
            <v>-221.7</v>
          </cell>
          <cell r="AJ353">
            <v>-1584.7</v>
          </cell>
        </row>
        <row r="354">
          <cell r="J354">
            <v>-10514.8</v>
          </cell>
          <cell r="K354">
            <v>-10841.5</v>
          </cell>
          <cell r="L354">
            <v>-11865.8</v>
          </cell>
          <cell r="M354">
            <v>-13468.1</v>
          </cell>
          <cell r="N354">
            <v>-14516.7</v>
          </cell>
          <cell r="O354">
            <v>-15356.5</v>
          </cell>
          <cell r="P354">
            <v>-15647.4</v>
          </cell>
          <cell r="Q354">
            <v>-13137.5</v>
          </cell>
          <cell r="R354">
            <v>-12218.6</v>
          </cell>
          <cell r="S354">
            <v>-13990.3</v>
          </cell>
          <cell r="T354">
            <v>-11361.8</v>
          </cell>
          <cell r="U354">
            <v>-11472.4</v>
          </cell>
          <cell r="V354">
            <v>-11992.5</v>
          </cell>
          <cell r="W354">
            <v>-11898.7</v>
          </cell>
          <cell r="X354">
            <v>-13259.7</v>
          </cell>
          <cell r="Y354">
            <v>-15018.9</v>
          </cell>
          <cell r="Z354">
            <v>-15372.6</v>
          </cell>
          <cell r="AA354">
            <v>-17325.900000000001</v>
          </cell>
          <cell r="AB354">
            <v>-8397.6</v>
          </cell>
          <cell r="AC354">
            <v>-7600.4</v>
          </cell>
          <cell r="AD354">
            <v>-7218.9</v>
          </cell>
          <cell r="AE354">
            <v>-8032.7</v>
          </cell>
          <cell r="AF354">
            <v>-7023</v>
          </cell>
          <cell r="AG354">
            <v>-6550.2</v>
          </cell>
          <cell r="AH354">
            <v>-6524</v>
          </cell>
          <cell r="AJ354">
            <v>-10841.5</v>
          </cell>
        </row>
        <row r="355">
          <cell r="J355">
            <v>-284</v>
          </cell>
          <cell r="K355">
            <v>-271.89999999999998</v>
          </cell>
          <cell r="L355">
            <v>-290.2</v>
          </cell>
          <cell r="M355">
            <v>-302.39999999999998</v>
          </cell>
          <cell r="N355">
            <v>-302.10000000000002</v>
          </cell>
          <cell r="O355">
            <v>-347.8</v>
          </cell>
          <cell r="P355">
            <v>-394.2</v>
          </cell>
          <cell r="Q355">
            <v>-339.7</v>
          </cell>
          <cell r="R355">
            <v>-344.5</v>
          </cell>
          <cell r="S355">
            <v>-330.9</v>
          </cell>
          <cell r="T355">
            <v>-310.39999999999998</v>
          </cell>
          <cell r="U355">
            <v>-323.60000000000002</v>
          </cell>
          <cell r="V355">
            <v>-301.5</v>
          </cell>
          <cell r="W355">
            <v>-289.8</v>
          </cell>
          <cell r="X355">
            <v>-307.10000000000002</v>
          </cell>
          <cell r="Y355">
            <v>-338.8</v>
          </cell>
          <cell r="Z355">
            <v>-326.10000000000002</v>
          </cell>
          <cell r="AA355">
            <v>-388.6</v>
          </cell>
          <cell r="AB355">
            <v>-226.3</v>
          </cell>
          <cell r="AC355">
            <v>-189.7</v>
          </cell>
          <cell r="AD355">
            <v>-201.8</v>
          </cell>
          <cell r="AE355">
            <v>-162.9</v>
          </cell>
          <cell r="AF355">
            <v>-165.5</v>
          </cell>
          <cell r="AG355">
            <v>-172.1</v>
          </cell>
          <cell r="AH355">
            <v>-154.69999999999999</v>
          </cell>
          <cell r="AJ355">
            <v>-271.89999999999998</v>
          </cell>
        </row>
        <row r="356"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J356">
            <v>0</v>
          </cell>
        </row>
        <row r="357"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J357">
            <v>0</v>
          </cell>
        </row>
        <row r="358"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J358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J360">
            <v>0</v>
          </cell>
        </row>
        <row r="361"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J361">
            <v>0</v>
          </cell>
        </row>
        <row r="362"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J362">
            <v>0</v>
          </cell>
        </row>
        <row r="363"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J363">
            <v>0</v>
          </cell>
        </row>
        <row r="364"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J364">
            <v>0</v>
          </cell>
        </row>
        <row r="365"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J365">
            <v>0</v>
          </cell>
        </row>
        <row r="366"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J366">
            <v>0</v>
          </cell>
        </row>
        <row r="367"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J367">
            <v>0</v>
          </cell>
        </row>
        <row r="368"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J368">
            <v>0</v>
          </cell>
        </row>
        <row r="369"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J369">
            <v>0</v>
          </cell>
        </row>
        <row r="370"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J370">
            <v>0</v>
          </cell>
        </row>
        <row r="371"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J371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J373">
            <v>0</v>
          </cell>
        </row>
        <row r="374"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J374">
            <v>0</v>
          </cell>
        </row>
        <row r="375"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J375">
            <v>0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J376">
            <v>0</v>
          </cell>
        </row>
        <row r="377"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J377">
            <v>0</v>
          </cell>
        </row>
        <row r="378"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J378">
            <v>0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J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J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J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J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J383">
            <v>0</v>
          </cell>
        </row>
        <row r="384"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J384">
            <v>0</v>
          </cell>
        </row>
        <row r="386">
          <cell r="J386">
            <v>1296279.3999999999</v>
          </cell>
          <cell r="K386">
            <v>1325761.2</v>
          </cell>
          <cell r="L386">
            <v>1884620.9</v>
          </cell>
          <cell r="M386">
            <v>2024309.2</v>
          </cell>
          <cell r="N386">
            <v>2415926</v>
          </cell>
          <cell r="O386">
            <v>2897355.9</v>
          </cell>
          <cell r="P386">
            <v>1123930.7</v>
          </cell>
          <cell r="Q386">
            <v>764891.5</v>
          </cell>
          <cell r="R386">
            <v>583188.19999999995</v>
          </cell>
          <cell r="S386">
            <v>604261.19999999995</v>
          </cell>
          <cell r="T386">
            <v>645601.6</v>
          </cell>
          <cell r="U386">
            <v>664815.4</v>
          </cell>
          <cell r="V386">
            <v>536471.69999999995</v>
          </cell>
          <cell r="W386">
            <v>579594.69999999995</v>
          </cell>
          <cell r="X386">
            <v>825671.8</v>
          </cell>
          <cell r="Y386">
            <v>1032496.9</v>
          </cell>
          <cell r="Z386">
            <v>1117128.3</v>
          </cell>
          <cell r="AA386">
            <v>1368780.6</v>
          </cell>
          <cell r="AB386">
            <v>1081850.8999999999</v>
          </cell>
          <cell r="AC386">
            <v>719751</v>
          </cell>
          <cell r="AD386">
            <v>607807.1</v>
          </cell>
          <cell r="AE386">
            <v>593343.9</v>
          </cell>
          <cell r="AF386">
            <v>649558.69999999995</v>
          </cell>
          <cell r="AG386">
            <v>631979</v>
          </cell>
          <cell r="AH386">
            <v>577588.6</v>
          </cell>
          <cell r="AJ386">
            <v>1325761.2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1013791.2</v>
          </cell>
          <cell r="Q387">
            <v>709271.3</v>
          </cell>
          <cell r="R387">
            <v>542958.6</v>
          </cell>
          <cell r="S387">
            <v>559348.5</v>
          </cell>
          <cell r="T387">
            <v>592054.80000000005</v>
          </cell>
          <cell r="U387">
            <v>615326.9</v>
          </cell>
          <cell r="V387">
            <v>500599.1</v>
          </cell>
          <cell r="W387">
            <v>540802.9</v>
          </cell>
          <cell r="X387">
            <v>771444.1</v>
          </cell>
          <cell r="Y387">
            <v>940468.6</v>
          </cell>
          <cell r="Z387">
            <v>1015999.4</v>
          </cell>
          <cell r="AA387">
            <v>1252801.5</v>
          </cell>
          <cell r="AB387">
            <v>954517.3</v>
          </cell>
          <cell r="AC387">
            <v>665033.5</v>
          </cell>
          <cell r="AD387">
            <v>564774.19999999995</v>
          </cell>
          <cell r="AE387">
            <v>547471.30000000005</v>
          </cell>
          <cell r="AF387">
            <v>589159.4</v>
          </cell>
          <cell r="AG387">
            <v>583850.6</v>
          </cell>
          <cell r="AH387">
            <v>540698.4</v>
          </cell>
          <cell r="AJ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233923.4</v>
          </cell>
          <cell r="Q388">
            <v>178259.7</v>
          </cell>
          <cell r="R388">
            <v>177055.9</v>
          </cell>
          <cell r="S388">
            <v>200206.6</v>
          </cell>
          <cell r="T388">
            <v>191516.1</v>
          </cell>
          <cell r="U388">
            <v>199028.8</v>
          </cell>
          <cell r="V388">
            <v>195134</v>
          </cell>
          <cell r="W388">
            <v>170792.8</v>
          </cell>
          <cell r="X388">
            <v>189744.4</v>
          </cell>
          <cell r="Y388">
            <v>206368.8</v>
          </cell>
          <cell r="Z388">
            <v>209895.6</v>
          </cell>
          <cell r="AA388">
            <v>242502</v>
          </cell>
          <cell r="AB388">
            <v>230295.7</v>
          </cell>
          <cell r="AC388">
            <v>159414.79999999999</v>
          </cell>
          <cell r="AD388">
            <v>170324.5</v>
          </cell>
          <cell r="AE388">
            <v>191179.6</v>
          </cell>
          <cell r="AF388">
            <v>187421.4</v>
          </cell>
          <cell r="AG388">
            <v>191759.3</v>
          </cell>
          <cell r="AH388">
            <v>181008.3</v>
          </cell>
          <cell r="AJ388">
            <v>0</v>
          </cell>
        </row>
        <row r="389">
          <cell r="J389">
            <v>806360.90000000014</v>
          </cell>
          <cell r="K389">
            <v>739997.1</v>
          </cell>
          <cell r="L389">
            <v>796867.7</v>
          </cell>
          <cell r="M389">
            <v>837606.7</v>
          </cell>
          <cell r="N389">
            <v>912654.1</v>
          </cell>
          <cell r="O389">
            <v>1008369.8</v>
          </cell>
          <cell r="P389">
            <v>562228.69999999995</v>
          </cell>
          <cell r="Q389">
            <v>467307.5</v>
          </cell>
          <cell r="R389">
            <v>463218.6</v>
          </cell>
          <cell r="S389">
            <v>532249</v>
          </cell>
          <cell r="T389">
            <v>524545.5</v>
          </cell>
          <cell r="U389">
            <v>550006.1</v>
          </cell>
          <cell r="V389">
            <v>503996</v>
          </cell>
          <cell r="W389">
            <v>465480.9</v>
          </cell>
          <cell r="X389">
            <v>504928.7</v>
          </cell>
          <cell r="Y389">
            <v>550196.9</v>
          </cell>
          <cell r="Z389">
            <v>573764.19999999995</v>
          </cell>
          <cell r="AA389">
            <v>661897.80000000005</v>
          </cell>
          <cell r="AB389">
            <v>529526.19999999995</v>
          </cell>
          <cell r="AC389">
            <v>472651.8</v>
          </cell>
          <cell r="AD389">
            <v>451989.8</v>
          </cell>
          <cell r="AE389">
            <v>510335.2</v>
          </cell>
          <cell r="AF389">
            <v>542912.19999999995</v>
          </cell>
          <cell r="AG389">
            <v>538975.69999999995</v>
          </cell>
          <cell r="AH389">
            <v>479714.6</v>
          </cell>
          <cell r="AJ389">
            <v>739997.1</v>
          </cell>
        </row>
        <row r="390">
          <cell r="J390">
            <v>164105.19999999998</v>
          </cell>
          <cell r="K390">
            <v>165246.5</v>
          </cell>
          <cell r="L390">
            <v>171837.6</v>
          </cell>
          <cell r="M390">
            <v>166684.20000000001</v>
          </cell>
          <cell r="N390">
            <v>157808.79999999999</v>
          </cell>
          <cell r="O390">
            <v>164584.4</v>
          </cell>
          <cell r="P390">
            <v>160545.60000000001</v>
          </cell>
          <cell r="Q390">
            <v>140193.5</v>
          </cell>
          <cell r="R390">
            <v>65319</v>
          </cell>
          <cell r="S390">
            <v>104887.4</v>
          </cell>
          <cell r="T390">
            <v>80046.7</v>
          </cell>
          <cell r="U390">
            <v>136234.4</v>
          </cell>
          <cell r="V390">
            <v>130494.8</v>
          </cell>
          <cell r="W390">
            <v>99695.2</v>
          </cell>
          <cell r="X390">
            <v>127483.1</v>
          </cell>
          <cell r="Y390">
            <v>125612.3</v>
          </cell>
          <cell r="Z390">
            <v>144363.70000000001</v>
          </cell>
          <cell r="AA390">
            <v>136818.70000000001</v>
          </cell>
          <cell r="AB390">
            <v>202337.3</v>
          </cell>
          <cell r="AC390">
            <v>150608.4</v>
          </cell>
          <cell r="AD390">
            <v>78722.8</v>
          </cell>
          <cell r="AE390">
            <v>110354.2</v>
          </cell>
          <cell r="AF390">
            <v>130074.4</v>
          </cell>
          <cell r="AG390">
            <v>158676.4</v>
          </cell>
          <cell r="AH390">
            <v>175170.7</v>
          </cell>
          <cell r="AJ390">
            <v>165246.5</v>
          </cell>
        </row>
        <row r="391">
          <cell r="J391">
            <v>801403.00000000012</v>
          </cell>
          <cell r="K391">
            <v>763335.8</v>
          </cell>
          <cell r="L391">
            <v>818096.4</v>
          </cell>
          <cell r="M391">
            <v>837081.3</v>
          </cell>
          <cell r="N391">
            <v>879807.2</v>
          </cell>
          <cell r="O391">
            <v>829691.9</v>
          </cell>
          <cell r="P391">
            <v>762936.6</v>
          </cell>
          <cell r="Q391">
            <v>726213.3</v>
          </cell>
          <cell r="R391">
            <v>729068.5</v>
          </cell>
          <cell r="S391">
            <v>737530.8</v>
          </cell>
          <cell r="T391">
            <v>684230.9</v>
          </cell>
          <cell r="U391">
            <v>628811.30000000005</v>
          </cell>
          <cell r="V391">
            <v>702173.3</v>
          </cell>
          <cell r="W391">
            <v>701468.1</v>
          </cell>
          <cell r="X391">
            <v>739766.5</v>
          </cell>
          <cell r="Y391">
            <v>775436.9</v>
          </cell>
          <cell r="Z391">
            <v>763423.1</v>
          </cell>
          <cell r="AA391">
            <v>759810.9</v>
          </cell>
          <cell r="AB391">
            <v>784121</v>
          </cell>
          <cell r="AC391">
            <v>738290.9</v>
          </cell>
          <cell r="AD391">
            <v>750105.3</v>
          </cell>
          <cell r="AE391">
            <v>731052.1</v>
          </cell>
          <cell r="AF391">
            <v>702646</v>
          </cell>
          <cell r="AG391">
            <v>639276.80000000005</v>
          </cell>
          <cell r="AH391">
            <v>696801.5</v>
          </cell>
          <cell r="AJ391">
            <v>763335.8</v>
          </cell>
        </row>
        <row r="392">
          <cell r="J392">
            <v>38699.1</v>
          </cell>
          <cell r="K392">
            <v>38044.1</v>
          </cell>
          <cell r="L392">
            <v>38857.599999999999</v>
          </cell>
          <cell r="M392">
            <v>39414.699999999997</v>
          </cell>
          <cell r="N392">
            <v>37883.5</v>
          </cell>
          <cell r="O392">
            <v>39056.9</v>
          </cell>
          <cell r="P392">
            <v>38249.9</v>
          </cell>
          <cell r="Q392">
            <v>37764.5</v>
          </cell>
          <cell r="R392">
            <v>34032.300000000003</v>
          </cell>
          <cell r="S392">
            <v>14096.8</v>
          </cell>
          <cell r="T392">
            <v>37132.800000000003</v>
          </cell>
          <cell r="U392">
            <v>37970.5</v>
          </cell>
          <cell r="V392">
            <v>36538.400000000001</v>
          </cell>
          <cell r="W392">
            <v>36183</v>
          </cell>
          <cell r="X392">
            <v>36683</v>
          </cell>
          <cell r="Y392">
            <v>37821.699999999997</v>
          </cell>
          <cell r="Z392">
            <v>36312.699999999997</v>
          </cell>
          <cell r="AA392">
            <v>37023.699999999997</v>
          </cell>
          <cell r="AB392">
            <v>34070.5</v>
          </cell>
          <cell r="AC392">
            <v>34269.9</v>
          </cell>
          <cell r="AD392">
            <v>33430.1</v>
          </cell>
          <cell r="AE392">
            <v>33384.199999999997</v>
          </cell>
          <cell r="AF392">
            <v>31422.7</v>
          </cell>
          <cell r="AG392">
            <v>31843.1</v>
          </cell>
          <cell r="AH392">
            <v>30756.2</v>
          </cell>
          <cell r="AJ392">
            <v>38044.1</v>
          </cell>
        </row>
        <row r="393">
          <cell r="J393">
            <v>344995.8</v>
          </cell>
          <cell r="K393">
            <v>350737</v>
          </cell>
          <cell r="L393">
            <v>377360.2</v>
          </cell>
          <cell r="M393">
            <v>426303.7</v>
          </cell>
          <cell r="N393">
            <v>473008.2</v>
          </cell>
          <cell r="O393">
            <v>493657.5</v>
          </cell>
          <cell r="P393">
            <v>395922.3</v>
          </cell>
          <cell r="Q393">
            <v>329515.90000000002</v>
          </cell>
          <cell r="R393">
            <v>304976.8</v>
          </cell>
          <cell r="S393">
            <v>351623.1</v>
          </cell>
          <cell r="T393">
            <v>284636.7</v>
          </cell>
          <cell r="U393">
            <v>287802.40000000002</v>
          </cell>
          <cell r="V393">
            <v>303719.3</v>
          </cell>
          <cell r="W393">
            <v>300783</v>
          </cell>
          <cell r="X393">
            <v>332848.7</v>
          </cell>
          <cell r="Y393">
            <v>379975.1</v>
          </cell>
          <cell r="Z393">
            <v>392604.4</v>
          </cell>
          <cell r="AA393">
            <v>444501.7</v>
          </cell>
          <cell r="AB393">
            <v>344937.7</v>
          </cell>
          <cell r="AC393">
            <v>322228.5</v>
          </cell>
          <cell r="AD393">
            <v>302050.3</v>
          </cell>
          <cell r="AE393">
            <v>333084.5</v>
          </cell>
          <cell r="AF393">
            <v>298609.40000000002</v>
          </cell>
          <cell r="AG393">
            <v>275859.8</v>
          </cell>
          <cell r="AH393">
            <v>306490.59999999998</v>
          </cell>
          <cell r="AJ393">
            <v>350737</v>
          </cell>
        </row>
        <row r="394">
          <cell r="J394">
            <v>9178.3000000000011</v>
          </cell>
          <cell r="K394">
            <v>8723.9</v>
          </cell>
          <cell r="L394">
            <v>9300.5</v>
          </cell>
          <cell r="M394">
            <v>9523.7000000000007</v>
          </cell>
          <cell r="N394">
            <v>9824</v>
          </cell>
          <cell r="O394">
            <v>11245.1</v>
          </cell>
          <cell r="P394">
            <v>9972</v>
          </cell>
          <cell r="Q394">
            <v>8478.7000000000007</v>
          </cell>
          <cell r="R394">
            <v>8627.9</v>
          </cell>
          <cell r="S394">
            <v>8356.5</v>
          </cell>
          <cell r="T394">
            <v>7820.9</v>
          </cell>
          <cell r="U394">
            <v>8192</v>
          </cell>
          <cell r="V394">
            <v>7555.5</v>
          </cell>
          <cell r="W394">
            <v>7281.6</v>
          </cell>
          <cell r="X394">
            <v>7754.5</v>
          </cell>
          <cell r="Y394">
            <v>8539.1</v>
          </cell>
          <cell r="Z394">
            <v>8316.6</v>
          </cell>
          <cell r="AA394">
            <v>10013.6</v>
          </cell>
          <cell r="AB394">
            <v>8401.2999999999993</v>
          </cell>
          <cell r="AC394">
            <v>7080.6</v>
          </cell>
          <cell r="AD394">
            <v>7548.8</v>
          </cell>
          <cell r="AE394">
            <v>5992.5</v>
          </cell>
          <cell r="AF394">
            <v>6198.5</v>
          </cell>
          <cell r="AG394">
            <v>6397.4</v>
          </cell>
          <cell r="AH394">
            <v>6331.8</v>
          </cell>
          <cell r="AJ394">
            <v>8723.9</v>
          </cell>
        </row>
        <row r="395"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J395">
            <v>0</v>
          </cell>
        </row>
        <row r="396"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J396">
            <v>0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J397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J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J400">
            <v>0</v>
          </cell>
        </row>
        <row r="402"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-3921</v>
          </cell>
          <cell r="Q402">
            <v>19797.2</v>
          </cell>
          <cell r="R402">
            <v>19737.7</v>
          </cell>
          <cell r="S402">
            <v>11992.6</v>
          </cell>
          <cell r="T402">
            <v>-8783.7000000000007</v>
          </cell>
          <cell r="U402">
            <v>11271.1</v>
          </cell>
          <cell r="V402">
            <v>13061.9</v>
          </cell>
          <cell r="W402">
            <v>11847.4</v>
          </cell>
          <cell r="X402">
            <v>12836.8</v>
          </cell>
          <cell r="Y402">
            <v>11515.5</v>
          </cell>
          <cell r="Z402">
            <v>11173.4</v>
          </cell>
          <cell r="AA402">
            <v>10662.7</v>
          </cell>
          <cell r="AB402">
            <v>65281.1</v>
          </cell>
          <cell r="AC402">
            <v>12503.1</v>
          </cell>
          <cell r="AD402">
            <v>12713.6</v>
          </cell>
          <cell r="AE402">
            <v>25557.3</v>
          </cell>
          <cell r="AF402">
            <v>15321</v>
          </cell>
          <cell r="AG402">
            <v>12260.5</v>
          </cell>
          <cell r="AH402">
            <v>14768.9</v>
          </cell>
          <cell r="AJ402">
            <v>0</v>
          </cell>
        </row>
        <row r="404">
          <cell r="J404">
            <v>1321903.2</v>
          </cell>
          <cell r="K404">
            <v>1064411.8999999999</v>
          </cell>
          <cell r="L404">
            <v>-2107388.2000000002</v>
          </cell>
          <cell r="M404">
            <v>52582.9</v>
          </cell>
          <cell r="N404">
            <v>-3356944</v>
          </cell>
          <cell r="O404">
            <v>-2260152.7000000002</v>
          </cell>
          <cell r="P404">
            <v>3782861.3</v>
          </cell>
          <cell r="Q404">
            <v>3330182.1</v>
          </cell>
          <cell r="R404">
            <v>1282169.6000000001</v>
          </cell>
          <cell r="S404">
            <v>-2005921.5</v>
          </cell>
          <cell r="T404">
            <v>342634.2</v>
          </cell>
          <cell r="U404">
            <v>865649.8</v>
          </cell>
          <cell r="V404">
            <v>-740055</v>
          </cell>
          <cell r="W404">
            <v>-1081304.7</v>
          </cell>
          <cell r="X404">
            <v>-2855529.1</v>
          </cell>
          <cell r="Y404">
            <v>-979336.3</v>
          </cell>
          <cell r="Z404">
            <v>-2510171.5</v>
          </cell>
          <cell r="AA404">
            <v>905465.6</v>
          </cell>
          <cell r="AB404">
            <v>3908644.9</v>
          </cell>
          <cell r="AC404">
            <v>2489952.9</v>
          </cell>
          <cell r="AD404">
            <v>1867514.3</v>
          </cell>
          <cell r="AE404">
            <v>-1403851.8</v>
          </cell>
          <cell r="AF404">
            <v>-66635</v>
          </cell>
          <cell r="AG404">
            <v>524532.19999999995</v>
          </cell>
          <cell r="AH404">
            <v>-654843</v>
          </cell>
          <cell r="AJ404">
            <v>1064411.8999999999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3153852.5</v>
          </cell>
          <cell r="Q405">
            <v>3054839.1</v>
          </cell>
          <cell r="R405">
            <v>1213254.1000000001</v>
          </cell>
          <cell r="S405">
            <v>-1777336.3</v>
          </cell>
          <cell r="T405">
            <v>253060.2</v>
          </cell>
          <cell r="U405">
            <v>751130</v>
          </cell>
          <cell r="V405">
            <v>-677459.7</v>
          </cell>
          <cell r="W405">
            <v>-1037868</v>
          </cell>
          <cell r="X405">
            <v>-2409529.6</v>
          </cell>
          <cell r="Y405">
            <v>-880218.1</v>
          </cell>
          <cell r="Z405">
            <v>-2373836.9</v>
          </cell>
          <cell r="AA405">
            <v>1032778.5</v>
          </cell>
          <cell r="AB405">
            <v>2984072.4</v>
          </cell>
          <cell r="AC405">
            <v>2261720.2999999998</v>
          </cell>
          <cell r="AD405">
            <v>1769201.7</v>
          </cell>
          <cell r="AE405">
            <v>-1167822.8</v>
          </cell>
          <cell r="AF405">
            <v>-171610</v>
          </cell>
          <cell r="AG405">
            <v>398453.2</v>
          </cell>
          <cell r="AH405">
            <v>-515002.5</v>
          </cell>
          <cell r="AJ405">
            <v>0</v>
          </cell>
        </row>
        <row r="406"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561406.19999999995</v>
          </cell>
          <cell r="Q406">
            <v>228241.8</v>
          </cell>
          <cell r="R406">
            <v>210041.1</v>
          </cell>
          <cell r="S406">
            <v>-377401.7</v>
          </cell>
          <cell r="T406">
            <v>63284.2</v>
          </cell>
          <cell r="U406">
            <v>-57943.7</v>
          </cell>
          <cell r="V406">
            <v>141426.29999999999</v>
          </cell>
          <cell r="W406">
            <v>188651.3</v>
          </cell>
          <cell r="X406">
            <v>-247119.2</v>
          </cell>
          <cell r="Y406">
            <v>-80311.199999999997</v>
          </cell>
          <cell r="Z406">
            <v>-287330.3</v>
          </cell>
          <cell r="AA406">
            <v>-222371.6</v>
          </cell>
          <cell r="AB406">
            <v>662790.40000000002</v>
          </cell>
          <cell r="AC406">
            <v>11269.1</v>
          </cell>
          <cell r="AD406">
            <v>254834.5</v>
          </cell>
          <cell r="AE406">
            <v>-208411.9</v>
          </cell>
          <cell r="AF406">
            <v>-111919.3</v>
          </cell>
          <cell r="AG406">
            <v>87587.199999999997</v>
          </cell>
          <cell r="AH406">
            <v>160149.79999999999</v>
          </cell>
          <cell r="AJ406">
            <v>0</v>
          </cell>
        </row>
        <row r="407">
          <cell r="J407">
            <v>827801.3</v>
          </cell>
          <cell r="K407">
            <v>600662.30000000005</v>
          </cell>
          <cell r="L407">
            <v>-866391.9</v>
          </cell>
          <cell r="M407">
            <v>20474.7</v>
          </cell>
          <cell r="N407">
            <v>-1200788.5</v>
          </cell>
          <cell r="O407">
            <v>-752318.1</v>
          </cell>
          <cell r="P407">
            <v>804792</v>
          </cell>
          <cell r="Q407">
            <v>654269.4</v>
          </cell>
          <cell r="R407">
            <v>669825.4</v>
          </cell>
          <cell r="S407">
            <v>-1359846</v>
          </cell>
          <cell r="T407">
            <v>109202.8</v>
          </cell>
          <cell r="U407">
            <v>185944.6</v>
          </cell>
          <cell r="V407">
            <v>135611</v>
          </cell>
          <cell r="W407">
            <v>760910.2</v>
          </cell>
          <cell r="X407">
            <v>-752247.4</v>
          </cell>
          <cell r="Y407">
            <v>-309954</v>
          </cell>
          <cell r="Z407">
            <v>-954546.5</v>
          </cell>
          <cell r="AA407">
            <v>356728.1</v>
          </cell>
          <cell r="AB407">
            <v>158250.20000000001</v>
          </cell>
          <cell r="AC407">
            <v>656779.30000000005</v>
          </cell>
          <cell r="AD407">
            <v>684652.9</v>
          </cell>
          <cell r="AE407">
            <v>-1000600.7</v>
          </cell>
          <cell r="AF407">
            <v>-264495.09999999998</v>
          </cell>
          <cell r="AG407">
            <v>556528.9</v>
          </cell>
          <cell r="AH407">
            <v>232940.5</v>
          </cell>
          <cell r="AJ407">
            <v>600662.30000000005</v>
          </cell>
        </row>
        <row r="408">
          <cell r="J408">
            <v>186818.3</v>
          </cell>
          <cell r="K408">
            <v>147131.9</v>
          </cell>
          <cell r="L408">
            <v>-201340.6</v>
          </cell>
          <cell r="M408">
            <v>4541.7</v>
          </cell>
          <cell r="N408">
            <v>-231107.4</v>
          </cell>
          <cell r="O408">
            <v>-137531.9</v>
          </cell>
          <cell r="P408">
            <v>139139.1</v>
          </cell>
          <cell r="Q408">
            <v>1116874.7</v>
          </cell>
          <cell r="R408">
            <v>-152697.4</v>
          </cell>
          <cell r="S408">
            <v>-15302.7</v>
          </cell>
          <cell r="T408">
            <v>-547967.1</v>
          </cell>
          <cell r="U408">
            <v>-49599.199999999997</v>
          </cell>
          <cell r="V408">
            <v>309169.2</v>
          </cell>
          <cell r="W408">
            <v>13272.1</v>
          </cell>
          <cell r="X408">
            <v>-114309.4</v>
          </cell>
          <cell r="Y408">
            <v>-224581.4</v>
          </cell>
          <cell r="Z408">
            <v>53054.5</v>
          </cell>
          <cell r="AA408">
            <v>-385078.6</v>
          </cell>
          <cell r="AB408">
            <v>535158.9</v>
          </cell>
          <cell r="AC408">
            <v>1194128.5</v>
          </cell>
          <cell r="AD408">
            <v>-106096.3</v>
          </cell>
          <cell r="AE408">
            <v>-382168.1</v>
          </cell>
          <cell r="AF408">
            <v>-464055.9</v>
          </cell>
          <cell r="AG408">
            <v>-271135.90000000002</v>
          </cell>
          <cell r="AH408">
            <v>34161.699999999997</v>
          </cell>
          <cell r="AJ408">
            <v>147131.9</v>
          </cell>
        </row>
        <row r="409">
          <cell r="J409">
            <v>956312.1</v>
          </cell>
          <cell r="K409">
            <v>729041.8</v>
          </cell>
          <cell r="L409">
            <v>-1065249.3</v>
          </cell>
          <cell r="M409">
            <v>25015.599999999999</v>
          </cell>
          <cell r="N409">
            <v>-1408480.3</v>
          </cell>
          <cell r="O409">
            <v>-742397.5</v>
          </cell>
          <cell r="P409">
            <v>-114513.1</v>
          </cell>
          <cell r="Q409">
            <v>1639003.8</v>
          </cell>
          <cell r="R409">
            <v>2163260.6</v>
          </cell>
          <cell r="S409">
            <v>-1628652.1</v>
          </cell>
          <cell r="T409">
            <v>1466214.2</v>
          </cell>
          <cell r="U409">
            <v>-1616322.7</v>
          </cell>
          <cell r="V409">
            <v>-575174.6</v>
          </cell>
          <cell r="W409">
            <v>1383943.8</v>
          </cell>
          <cell r="X409">
            <v>-1142542.2</v>
          </cell>
          <cell r="Y409">
            <v>-27305.3</v>
          </cell>
          <cell r="Z409">
            <v>107290.4</v>
          </cell>
          <cell r="AA409">
            <v>-1212669.2</v>
          </cell>
          <cell r="AB409">
            <v>-664144.5</v>
          </cell>
          <cell r="AC409">
            <v>1198016.6000000001</v>
          </cell>
          <cell r="AD409">
            <v>2830586.4</v>
          </cell>
          <cell r="AE409">
            <v>-761778.2</v>
          </cell>
          <cell r="AF409">
            <v>912376.1</v>
          </cell>
          <cell r="AG409">
            <v>-1567350.5</v>
          </cell>
          <cell r="AH409">
            <v>-621098.1</v>
          </cell>
          <cell r="AJ409">
            <v>729041.8</v>
          </cell>
        </row>
        <row r="410">
          <cell r="J410">
            <v>12182.4</v>
          </cell>
          <cell r="K410">
            <v>10069.700000000001</v>
          </cell>
          <cell r="L410">
            <v>-14766.3</v>
          </cell>
          <cell r="M410">
            <v>378.8</v>
          </cell>
          <cell r="N410">
            <v>-19299.099999999999</v>
          </cell>
          <cell r="O410">
            <v>-12683.1</v>
          </cell>
          <cell r="P410">
            <v>1552</v>
          </cell>
          <cell r="Q410">
            <v>31631.7</v>
          </cell>
          <cell r="R410">
            <v>47078.8</v>
          </cell>
          <cell r="S410">
            <v>-19521.5</v>
          </cell>
          <cell r="T410">
            <v>15404.1</v>
          </cell>
          <cell r="U410">
            <v>-1072</v>
          </cell>
          <cell r="V410">
            <v>-12680.5</v>
          </cell>
          <cell r="W410">
            <v>15518.2</v>
          </cell>
          <cell r="X410">
            <v>-26594.7</v>
          </cell>
          <cell r="Y410">
            <v>6090</v>
          </cell>
          <cell r="Z410">
            <v>-21896.5</v>
          </cell>
          <cell r="AA410">
            <v>-28051.1</v>
          </cell>
          <cell r="AB410">
            <v>-10941.1</v>
          </cell>
          <cell r="AC410">
            <v>30600.6</v>
          </cell>
          <cell r="AD410">
            <v>60400.4</v>
          </cell>
          <cell r="AE410">
            <v>-8411.5</v>
          </cell>
          <cell r="AF410">
            <v>5906.3</v>
          </cell>
          <cell r="AG410">
            <v>7372.5</v>
          </cell>
          <cell r="AH410">
            <v>-14628.9</v>
          </cell>
          <cell r="AJ410">
            <v>10069.700000000001</v>
          </cell>
        </row>
        <row r="411">
          <cell r="J411">
            <v>358148.3</v>
          </cell>
          <cell r="K411">
            <v>284392.40000000002</v>
          </cell>
          <cell r="L411">
            <v>-407879.4</v>
          </cell>
          <cell r="M411">
            <v>10657.9</v>
          </cell>
          <cell r="N411">
            <v>-640140.30000000005</v>
          </cell>
          <cell r="O411">
            <v>-377171.4</v>
          </cell>
          <cell r="P411">
            <v>584049.5</v>
          </cell>
          <cell r="Q411">
            <v>794481.1</v>
          </cell>
          <cell r="R411">
            <v>346743.9</v>
          </cell>
          <cell r="S411">
            <v>-177536.9</v>
          </cell>
          <cell r="T411">
            <v>172574</v>
          </cell>
          <cell r="U411">
            <v>-470815.2</v>
          </cell>
          <cell r="V411">
            <v>-95413.7</v>
          </cell>
          <cell r="W411">
            <v>423705.3</v>
          </cell>
          <cell r="X411">
            <v>-745912.8</v>
          </cell>
          <cell r="Y411">
            <v>-217541.5</v>
          </cell>
          <cell r="Z411">
            <v>-534666.80000000005</v>
          </cell>
          <cell r="AA411">
            <v>96352.9</v>
          </cell>
          <cell r="AB411">
            <v>-81292.3</v>
          </cell>
          <cell r="AC411">
            <v>547456.30000000005</v>
          </cell>
          <cell r="AD411">
            <v>550410.5</v>
          </cell>
          <cell r="AE411">
            <v>71265.8</v>
          </cell>
          <cell r="AF411">
            <v>99672</v>
          </cell>
          <cell r="AG411">
            <v>-391749.3</v>
          </cell>
          <cell r="AH411">
            <v>-126864.4</v>
          </cell>
          <cell r="AJ411">
            <v>284392.40000000002</v>
          </cell>
        </row>
        <row r="412">
          <cell r="J412">
            <v>9261.2000000000007</v>
          </cell>
          <cell r="K412">
            <v>6959.2</v>
          </cell>
          <cell r="L412">
            <v>-10212.6</v>
          </cell>
          <cell r="M412">
            <v>235.6</v>
          </cell>
          <cell r="N412">
            <v>-13246.8</v>
          </cell>
          <cell r="O412">
            <v>-8688.1</v>
          </cell>
          <cell r="P412">
            <v>14086.4</v>
          </cell>
          <cell r="Q412">
            <v>10204</v>
          </cell>
          <cell r="R412">
            <v>21950.5</v>
          </cell>
          <cell r="S412">
            <v>-15345.1</v>
          </cell>
          <cell r="T412">
            <v>1384.3</v>
          </cell>
          <cell r="U412">
            <v>2599.5</v>
          </cell>
          <cell r="V412">
            <v>-1285.8</v>
          </cell>
          <cell r="W412">
            <v>10197.9</v>
          </cell>
          <cell r="X412">
            <v>-12295.9</v>
          </cell>
          <cell r="Y412">
            <v>-626.29999999999995</v>
          </cell>
          <cell r="Z412">
            <v>-18691.8</v>
          </cell>
          <cell r="AA412">
            <v>-6945.3</v>
          </cell>
          <cell r="AB412">
            <v>6683.4</v>
          </cell>
          <cell r="AC412">
            <v>1930.8</v>
          </cell>
          <cell r="AD412">
            <v>41186.6</v>
          </cell>
          <cell r="AE412">
            <v>-9384.7999999999993</v>
          </cell>
          <cell r="AF412">
            <v>-6275.7</v>
          </cell>
          <cell r="AG412">
            <v>-1130.4000000000001</v>
          </cell>
          <cell r="AH412">
            <v>-592.1</v>
          </cell>
          <cell r="AJ412">
            <v>6959.2</v>
          </cell>
        </row>
        <row r="413"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J413">
            <v>0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J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J415">
            <v>0</v>
          </cell>
        </row>
        <row r="417">
          <cell r="J417">
            <v>79280.600000000006</v>
          </cell>
          <cell r="K417">
            <v>86994.6</v>
          </cell>
          <cell r="L417">
            <v>-88298.6</v>
          </cell>
          <cell r="M417">
            <v>18052.099999999999</v>
          </cell>
          <cell r="N417">
            <v>-172131.8</v>
          </cell>
          <cell r="O417">
            <v>-147753.79999999999</v>
          </cell>
          <cell r="P417">
            <v>169136.6</v>
          </cell>
          <cell r="Q417">
            <v>152849.70000000001</v>
          </cell>
          <cell r="R417">
            <v>55601.8</v>
          </cell>
          <cell r="S417">
            <v>-99455.5</v>
          </cell>
          <cell r="T417">
            <v>18952.8</v>
          </cell>
          <cell r="U417">
            <v>42384.1</v>
          </cell>
          <cell r="V417">
            <v>-40905.199999999997</v>
          </cell>
          <cell r="W417">
            <v>-53639.1</v>
          </cell>
          <cell r="X417">
            <v>-131836.9</v>
          </cell>
          <cell r="Y417">
            <v>-32565.200000000001</v>
          </cell>
          <cell r="Z417">
            <v>-110906.1</v>
          </cell>
          <cell r="AA417">
            <v>46248.9</v>
          </cell>
          <cell r="AB417">
            <v>176534.9</v>
          </cell>
          <cell r="AC417">
            <v>109136</v>
          </cell>
          <cell r="AD417">
            <v>85606</v>
          </cell>
          <cell r="AE417">
            <v>-69338.7</v>
          </cell>
          <cell r="AF417">
            <v>-117.7</v>
          </cell>
          <cell r="AG417">
            <v>25845.3</v>
          </cell>
          <cell r="AH417">
            <v>-39457.599999999999</v>
          </cell>
          <cell r="AJ417">
            <v>86994.6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139252.29999999999</v>
          </cell>
          <cell r="Q418">
            <v>141163</v>
          </cell>
          <cell r="R418">
            <v>52871.4</v>
          </cell>
          <cell r="S418">
            <v>-88867.199999999997</v>
          </cell>
          <cell r="T418">
            <v>13974.7</v>
          </cell>
          <cell r="U418">
            <v>37262.300000000003</v>
          </cell>
          <cell r="V418">
            <v>-37630.199999999997</v>
          </cell>
          <cell r="W418">
            <v>-52388.800000000003</v>
          </cell>
          <cell r="X418">
            <v>-109432.2</v>
          </cell>
          <cell r="Y418">
            <v>-29802.9</v>
          </cell>
          <cell r="Z418">
            <v>-105294.5</v>
          </cell>
          <cell r="AA418">
            <v>53198.2</v>
          </cell>
          <cell r="AB418">
            <v>132469.79999999999</v>
          </cell>
          <cell r="AC418">
            <v>100180.1</v>
          </cell>
          <cell r="AD418">
            <v>81259.600000000006</v>
          </cell>
          <cell r="AE418">
            <v>-58079</v>
          </cell>
          <cell r="AF418">
            <v>-6066.3</v>
          </cell>
          <cell r="AG418">
            <v>19060</v>
          </cell>
          <cell r="AH418">
            <v>-32211.9</v>
          </cell>
          <cell r="AJ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30239.8</v>
          </cell>
          <cell r="Q419">
            <v>7316.8</v>
          </cell>
          <cell r="R419">
            <v>13407.3</v>
          </cell>
          <cell r="S419">
            <v>-16792.8</v>
          </cell>
          <cell r="T419">
            <v>1411.2</v>
          </cell>
          <cell r="U419">
            <v>-2517.6</v>
          </cell>
          <cell r="V419">
            <v>4802.5</v>
          </cell>
          <cell r="W419">
            <v>11027.6</v>
          </cell>
          <cell r="X419">
            <v>-13177.6</v>
          </cell>
          <cell r="Y419">
            <v>-5785.7</v>
          </cell>
          <cell r="Z419">
            <v>-12242.9</v>
          </cell>
          <cell r="AA419">
            <v>-11363</v>
          </cell>
          <cell r="AB419">
            <v>35822</v>
          </cell>
          <cell r="AC419">
            <v>-1927.6</v>
          </cell>
          <cell r="AD419">
            <v>14582.8</v>
          </cell>
          <cell r="AE419">
            <v>-9709.4</v>
          </cell>
          <cell r="AF419">
            <v>-4395.8</v>
          </cell>
          <cell r="AG419">
            <v>3639.8</v>
          </cell>
          <cell r="AH419">
            <v>6834.3</v>
          </cell>
          <cell r="AJ419">
            <v>0</v>
          </cell>
        </row>
        <row r="420">
          <cell r="J420">
            <v>50723.4</v>
          </cell>
          <cell r="K420">
            <v>27559.4</v>
          </cell>
          <cell r="L420">
            <v>-52947.6</v>
          </cell>
          <cell r="M420">
            <v>10385.9</v>
          </cell>
          <cell r="N420">
            <v>-58963.6</v>
          </cell>
          <cell r="O420">
            <v>-48554.1</v>
          </cell>
          <cell r="P420">
            <v>33509</v>
          </cell>
          <cell r="Q420">
            <v>27738.799999999999</v>
          </cell>
          <cell r="R420">
            <v>38905.599999999999</v>
          </cell>
          <cell r="S420">
            <v>-67436.600000000006</v>
          </cell>
          <cell r="T420">
            <v>7831.8</v>
          </cell>
          <cell r="U420">
            <v>11874.6</v>
          </cell>
          <cell r="V420">
            <v>-60.6</v>
          </cell>
          <cell r="W420">
            <v>39718.9</v>
          </cell>
          <cell r="X420">
            <v>-42938.6</v>
          </cell>
          <cell r="Y420">
            <v>-17058.599999999999</v>
          </cell>
          <cell r="Z420">
            <v>-42497</v>
          </cell>
          <cell r="AA420">
            <v>25042.7</v>
          </cell>
          <cell r="AB420">
            <v>-7.4</v>
          </cell>
          <cell r="AC420">
            <v>24374.9</v>
          </cell>
          <cell r="AD420">
            <v>40323.4</v>
          </cell>
          <cell r="AE420">
            <v>-45226.7</v>
          </cell>
          <cell r="AF420">
            <v>-13768.6</v>
          </cell>
          <cell r="AG420">
            <v>30220</v>
          </cell>
          <cell r="AH420">
            <v>10196.200000000001</v>
          </cell>
          <cell r="AJ420">
            <v>27559.4</v>
          </cell>
        </row>
        <row r="421">
          <cell r="J421">
            <v>9320.6</v>
          </cell>
          <cell r="K421">
            <v>6367.7</v>
          </cell>
          <cell r="L421">
            <v>-9484.9</v>
          </cell>
          <cell r="M421">
            <v>1100.7</v>
          </cell>
          <cell r="N421">
            <v>-10547.6</v>
          </cell>
          <cell r="O421">
            <v>-8401.2000000000007</v>
          </cell>
          <cell r="P421">
            <v>3681.7</v>
          </cell>
          <cell r="Q421">
            <v>50000.7</v>
          </cell>
          <cell r="R421">
            <v>-7472.4</v>
          </cell>
          <cell r="S421">
            <v>-719.2</v>
          </cell>
          <cell r="T421">
            <v>-25002.7</v>
          </cell>
          <cell r="U421">
            <v>-1070.5999999999999</v>
          </cell>
          <cell r="V421">
            <v>13777.7</v>
          </cell>
          <cell r="W421">
            <v>300</v>
          </cell>
          <cell r="X421">
            <v>-7460.9</v>
          </cell>
          <cell r="Y421">
            <v>-8486.4</v>
          </cell>
          <cell r="Z421">
            <v>3899.9</v>
          </cell>
          <cell r="AA421">
            <v>-15253.1</v>
          </cell>
          <cell r="AB421">
            <v>21562.6</v>
          </cell>
          <cell r="AC421">
            <v>52674.8</v>
          </cell>
          <cell r="AD421">
            <v>-4579.6000000000004</v>
          </cell>
          <cell r="AE421">
            <v>-16978.7</v>
          </cell>
          <cell r="AF421">
            <v>-22054.9</v>
          </cell>
          <cell r="AG421">
            <v>-11021</v>
          </cell>
          <cell r="AH421">
            <v>650.4</v>
          </cell>
          <cell r="AJ421">
            <v>6367.7</v>
          </cell>
        </row>
        <row r="422">
          <cell r="J422">
            <v>54659.5</v>
          </cell>
          <cell r="K422">
            <v>35577.800000000003</v>
          </cell>
          <cell r="L422">
            <v>-45630.9</v>
          </cell>
          <cell r="M422">
            <v>9260.2999999999993</v>
          </cell>
          <cell r="N422">
            <v>-65983.899999999994</v>
          </cell>
          <cell r="O422">
            <v>-37834.1</v>
          </cell>
          <cell r="P422">
            <v>-7752.1</v>
          </cell>
          <cell r="Q422">
            <v>63568.5</v>
          </cell>
          <cell r="R422">
            <v>79565.3</v>
          </cell>
          <cell r="S422">
            <v>-69514.899999999994</v>
          </cell>
          <cell r="T422">
            <v>63322.400000000001</v>
          </cell>
          <cell r="U422">
            <v>-78973.100000000006</v>
          </cell>
          <cell r="V422">
            <v>-17070.2</v>
          </cell>
          <cell r="W422">
            <v>65804.899999999994</v>
          </cell>
          <cell r="X422">
            <v>-46758.9</v>
          </cell>
          <cell r="Y422">
            <v>3494.3</v>
          </cell>
          <cell r="Z422">
            <v>11811.4</v>
          </cell>
          <cell r="AA422">
            <v>-49652.4</v>
          </cell>
          <cell r="AB422">
            <v>-29394.1</v>
          </cell>
          <cell r="AC422">
            <v>48087.7</v>
          </cell>
          <cell r="AD422">
            <v>106137.2</v>
          </cell>
          <cell r="AE422">
            <v>-32218.9</v>
          </cell>
          <cell r="AF422">
            <v>43428.1</v>
          </cell>
          <cell r="AG422">
            <v>-87069.5</v>
          </cell>
          <cell r="AH422">
            <v>-4922.2</v>
          </cell>
          <cell r="AJ422">
            <v>35577.800000000003</v>
          </cell>
        </row>
        <row r="423">
          <cell r="J423">
            <v>2886.3</v>
          </cell>
          <cell r="K423">
            <v>2083.6</v>
          </cell>
          <cell r="L423">
            <v>-1626.7</v>
          </cell>
          <cell r="M423">
            <v>15.1</v>
          </cell>
          <cell r="N423">
            <v>-1602.5</v>
          </cell>
          <cell r="O423">
            <v>-1499.1</v>
          </cell>
          <cell r="P423">
            <v>983.2</v>
          </cell>
          <cell r="Q423">
            <v>3148.1</v>
          </cell>
          <cell r="R423">
            <v>7156.6</v>
          </cell>
          <cell r="S423">
            <v>5833.2</v>
          </cell>
          <cell r="T423">
            <v>-9972.2000000000007</v>
          </cell>
          <cell r="U423">
            <v>-1370.4</v>
          </cell>
          <cell r="V423">
            <v>-2633.5</v>
          </cell>
          <cell r="W423">
            <v>4671.8999999999996</v>
          </cell>
          <cell r="X423">
            <v>-2898.7</v>
          </cell>
          <cell r="Y423">
            <v>3700.2</v>
          </cell>
          <cell r="Z423">
            <v>-2859.5</v>
          </cell>
          <cell r="AA423">
            <v>-100.7</v>
          </cell>
          <cell r="AB423">
            <v>-2346.8000000000002</v>
          </cell>
          <cell r="AC423">
            <v>1842.9</v>
          </cell>
          <cell r="AD423">
            <v>6187.4</v>
          </cell>
          <cell r="AE423">
            <v>-3089.4</v>
          </cell>
          <cell r="AF423">
            <v>1065.5</v>
          </cell>
          <cell r="AG423">
            <v>-579.4</v>
          </cell>
          <cell r="AH423">
            <v>-3236.5</v>
          </cell>
          <cell r="AJ423">
            <v>2083.6</v>
          </cell>
        </row>
        <row r="424">
          <cell r="J424">
            <v>19422.400000000001</v>
          </cell>
          <cell r="K424">
            <v>13701.1</v>
          </cell>
          <cell r="L424">
            <v>-20345</v>
          </cell>
          <cell r="M424">
            <v>4134.8</v>
          </cell>
          <cell r="N424">
            <v>-33111.800000000003</v>
          </cell>
          <cell r="O424">
            <v>-27655.8</v>
          </cell>
          <cell r="P424">
            <v>29164.7</v>
          </cell>
          <cell r="Q424">
            <v>43147.6</v>
          </cell>
          <cell r="R424">
            <v>21654.3</v>
          </cell>
          <cell r="S424">
            <v>1146.7</v>
          </cell>
          <cell r="T424">
            <v>12393.7</v>
          </cell>
          <cell r="U424">
            <v>-19575.7</v>
          </cell>
          <cell r="V424">
            <v>5390</v>
          </cell>
          <cell r="W424">
            <v>27035.4</v>
          </cell>
          <cell r="X424">
            <v>-36317.800000000003</v>
          </cell>
          <cell r="Y424">
            <v>235.3</v>
          </cell>
          <cell r="Z424">
            <v>-13459.7</v>
          </cell>
          <cell r="AA424">
            <v>15376.8</v>
          </cell>
          <cell r="AB424">
            <v>-8162.9</v>
          </cell>
          <cell r="AC424">
            <v>22697.8</v>
          </cell>
          <cell r="AD424">
            <v>32198</v>
          </cell>
          <cell r="AE424">
            <v>6564.9</v>
          </cell>
          <cell r="AF424">
            <v>2106.4</v>
          </cell>
          <cell r="AG424">
            <v>-17933.7</v>
          </cell>
          <cell r="AH424">
            <v>-9676.9</v>
          </cell>
          <cell r="AJ424">
            <v>13701.1</v>
          </cell>
        </row>
        <row r="425">
          <cell r="J425">
            <v>596.1</v>
          </cell>
          <cell r="K425">
            <v>498</v>
          </cell>
          <cell r="L425">
            <v>-618.6</v>
          </cell>
          <cell r="M425">
            <v>265.60000000000002</v>
          </cell>
          <cell r="N425">
            <v>-508.2</v>
          </cell>
          <cell r="O425">
            <v>-898.7</v>
          </cell>
          <cell r="P425">
            <v>411.5</v>
          </cell>
          <cell r="Q425">
            <v>324.60000000000002</v>
          </cell>
          <cell r="R425">
            <v>1193.8</v>
          </cell>
          <cell r="S425">
            <v>-693.3</v>
          </cell>
          <cell r="T425">
            <v>45.3</v>
          </cell>
          <cell r="U425">
            <v>186.8</v>
          </cell>
          <cell r="V425">
            <v>-190.3</v>
          </cell>
          <cell r="W425">
            <v>559.29999999999995</v>
          </cell>
          <cell r="X425">
            <v>-572.20000000000005</v>
          </cell>
          <cell r="Y425">
            <v>-54.9</v>
          </cell>
          <cell r="Z425">
            <v>-773.7</v>
          </cell>
          <cell r="AA425">
            <v>-187.3</v>
          </cell>
          <cell r="AB425">
            <v>182.8</v>
          </cell>
          <cell r="AC425">
            <v>61.6</v>
          </cell>
          <cell r="AD425">
            <v>1885.3</v>
          </cell>
          <cell r="AE425">
            <v>-374.8</v>
          </cell>
          <cell r="AF425">
            <v>-349.8</v>
          </cell>
          <cell r="AG425">
            <v>-24.2</v>
          </cell>
          <cell r="AH425">
            <v>-60.1</v>
          </cell>
          <cell r="AJ425">
            <v>498</v>
          </cell>
        </row>
        <row r="426"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J426">
            <v>0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J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J428">
            <v>0</v>
          </cell>
        </row>
        <row r="430"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J430">
            <v>0</v>
          </cell>
        </row>
        <row r="431"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J431">
            <v>0</v>
          </cell>
        </row>
        <row r="432"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J432">
            <v>0</v>
          </cell>
        </row>
        <row r="433"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J433">
            <v>0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J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J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J436">
            <v>0</v>
          </cell>
        </row>
        <row r="437"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J437">
            <v>0</v>
          </cell>
        </row>
        <row r="438"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J438">
            <v>0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J440">
            <v>0</v>
          </cell>
        </row>
        <row r="442"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109739867.7</v>
          </cell>
          <cell r="Q442">
            <v>88724989.400000006</v>
          </cell>
          <cell r="R442">
            <v>71961140</v>
          </cell>
          <cell r="S442">
            <v>63372074.700000003</v>
          </cell>
          <cell r="T442">
            <v>71151338.200000003</v>
          </cell>
          <cell r="U442">
            <v>70036204.400000006</v>
          </cell>
          <cell r="V442">
            <v>64338309.200000003</v>
          </cell>
          <cell r="W442">
            <v>66822999.100000001</v>
          </cell>
          <cell r="X442">
            <v>71792249</v>
          </cell>
          <cell r="Y442">
            <v>91085101.599999994</v>
          </cell>
          <cell r="Z442">
            <v>93516091.400000006</v>
          </cell>
          <cell r="AA442">
            <v>93516091.400000006</v>
          </cell>
          <cell r="AB442">
            <v>103544836.3</v>
          </cell>
          <cell r="AC442">
            <v>82446092.5</v>
          </cell>
          <cell r="AD442">
            <v>74061946</v>
          </cell>
          <cell r="AE442">
            <v>63075788.100000001</v>
          </cell>
          <cell r="AF442">
            <v>70111623.400000006</v>
          </cell>
          <cell r="AG442">
            <v>67125588.799999997</v>
          </cell>
          <cell r="AH442">
            <v>64921906</v>
          </cell>
          <cell r="AJ442">
            <v>0</v>
          </cell>
        </row>
        <row r="443"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6465873</v>
          </cell>
          <cell r="Q443">
            <v>5227676.4000000004</v>
          </cell>
          <cell r="R443">
            <v>4239950.4000000004</v>
          </cell>
          <cell r="S443">
            <v>3733882.6</v>
          </cell>
          <cell r="T443">
            <v>4192236.8</v>
          </cell>
          <cell r="U443">
            <v>4126533.2</v>
          </cell>
          <cell r="V443">
            <v>3790813.2</v>
          </cell>
          <cell r="W443">
            <v>3937211.1</v>
          </cell>
          <cell r="X443">
            <v>4229999.3</v>
          </cell>
          <cell r="Y443">
            <v>5366734.2</v>
          </cell>
          <cell r="Z443">
            <v>5509968.0999999996</v>
          </cell>
          <cell r="AA443">
            <v>5509968.0999999996</v>
          </cell>
          <cell r="AB443">
            <v>6578000</v>
          </cell>
          <cell r="AC443">
            <v>5230000</v>
          </cell>
          <cell r="AD443">
            <v>4519000</v>
          </cell>
          <cell r="AE443">
            <v>4057000</v>
          </cell>
          <cell r="AF443">
            <v>4426000</v>
          </cell>
          <cell r="AG443">
            <v>4424000</v>
          </cell>
          <cell r="AH443">
            <v>4131000</v>
          </cell>
          <cell r="AJ443">
            <v>0</v>
          </cell>
        </row>
      </sheetData>
      <sheetData sheetId="4" refreshError="1">
        <row r="5">
          <cell r="I5">
            <v>38504</v>
          </cell>
          <cell r="J5">
            <v>38473</v>
          </cell>
          <cell r="K5">
            <v>38443</v>
          </cell>
          <cell r="L5">
            <v>38412</v>
          </cell>
          <cell r="M5">
            <v>38384</v>
          </cell>
          <cell r="N5">
            <v>38353</v>
          </cell>
          <cell r="O5">
            <v>38322</v>
          </cell>
          <cell r="P5">
            <v>38292</v>
          </cell>
          <cell r="Q5">
            <v>38261</v>
          </cell>
          <cell r="R5">
            <v>38231</v>
          </cell>
          <cell r="S5">
            <v>38200</v>
          </cell>
          <cell r="T5">
            <v>38169</v>
          </cell>
          <cell r="U5">
            <v>38139</v>
          </cell>
          <cell r="V5">
            <v>38108</v>
          </cell>
          <cell r="W5">
            <v>38078</v>
          </cell>
          <cell r="X5">
            <v>38047</v>
          </cell>
          <cell r="Y5">
            <v>38018</v>
          </cell>
          <cell r="Z5">
            <v>37987</v>
          </cell>
          <cell r="AA5">
            <v>37956</v>
          </cell>
          <cell r="AB5">
            <v>37926</v>
          </cell>
          <cell r="AC5">
            <v>37895</v>
          </cell>
          <cell r="AD5">
            <v>37865</v>
          </cell>
          <cell r="AE5">
            <v>37834</v>
          </cell>
          <cell r="AF5">
            <v>37803</v>
          </cell>
          <cell r="AG5">
            <v>37773</v>
          </cell>
          <cell r="AI5">
            <v>38473</v>
          </cell>
        </row>
        <row r="7">
          <cell r="I7">
            <v>17636826</v>
          </cell>
          <cell r="J7">
            <v>17330886</v>
          </cell>
          <cell r="K7">
            <v>25521974</v>
          </cell>
          <cell r="L7">
            <v>27503582</v>
          </cell>
          <cell r="M7">
            <v>28634682</v>
          </cell>
          <cell r="N7">
            <v>33210231</v>
          </cell>
          <cell r="O7">
            <v>14506383</v>
          </cell>
          <cell r="P7">
            <v>10689388</v>
          </cell>
          <cell r="Q7">
            <v>14898942</v>
          </cell>
          <cell r="R7">
            <v>15888033</v>
          </cell>
          <cell r="S7">
            <v>18612297</v>
          </cell>
          <cell r="T7">
            <v>16333863</v>
          </cell>
          <cell r="U7">
            <v>14781109</v>
          </cell>
          <cell r="V7">
            <v>12534708</v>
          </cell>
          <cell r="W7">
            <v>13498990</v>
          </cell>
          <cell r="X7">
            <v>17239197</v>
          </cell>
          <cell r="Y7">
            <v>19378677</v>
          </cell>
          <cell r="Z7">
            <v>19292230</v>
          </cell>
          <cell r="AA7">
            <v>13085885</v>
          </cell>
          <cell r="AB7">
            <v>9769819</v>
          </cell>
          <cell r="AC7">
            <v>12555729</v>
          </cell>
          <cell r="AD7">
            <v>17396529</v>
          </cell>
          <cell r="AE7">
            <v>17297136</v>
          </cell>
          <cell r="AF7">
            <v>12838763</v>
          </cell>
          <cell r="AG7">
            <v>10766457</v>
          </cell>
          <cell r="AI7">
            <v>17330886</v>
          </cell>
        </row>
        <row r="8">
          <cell r="I8">
            <v>18514430</v>
          </cell>
          <cell r="J8">
            <v>17972375</v>
          </cell>
          <cell r="K8">
            <v>25689303</v>
          </cell>
          <cell r="L8">
            <v>26761558</v>
          </cell>
          <cell r="M8">
            <v>29853422</v>
          </cell>
          <cell r="N8">
            <v>33831385</v>
          </cell>
          <cell r="O8">
            <v>14366496</v>
          </cell>
          <cell r="P8">
            <v>10864811</v>
          </cell>
          <cell r="Q8">
            <v>14245972</v>
          </cell>
          <cell r="R8">
            <v>15762758</v>
          </cell>
          <cell r="S8">
            <v>18809766</v>
          </cell>
          <cell r="T8">
            <v>16400307</v>
          </cell>
          <cell r="U8">
            <v>14931950</v>
          </cell>
          <cell r="V8">
            <v>12582492</v>
          </cell>
          <cell r="W8">
            <v>13396891</v>
          </cell>
          <cell r="X8">
            <v>17565875</v>
          </cell>
          <cell r="Y8">
            <v>21348543</v>
          </cell>
          <cell r="Z8">
            <v>20829018</v>
          </cell>
          <cell r="AA8">
            <v>14860809</v>
          </cell>
          <cell r="AB8">
            <v>10809454</v>
          </cell>
          <cell r="AC8">
            <v>12987125</v>
          </cell>
          <cell r="AD8">
            <v>19771127</v>
          </cell>
          <cell r="AE8">
            <v>19730345</v>
          </cell>
          <cell r="AF8">
            <v>15298082</v>
          </cell>
          <cell r="AG8">
            <v>11910798</v>
          </cell>
          <cell r="AI8">
            <v>17972375</v>
          </cell>
        </row>
        <row r="9">
          <cell r="I9">
            <v>18364535</v>
          </cell>
          <cell r="J9">
            <v>17665981</v>
          </cell>
          <cell r="K9">
            <v>26036108</v>
          </cell>
          <cell r="L9">
            <v>27681899</v>
          </cell>
          <cell r="M9">
            <v>30347903</v>
          </cell>
          <cell r="N9">
            <v>34141143</v>
          </cell>
          <cell r="O9">
            <v>15451364</v>
          </cell>
          <cell r="P9">
            <v>11758584</v>
          </cell>
          <cell r="Q9">
            <v>15398898</v>
          </cell>
          <cell r="R9">
            <v>16798212</v>
          </cell>
          <cell r="S9">
            <v>20785924</v>
          </cell>
          <cell r="T9">
            <v>18447053</v>
          </cell>
          <cell r="U9">
            <v>16205823</v>
          </cell>
          <cell r="V9">
            <v>12808130</v>
          </cell>
          <cell r="W9">
            <v>14653462</v>
          </cell>
          <cell r="X9">
            <v>17918269</v>
          </cell>
          <cell r="Y9">
            <v>22528293</v>
          </cell>
          <cell r="Z9">
            <v>21931952</v>
          </cell>
          <cell r="AA9">
            <v>15744047</v>
          </cell>
          <cell r="AB9">
            <v>11231714</v>
          </cell>
          <cell r="AC9">
            <v>13134091</v>
          </cell>
          <cell r="AD9">
            <v>20852753</v>
          </cell>
          <cell r="AE9">
            <v>20159937</v>
          </cell>
          <cell r="AF9">
            <v>17173156</v>
          </cell>
          <cell r="AG9">
            <v>12006365</v>
          </cell>
          <cell r="AI9">
            <v>17665981</v>
          </cell>
        </row>
        <row r="10">
          <cell r="I10">
            <v>18294682</v>
          </cell>
          <cell r="J10">
            <v>16493000</v>
          </cell>
          <cell r="K10">
            <v>23791733</v>
          </cell>
          <cell r="L10">
            <v>25767479</v>
          </cell>
          <cell r="M10">
            <v>27713934</v>
          </cell>
          <cell r="N10">
            <v>30603190</v>
          </cell>
          <cell r="O10">
            <v>14907911</v>
          </cell>
          <cell r="P10">
            <v>11180142</v>
          </cell>
          <cell r="Q10">
            <v>14455761</v>
          </cell>
          <cell r="R10">
            <v>15737161</v>
          </cell>
          <cell r="S10">
            <v>18684232</v>
          </cell>
          <cell r="T10">
            <v>18029325</v>
          </cell>
          <cell r="U10">
            <v>15354369</v>
          </cell>
          <cell r="V10">
            <v>12293760</v>
          </cell>
          <cell r="W10">
            <v>14509946</v>
          </cell>
          <cell r="X10">
            <v>16658504</v>
          </cell>
          <cell r="Y10">
            <v>20997385</v>
          </cell>
          <cell r="Z10">
            <v>21100916</v>
          </cell>
          <cell r="AA10">
            <v>15134740</v>
          </cell>
          <cell r="AB10">
            <v>10931946</v>
          </cell>
          <cell r="AC10">
            <v>12559674</v>
          </cell>
          <cell r="AD10">
            <v>19122766</v>
          </cell>
          <cell r="AE10">
            <v>17557816</v>
          </cell>
          <cell r="AF10">
            <v>16986002</v>
          </cell>
          <cell r="AG10">
            <v>10988377</v>
          </cell>
          <cell r="AI10">
            <v>16493000</v>
          </cell>
        </row>
        <row r="11">
          <cell r="I11">
            <v>19399210</v>
          </cell>
          <cell r="J11">
            <v>17325272</v>
          </cell>
          <cell r="K11">
            <v>23892859</v>
          </cell>
          <cell r="L11">
            <v>27421692</v>
          </cell>
          <cell r="M11">
            <v>30236317</v>
          </cell>
          <cell r="N11">
            <v>32037487</v>
          </cell>
          <cell r="O11">
            <v>14547356</v>
          </cell>
          <cell r="P11">
            <v>10171203</v>
          </cell>
          <cell r="Q11">
            <v>12868422</v>
          </cell>
          <cell r="R11">
            <v>15343755</v>
          </cell>
          <cell r="S11">
            <v>16903062</v>
          </cell>
          <cell r="T11">
            <v>17622341</v>
          </cell>
          <cell r="U11">
            <v>14691556</v>
          </cell>
          <cell r="V11">
            <v>11000274</v>
          </cell>
          <cell r="W11">
            <v>15023466</v>
          </cell>
          <cell r="X11">
            <v>16900332</v>
          </cell>
          <cell r="Y11">
            <v>21688079</v>
          </cell>
          <cell r="Z11">
            <v>21855797</v>
          </cell>
          <cell r="AA11">
            <v>15367318</v>
          </cell>
          <cell r="AB11">
            <v>10865223</v>
          </cell>
          <cell r="AC11">
            <v>12282092</v>
          </cell>
          <cell r="AD11">
            <v>19538739</v>
          </cell>
          <cell r="AE11">
            <v>17627839</v>
          </cell>
          <cell r="AF11">
            <v>17506120</v>
          </cell>
          <cell r="AG11">
            <v>11661450</v>
          </cell>
          <cell r="AI11">
            <v>17325272</v>
          </cell>
        </row>
        <row r="12">
          <cell r="I12">
            <v>20185584</v>
          </cell>
          <cell r="J12">
            <v>17833549</v>
          </cell>
          <cell r="K12">
            <v>23342097</v>
          </cell>
          <cell r="L12">
            <v>27609233</v>
          </cell>
          <cell r="M12">
            <v>30809083</v>
          </cell>
          <cell r="N12">
            <v>33077177</v>
          </cell>
          <cell r="O12">
            <v>16038463</v>
          </cell>
          <cell r="P12">
            <v>11157089</v>
          </cell>
          <cell r="Q12">
            <v>13193614</v>
          </cell>
          <cell r="R12">
            <v>16741968</v>
          </cell>
          <cell r="S12">
            <v>18323013</v>
          </cell>
          <cell r="T12">
            <v>18976741</v>
          </cell>
          <cell r="U12">
            <v>16238150</v>
          </cell>
          <cell r="V12">
            <v>12240567</v>
          </cell>
          <cell r="W12">
            <v>15357543</v>
          </cell>
          <cell r="X12">
            <v>17090209</v>
          </cell>
          <cell r="Y12">
            <v>22893176</v>
          </cell>
          <cell r="Z12">
            <v>23399983</v>
          </cell>
          <cell r="AA12">
            <v>17303464</v>
          </cell>
          <cell r="AB12">
            <v>11394833</v>
          </cell>
          <cell r="AC12">
            <v>12449446</v>
          </cell>
          <cell r="AD12">
            <v>20997294</v>
          </cell>
          <cell r="AE12">
            <v>18760203</v>
          </cell>
          <cell r="AF12">
            <v>19255456</v>
          </cell>
          <cell r="AG12">
            <v>12613293</v>
          </cell>
          <cell r="AI12">
            <v>17833549</v>
          </cell>
        </row>
        <row r="13">
          <cell r="I13">
            <v>20089624</v>
          </cell>
          <cell r="J13">
            <v>18270758</v>
          </cell>
          <cell r="K13">
            <v>23673881</v>
          </cell>
          <cell r="L13">
            <v>27857094</v>
          </cell>
          <cell r="M13">
            <v>31427803</v>
          </cell>
          <cell r="N13">
            <v>33668586</v>
          </cell>
          <cell r="O13">
            <v>15795055</v>
          </cell>
          <cell r="P13">
            <v>11227960</v>
          </cell>
          <cell r="Q13">
            <v>12320619</v>
          </cell>
          <cell r="R13">
            <v>16239590</v>
          </cell>
          <cell r="S13">
            <v>17348266</v>
          </cell>
          <cell r="T13">
            <v>18537322</v>
          </cell>
          <cell r="U13">
            <v>15053779</v>
          </cell>
          <cell r="V13">
            <v>12216853</v>
          </cell>
          <cell r="W13">
            <v>14396689</v>
          </cell>
          <cell r="X13">
            <v>16638801</v>
          </cell>
          <cell r="Y13">
            <v>21604004</v>
          </cell>
          <cell r="Z13">
            <v>22020020</v>
          </cell>
          <cell r="AA13">
            <v>16230824</v>
          </cell>
          <cell r="AB13">
            <v>10752937</v>
          </cell>
          <cell r="AC13">
            <v>12290090</v>
          </cell>
          <cell r="AD13">
            <v>18073420</v>
          </cell>
          <cell r="AE13">
            <v>16970066</v>
          </cell>
          <cell r="AF13">
            <v>17330034</v>
          </cell>
          <cell r="AG13">
            <v>11001504</v>
          </cell>
          <cell r="AI13">
            <v>18270758</v>
          </cell>
        </row>
        <row r="14">
          <cell r="I14">
            <v>21238591</v>
          </cell>
          <cell r="J14">
            <v>19053109</v>
          </cell>
          <cell r="K14">
            <v>25513124</v>
          </cell>
          <cell r="L14">
            <v>30879605</v>
          </cell>
          <cell r="M14">
            <v>34496115</v>
          </cell>
          <cell r="N14">
            <v>36690031</v>
          </cell>
          <cell r="O14">
            <v>18645715</v>
          </cell>
          <cell r="P14">
            <v>12007240</v>
          </cell>
          <cell r="Q14">
            <v>12842785</v>
          </cell>
          <cell r="R14">
            <v>16743603</v>
          </cell>
          <cell r="S14">
            <v>17274332</v>
          </cell>
          <cell r="T14">
            <v>19157787</v>
          </cell>
          <cell r="U14">
            <v>15148452</v>
          </cell>
          <cell r="V14">
            <v>12213485</v>
          </cell>
          <cell r="W14">
            <v>16738913</v>
          </cell>
          <cell r="X14">
            <v>18077244</v>
          </cell>
          <cell r="Y14">
            <v>24659988</v>
          </cell>
          <cell r="Z14">
            <v>25828088</v>
          </cell>
          <cell r="AA14">
            <v>18142804</v>
          </cell>
          <cell r="AB14">
            <v>12007954</v>
          </cell>
          <cell r="AC14">
            <v>12798626</v>
          </cell>
          <cell r="AD14">
            <v>19566545</v>
          </cell>
          <cell r="AE14">
            <v>18686190</v>
          </cell>
          <cell r="AF14">
            <v>19830685</v>
          </cell>
          <cell r="AG14">
            <v>12337701</v>
          </cell>
          <cell r="AI14">
            <v>19053109</v>
          </cell>
        </row>
        <row r="15">
          <cell r="I15">
            <v>18611784</v>
          </cell>
          <cell r="J15">
            <v>15942471</v>
          </cell>
          <cell r="K15">
            <v>19791685</v>
          </cell>
          <cell r="L15">
            <v>25557335</v>
          </cell>
          <cell r="M15">
            <v>27948675</v>
          </cell>
          <cell r="N15">
            <v>29582208</v>
          </cell>
          <cell r="O15">
            <v>16938757</v>
          </cell>
          <cell r="P15">
            <v>9876778</v>
          </cell>
          <cell r="Q15">
            <v>10199405</v>
          </cell>
          <cell r="R15">
            <v>14169609</v>
          </cell>
          <cell r="S15">
            <v>14130212</v>
          </cell>
          <cell r="T15">
            <v>16599946</v>
          </cell>
          <cell r="U15">
            <v>13330909</v>
          </cell>
          <cell r="V15">
            <v>9948642</v>
          </cell>
          <cell r="W15">
            <v>13184727</v>
          </cell>
          <cell r="X15">
            <v>13685781</v>
          </cell>
          <cell r="Y15">
            <v>18481078</v>
          </cell>
          <cell r="Z15">
            <v>20019182</v>
          </cell>
          <cell r="AA15">
            <v>13972063</v>
          </cell>
          <cell r="AB15">
            <v>9515446</v>
          </cell>
          <cell r="AC15">
            <v>10259271</v>
          </cell>
          <cell r="AD15">
            <v>15435111</v>
          </cell>
          <cell r="AE15">
            <v>14405058</v>
          </cell>
          <cell r="AF15">
            <v>15798567</v>
          </cell>
          <cell r="AG15">
            <v>9675524</v>
          </cell>
          <cell r="AI15">
            <v>15942471</v>
          </cell>
        </row>
        <row r="16">
          <cell r="I16">
            <v>21216951</v>
          </cell>
          <cell r="J16">
            <v>17649664</v>
          </cell>
          <cell r="K16">
            <v>20714505</v>
          </cell>
          <cell r="L16">
            <v>27774819</v>
          </cell>
          <cell r="M16">
            <v>31179329</v>
          </cell>
          <cell r="N16">
            <v>31991837</v>
          </cell>
          <cell r="O16">
            <v>24176383</v>
          </cell>
          <cell r="P16">
            <v>10518634</v>
          </cell>
          <cell r="Q16">
            <v>11189063</v>
          </cell>
          <cell r="R16">
            <v>15475165</v>
          </cell>
          <cell r="S16">
            <v>15186812</v>
          </cell>
          <cell r="T16">
            <v>17403273</v>
          </cell>
          <cell r="U16">
            <v>14876841</v>
          </cell>
          <cell r="V16">
            <v>11035869</v>
          </cell>
          <cell r="W16">
            <v>13742012</v>
          </cell>
          <cell r="X16">
            <v>14996049</v>
          </cell>
          <cell r="Y16">
            <v>20061159</v>
          </cell>
          <cell r="Z16">
            <v>21092887</v>
          </cell>
          <cell r="AA16">
            <v>15526012</v>
          </cell>
          <cell r="AB16">
            <v>10531456</v>
          </cell>
          <cell r="AC16">
            <v>10967302</v>
          </cell>
          <cell r="AD16">
            <v>18499463</v>
          </cell>
          <cell r="AE16">
            <v>16295867</v>
          </cell>
          <cell r="AF16">
            <v>17277299</v>
          </cell>
          <cell r="AG16">
            <v>11470948</v>
          </cell>
          <cell r="AI16">
            <v>17649664</v>
          </cell>
        </row>
        <row r="17">
          <cell r="I17">
            <v>23378375</v>
          </cell>
          <cell r="J17">
            <v>20169472</v>
          </cell>
          <cell r="K17">
            <v>22165830</v>
          </cell>
          <cell r="L17">
            <v>31084073</v>
          </cell>
          <cell r="M17">
            <v>35400773</v>
          </cell>
          <cell r="N17">
            <v>36057255</v>
          </cell>
          <cell r="O17">
            <v>27519089</v>
          </cell>
          <cell r="P17">
            <v>11991313</v>
          </cell>
          <cell r="Q17">
            <v>12303621</v>
          </cell>
          <cell r="R17">
            <v>17328729</v>
          </cell>
          <cell r="S17">
            <v>17082992</v>
          </cell>
          <cell r="T17">
            <v>19745272</v>
          </cell>
          <cell r="U17">
            <v>16941888</v>
          </cell>
          <cell r="V17">
            <v>12573270</v>
          </cell>
          <cell r="W17">
            <v>15128491</v>
          </cell>
          <cell r="X17">
            <v>16941413</v>
          </cell>
          <cell r="Y17">
            <v>23347508</v>
          </cell>
          <cell r="Z17">
            <v>23730991</v>
          </cell>
          <cell r="AA17">
            <v>18432753</v>
          </cell>
          <cell r="AB17">
            <v>11709907</v>
          </cell>
          <cell r="AC17">
            <v>11564620</v>
          </cell>
          <cell r="AD17">
            <v>18196632</v>
          </cell>
          <cell r="AE17">
            <v>17093221</v>
          </cell>
          <cell r="AF17">
            <v>18546169</v>
          </cell>
          <cell r="AG17">
            <v>12416396</v>
          </cell>
          <cell r="AI17">
            <v>20169472</v>
          </cell>
        </row>
        <row r="18">
          <cell r="I18">
            <v>24607757</v>
          </cell>
          <cell r="J18">
            <v>21180750</v>
          </cell>
          <cell r="K18">
            <v>23506165</v>
          </cell>
          <cell r="L18">
            <v>32604130</v>
          </cell>
          <cell r="M18">
            <v>36686938</v>
          </cell>
          <cell r="N18">
            <v>38967501</v>
          </cell>
          <cell r="O18">
            <v>28917910</v>
          </cell>
          <cell r="P18">
            <v>13870763</v>
          </cell>
          <cell r="Q18">
            <v>13582952</v>
          </cell>
          <cell r="R18">
            <v>19475107</v>
          </cell>
          <cell r="S18">
            <v>18570132</v>
          </cell>
          <cell r="T18">
            <v>21581462</v>
          </cell>
          <cell r="U18">
            <v>18686124</v>
          </cell>
          <cell r="V18">
            <v>14047494</v>
          </cell>
          <cell r="W18">
            <v>16505707</v>
          </cell>
          <cell r="X18">
            <v>18687125</v>
          </cell>
          <cell r="Y18">
            <v>27070588</v>
          </cell>
          <cell r="Z18">
            <v>27484575</v>
          </cell>
          <cell r="AA18">
            <v>21068780</v>
          </cell>
          <cell r="AB18">
            <v>13902381</v>
          </cell>
          <cell r="AC18">
            <v>12816132</v>
          </cell>
          <cell r="AD18">
            <v>19497208</v>
          </cell>
          <cell r="AE18">
            <v>19907141</v>
          </cell>
          <cell r="AF18">
            <v>20447546</v>
          </cell>
          <cell r="AG18">
            <v>13482944</v>
          </cell>
          <cell r="AI18">
            <v>21180750</v>
          </cell>
        </row>
        <row r="19">
          <cell r="I19">
            <v>21833338</v>
          </cell>
          <cell r="J19">
            <v>18068049</v>
          </cell>
          <cell r="K19">
            <v>20133169</v>
          </cell>
          <cell r="L19">
            <v>27552321</v>
          </cell>
          <cell r="M19">
            <v>29780765</v>
          </cell>
          <cell r="N19">
            <v>33336113</v>
          </cell>
          <cell r="O19">
            <v>25285645</v>
          </cell>
          <cell r="P19">
            <v>11779392</v>
          </cell>
          <cell r="Q19">
            <v>11326363</v>
          </cell>
          <cell r="R19">
            <v>16360498</v>
          </cell>
          <cell r="S19">
            <v>15385539</v>
          </cell>
          <cell r="T19">
            <v>18642939</v>
          </cell>
          <cell r="U19">
            <v>16043366</v>
          </cell>
          <cell r="V19">
            <v>12042184</v>
          </cell>
          <cell r="W19">
            <v>14388236</v>
          </cell>
          <cell r="X19">
            <v>15026539</v>
          </cell>
          <cell r="Y19">
            <v>20783273</v>
          </cell>
          <cell r="Z19">
            <v>22656449</v>
          </cell>
          <cell r="AA19">
            <v>17450519</v>
          </cell>
          <cell r="AB19">
            <v>11980317</v>
          </cell>
          <cell r="AC19">
            <v>11001419</v>
          </cell>
          <cell r="AD19">
            <v>17494218</v>
          </cell>
          <cell r="AE19">
            <v>17885716</v>
          </cell>
          <cell r="AF19">
            <v>19655535</v>
          </cell>
          <cell r="AG19">
            <v>12393091</v>
          </cell>
          <cell r="AI19">
            <v>18068049</v>
          </cell>
        </row>
        <row r="20">
          <cell r="I20">
            <v>22951784</v>
          </cell>
          <cell r="J20">
            <v>19411871</v>
          </cell>
          <cell r="K20">
            <v>20807639</v>
          </cell>
          <cell r="L20">
            <v>30167151</v>
          </cell>
          <cell r="M20">
            <v>31944115</v>
          </cell>
          <cell r="N20">
            <v>35717680</v>
          </cell>
          <cell r="O20">
            <v>27733142</v>
          </cell>
          <cell r="P20">
            <v>13416106</v>
          </cell>
          <cell r="Q20">
            <v>13149263</v>
          </cell>
          <cell r="R20">
            <v>18558623</v>
          </cell>
          <cell r="S20">
            <v>16928547</v>
          </cell>
          <cell r="T20">
            <v>20796158</v>
          </cell>
          <cell r="U20">
            <v>17856625</v>
          </cell>
          <cell r="V20">
            <v>14167557</v>
          </cell>
          <cell r="W20">
            <v>15580286</v>
          </cell>
          <cell r="X20">
            <v>16243665</v>
          </cell>
          <cell r="Y20">
            <v>22645263</v>
          </cell>
          <cell r="Z20">
            <v>24651428</v>
          </cell>
          <cell r="AA20">
            <v>18870341</v>
          </cell>
          <cell r="AB20">
            <v>12923158</v>
          </cell>
          <cell r="AC20">
            <v>11710680</v>
          </cell>
          <cell r="AD20">
            <v>17207065</v>
          </cell>
          <cell r="AE20">
            <v>17989017</v>
          </cell>
          <cell r="AF20">
            <v>19424425</v>
          </cell>
          <cell r="AG20">
            <v>12740393</v>
          </cell>
          <cell r="AI20">
            <v>19411871</v>
          </cell>
        </row>
        <row r="21">
          <cell r="I21">
            <v>21888126</v>
          </cell>
          <cell r="J21">
            <v>17634052</v>
          </cell>
          <cell r="K21">
            <v>18095187</v>
          </cell>
          <cell r="L21">
            <v>26379242</v>
          </cell>
          <cell r="M21">
            <v>28265497</v>
          </cell>
          <cell r="N21">
            <v>31538829</v>
          </cell>
          <cell r="O21">
            <v>25742995</v>
          </cell>
          <cell r="P21">
            <v>11930014</v>
          </cell>
          <cell r="Q21">
            <v>11465037</v>
          </cell>
          <cell r="R21">
            <v>16668360</v>
          </cell>
          <cell r="S21">
            <v>15579112</v>
          </cell>
          <cell r="T21">
            <v>18507395</v>
          </cell>
          <cell r="U21">
            <v>16985594</v>
          </cell>
          <cell r="V21">
            <v>12702656</v>
          </cell>
          <cell r="W21">
            <v>13319816</v>
          </cell>
          <cell r="X21">
            <v>14962295</v>
          </cell>
          <cell r="Y21">
            <v>20477547</v>
          </cell>
          <cell r="Z21">
            <v>22202238</v>
          </cell>
          <cell r="AA21">
            <v>17881900</v>
          </cell>
          <cell r="AB21">
            <v>11849060</v>
          </cell>
          <cell r="AC21">
            <v>10955859</v>
          </cell>
          <cell r="AD21">
            <v>16276757</v>
          </cell>
          <cell r="AE21">
            <v>17345162</v>
          </cell>
          <cell r="AF21">
            <v>18416413</v>
          </cell>
          <cell r="AG21">
            <v>12368439</v>
          </cell>
          <cell r="AI21">
            <v>17634052</v>
          </cell>
        </row>
        <row r="22">
          <cell r="I22">
            <v>20613217</v>
          </cell>
          <cell r="J22">
            <v>16998655</v>
          </cell>
          <cell r="K22">
            <v>16157382</v>
          </cell>
          <cell r="L22">
            <v>24053933</v>
          </cell>
          <cell r="M22">
            <v>25833664</v>
          </cell>
          <cell r="N22">
            <v>28353989</v>
          </cell>
          <cell r="O22">
            <v>25792134</v>
          </cell>
          <cell r="P22">
            <v>10838399</v>
          </cell>
          <cell r="Q22">
            <v>10210886</v>
          </cell>
          <cell r="R22">
            <v>15160538</v>
          </cell>
          <cell r="S22">
            <v>14900295</v>
          </cell>
          <cell r="T22">
            <v>17906550</v>
          </cell>
          <cell r="U22">
            <v>15642548</v>
          </cell>
          <cell r="V22">
            <v>12755454</v>
          </cell>
          <cell r="W22">
            <v>11528943</v>
          </cell>
          <cell r="X22">
            <v>13371172</v>
          </cell>
          <cell r="Y22">
            <v>17788491</v>
          </cell>
          <cell r="Z22">
            <v>19228758</v>
          </cell>
          <cell r="AA22">
            <v>16155197</v>
          </cell>
          <cell r="AB22">
            <v>10572797</v>
          </cell>
          <cell r="AC22">
            <v>9240821</v>
          </cell>
          <cell r="AD22">
            <v>14524703</v>
          </cell>
          <cell r="AE22">
            <v>15538917</v>
          </cell>
          <cell r="AF22">
            <v>16595533</v>
          </cell>
          <cell r="AG22">
            <v>11175324</v>
          </cell>
          <cell r="AI22">
            <v>16998655</v>
          </cell>
        </row>
        <row r="23">
          <cell r="I23">
            <v>22385815</v>
          </cell>
          <cell r="J23">
            <v>18002891</v>
          </cell>
          <cell r="K23">
            <v>18324510</v>
          </cell>
          <cell r="L23">
            <v>26815484</v>
          </cell>
          <cell r="M23">
            <v>28428514</v>
          </cell>
          <cell r="N23">
            <v>32583055</v>
          </cell>
          <cell r="O23">
            <v>29750127</v>
          </cell>
          <cell r="P23">
            <v>11015126</v>
          </cell>
          <cell r="Q23">
            <v>9995619</v>
          </cell>
          <cell r="R23">
            <v>14043421</v>
          </cell>
          <cell r="S23">
            <v>13478086</v>
          </cell>
          <cell r="T23">
            <v>16488520</v>
          </cell>
          <cell r="U23">
            <v>14234688</v>
          </cell>
          <cell r="V23">
            <v>11846440</v>
          </cell>
          <cell r="W23">
            <v>11273084</v>
          </cell>
          <cell r="X23">
            <v>12039305</v>
          </cell>
          <cell r="Y23">
            <v>16960432</v>
          </cell>
          <cell r="Z23">
            <v>18509646</v>
          </cell>
          <cell r="AA23">
            <v>16449183</v>
          </cell>
          <cell r="AB23">
            <v>10130262</v>
          </cell>
          <cell r="AC23">
            <v>8881668</v>
          </cell>
          <cell r="AD23">
            <v>13193725</v>
          </cell>
          <cell r="AE23">
            <v>15568058</v>
          </cell>
          <cell r="AF23">
            <v>15933970</v>
          </cell>
          <cell r="AG23">
            <v>10664202</v>
          </cell>
          <cell r="AI23">
            <v>18002891</v>
          </cell>
        </row>
        <row r="24">
          <cell r="I24">
            <v>23768453</v>
          </cell>
          <cell r="J24">
            <v>18324936</v>
          </cell>
          <cell r="K24">
            <v>18878512</v>
          </cell>
          <cell r="L24">
            <v>27914337</v>
          </cell>
          <cell r="M24">
            <v>28601804</v>
          </cell>
          <cell r="N24">
            <v>30245910</v>
          </cell>
          <cell r="O24">
            <v>34004571</v>
          </cell>
          <cell r="P24">
            <v>12110411</v>
          </cell>
          <cell r="Q24">
            <v>11083438</v>
          </cell>
          <cell r="R24">
            <v>15343897</v>
          </cell>
          <cell r="S24">
            <v>14969635</v>
          </cell>
          <cell r="T24">
            <v>18666262</v>
          </cell>
          <cell r="U24">
            <v>15481292</v>
          </cell>
          <cell r="V24">
            <v>13284906</v>
          </cell>
          <cell r="W24">
            <v>13017475</v>
          </cell>
          <cell r="X24">
            <v>14829091</v>
          </cell>
          <cell r="Y24">
            <v>19995455</v>
          </cell>
          <cell r="Z24">
            <v>21889789</v>
          </cell>
          <cell r="AA24">
            <v>21078236</v>
          </cell>
          <cell r="AB24">
            <v>12597025</v>
          </cell>
          <cell r="AC24">
            <v>10657458</v>
          </cell>
          <cell r="AD24">
            <v>15495317</v>
          </cell>
          <cell r="AE24">
            <v>18465017</v>
          </cell>
          <cell r="AF24">
            <v>19517840</v>
          </cell>
          <cell r="AG24">
            <v>13204631</v>
          </cell>
          <cell r="AI24">
            <v>18324936</v>
          </cell>
        </row>
        <row r="25">
          <cell r="I25">
            <v>24439188</v>
          </cell>
          <cell r="J25">
            <v>17511077</v>
          </cell>
          <cell r="K25">
            <v>17029407</v>
          </cell>
          <cell r="L25">
            <v>28478482</v>
          </cell>
          <cell r="M25">
            <v>27331599</v>
          </cell>
          <cell r="N25">
            <v>28501886</v>
          </cell>
          <cell r="O25">
            <v>33601427</v>
          </cell>
          <cell r="P25">
            <v>11959891</v>
          </cell>
          <cell r="Q25">
            <v>10532270</v>
          </cell>
          <cell r="R25">
            <v>14568011</v>
          </cell>
          <cell r="S25">
            <v>14826348</v>
          </cell>
          <cell r="T25">
            <v>17824894</v>
          </cell>
          <cell r="U25">
            <v>15308585</v>
          </cell>
          <cell r="V25">
            <v>13515660</v>
          </cell>
          <cell r="W25">
            <v>12224629</v>
          </cell>
          <cell r="X25">
            <v>13139205</v>
          </cell>
          <cell r="Y25">
            <v>17481987</v>
          </cell>
          <cell r="Z25">
            <v>18778989</v>
          </cell>
          <cell r="AA25">
            <v>19411614</v>
          </cell>
          <cell r="AB25">
            <v>11166811</v>
          </cell>
          <cell r="AC25">
            <v>9837087</v>
          </cell>
          <cell r="AD25">
            <v>12908804</v>
          </cell>
          <cell r="AE25">
            <v>15714402</v>
          </cell>
          <cell r="AF25">
            <v>16934052</v>
          </cell>
          <cell r="AG25">
            <v>11407471</v>
          </cell>
          <cell r="AI25">
            <v>17511077</v>
          </cell>
        </row>
        <row r="26">
          <cell r="I26">
            <v>25531345</v>
          </cell>
          <cell r="J26">
            <v>18272305</v>
          </cell>
          <cell r="K26">
            <v>17316767</v>
          </cell>
          <cell r="L26">
            <v>27781708</v>
          </cell>
          <cell r="M26">
            <v>27063565</v>
          </cell>
          <cell r="N26">
            <v>28185379</v>
          </cell>
          <cell r="O26">
            <v>33781911</v>
          </cell>
          <cell r="P26">
            <v>12694146</v>
          </cell>
          <cell r="Q26">
            <v>10383914</v>
          </cell>
          <cell r="R26">
            <v>14623475</v>
          </cell>
          <cell r="S26">
            <v>15009371</v>
          </cell>
          <cell r="T26">
            <v>17262900</v>
          </cell>
          <cell r="U26">
            <v>15317205</v>
          </cell>
          <cell r="V26">
            <v>13779509</v>
          </cell>
          <cell r="W26">
            <v>11676072</v>
          </cell>
          <cell r="X26">
            <v>14190620</v>
          </cell>
          <cell r="Y26">
            <v>17494035</v>
          </cell>
          <cell r="Z26">
            <v>19438585</v>
          </cell>
          <cell r="AA26">
            <v>19754435</v>
          </cell>
          <cell r="AB26">
            <v>12287763</v>
          </cell>
          <cell r="AC26">
            <v>10314537</v>
          </cell>
          <cell r="AD26">
            <v>14287966</v>
          </cell>
          <cell r="AE26">
            <v>17503912</v>
          </cell>
          <cell r="AF26">
            <v>18113141</v>
          </cell>
          <cell r="AG26">
            <v>13059981</v>
          </cell>
          <cell r="AI26">
            <v>18272305</v>
          </cell>
        </row>
        <row r="28">
          <cell r="I28">
            <v>-6919</v>
          </cell>
          <cell r="J28">
            <v>-1060</v>
          </cell>
          <cell r="K28">
            <v>-6630</v>
          </cell>
          <cell r="L28">
            <v>-7045</v>
          </cell>
          <cell r="M28">
            <v>-1203</v>
          </cell>
          <cell r="N28">
            <v>-5321</v>
          </cell>
          <cell r="O28">
            <v>6642960</v>
          </cell>
          <cell r="P28">
            <v>4727179</v>
          </cell>
          <cell r="Q28">
            <v>5531909</v>
          </cell>
          <cell r="R28">
            <v>6303777</v>
          </cell>
          <cell r="S28">
            <v>7518316</v>
          </cell>
          <cell r="T28">
            <v>6447945</v>
          </cell>
          <cell r="U28">
            <v>5807807</v>
          </cell>
          <cell r="V28">
            <v>5902180</v>
          </cell>
          <cell r="W28">
            <v>7280421</v>
          </cell>
          <cell r="X28">
            <v>10164211</v>
          </cell>
          <cell r="Y28">
            <v>11813648</v>
          </cell>
          <cell r="Z28">
            <v>11557377</v>
          </cell>
          <cell r="AA28">
            <v>7023995</v>
          </cell>
          <cell r="AB28">
            <v>4886732</v>
          </cell>
          <cell r="AC28">
            <v>5391094</v>
          </cell>
          <cell r="AD28">
            <v>6867066</v>
          </cell>
          <cell r="AE28">
            <v>6941282</v>
          </cell>
          <cell r="AF28">
            <v>5387138</v>
          </cell>
          <cell r="AG28">
            <v>4754657</v>
          </cell>
          <cell r="AI28">
            <v>-1060</v>
          </cell>
        </row>
        <row r="29">
          <cell r="I29">
            <v>0</v>
          </cell>
          <cell r="J29">
            <v>146</v>
          </cell>
          <cell r="K29">
            <v>130</v>
          </cell>
          <cell r="L29">
            <v>-846</v>
          </cell>
          <cell r="M29">
            <v>-5645</v>
          </cell>
          <cell r="N29">
            <v>-17527</v>
          </cell>
          <cell r="O29">
            <v>7909363</v>
          </cell>
          <cell r="P29">
            <v>5321473</v>
          </cell>
          <cell r="Q29">
            <v>6475081</v>
          </cell>
          <cell r="R29">
            <v>7105572</v>
          </cell>
          <cell r="S29">
            <v>8317374</v>
          </cell>
          <cell r="T29">
            <v>7202866</v>
          </cell>
          <cell r="U29">
            <v>6444879</v>
          </cell>
          <cell r="V29">
            <v>6717608</v>
          </cell>
          <cell r="W29">
            <v>7929816</v>
          </cell>
          <cell r="X29">
            <v>10718108</v>
          </cell>
          <cell r="Y29">
            <v>13215708</v>
          </cell>
          <cell r="Z29">
            <v>12540430</v>
          </cell>
          <cell r="AA29">
            <v>8201971</v>
          </cell>
          <cell r="AB29">
            <v>5584335</v>
          </cell>
          <cell r="AC29">
            <v>6071789</v>
          </cell>
          <cell r="AD29">
            <v>8332832</v>
          </cell>
          <cell r="AE29">
            <v>8450064</v>
          </cell>
          <cell r="AF29">
            <v>6633994</v>
          </cell>
          <cell r="AG29">
            <v>5562879</v>
          </cell>
          <cell r="AI29">
            <v>146</v>
          </cell>
        </row>
        <row r="30">
          <cell r="I30">
            <v>-360</v>
          </cell>
          <cell r="J30">
            <v>-400</v>
          </cell>
          <cell r="K30">
            <v>209</v>
          </cell>
          <cell r="L30">
            <v>100</v>
          </cell>
          <cell r="M30">
            <v>3</v>
          </cell>
          <cell r="N30">
            <v>-11302</v>
          </cell>
          <cell r="O30">
            <v>6880161</v>
          </cell>
          <cell r="P30">
            <v>4737672</v>
          </cell>
          <cell r="Q30">
            <v>5469349</v>
          </cell>
          <cell r="R30">
            <v>5824846</v>
          </cell>
          <cell r="S30">
            <v>6791944</v>
          </cell>
          <cell r="T30">
            <v>6310463</v>
          </cell>
          <cell r="U30">
            <v>5563490</v>
          </cell>
          <cell r="V30">
            <v>6044849</v>
          </cell>
          <cell r="W30">
            <v>6831420</v>
          </cell>
          <cell r="X30">
            <v>8920798</v>
          </cell>
          <cell r="Y30">
            <v>11279915</v>
          </cell>
          <cell r="Z30">
            <v>11051690</v>
          </cell>
          <cell r="AA30">
            <v>7221992</v>
          </cell>
          <cell r="AB30">
            <v>4829456</v>
          </cell>
          <cell r="AC30">
            <v>4974841</v>
          </cell>
          <cell r="AD30">
            <v>7004878</v>
          </cell>
          <cell r="AE30">
            <v>6867218</v>
          </cell>
          <cell r="AF30">
            <v>6220868</v>
          </cell>
          <cell r="AG30">
            <v>4574372</v>
          </cell>
          <cell r="AI30">
            <v>-400</v>
          </cell>
        </row>
        <row r="31">
          <cell r="I31">
            <v>0</v>
          </cell>
          <cell r="J31">
            <v>66</v>
          </cell>
          <cell r="K31">
            <v>57</v>
          </cell>
          <cell r="L31">
            <v>23</v>
          </cell>
          <cell r="M31">
            <v>-1692</v>
          </cell>
          <cell r="N31">
            <v>-7211</v>
          </cell>
          <cell r="O31">
            <v>6225487</v>
          </cell>
          <cell r="P31">
            <v>4175681</v>
          </cell>
          <cell r="Q31">
            <v>5089361</v>
          </cell>
          <cell r="R31">
            <v>5580328</v>
          </cell>
          <cell r="S31">
            <v>6437456</v>
          </cell>
          <cell r="T31">
            <v>6130105</v>
          </cell>
          <cell r="U31">
            <v>5419496</v>
          </cell>
          <cell r="V31">
            <v>4922980</v>
          </cell>
          <cell r="W31">
            <v>6328977</v>
          </cell>
          <cell r="X31">
            <v>7722667</v>
          </cell>
          <cell r="Y31">
            <v>9793356</v>
          </cell>
          <cell r="Z31">
            <v>9985505</v>
          </cell>
          <cell r="AA31">
            <v>6502904</v>
          </cell>
          <cell r="AB31">
            <v>4361673</v>
          </cell>
          <cell r="AC31">
            <v>4467734</v>
          </cell>
          <cell r="AD31">
            <v>6335542</v>
          </cell>
          <cell r="AE31">
            <v>6080264</v>
          </cell>
          <cell r="AF31">
            <v>5622805</v>
          </cell>
          <cell r="AG31">
            <v>4036742</v>
          </cell>
          <cell r="AI31">
            <v>66</v>
          </cell>
        </row>
        <row r="32">
          <cell r="I32">
            <v>0</v>
          </cell>
          <cell r="J32">
            <v>34</v>
          </cell>
          <cell r="K32">
            <v>0</v>
          </cell>
          <cell r="L32">
            <v>-27128</v>
          </cell>
          <cell r="M32">
            <v>-1338</v>
          </cell>
          <cell r="N32">
            <v>-6704</v>
          </cell>
          <cell r="O32">
            <v>8892227</v>
          </cell>
          <cell r="P32">
            <v>5602019</v>
          </cell>
          <cell r="Q32">
            <v>6220891</v>
          </cell>
          <cell r="R32">
            <v>7382625</v>
          </cell>
          <cell r="S32">
            <v>8025339</v>
          </cell>
          <cell r="T32">
            <v>8289065</v>
          </cell>
          <cell r="U32">
            <v>6968919</v>
          </cell>
          <cell r="V32">
            <v>5813450</v>
          </cell>
          <cell r="W32">
            <v>7991894</v>
          </cell>
          <cell r="X32">
            <v>9421048</v>
          </cell>
          <cell r="Y32">
            <v>12571268</v>
          </cell>
          <cell r="Z32">
            <v>12730812</v>
          </cell>
          <cell r="AA32">
            <v>8325179</v>
          </cell>
          <cell r="AB32">
            <v>5262839</v>
          </cell>
          <cell r="AC32">
            <v>5525475</v>
          </cell>
          <cell r="AD32">
            <v>7824875</v>
          </cell>
          <cell r="AE32">
            <v>7437712</v>
          </cell>
          <cell r="AF32">
            <v>7148986</v>
          </cell>
          <cell r="AG32">
            <v>5194114</v>
          </cell>
          <cell r="AI32">
            <v>34</v>
          </cell>
        </row>
        <row r="33">
          <cell r="I33">
            <v>14</v>
          </cell>
          <cell r="J33">
            <v>-14</v>
          </cell>
          <cell r="K33">
            <v>88</v>
          </cell>
          <cell r="L33">
            <v>-2767</v>
          </cell>
          <cell r="M33">
            <v>-76</v>
          </cell>
          <cell r="N33">
            <v>-10467</v>
          </cell>
          <cell r="O33">
            <v>7730456</v>
          </cell>
          <cell r="P33">
            <v>4861251</v>
          </cell>
          <cell r="Q33">
            <v>5321871</v>
          </cell>
          <cell r="R33">
            <v>6251391</v>
          </cell>
          <cell r="S33">
            <v>7039342</v>
          </cell>
          <cell r="T33">
            <v>7489780</v>
          </cell>
          <cell r="U33">
            <v>5852916</v>
          </cell>
          <cell r="V33">
            <v>5132761</v>
          </cell>
          <cell r="W33">
            <v>6391379</v>
          </cell>
          <cell r="X33">
            <v>7408083</v>
          </cell>
          <cell r="Y33">
            <v>10430216</v>
          </cell>
          <cell r="Z33">
            <v>10227146</v>
          </cell>
          <cell r="AA33">
            <v>7187608</v>
          </cell>
          <cell r="AB33">
            <v>4408861</v>
          </cell>
          <cell r="AC33">
            <v>4443603</v>
          </cell>
          <cell r="AD33">
            <v>6308025</v>
          </cell>
          <cell r="AE33">
            <v>5307926</v>
          </cell>
          <cell r="AF33">
            <v>5197472</v>
          </cell>
          <cell r="AG33">
            <v>3678691</v>
          </cell>
          <cell r="AI33">
            <v>-14</v>
          </cell>
        </row>
        <row r="34">
          <cell r="I34">
            <v>-14</v>
          </cell>
          <cell r="J34">
            <v>-25603</v>
          </cell>
          <cell r="K34">
            <v>-83</v>
          </cell>
          <cell r="L34">
            <v>0</v>
          </cell>
          <cell r="M34">
            <v>-16887</v>
          </cell>
          <cell r="N34">
            <v>-2797</v>
          </cell>
          <cell r="O34">
            <v>8148309</v>
          </cell>
          <cell r="P34">
            <v>5322219</v>
          </cell>
          <cell r="Q34">
            <v>5515347</v>
          </cell>
          <cell r="R34">
            <v>6960684</v>
          </cell>
          <cell r="S34">
            <v>7312886</v>
          </cell>
          <cell r="T34">
            <v>8277588</v>
          </cell>
          <cell r="U34">
            <v>6457737</v>
          </cell>
          <cell r="V34">
            <v>5944267</v>
          </cell>
          <cell r="W34">
            <v>7610138</v>
          </cell>
          <cell r="X34">
            <v>8765837</v>
          </cell>
          <cell r="Y34">
            <v>12349371</v>
          </cell>
          <cell r="Z34">
            <v>12160729</v>
          </cell>
          <cell r="AA34">
            <v>8614832</v>
          </cell>
          <cell r="AB34">
            <v>5098588</v>
          </cell>
          <cell r="AC34">
            <v>5007016</v>
          </cell>
          <cell r="AD34">
            <v>7949983</v>
          </cell>
          <cell r="AE34">
            <v>8213093</v>
          </cell>
          <cell r="AF34">
            <v>8051150</v>
          </cell>
          <cell r="AG34">
            <v>5511291</v>
          </cell>
          <cell r="AI34">
            <v>-25603</v>
          </cell>
        </row>
        <row r="35">
          <cell r="I35">
            <v>0</v>
          </cell>
          <cell r="J35">
            <v>107</v>
          </cell>
          <cell r="K35">
            <v>-1752</v>
          </cell>
          <cell r="L35">
            <v>0</v>
          </cell>
          <cell r="M35">
            <v>34</v>
          </cell>
          <cell r="N35">
            <v>-4619</v>
          </cell>
          <cell r="O35">
            <v>6898465</v>
          </cell>
          <cell r="P35">
            <v>5852083</v>
          </cell>
          <cell r="Q35">
            <v>6000732</v>
          </cell>
          <cell r="R35">
            <v>7436042</v>
          </cell>
          <cell r="S35">
            <v>7779406</v>
          </cell>
          <cell r="T35">
            <v>9148847</v>
          </cell>
          <cell r="U35">
            <v>7413544</v>
          </cell>
          <cell r="V35">
            <v>6679859</v>
          </cell>
          <cell r="W35">
            <v>8901091</v>
          </cell>
          <cell r="X35">
            <v>9937010</v>
          </cell>
          <cell r="Y35">
            <v>13848281</v>
          </cell>
          <cell r="Z35">
            <v>14567628</v>
          </cell>
          <cell r="AA35">
            <v>10106129</v>
          </cell>
          <cell r="AB35">
            <v>5995576</v>
          </cell>
          <cell r="AC35">
            <v>5879597</v>
          </cell>
          <cell r="AD35">
            <v>8308376</v>
          </cell>
          <cell r="AE35">
            <v>7944679</v>
          </cell>
          <cell r="AF35">
            <v>7946299</v>
          </cell>
          <cell r="AG35">
            <v>5567215</v>
          </cell>
          <cell r="AI35">
            <v>107</v>
          </cell>
        </row>
        <row r="36">
          <cell r="I36">
            <v>0</v>
          </cell>
          <cell r="J36">
            <v>-321</v>
          </cell>
          <cell r="K36">
            <v>-529</v>
          </cell>
          <cell r="L36">
            <v>5</v>
          </cell>
          <cell r="M36">
            <v>-20102</v>
          </cell>
          <cell r="N36">
            <v>-74</v>
          </cell>
          <cell r="O36">
            <v>4274983</v>
          </cell>
          <cell r="P36">
            <v>5106879</v>
          </cell>
          <cell r="Q36">
            <v>5097406</v>
          </cell>
          <cell r="R36">
            <v>6491247</v>
          </cell>
          <cell r="S36">
            <v>6726621</v>
          </cell>
          <cell r="T36">
            <v>7531022</v>
          </cell>
          <cell r="U36">
            <v>6181695</v>
          </cell>
          <cell r="V36">
            <v>4914045</v>
          </cell>
          <cell r="W36">
            <v>6936988</v>
          </cell>
          <cell r="X36">
            <v>7687878</v>
          </cell>
          <cell r="Y36">
            <v>10684128</v>
          </cell>
          <cell r="Z36">
            <v>11333305</v>
          </cell>
          <cell r="AA36">
            <v>7768608</v>
          </cell>
          <cell r="AB36">
            <v>4950697</v>
          </cell>
          <cell r="AC36">
            <v>4792258</v>
          </cell>
          <cell r="AD36">
            <v>6877801</v>
          </cell>
          <cell r="AE36">
            <v>6516363</v>
          </cell>
          <cell r="AF36">
            <v>6814218</v>
          </cell>
          <cell r="AG36">
            <v>4703044</v>
          </cell>
          <cell r="AI36">
            <v>-321</v>
          </cell>
        </row>
        <row r="37">
          <cell r="I37">
            <v>14</v>
          </cell>
          <cell r="J37">
            <v>147</v>
          </cell>
          <cell r="K37">
            <v>-732</v>
          </cell>
          <cell r="L37">
            <v>10</v>
          </cell>
          <cell r="M37">
            <v>-5076</v>
          </cell>
          <cell r="N37">
            <v>-1045</v>
          </cell>
          <cell r="O37">
            <v>10631</v>
          </cell>
          <cell r="P37">
            <v>5904562</v>
          </cell>
          <cell r="Q37">
            <v>5692588</v>
          </cell>
          <cell r="R37">
            <v>7518264</v>
          </cell>
          <cell r="S37">
            <v>7444140</v>
          </cell>
          <cell r="T37">
            <v>8636408</v>
          </cell>
          <cell r="U37">
            <v>7231850</v>
          </cell>
          <cell r="V37">
            <v>6033877</v>
          </cell>
          <cell r="W37">
            <v>8851290</v>
          </cell>
          <cell r="X37">
            <v>9386751</v>
          </cell>
          <cell r="Y37">
            <v>13711949</v>
          </cell>
          <cell r="Z37">
            <v>13869700</v>
          </cell>
          <cell r="AA37">
            <v>9849717</v>
          </cell>
          <cell r="AB37">
            <v>6135028</v>
          </cell>
          <cell r="AC37">
            <v>5523988</v>
          </cell>
          <cell r="AD37">
            <v>7688125</v>
          </cell>
          <cell r="AE37">
            <v>7343841</v>
          </cell>
          <cell r="AF37">
            <v>7393602</v>
          </cell>
          <cell r="AG37">
            <v>5351983</v>
          </cell>
          <cell r="AI37">
            <v>147</v>
          </cell>
        </row>
        <row r="38">
          <cell r="I38">
            <v>-7</v>
          </cell>
          <cell r="J38">
            <v>187</v>
          </cell>
          <cell r="K38">
            <v>30</v>
          </cell>
          <cell r="L38">
            <v>-420</v>
          </cell>
          <cell r="M38">
            <v>0</v>
          </cell>
          <cell r="N38">
            <v>-2382</v>
          </cell>
          <cell r="O38">
            <v>10586</v>
          </cell>
          <cell r="P38">
            <v>6375317</v>
          </cell>
          <cell r="Q38">
            <v>6265859</v>
          </cell>
          <cell r="R38">
            <v>7809546</v>
          </cell>
          <cell r="S38">
            <v>7822957</v>
          </cell>
          <cell r="T38">
            <v>8777391</v>
          </cell>
          <cell r="U38">
            <v>7869121</v>
          </cell>
          <cell r="V38">
            <v>5734928</v>
          </cell>
          <cell r="W38">
            <v>8007221</v>
          </cell>
          <cell r="X38">
            <v>9018568</v>
          </cell>
          <cell r="Y38">
            <v>12484741</v>
          </cell>
          <cell r="Z38">
            <v>13302340</v>
          </cell>
          <cell r="AA38">
            <v>9833883</v>
          </cell>
          <cell r="AB38">
            <v>6335717</v>
          </cell>
          <cell r="AC38">
            <v>5851255</v>
          </cell>
          <cell r="AD38">
            <v>9069240</v>
          </cell>
          <cell r="AE38">
            <v>8609899</v>
          </cell>
          <cell r="AF38">
            <v>8830621</v>
          </cell>
          <cell r="AG38">
            <v>6490095</v>
          </cell>
          <cell r="AI38">
            <v>187</v>
          </cell>
        </row>
        <row r="39">
          <cell r="I39">
            <v>0</v>
          </cell>
          <cell r="J39">
            <v>110</v>
          </cell>
          <cell r="K39">
            <v>-454</v>
          </cell>
          <cell r="L39">
            <v>0</v>
          </cell>
          <cell r="M39">
            <v>-1528</v>
          </cell>
          <cell r="N39">
            <v>-2518</v>
          </cell>
          <cell r="O39">
            <v>11502</v>
          </cell>
          <cell r="P39">
            <v>5794576</v>
          </cell>
          <cell r="Q39">
            <v>5228105</v>
          </cell>
          <cell r="R39">
            <v>6872163</v>
          </cell>
          <cell r="S39">
            <v>6620994</v>
          </cell>
          <cell r="T39">
            <v>7948096</v>
          </cell>
          <cell r="U39">
            <v>6803525</v>
          </cell>
          <cell r="V39">
            <v>5251109</v>
          </cell>
          <cell r="W39">
            <v>7792758</v>
          </cell>
          <cell r="X39">
            <v>8735671</v>
          </cell>
          <cell r="Y39">
            <v>12904068</v>
          </cell>
          <cell r="Z39">
            <v>13311601</v>
          </cell>
          <cell r="AA39">
            <v>10339581</v>
          </cell>
          <cell r="AB39">
            <v>6034771</v>
          </cell>
          <cell r="AC39">
            <v>5207869</v>
          </cell>
          <cell r="AD39">
            <v>7697079</v>
          </cell>
          <cell r="AE39">
            <v>8125240</v>
          </cell>
          <cell r="AF39">
            <v>7928975</v>
          </cell>
          <cell r="AG39">
            <v>5756662</v>
          </cell>
          <cell r="AI39">
            <v>110</v>
          </cell>
        </row>
        <row r="40">
          <cell r="I40">
            <v>32</v>
          </cell>
          <cell r="J40">
            <v>-8524</v>
          </cell>
          <cell r="K40">
            <v>144</v>
          </cell>
          <cell r="L40">
            <v>14</v>
          </cell>
          <cell r="M40">
            <v>21</v>
          </cell>
          <cell r="N40">
            <v>-1027</v>
          </cell>
          <cell r="O40">
            <v>5863</v>
          </cell>
          <cell r="P40">
            <v>5964328</v>
          </cell>
          <cell r="Q40">
            <v>5188851</v>
          </cell>
          <cell r="R40">
            <v>6907042</v>
          </cell>
          <cell r="S40">
            <v>6572505</v>
          </cell>
          <cell r="T40">
            <v>8047986</v>
          </cell>
          <cell r="U40">
            <v>6837142</v>
          </cell>
          <cell r="V40">
            <v>5419117</v>
          </cell>
          <cell r="W40">
            <v>6928849</v>
          </cell>
          <cell r="X40">
            <v>7632422</v>
          </cell>
          <cell r="Y40">
            <v>11116566</v>
          </cell>
          <cell r="Z40">
            <v>11949820</v>
          </cell>
          <cell r="AA40">
            <v>9217078</v>
          </cell>
          <cell r="AB40">
            <v>5642046</v>
          </cell>
          <cell r="AC40">
            <v>5094379</v>
          </cell>
          <cell r="AD40">
            <v>6747678</v>
          </cell>
          <cell r="AE40">
            <v>7102965</v>
          </cell>
          <cell r="AF40">
            <v>7331147</v>
          </cell>
          <cell r="AG40">
            <v>5058377</v>
          </cell>
          <cell r="AI40">
            <v>-8524</v>
          </cell>
        </row>
        <row r="41">
          <cell r="I41">
            <v>0</v>
          </cell>
          <cell r="J41">
            <v>49</v>
          </cell>
          <cell r="K41">
            <v>-3178</v>
          </cell>
          <cell r="L41">
            <v>-635</v>
          </cell>
          <cell r="M41">
            <v>33</v>
          </cell>
          <cell r="N41">
            <v>236</v>
          </cell>
          <cell r="O41">
            <v>-1463</v>
          </cell>
          <cell r="P41">
            <v>5287307</v>
          </cell>
          <cell r="Q41">
            <v>4696070</v>
          </cell>
          <cell r="R41">
            <v>6223977</v>
          </cell>
          <cell r="S41">
            <v>5805651</v>
          </cell>
          <cell r="T41">
            <v>7187792</v>
          </cell>
          <cell r="U41">
            <v>6322188</v>
          </cell>
          <cell r="V41">
            <v>4811392</v>
          </cell>
          <cell r="W41">
            <v>6584701</v>
          </cell>
          <cell r="X41">
            <v>7294242</v>
          </cell>
          <cell r="Y41">
            <v>10738598</v>
          </cell>
          <cell r="Z41">
            <v>11502913</v>
          </cell>
          <cell r="AA41">
            <v>8843485</v>
          </cell>
          <cell r="AB41">
            <v>5432624</v>
          </cell>
          <cell r="AC41">
            <v>4846664</v>
          </cell>
          <cell r="AD41">
            <v>6687221</v>
          </cell>
          <cell r="AE41">
            <v>7041652</v>
          </cell>
          <cell r="AF41">
            <v>7520663</v>
          </cell>
          <cell r="AG41">
            <v>5253301</v>
          </cell>
          <cell r="AI41">
            <v>49</v>
          </cell>
        </row>
        <row r="42">
          <cell r="I42">
            <v>0</v>
          </cell>
          <cell r="J42">
            <v>-256</v>
          </cell>
          <cell r="K42">
            <v>149</v>
          </cell>
          <cell r="L42">
            <v>-400</v>
          </cell>
          <cell r="M42">
            <v>-4213</v>
          </cell>
          <cell r="N42">
            <v>-47</v>
          </cell>
          <cell r="O42">
            <v>7038</v>
          </cell>
          <cell r="P42">
            <v>4652731</v>
          </cell>
          <cell r="Q42">
            <v>4214305</v>
          </cell>
          <cell r="R42">
            <v>5700287</v>
          </cell>
          <cell r="S42">
            <v>5406715</v>
          </cell>
          <cell r="T42">
            <v>6478344</v>
          </cell>
          <cell r="U42">
            <v>5820953</v>
          </cell>
          <cell r="V42">
            <v>4505380</v>
          </cell>
          <cell r="W42">
            <v>6043857</v>
          </cell>
          <cell r="X42">
            <v>7191819</v>
          </cell>
          <cell r="Y42">
            <v>10205799</v>
          </cell>
          <cell r="Z42">
            <v>10829717</v>
          </cell>
          <cell r="AA42">
            <v>8995594</v>
          </cell>
          <cell r="AB42">
            <v>5272034</v>
          </cell>
          <cell r="AC42">
            <v>4647333</v>
          </cell>
          <cell r="AD42">
            <v>6647612</v>
          </cell>
          <cell r="AE42">
            <v>7064845</v>
          </cell>
          <cell r="AF42">
            <v>7424784</v>
          </cell>
          <cell r="AG42">
            <v>5250668</v>
          </cell>
          <cell r="AI42">
            <v>-256</v>
          </cell>
        </row>
        <row r="43">
          <cell r="I43">
            <v>-24</v>
          </cell>
          <cell r="J43">
            <v>142</v>
          </cell>
          <cell r="K43">
            <v>36</v>
          </cell>
          <cell r="L43">
            <v>-415</v>
          </cell>
          <cell r="M43">
            <v>-100</v>
          </cell>
          <cell r="N43">
            <v>-4227</v>
          </cell>
          <cell r="O43">
            <v>5990</v>
          </cell>
          <cell r="P43">
            <v>5066325</v>
          </cell>
          <cell r="Q43">
            <v>4558065</v>
          </cell>
          <cell r="R43">
            <v>6096421</v>
          </cell>
          <cell r="S43">
            <v>5854005</v>
          </cell>
          <cell r="T43">
            <v>7243306</v>
          </cell>
          <cell r="U43">
            <v>6325373</v>
          </cell>
          <cell r="V43">
            <v>5164831</v>
          </cell>
          <cell r="W43">
            <v>6350420</v>
          </cell>
          <cell r="X43">
            <v>7684053</v>
          </cell>
          <cell r="Y43">
            <v>10817968</v>
          </cell>
          <cell r="Z43">
            <v>11662654</v>
          </cell>
          <cell r="AA43">
            <v>9748490</v>
          </cell>
          <cell r="AB43">
            <v>5723163</v>
          </cell>
          <cell r="AC43">
            <v>4877279</v>
          </cell>
          <cell r="AD43">
            <v>6506421</v>
          </cell>
          <cell r="AE43">
            <v>7253576</v>
          </cell>
          <cell r="AF43">
            <v>7419885</v>
          </cell>
          <cell r="AG43">
            <v>5501117</v>
          </cell>
          <cell r="AI43">
            <v>142</v>
          </cell>
        </row>
        <row r="44">
          <cell r="I44">
            <v>1</v>
          </cell>
          <cell r="J44">
            <v>187</v>
          </cell>
          <cell r="K44">
            <v>-67</v>
          </cell>
          <cell r="L44">
            <v>93</v>
          </cell>
          <cell r="M44">
            <v>-3612</v>
          </cell>
          <cell r="N44">
            <v>-5963</v>
          </cell>
          <cell r="O44">
            <v>4750</v>
          </cell>
          <cell r="P44">
            <v>7127006</v>
          </cell>
          <cell r="Q44">
            <v>6400916</v>
          </cell>
          <cell r="R44">
            <v>8104414</v>
          </cell>
          <cell r="S44">
            <v>8060577</v>
          </cell>
          <cell r="T44">
            <v>9800797</v>
          </cell>
          <cell r="U44">
            <v>8504566</v>
          </cell>
          <cell r="V44">
            <v>7216797</v>
          </cell>
          <cell r="W44">
            <v>8130045</v>
          </cell>
          <cell r="X44">
            <v>9707459</v>
          </cell>
          <cell r="Y44">
            <v>14129121</v>
          </cell>
          <cell r="Z44">
            <v>15195087</v>
          </cell>
          <cell r="AA44">
            <v>13813120</v>
          </cell>
          <cell r="AB44">
            <v>7500272</v>
          </cell>
          <cell r="AC44">
            <v>6442529</v>
          </cell>
          <cell r="AD44">
            <v>8388197</v>
          </cell>
          <cell r="AE44">
            <v>9640048</v>
          </cell>
          <cell r="AF44">
            <v>9975876</v>
          </cell>
          <cell r="AG44">
            <v>7250237</v>
          </cell>
          <cell r="AI44">
            <v>187</v>
          </cell>
        </row>
        <row r="45">
          <cell r="I45">
            <v>0</v>
          </cell>
          <cell r="J45">
            <v>165</v>
          </cell>
          <cell r="K45">
            <v>-859</v>
          </cell>
          <cell r="L45">
            <v>-125</v>
          </cell>
          <cell r="M45">
            <v>-345</v>
          </cell>
          <cell r="N45">
            <v>-15992</v>
          </cell>
          <cell r="O45">
            <v>12371</v>
          </cell>
          <cell r="P45">
            <v>7068289</v>
          </cell>
          <cell r="Q45">
            <v>5710051</v>
          </cell>
          <cell r="R45">
            <v>7153422</v>
          </cell>
          <cell r="S45">
            <v>7003364</v>
          </cell>
          <cell r="T45">
            <v>8647174</v>
          </cell>
          <cell r="U45">
            <v>7522905</v>
          </cell>
          <cell r="V45">
            <v>6632543</v>
          </cell>
          <cell r="W45">
            <v>6804705</v>
          </cell>
          <cell r="X45">
            <v>7922376</v>
          </cell>
          <cell r="Y45">
            <v>11152093</v>
          </cell>
          <cell r="Z45">
            <v>12377666</v>
          </cell>
          <cell r="AA45">
            <v>11590701</v>
          </cell>
          <cell r="AB45">
            <v>6352513</v>
          </cell>
          <cell r="AC45">
            <v>5143727</v>
          </cell>
          <cell r="AD45">
            <v>6137069</v>
          </cell>
          <cell r="AE45">
            <v>7304815</v>
          </cell>
          <cell r="AF45">
            <v>7757278</v>
          </cell>
          <cell r="AG45">
            <v>5595301</v>
          </cell>
          <cell r="AI45">
            <v>165</v>
          </cell>
        </row>
        <row r="46">
          <cell r="I46">
            <v>10</v>
          </cell>
          <cell r="J46">
            <v>45</v>
          </cell>
          <cell r="K46">
            <v>70</v>
          </cell>
          <cell r="L46">
            <v>-711</v>
          </cell>
          <cell r="M46">
            <v>-147</v>
          </cell>
          <cell r="N46">
            <v>-12018</v>
          </cell>
          <cell r="O46">
            <v>1057</v>
          </cell>
          <cell r="P46">
            <v>6813557</v>
          </cell>
          <cell r="Q46">
            <v>5449613</v>
          </cell>
          <cell r="R46">
            <v>7035490</v>
          </cell>
          <cell r="S46">
            <v>7021994</v>
          </cell>
          <cell r="T46">
            <v>8449530</v>
          </cell>
          <cell r="U46">
            <v>7348722</v>
          </cell>
          <cell r="V46">
            <v>6543318</v>
          </cell>
          <cell r="W46">
            <v>7090371</v>
          </cell>
          <cell r="X46">
            <v>8463912</v>
          </cell>
          <cell r="Y46">
            <v>11992545</v>
          </cell>
          <cell r="Z46">
            <v>12997689</v>
          </cell>
          <cell r="AA46">
            <v>12790159</v>
          </cell>
          <cell r="AB46">
            <v>7017948</v>
          </cell>
          <cell r="AC46">
            <v>5514857</v>
          </cell>
          <cell r="AD46">
            <v>6893246</v>
          </cell>
          <cell r="AE46">
            <v>8091043</v>
          </cell>
          <cell r="AF46">
            <v>8800870</v>
          </cell>
          <cell r="AG46">
            <v>6210091</v>
          </cell>
          <cell r="AI46">
            <v>45</v>
          </cell>
        </row>
        <row r="47">
          <cell r="I47">
            <v>0</v>
          </cell>
          <cell r="J47">
            <v>0</v>
          </cell>
          <cell r="K47">
            <v>70</v>
          </cell>
          <cell r="L47">
            <v>-2190</v>
          </cell>
          <cell r="M47">
            <v>-1436</v>
          </cell>
          <cell r="N47">
            <v>-42243</v>
          </cell>
          <cell r="O47">
            <v>571</v>
          </cell>
          <cell r="P47">
            <v>7575281</v>
          </cell>
          <cell r="Q47">
            <v>5651013</v>
          </cell>
          <cell r="R47">
            <v>6779047</v>
          </cell>
          <cell r="S47">
            <v>7521607</v>
          </cell>
          <cell r="T47">
            <v>8571040</v>
          </cell>
          <cell r="U47">
            <v>7367030</v>
          </cell>
          <cell r="V47">
            <v>6923581</v>
          </cell>
          <cell r="W47">
            <v>6865967</v>
          </cell>
          <cell r="X47">
            <v>8792184</v>
          </cell>
          <cell r="Y47">
            <v>11672272</v>
          </cell>
          <cell r="Z47">
            <v>13161790</v>
          </cell>
          <cell r="AA47">
            <v>13050798</v>
          </cell>
          <cell r="AB47">
            <v>7466886</v>
          </cell>
          <cell r="AC47">
            <v>5733132</v>
          </cell>
          <cell r="AD47">
            <v>6755687</v>
          </cell>
          <cell r="AE47">
            <v>8344725</v>
          </cell>
          <cell r="AF47">
            <v>8441365</v>
          </cell>
          <cell r="AG47">
            <v>6538681</v>
          </cell>
          <cell r="AI47">
            <v>0</v>
          </cell>
        </row>
        <row r="49">
          <cell r="I49">
            <v>0</v>
          </cell>
          <cell r="J49">
            <v>110</v>
          </cell>
          <cell r="K49">
            <v>-970</v>
          </cell>
          <cell r="L49">
            <v>-1307</v>
          </cell>
          <cell r="M49">
            <v>-267</v>
          </cell>
          <cell r="N49">
            <v>-3096</v>
          </cell>
          <cell r="O49">
            <v>1836171</v>
          </cell>
          <cell r="P49">
            <v>2072831</v>
          </cell>
          <cell r="Q49">
            <v>1792198</v>
          </cell>
          <cell r="R49">
            <v>2148566</v>
          </cell>
          <cell r="S49">
            <v>2246625</v>
          </cell>
          <cell r="T49">
            <v>1971559</v>
          </cell>
          <cell r="U49">
            <v>1894232</v>
          </cell>
          <cell r="V49">
            <v>1868389</v>
          </cell>
          <cell r="W49">
            <v>1851130</v>
          </cell>
          <cell r="X49">
            <v>2567302</v>
          </cell>
          <cell r="Y49">
            <v>2405917</v>
          </cell>
          <cell r="Z49">
            <v>2195043</v>
          </cell>
          <cell r="AA49">
            <v>1873608</v>
          </cell>
          <cell r="AB49">
            <v>1413978</v>
          </cell>
          <cell r="AC49">
            <v>1684159</v>
          </cell>
          <cell r="AD49">
            <v>1851218</v>
          </cell>
          <cell r="AE49">
            <v>1927300</v>
          </cell>
          <cell r="AF49">
            <v>1865334</v>
          </cell>
          <cell r="AG49">
            <v>1973170</v>
          </cell>
          <cell r="AI49">
            <v>110</v>
          </cell>
        </row>
        <row r="50">
          <cell r="I50">
            <v>0</v>
          </cell>
          <cell r="J50">
            <v>-488</v>
          </cell>
          <cell r="K50">
            <v>-722</v>
          </cell>
          <cell r="L50">
            <v>0</v>
          </cell>
          <cell r="M50">
            <v>-1793</v>
          </cell>
          <cell r="N50">
            <v>-2315</v>
          </cell>
          <cell r="O50">
            <v>1984036</v>
          </cell>
          <cell r="P50">
            <v>1916327</v>
          </cell>
          <cell r="Q50">
            <v>2212168</v>
          </cell>
          <cell r="R50">
            <v>2269001</v>
          </cell>
          <cell r="S50">
            <v>2582540</v>
          </cell>
          <cell r="T50">
            <v>2309276</v>
          </cell>
          <cell r="U50">
            <v>2178770</v>
          </cell>
          <cell r="V50">
            <v>2122735</v>
          </cell>
          <cell r="W50">
            <v>2106079</v>
          </cell>
          <cell r="X50">
            <v>2414969</v>
          </cell>
          <cell r="Y50">
            <v>2618151</v>
          </cell>
          <cell r="Z50">
            <v>2619958</v>
          </cell>
          <cell r="AA50">
            <v>2185166</v>
          </cell>
          <cell r="AB50">
            <v>1856130</v>
          </cell>
          <cell r="AC50">
            <v>2175223</v>
          </cell>
          <cell r="AD50">
            <v>2606344</v>
          </cell>
          <cell r="AE50">
            <v>2684316</v>
          </cell>
          <cell r="AF50">
            <v>2354265</v>
          </cell>
          <cell r="AG50">
            <v>2154508</v>
          </cell>
          <cell r="AI50">
            <v>-488</v>
          </cell>
        </row>
        <row r="51">
          <cell r="I51">
            <v>0</v>
          </cell>
          <cell r="J51">
            <v>0</v>
          </cell>
          <cell r="K51">
            <v>-47800</v>
          </cell>
          <cell r="L51">
            <v>-2883</v>
          </cell>
          <cell r="M51">
            <v>0</v>
          </cell>
          <cell r="N51">
            <v>-9082</v>
          </cell>
          <cell r="O51">
            <v>1721020</v>
          </cell>
          <cell r="P51">
            <v>1563301</v>
          </cell>
          <cell r="Q51">
            <v>1647462</v>
          </cell>
          <cell r="R51">
            <v>1632175</v>
          </cell>
          <cell r="S51">
            <v>1849700</v>
          </cell>
          <cell r="T51">
            <v>1881771</v>
          </cell>
          <cell r="U51">
            <v>1696327</v>
          </cell>
          <cell r="V51">
            <v>1704638</v>
          </cell>
          <cell r="W51">
            <v>1849683</v>
          </cell>
          <cell r="X51">
            <v>2089900</v>
          </cell>
          <cell r="Y51">
            <v>2394324</v>
          </cell>
          <cell r="Z51">
            <v>2502907</v>
          </cell>
          <cell r="AA51">
            <v>1871415</v>
          </cell>
          <cell r="AB51">
            <v>1612450</v>
          </cell>
          <cell r="AC51">
            <v>1586228</v>
          </cell>
          <cell r="AD51">
            <v>1812121</v>
          </cell>
          <cell r="AE51">
            <v>1828283</v>
          </cell>
          <cell r="AF51">
            <v>1810494</v>
          </cell>
          <cell r="AG51">
            <v>1454095</v>
          </cell>
          <cell r="AI51">
            <v>0</v>
          </cell>
        </row>
        <row r="52">
          <cell r="I52">
            <v>-2829</v>
          </cell>
          <cell r="J52">
            <v>-131</v>
          </cell>
          <cell r="K52">
            <v>0</v>
          </cell>
          <cell r="L52">
            <v>0</v>
          </cell>
          <cell r="M52">
            <v>0</v>
          </cell>
          <cell r="N52">
            <v>-1692</v>
          </cell>
          <cell r="O52">
            <v>1051925</v>
          </cell>
          <cell r="P52">
            <v>1177952</v>
          </cell>
          <cell r="Q52">
            <v>1237778</v>
          </cell>
          <cell r="R52">
            <v>1189870</v>
          </cell>
          <cell r="S52">
            <v>1245988</v>
          </cell>
          <cell r="T52">
            <v>1108948</v>
          </cell>
          <cell r="U52">
            <v>1085003</v>
          </cell>
          <cell r="V52">
            <v>984877</v>
          </cell>
          <cell r="W52">
            <v>1082040</v>
          </cell>
          <cell r="X52">
            <v>1221256</v>
          </cell>
          <cell r="Y52">
            <v>1385706</v>
          </cell>
          <cell r="Z52">
            <v>1469716</v>
          </cell>
          <cell r="AA52">
            <v>1137041</v>
          </cell>
          <cell r="AB52">
            <v>951719</v>
          </cell>
          <cell r="AC52">
            <v>1168462</v>
          </cell>
          <cell r="AD52">
            <v>1313327</v>
          </cell>
          <cell r="AE52">
            <v>1282439</v>
          </cell>
          <cell r="AF52">
            <v>1219817</v>
          </cell>
          <cell r="AG52">
            <v>1054007</v>
          </cell>
          <cell r="AI52">
            <v>-131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-121</v>
          </cell>
          <cell r="M53">
            <v>-2589</v>
          </cell>
          <cell r="N53">
            <v>-4626</v>
          </cell>
          <cell r="O53">
            <v>2162473</v>
          </cell>
          <cell r="P53">
            <v>1865379</v>
          </cell>
          <cell r="Q53">
            <v>2043749</v>
          </cell>
          <cell r="R53">
            <v>2187758</v>
          </cell>
          <cell r="S53">
            <v>2239724</v>
          </cell>
          <cell r="T53">
            <v>2407926</v>
          </cell>
          <cell r="U53">
            <v>2135564</v>
          </cell>
          <cell r="V53">
            <v>1969834</v>
          </cell>
          <cell r="W53">
            <v>2347026</v>
          </cell>
          <cell r="X53">
            <v>2600776</v>
          </cell>
          <cell r="Y53">
            <v>3087550</v>
          </cell>
          <cell r="Z53">
            <v>2963795</v>
          </cell>
          <cell r="AA53">
            <v>2302506</v>
          </cell>
          <cell r="AB53">
            <v>1793434</v>
          </cell>
          <cell r="AC53">
            <v>1838379</v>
          </cell>
          <cell r="AD53">
            <v>2291014</v>
          </cell>
          <cell r="AE53">
            <v>2320206</v>
          </cell>
          <cell r="AF53">
            <v>2189459</v>
          </cell>
          <cell r="AG53">
            <v>1903591</v>
          </cell>
          <cell r="AI53">
            <v>0</v>
          </cell>
        </row>
        <row r="54">
          <cell r="I54">
            <v>0</v>
          </cell>
          <cell r="J54">
            <v>0</v>
          </cell>
          <cell r="K54">
            <v>-4000</v>
          </cell>
          <cell r="L54">
            <v>-1801</v>
          </cell>
          <cell r="M54">
            <v>-279</v>
          </cell>
          <cell r="N54">
            <v>-36455</v>
          </cell>
          <cell r="O54">
            <v>2703634</v>
          </cell>
          <cell r="P54">
            <v>2426651</v>
          </cell>
          <cell r="Q54">
            <v>2721773</v>
          </cell>
          <cell r="R54">
            <v>2698185</v>
          </cell>
          <cell r="S54">
            <v>2696303</v>
          </cell>
          <cell r="T54">
            <v>2803903</v>
          </cell>
          <cell r="U54">
            <v>2485970</v>
          </cell>
          <cell r="V54">
            <v>2560119</v>
          </cell>
          <cell r="W54">
            <v>2476043</v>
          </cell>
          <cell r="X54">
            <v>2716585</v>
          </cell>
          <cell r="Y54">
            <v>3059658</v>
          </cell>
          <cell r="Z54">
            <v>3103138</v>
          </cell>
          <cell r="AA54">
            <v>2674311</v>
          </cell>
          <cell r="AB54">
            <v>2494392</v>
          </cell>
          <cell r="AC54">
            <v>2536665</v>
          </cell>
          <cell r="AD54">
            <v>2815329</v>
          </cell>
          <cell r="AE54">
            <v>2574914</v>
          </cell>
          <cell r="AF54">
            <v>2533956</v>
          </cell>
          <cell r="AG54">
            <v>2229756</v>
          </cell>
          <cell r="AI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  <cell r="L55">
            <v>-28961</v>
          </cell>
          <cell r="M55">
            <v>-99</v>
          </cell>
          <cell r="N55">
            <v>-663</v>
          </cell>
          <cell r="O55">
            <v>2458670</v>
          </cell>
          <cell r="P55">
            <v>2382255</v>
          </cell>
          <cell r="Q55">
            <v>2646233</v>
          </cell>
          <cell r="R55">
            <v>3059006</v>
          </cell>
          <cell r="S55">
            <v>2927344</v>
          </cell>
          <cell r="T55">
            <v>3226137</v>
          </cell>
          <cell r="U55">
            <v>2917626</v>
          </cell>
          <cell r="V55">
            <v>2570953</v>
          </cell>
          <cell r="W55">
            <v>2503123</v>
          </cell>
          <cell r="X55">
            <v>2472445</v>
          </cell>
          <cell r="Y55">
            <v>2894911</v>
          </cell>
          <cell r="Z55">
            <v>3080016</v>
          </cell>
          <cell r="AA55">
            <v>2678966</v>
          </cell>
          <cell r="AB55">
            <v>2339360</v>
          </cell>
          <cell r="AC55">
            <v>2574676</v>
          </cell>
          <cell r="AD55">
            <v>3082363</v>
          </cell>
          <cell r="AE55">
            <v>3190375</v>
          </cell>
          <cell r="AF55">
            <v>3888698</v>
          </cell>
          <cell r="AG55">
            <v>3799506</v>
          </cell>
          <cell r="AI55">
            <v>0</v>
          </cell>
        </row>
        <row r="56">
          <cell r="I56">
            <v>0</v>
          </cell>
          <cell r="J56">
            <v>-13</v>
          </cell>
          <cell r="K56">
            <v>0</v>
          </cell>
          <cell r="L56">
            <v>0</v>
          </cell>
          <cell r="M56">
            <v>-1897</v>
          </cell>
          <cell r="N56">
            <v>-21</v>
          </cell>
          <cell r="O56">
            <v>1821642</v>
          </cell>
          <cell r="P56">
            <v>1655050</v>
          </cell>
          <cell r="Q56">
            <v>1465737</v>
          </cell>
          <cell r="R56">
            <v>1972084</v>
          </cell>
          <cell r="S56">
            <v>2069149</v>
          </cell>
          <cell r="T56">
            <v>2301065</v>
          </cell>
          <cell r="U56">
            <v>1932411</v>
          </cell>
          <cell r="V56">
            <v>1795507</v>
          </cell>
          <cell r="W56">
            <v>2136656</v>
          </cell>
          <cell r="X56">
            <v>2269595</v>
          </cell>
          <cell r="Y56">
            <v>2723217</v>
          </cell>
          <cell r="Z56">
            <v>2845246</v>
          </cell>
          <cell r="AA56">
            <v>2233847</v>
          </cell>
          <cell r="AB56">
            <v>1786395</v>
          </cell>
          <cell r="AC56">
            <v>1876675</v>
          </cell>
          <cell r="AD56">
            <v>2354382</v>
          </cell>
          <cell r="AE56">
            <v>2215203</v>
          </cell>
          <cell r="AF56">
            <v>2257311</v>
          </cell>
          <cell r="AG56">
            <v>1889422</v>
          </cell>
          <cell r="AI56">
            <v>-13</v>
          </cell>
        </row>
        <row r="57">
          <cell r="I57">
            <v>0</v>
          </cell>
          <cell r="J57">
            <v>0</v>
          </cell>
          <cell r="K57">
            <v>-61520</v>
          </cell>
          <cell r="L57">
            <v>-1878</v>
          </cell>
          <cell r="M57">
            <v>-524</v>
          </cell>
          <cell r="N57">
            <v>-685</v>
          </cell>
          <cell r="O57">
            <v>3604396</v>
          </cell>
          <cell r="P57">
            <v>3879186</v>
          </cell>
          <cell r="Q57">
            <v>4486933</v>
          </cell>
          <cell r="R57">
            <v>4694270</v>
          </cell>
          <cell r="S57">
            <v>4645736</v>
          </cell>
          <cell r="T57">
            <v>5114420</v>
          </cell>
          <cell r="U57">
            <v>4547044</v>
          </cell>
          <cell r="V57">
            <v>4204958</v>
          </cell>
          <cell r="W57">
            <v>4642066</v>
          </cell>
          <cell r="X57">
            <v>4248450</v>
          </cell>
          <cell r="Y57">
            <v>4893080</v>
          </cell>
          <cell r="Z57">
            <v>5377036</v>
          </cell>
          <cell r="AA57">
            <v>4473802</v>
          </cell>
          <cell r="AB57">
            <v>4181438</v>
          </cell>
          <cell r="AC57">
            <v>4167014</v>
          </cell>
          <cell r="AD57">
            <v>5720900</v>
          </cell>
          <cell r="AE57">
            <v>4558436</v>
          </cell>
          <cell r="AF57">
            <v>4621926</v>
          </cell>
          <cell r="AG57">
            <v>4040791</v>
          </cell>
          <cell r="AI57">
            <v>0</v>
          </cell>
        </row>
        <row r="58">
          <cell r="I58">
            <v>0</v>
          </cell>
          <cell r="J58">
            <v>0</v>
          </cell>
          <cell r="K58">
            <v>-2775</v>
          </cell>
          <cell r="L58">
            <v>-1155</v>
          </cell>
          <cell r="M58">
            <v>0</v>
          </cell>
          <cell r="N58">
            <v>-2312</v>
          </cell>
          <cell r="O58">
            <v>-3575</v>
          </cell>
          <cell r="P58">
            <v>1576915</v>
          </cell>
          <cell r="Q58">
            <v>1663085</v>
          </cell>
          <cell r="R58">
            <v>1904893</v>
          </cell>
          <cell r="S58">
            <v>1780926</v>
          </cell>
          <cell r="T58">
            <v>2069193</v>
          </cell>
          <cell r="U58">
            <v>1807292</v>
          </cell>
          <cell r="V58">
            <v>1612420</v>
          </cell>
          <cell r="W58">
            <v>1884810</v>
          </cell>
          <cell r="X58">
            <v>2002651</v>
          </cell>
          <cell r="Y58">
            <v>2429973</v>
          </cell>
          <cell r="Z58">
            <v>2559613</v>
          </cell>
          <cell r="AA58">
            <v>1936944</v>
          </cell>
          <cell r="AB58">
            <v>1590356</v>
          </cell>
          <cell r="AC58">
            <v>1770193</v>
          </cell>
          <cell r="AD58">
            <v>2200681</v>
          </cell>
          <cell r="AE58">
            <v>2020173</v>
          </cell>
          <cell r="AF58">
            <v>1990044</v>
          </cell>
          <cell r="AG58">
            <v>1724402</v>
          </cell>
          <cell r="AI58">
            <v>0</v>
          </cell>
        </row>
        <row r="59">
          <cell r="I59">
            <v>0</v>
          </cell>
          <cell r="J59">
            <v>-245</v>
          </cell>
          <cell r="K59">
            <v>-104698</v>
          </cell>
          <cell r="L59">
            <v>-244</v>
          </cell>
          <cell r="M59">
            <v>0</v>
          </cell>
          <cell r="N59">
            <v>0</v>
          </cell>
          <cell r="O59">
            <v>-4906</v>
          </cell>
          <cell r="P59">
            <v>2113251</v>
          </cell>
          <cell r="Q59">
            <v>2475253</v>
          </cell>
          <cell r="R59">
            <v>2849262</v>
          </cell>
          <cell r="S59">
            <v>2909088</v>
          </cell>
          <cell r="T59">
            <v>3009880</v>
          </cell>
          <cell r="U59">
            <v>2770567</v>
          </cell>
          <cell r="V59">
            <v>2538841</v>
          </cell>
          <cell r="W59">
            <v>2711914</v>
          </cell>
          <cell r="X59">
            <v>2737794</v>
          </cell>
          <cell r="Y59">
            <v>3082570</v>
          </cell>
          <cell r="Z59">
            <v>3516203</v>
          </cell>
          <cell r="AA59">
            <v>2895672</v>
          </cell>
          <cell r="AB59">
            <v>2484455</v>
          </cell>
          <cell r="AC59">
            <v>2565525</v>
          </cell>
          <cell r="AD59">
            <v>3315163</v>
          </cell>
          <cell r="AE59">
            <v>3158185</v>
          </cell>
          <cell r="AF59">
            <v>3195205</v>
          </cell>
          <cell r="AG59">
            <v>2878239</v>
          </cell>
          <cell r="AI59">
            <v>-245</v>
          </cell>
        </row>
        <row r="60">
          <cell r="I60">
            <v>0</v>
          </cell>
          <cell r="J60">
            <v>439</v>
          </cell>
          <cell r="K60">
            <v>0</v>
          </cell>
          <cell r="L60">
            <v>-4252</v>
          </cell>
          <cell r="M60">
            <v>-3216</v>
          </cell>
          <cell r="N60">
            <v>-1016</v>
          </cell>
          <cell r="O60">
            <v>-12846</v>
          </cell>
          <cell r="P60">
            <v>1448797</v>
          </cell>
          <cell r="Q60">
            <v>1479881</v>
          </cell>
          <cell r="R60">
            <v>1810670</v>
          </cell>
          <cell r="S60">
            <v>1792921</v>
          </cell>
          <cell r="T60">
            <v>2095678</v>
          </cell>
          <cell r="U60">
            <v>1818684</v>
          </cell>
          <cell r="V60">
            <v>1587584</v>
          </cell>
          <cell r="W60">
            <v>1811570</v>
          </cell>
          <cell r="X60">
            <v>1722258</v>
          </cell>
          <cell r="Y60">
            <v>2140969</v>
          </cell>
          <cell r="Z60">
            <v>2273593</v>
          </cell>
          <cell r="AA60">
            <v>1948476</v>
          </cell>
          <cell r="AB60">
            <v>1499863</v>
          </cell>
          <cell r="AC60">
            <v>1526861</v>
          </cell>
          <cell r="AD60">
            <v>2000317</v>
          </cell>
          <cell r="AE60">
            <v>2029724</v>
          </cell>
          <cell r="AF60">
            <v>2008541</v>
          </cell>
          <cell r="AG60">
            <v>1812159</v>
          </cell>
          <cell r="AI60">
            <v>439</v>
          </cell>
        </row>
        <row r="61">
          <cell r="I61">
            <v>-8</v>
          </cell>
          <cell r="J61">
            <v>0</v>
          </cell>
          <cell r="K61">
            <v>0</v>
          </cell>
          <cell r="L61">
            <v>-2573</v>
          </cell>
          <cell r="M61">
            <v>-1573</v>
          </cell>
          <cell r="N61">
            <v>0</v>
          </cell>
          <cell r="O61">
            <v>-4819</v>
          </cell>
          <cell r="P61">
            <v>1292947</v>
          </cell>
          <cell r="Q61">
            <v>1267917</v>
          </cell>
          <cell r="R61">
            <v>1512818</v>
          </cell>
          <cell r="S61">
            <v>1411465</v>
          </cell>
          <cell r="T61">
            <v>1643359</v>
          </cell>
          <cell r="U61">
            <v>1455773</v>
          </cell>
          <cell r="V61">
            <v>1250939</v>
          </cell>
          <cell r="W61">
            <v>1457262</v>
          </cell>
          <cell r="X61">
            <v>1394506</v>
          </cell>
          <cell r="Y61">
            <v>1730102</v>
          </cell>
          <cell r="Z61">
            <v>1773245</v>
          </cell>
          <cell r="AA61">
            <v>1533467</v>
          </cell>
          <cell r="AB61">
            <v>1289062</v>
          </cell>
          <cell r="AC61">
            <v>1268447</v>
          </cell>
          <cell r="AD61">
            <v>1553007</v>
          </cell>
          <cell r="AE61">
            <v>1571468</v>
          </cell>
          <cell r="AF61">
            <v>1601327</v>
          </cell>
          <cell r="AG61">
            <v>1343799</v>
          </cell>
          <cell r="AI61">
            <v>0</v>
          </cell>
        </row>
        <row r="62">
          <cell r="I62">
            <v>0</v>
          </cell>
          <cell r="J62">
            <v>-2459</v>
          </cell>
          <cell r="K62">
            <v>-7630</v>
          </cell>
          <cell r="L62">
            <v>0</v>
          </cell>
          <cell r="M62">
            <v>0</v>
          </cell>
          <cell r="N62">
            <v>-1273</v>
          </cell>
          <cell r="O62">
            <v>1520</v>
          </cell>
          <cell r="P62">
            <v>1282300</v>
          </cell>
          <cell r="Q62">
            <v>1466619</v>
          </cell>
          <cell r="R62">
            <v>1742643</v>
          </cell>
          <cell r="S62">
            <v>1583709</v>
          </cell>
          <cell r="T62">
            <v>1766680</v>
          </cell>
          <cell r="U62">
            <v>1578269</v>
          </cell>
          <cell r="V62">
            <v>1322643</v>
          </cell>
          <cell r="W62">
            <v>1570710</v>
          </cell>
          <cell r="X62">
            <v>1603308</v>
          </cell>
          <cell r="Y62">
            <v>1727066</v>
          </cell>
          <cell r="Z62">
            <v>1752890</v>
          </cell>
          <cell r="AA62">
            <v>1487468</v>
          </cell>
          <cell r="AB62">
            <v>1289222</v>
          </cell>
          <cell r="AC62">
            <v>1308306</v>
          </cell>
          <cell r="AD62">
            <v>1485547</v>
          </cell>
          <cell r="AE62">
            <v>1494188</v>
          </cell>
          <cell r="AF62">
            <v>1552508</v>
          </cell>
          <cell r="AG62">
            <v>1156878</v>
          </cell>
          <cell r="AI62">
            <v>-2459</v>
          </cell>
        </row>
        <row r="63">
          <cell r="I63">
            <v>0</v>
          </cell>
          <cell r="J63">
            <v>0</v>
          </cell>
          <cell r="K63">
            <v>-32761</v>
          </cell>
          <cell r="L63">
            <v>-631</v>
          </cell>
          <cell r="M63">
            <v>-240</v>
          </cell>
          <cell r="N63">
            <v>-3190</v>
          </cell>
          <cell r="O63">
            <v>-786</v>
          </cell>
          <cell r="P63">
            <v>1396107</v>
          </cell>
          <cell r="Q63">
            <v>1352908</v>
          </cell>
          <cell r="R63">
            <v>1462368</v>
          </cell>
          <cell r="S63">
            <v>1429716</v>
          </cell>
          <cell r="T63">
            <v>1621945</v>
          </cell>
          <cell r="U63">
            <v>1504293</v>
          </cell>
          <cell r="V63">
            <v>1313932</v>
          </cell>
          <cell r="W63">
            <v>1618810</v>
          </cell>
          <cell r="X63">
            <v>1696797</v>
          </cell>
          <cell r="Y63">
            <v>2230361</v>
          </cell>
          <cell r="Z63">
            <v>2303566</v>
          </cell>
          <cell r="AA63">
            <v>1967674</v>
          </cell>
          <cell r="AB63">
            <v>1485853</v>
          </cell>
          <cell r="AC63">
            <v>1380587</v>
          </cell>
          <cell r="AD63">
            <v>1582054</v>
          </cell>
          <cell r="AE63">
            <v>1578138</v>
          </cell>
          <cell r="AF63">
            <v>1680138</v>
          </cell>
          <cell r="AG63">
            <v>1380101</v>
          </cell>
          <cell r="AI63">
            <v>0</v>
          </cell>
        </row>
        <row r="64">
          <cell r="I64">
            <v>0</v>
          </cell>
          <cell r="J64">
            <v>0</v>
          </cell>
          <cell r="K64">
            <v>-7103</v>
          </cell>
          <cell r="L64">
            <v>0</v>
          </cell>
          <cell r="M64">
            <v>-80</v>
          </cell>
          <cell r="N64">
            <v>-1984</v>
          </cell>
          <cell r="O64">
            <v>32998</v>
          </cell>
          <cell r="P64">
            <v>2177535</v>
          </cell>
          <cell r="Q64">
            <v>2004035</v>
          </cell>
          <cell r="R64">
            <v>2317489</v>
          </cell>
          <cell r="S64">
            <v>2297168</v>
          </cell>
          <cell r="T64">
            <v>2361113</v>
          </cell>
          <cell r="U64">
            <v>2112501</v>
          </cell>
          <cell r="V64">
            <v>1976848</v>
          </cell>
          <cell r="W64">
            <v>2360995</v>
          </cell>
          <cell r="X64">
            <v>2013673</v>
          </cell>
          <cell r="Y64">
            <v>2458523</v>
          </cell>
          <cell r="Z64">
            <v>2782540</v>
          </cell>
          <cell r="AA64">
            <v>2253221</v>
          </cell>
          <cell r="AB64">
            <v>1928980</v>
          </cell>
          <cell r="AC64">
            <v>1858506</v>
          </cell>
          <cell r="AD64">
            <v>2192242</v>
          </cell>
          <cell r="AE64">
            <v>2142444</v>
          </cell>
          <cell r="AF64">
            <v>2130550</v>
          </cell>
          <cell r="AG64">
            <v>1694446</v>
          </cell>
          <cell r="AI64">
            <v>0</v>
          </cell>
        </row>
        <row r="65">
          <cell r="I65">
            <v>-4</v>
          </cell>
          <cell r="J65">
            <v>-65759</v>
          </cell>
          <cell r="K65">
            <v>-28984</v>
          </cell>
          <cell r="L65">
            <v>0</v>
          </cell>
          <cell r="M65">
            <v>0</v>
          </cell>
          <cell r="N65">
            <v>-2675</v>
          </cell>
          <cell r="O65">
            <v>-4135</v>
          </cell>
          <cell r="P65">
            <v>2147083</v>
          </cell>
          <cell r="Q65">
            <v>2138046</v>
          </cell>
          <cell r="R65">
            <v>2505167</v>
          </cell>
          <cell r="S65">
            <v>2440310</v>
          </cell>
          <cell r="T65">
            <v>2823637</v>
          </cell>
          <cell r="U65">
            <v>2403336</v>
          </cell>
          <cell r="V65">
            <v>2158322</v>
          </cell>
          <cell r="W65">
            <v>2484518</v>
          </cell>
          <cell r="X65">
            <v>2572566</v>
          </cell>
          <cell r="Y65">
            <v>3278323</v>
          </cell>
          <cell r="Z65">
            <v>3461094</v>
          </cell>
          <cell r="AA65">
            <v>3123201</v>
          </cell>
          <cell r="AB65">
            <v>2226032</v>
          </cell>
          <cell r="AC65">
            <v>1977514</v>
          </cell>
          <cell r="AD65">
            <v>2260357</v>
          </cell>
          <cell r="AE65">
            <v>2445000</v>
          </cell>
          <cell r="AF65">
            <v>2454928</v>
          </cell>
          <cell r="AG65">
            <v>2133989</v>
          </cell>
          <cell r="AI65">
            <v>-65759</v>
          </cell>
        </row>
        <row r="66">
          <cell r="I66">
            <v>0</v>
          </cell>
          <cell r="J66">
            <v>-33</v>
          </cell>
          <cell r="K66">
            <v>-10</v>
          </cell>
          <cell r="L66">
            <v>-2095</v>
          </cell>
          <cell r="M66">
            <v>-375</v>
          </cell>
          <cell r="N66">
            <v>-1076</v>
          </cell>
          <cell r="O66">
            <v>-5078</v>
          </cell>
          <cell r="P66">
            <v>1625805</v>
          </cell>
          <cell r="Q66">
            <v>1619217</v>
          </cell>
          <cell r="R66">
            <v>1969798</v>
          </cell>
          <cell r="S66">
            <v>1857184</v>
          </cell>
          <cell r="T66">
            <v>2048486</v>
          </cell>
          <cell r="U66">
            <v>1910985</v>
          </cell>
          <cell r="V66">
            <v>1717368</v>
          </cell>
          <cell r="W66">
            <v>1742819</v>
          </cell>
          <cell r="X66">
            <v>1550492</v>
          </cell>
          <cell r="Y66">
            <v>1900103</v>
          </cell>
          <cell r="Z66">
            <v>2060659</v>
          </cell>
          <cell r="AA66">
            <v>2010776</v>
          </cell>
          <cell r="AB66">
            <v>1428158</v>
          </cell>
          <cell r="AC66">
            <v>1406928</v>
          </cell>
          <cell r="AD66">
            <v>1748311</v>
          </cell>
          <cell r="AE66">
            <v>1891726</v>
          </cell>
          <cell r="AF66">
            <v>1886600</v>
          </cell>
          <cell r="AG66">
            <v>1583420</v>
          </cell>
          <cell r="AI66">
            <v>-33</v>
          </cell>
        </row>
        <row r="67">
          <cell r="I67">
            <v>0</v>
          </cell>
          <cell r="J67">
            <v>0</v>
          </cell>
          <cell r="K67">
            <v>-15821</v>
          </cell>
          <cell r="L67">
            <v>0</v>
          </cell>
          <cell r="M67">
            <v>0</v>
          </cell>
          <cell r="N67">
            <v>-685</v>
          </cell>
          <cell r="O67">
            <v>3316</v>
          </cell>
          <cell r="P67">
            <v>1808179</v>
          </cell>
          <cell r="Q67">
            <v>1711978</v>
          </cell>
          <cell r="R67">
            <v>2218742</v>
          </cell>
          <cell r="S67">
            <v>2111947</v>
          </cell>
          <cell r="T67">
            <v>2353299</v>
          </cell>
          <cell r="U67">
            <v>2410117</v>
          </cell>
          <cell r="V67">
            <v>1927403</v>
          </cell>
          <cell r="W67">
            <v>2079375</v>
          </cell>
          <cell r="X67">
            <v>2176689</v>
          </cell>
          <cell r="Y67">
            <v>2347569</v>
          </cell>
          <cell r="Z67">
            <v>2410901</v>
          </cell>
          <cell r="AA67">
            <v>2660961</v>
          </cell>
          <cell r="AB67">
            <v>1699374</v>
          </cell>
          <cell r="AC67">
            <v>1793969</v>
          </cell>
          <cell r="AD67">
            <v>2166759</v>
          </cell>
          <cell r="AE67">
            <v>1971305</v>
          </cell>
          <cell r="AF67">
            <v>2205330</v>
          </cell>
          <cell r="AG67">
            <v>1859551</v>
          </cell>
          <cell r="AI67">
            <v>0</v>
          </cell>
        </row>
        <row r="68">
          <cell r="I68">
            <v>0</v>
          </cell>
          <cell r="J68">
            <v>0</v>
          </cell>
          <cell r="K68">
            <v>-966</v>
          </cell>
          <cell r="L68">
            <v>-173</v>
          </cell>
          <cell r="M68">
            <v>-224</v>
          </cell>
          <cell r="N68">
            <v>-5854</v>
          </cell>
          <cell r="O68">
            <v>3888</v>
          </cell>
          <cell r="P68">
            <v>1896237</v>
          </cell>
          <cell r="Q68">
            <v>1932467</v>
          </cell>
          <cell r="R68">
            <v>2312505</v>
          </cell>
          <cell r="S68">
            <v>2139093</v>
          </cell>
          <cell r="T68">
            <v>2460961</v>
          </cell>
          <cell r="U68">
            <v>2015653</v>
          </cell>
          <cell r="V68">
            <v>1786845</v>
          </cell>
          <cell r="W68">
            <v>1607609</v>
          </cell>
          <cell r="X68">
            <v>1802367</v>
          </cell>
          <cell r="Y68">
            <v>1824033</v>
          </cell>
          <cell r="Z68">
            <v>2464953</v>
          </cell>
          <cell r="AA68">
            <v>1889494</v>
          </cell>
          <cell r="AB68">
            <v>1691940</v>
          </cell>
          <cell r="AC68">
            <v>1535800</v>
          </cell>
          <cell r="AD68">
            <v>1772585</v>
          </cell>
          <cell r="AE68">
            <v>1786702</v>
          </cell>
          <cell r="AF68">
            <v>2298977</v>
          </cell>
          <cell r="AG68">
            <v>1255684</v>
          </cell>
          <cell r="AI68">
            <v>0</v>
          </cell>
        </row>
        <row r="70">
          <cell r="I70">
            <v>21498121</v>
          </cell>
          <cell r="J70">
            <v>20311704</v>
          </cell>
          <cell r="K70">
            <v>21262617</v>
          </cell>
          <cell r="L70">
            <v>21076512</v>
          </cell>
          <cell r="M70">
            <v>20683089</v>
          </cell>
          <cell r="N70">
            <v>23498421</v>
          </cell>
          <cell r="O70">
            <v>19744615</v>
          </cell>
          <cell r="P70">
            <v>18946407</v>
          </cell>
          <cell r="Q70">
            <v>21715978</v>
          </cell>
          <cell r="R70">
            <v>22279506</v>
          </cell>
          <cell r="S70">
            <v>24059752</v>
          </cell>
          <cell r="T70">
            <v>21344551</v>
          </cell>
          <cell r="U70">
            <v>21234782</v>
          </cell>
          <cell r="V70">
            <v>21642934</v>
          </cell>
          <cell r="W70">
            <v>18854781</v>
          </cell>
          <cell r="X70">
            <v>18846905</v>
          </cell>
          <cell r="Y70">
            <v>19610276</v>
          </cell>
          <cell r="Z70">
            <v>19834980</v>
          </cell>
          <cell r="AA70">
            <v>19224701</v>
          </cell>
          <cell r="AB70">
            <v>16854378</v>
          </cell>
          <cell r="AC70">
            <v>20706129</v>
          </cell>
          <cell r="AD70">
            <v>23103648</v>
          </cell>
          <cell r="AE70">
            <v>23618755</v>
          </cell>
          <cell r="AF70">
            <v>20024030</v>
          </cell>
          <cell r="AG70">
            <v>19745066</v>
          </cell>
          <cell r="AI70">
            <v>20311704</v>
          </cell>
        </row>
        <row r="71">
          <cell r="I71">
            <v>10351516</v>
          </cell>
          <cell r="J71">
            <v>9827905</v>
          </cell>
          <cell r="K71">
            <v>10574473</v>
          </cell>
          <cell r="L71">
            <v>10895027</v>
          </cell>
          <cell r="M71">
            <v>11146962</v>
          </cell>
          <cell r="N71">
            <v>12533993</v>
          </cell>
          <cell r="O71">
            <v>8292955</v>
          </cell>
          <cell r="P71">
            <v>8099828</v>
          </cell>
          <cell r="Q71">
            <v>9127114</v>
          </cell>
          <cell r="R71">
            <v>9364289</v>
          </cell>
          <cell r="S71">
            <v>10750305</v>
          </cell>
          <cell r="T71">
            <v>9401644</v>
          </cell>
          <cell r="U71">
            <v>8993700</v>
          </cell>
          <cell r="V71">
            <v>8506005</v>
          </cell>
          <cell r="W71">
            <v>7878882</v>
          </cell>
          <cell r="X71">
            <v>8941555</v>
          </cell>
          <cell r="Y71">
            <v>9968756</v>
          </cell>
          <cell r="Z71">
            <v>9818906</v>
          </cell>
          <cell r="AA71">
            <v>8820505</v>
          </cell>
          <cell r="AB71">
            <v>7654618</v>
          </cell>
          <cell r="AC71">
            <v>8831500</v>
          </cell>
          <cell r="AD71">
            <v>10746707</v>
          </cell>
          <cell r="AE71">
            <v>10912702</v>
          </cell>
          <cell r="AF71">
            <v>9366160</v>
          </cell>
          <cell r="AG71">
            <v>8535465</v>
          </cell>
          <cell r="AI71">
            <v>9827905</v>
          </cell>
        </row>
        <row r="72">
          <cell r="I72">
            <v>13746334</v>
          </cell>
          <cell r="J72">
            <v>12397152</v>
          </cell>
          <cell r="K72">
            <v>13391124</v>
          </cell>
          <cell r="L72">
            <v>13437791</v>
          </cell>
          <cell r="M72">
            <v>13584019</v>
          </cell>
          <cell r="N72">
            <v>14862324</v>
          </cell>
          <cell r="O72">
            <v>11196186</v>
          </cell>
          <cell r="P72">
            <v>10929094</v>
          </cell>
          <cell r="Q72">
            <v>12417039</v>
          </cell>
          <cell r="R72">
            <v>12190663</v>
          </cell>
          <cell r="S72">
            <v>13976574</v>
          </cell>
          <cell r="T72">
            <v>12649392</v>
          </cell>
          <cell r="U72">
            <v>12483699</v>
          </cell>
          <cell r="V72">
            <v>8792048</v>
          </cell>
          <cell r="W72">
            <v>9149819</v>
          </cell>
          <cell r="X72">
            <v>9448094</v>
          </cell>
          <cell r="Y72">
            <v>10404722</v>
          </cell>
          <cell r="Z72">
            <v>10522029</v>
          </cell>
          <cell r="AA72">
            <v>9652243</v>
          </cell>
          <cell r="AB72">
            <v>8583231</v>
          </cell>
          <cell r="AC72">
            <v>9642276</v>
          </cell>
          <cell r="AD72">
            <v>11409105</v>
          </cell>
          <cell r="AE72">
            <v>11515321</v>
          </cell>
          <cell r="AF72">
            <v>10900003</v>
          </cell>
          <cell r="AG72">
            <v>9250396</v>
          </cell>
          <cell r="AI72">
            <v>12397152</v>
          </cell>
        </row>
        <row r="73">
          <cell r="I73">
            <v>16494764</v>
          </cell>
          <cell r="J73">
            <v>14271101</v>
          </cell>
          <cell r="K73">
            <v>16363240</v>
          </cell>
          <cell r="L73">
            <v>15932483</v>
          </cell>
          <cell r="M73">
            <v>15980499</v>
          </cell>
          <cell r="N73">
            <v>17520915</v>
          </cell>
          <cell r="O73">
            <v>14210928</v>
          </cell>
          <cell r="P73">
            <v>13567119</v>
          </cell>
          <cell r="Q73">
            <v>14418876</v>
          </cell>
          <cell r="R73">
            <v>14677193</v>
          </cell>
          <cell r="S73">
            <v>15997501</v>
          </cell>
          <cell r="T73">
            <v>15397985</v>
          </cell>
          <cell r="U73">
            <v>14860975</v>
          </cell>
          <cell r="V73">
            <v>12643669</v>
          </cell>
          <cell r="W73">
            <v>12849839</v>
          </cell>
          <cell r="X73">
            <v>12532506</v>
          </cell>
          <cell r="Y73">
            <v>13705747</v>
          </cell>
          <cell r="Z73">
            <v>14518934</v>
          </cell>
          <cell r="AA73">
            <v>13003981</v>
          </cell>
          <cell r="AB73">
            <v>11512727</v>
          </cell>
          <cell r="AC73">
            <v>13092605</v>
          </cell>
          <cell r="AD73">
            <v>15825909</v>
          </cell>
          <cell r="AE73">
            <v>14927814</v>
          </cell>
          <cell r="AF73">
            <v>15493736</v>
          </cell>
          <cell r="AG73">
            <v>12566258</v>
          </cell>
          <cell r="AI73">
            <v>14271101</v>
          </cell>
        </row>
        <row r="74">
          <cell r="I74">
            <v>17589137</v>
          </cell>
          <cell r="J74">
            <v>15118181</v>
          </cell>
          <cell r="K74">
            <v>16834182</v>
          </cell>
          <cell r="L74">
            <v>17792838</v>
          </cell>
          <cell r="M74">
            <v>17647866</v>
          </cell>
          <cell r="N74">
            <v>18749345</v>
          </cell>
          <cell r="O74">
            <v>14739750</v>
          </cell>
          <cell r="P74">
            <v>13696494</v>
          </cell>
          <cell r="Q74">
            <v>15108718</v>
          </cell>
          <cell r="R74">
            <v>16574923</v>
          </cell>
          <cell r="S74">
            <v>16835772</v>
          </cell>
          <cell r="T74">
            <v>17260876</v>
          </cell>
          <cell r="U74">
            <v>16690574</v>
          </cell>
          <cell r="V74">
            <v>13902354</v>
          </cell>
          <cell r="W74">
            <v>15451288</v>
          </cell>
          <cell r="X74">
            <v>15342493</v>
          </cell>
          <cell r="Y74">
            <v>16541232</v>
          </cell>
          <cell r="Z74">
            <v>17672952</v>
          </cell>
          <cell r="AA74">
            <v>15700205</v>
          </cell>
          <cell r="AB74">
            <v>13949247</v>
          </cell>
          <cell r="AC74">
            <v>15635199</v>
          </cell>
          <cell r="AD74">
            <v>19793664</v>
          </cell>
          <cell r="AE74">
            <v>18030540</v>
          </cell>
          <cell r="AF74">
            <v>18539304</v>
          </cell>
          <cell r="AG74">
            <v>15906973</v>
          </cell>
          <cell r="AI74">
            <v>15118181</v>
          </cell>
        </row>
        <row r="75">
          <cell r="I75">
            <v>19256206</v>
          </cell>
          <cell r="J75">
            <v>16509022</v>
          </cell>
          <cell r="K75">
            <v>17389185</v>
          </cell>
          <cell r="L75">
            <v>17391414</v>
          </cell>
          <cell r="M75">
            <v>17431938</v>
          </cell>
          <cell r="N75">
            <v>18232223</v>
          </cell>
          <cell r="O75">
            <v>13997015</v>
          </cell>
          <cell r="P75">
            <v>13343232</v>
          </cell>
          <cell r="Q75">
            <v>15208635</v>
          </cell>
          <cell r="R75">
            <v>15771682</v>
          </cell>
          <cell r="S75">
            <v>16855454</v>
          </cell>
          <cell r="T75">
            <v>17207909</v>
          </cell>
          <cell r="U75">
            <v>15554311</v>
          </cell>
          <cell r="V75">
            <v>14259793</v>
          </cell>
          <cell r="W75">
            <v>13588081</v>
          </cell>
          <cell r="X75">
            <v>13558131</v>
          </cell>
          <cell r="Y75">
            <v>14774580</v>
          </cell>
          <cell r="Z75">
            <v>16197205</v>
          </cell>
          <cell r="AA75">
            <v>14529249</v>
          </cell>
          <cell r="AB75">
            <v>13606900</v>
          </cell>
          <cell r="AC75">
            <v>14421971</v>
          </cell>
          <cell r="AD75">
            <v>17984605</v>
          </cell>
          <cell r="AE75">
            <v>16462023</v>
          </cell>
          <cell r="AF75">
            <v>17204678</v>
          </cell>
          <cell r="AG75">
            <v>14630596</v>
          </cell>
          <cell r="AI75">
            <v>16509022</v>
          </cell>
        </row>
        <row r="76">
          <cell r="I76">
            <v>25364199</v>
          </cell>
          <cell r="J76">
            <v>22209027</v>
          </cell>
          <cell r="K76">
            <v>23416381</v>
          </cell>
          <cell r="L76">
            <v>22435135</v>
          </cell>
          <cell r="M76">
            <v>23040945</v>
          </cell>
          <cell r="N76">
            <v>24857895</v>
          </cell>
          <cell r="O76">
            <v>19856653</v>
          </cell>
          <cell r="P76">
            <v>19154393</v>
          </cell>
          <cell r="Q76">
            <v>20215549</v>
          </cell>
          <cell r="R76">
            <v>22828947</v>
          </cell>
          <cell r="S76">
            <v>23149561</v>
          </cell>
          <cell r="T76">
            <v>24079068</v>
          </cell>
          <cell r="U76">
            <v>21789799</v>
          </cell>
          <cell r="V76">
            <v>19635882</v>
          </cell>
          <cell r="W76">
            <v>19061463</v>
          </cell>
          <cell r="X76">
            <v>18497240</v>
          </cell>
          <cell r="Y76">
            <v>19199567</v>
          </cell>
          <cell r="Z76">
            <v>21492410</v>
          </cell>
          <cell r="AA76">
            <v>19733246</v>
          </cell>
          <cell r="AB76">
            <v>18131931</v>
          </cell>
          <cell r="AC76">
            <v>19246877</v>
          </cell>
          <cell r="AD76">
            <v>23453573</v>
          </cell>
          <cell r="AE76">
            <v>22303448</v>
          </cell>
          <cell r="AF76">
            <v>22186693</v>
          </cell>
          <cell r="AG76">
            <v>18036457</v>
          </cell>
          <cell r="AI76">
            <v>22209027</v>
          </cell>
        </row>
        <row r="77">
          <cell r="I77">
            <v>20028348</v>
          </cell>
          <cell r="J77">
            <v>17817653</v>
          </cell>
          <cell r="K77">
            <v>18836664</v>
          </cell>
          <cell r="L77">
            <v>18875505</v>
          </cell>
          <cell r="M77">
            <v>18999291</v>
          </cell>
          <cell r="N77">
            <v>20901262</v>
          </cell>
          <cell r="O77">
            <v>16422299</v>
          </cell>
          <cell r="P77">
            <v>16379182</v>
          </cell>
          <cell r="Q77">
            <v>17328307</v>
          </cell>
          <cell r="R77">
            <v>19787758</v>
          </cell>
          <cell r="S77">
            <v>20048112</v>
          </cell>
          <cell r="T77">
            <v>20192803</v>
          </cell>
          <cell r="U77">
            <v>18735991</v>
          </cell>
          <cell r="V77">
            <v>16366362</v>
          </cell>
          <cell r="W77">
            <v>17250755</v>
          </cell>
          <cell r="X77">
            <v>15979844</v>
          </cell>
          <cell r="Y77">
            <v>17689668</v>
          </cell>
          <cell r="Z77">
            <v>18664216</v>
          </cell>
          <cell r="AA77">
            <v>17193842</v>
          </cell>
          <cell r="AB77">
            <v>15089980</v>
          </cell>
          <cell r="AC77">
            <v>16764810</v>
          </cell>
          <cell r="AD77">
            <v>20719183</v>
          </cell>
          <cell r="AE77">
            <v>20158302</v>
          </cell>
          <cell r="AF77">
            <v>20753804</v>
          </cell>
          <cell r="AG77">
            <v>17056438</v>
          </cell>
          <cell r="AI77">
            <v>17817653</v>
          </cell>
        </row>
        <row r="78">
          <cell r="I78">
            <v>21132638</v>
          </cell>
          <cell r="J78">
            <v>18499267</v>
          </cell>
          <cell r="K78">
            <v>19854820</v>
          </cell>
          <cell r="L78">
            <v>20018412</v>
          </cell>
          <cell r="M78">
            <v>20286857</v>
          </cell>
          <cell r="N78">
            <v>22135878</v>
          </cell>
          <cell r="O78">
            <v>15465680</v>
          </cell>
          <cell r="P78">
            <v>13716913</v>
          </cell>
          <cell r="Q78">
            <v>14943948</v>
          </cell>
          <cell r="R78">
            <v>17490835</v>
          </cell>
          <cell r="S78">
            <v>16990015</v>
          </cell>
          <cell r="T78">
            <v>18519575</v>
          </cell>
          <cell r="U78">
            <v>15752283</v>
          </cell>
          <cell r="V78">
            <v>13797853</v>
          </cell>
          <cell r="W78">
            <v>16215278</v>
          </cell>
          <cell r="X78">
            <v>14843573</v>
          </cell>
          <cell r="Y78">
            <v>17169490</v>
          </cell>
          <cell r="Z78">
            <v>18067459</v>
          </cell>
          <cell r="AA78">
            <v>15182874</v>
          </cell>
          <cell r="AB78">
            <v>14245261</v>
          </cell>
          <cell r="AC78">
            <v>15182465</v>
          </cell>
          <cell r="AD78">
            <v>17788003</v>
          </cell>
          <cell r="AE78">
            <v>16966055</v>
          </cell>
          <cell r="AF78">
            <v>17703783</v>
          </cell>
          <cell r="AG78">
            <v>14719619</v>
          </cell>
          <cell r="AI78">
            <v>18499267</v>
          </cell>
        </row>
        <row r="79">
          <cell r="I79">
            <v>17296238</v>
          </cell>
          <cell r="J79">
            <v>14318107</v>
          </cell>
          <cell r="K79">
            <v>14853819</v>
          </cell>
          <cell r="L79">
            <v>15796068</v>
          </cell>
          <cell r="M79">
            <v>16048088</v>
          </cell>
          <cell r="N79">
            <v>17073820</v>
          </cell>
          <cell r="O79">
            <v>15222196</v>
          </cell>
          <cell r="P79">
            <v>11968514</v>
          </cell>
          <cell r="Q79">
            <v>12993403</v>
          </cell>
          <cell r="R79">
            <v>15775282</v>
          </cell>
          <cell r="S79">
            <v>15330489</v>
          </cell>
          <cell r="T79">
            <v>16290738</v>
          </cell>
          <cell r="U79">
            <v>15692241</v>
          </cell>
          <cell r="V79">
            <v>12535868</v>
          </cell>
          <cell r="W79">
            <v>13331936</v>
          </cell>
          <cell r="X79">
            <v>12245850</v>
          </cell>
          <cell r="Y79">
            <v>13447905</v>
          </cell>
          <cell r="Z79">
            <v>14776170</v>
          </cell>
          <cell r="AA79">
            <v>12815927</v>
          </cell>
          <cell r="AB79">
            <v>11678706</v>
          </cell>
          <cell r="AC79">
            <v>13202695</v>
          </cell>
          <cell r="AD79">
            <v>16819613</v>
          </cell>
          <cell r="AE79">
            <v>15660955</v>
          </cell>
          <cell r="AF79">
            <v>15920593</v>
          </cell>
          <cell r="AG79">
            <v>12666528</v>
          </cell>
          <cell r="AI79">
            <v>14318107</v>
          </cell>
        </row>
        <row r="80">
          <cell r="I80">
            <v>27152817</v>
          </cell>
          <cell r="J80">
            <v>23686405</v>
          </cell>
          <cell r="K80">
            <v>23652248</v>
          </cell>
          <cell r="L80">
            <v>24846342</v>
          </cell>
          <cell r="M80">
            <v>23888475</v>
          </cell>
          <cell r="N80">
            <v>27352865</v>
          </cell>
          <cell r="O80">
            <v>24280411</v>
          </cell>
          <cell r="P80">
            <v>19876030</v>
          </cell>
          <cell r="Q80">
            <v>21697863</v>
          </cell>
          <cell r="R80">
            <v>24364839</v>
          </cell>
          <cell r="S80">
            <v>24208297</v>
          </cell>
          <cell r="T80">
            <v>25965829</v>
          </cell>
          <cell r="U80">
            <v>24222590</v>
          </cell>
          <cell r="V80">
            <v>21240299</v>
          </cell>
          <cell r="W80">
            <v>20059091</v>
          </cell>
          <cell r="X80">
            <v>19748911</v>
          </cell>
          <cell r="Y80">
            <v>20723663</v>
          </cell>
          <cell r="Z80">
            <v>22712601</v>
          </cell>
          <cell r="AA80">
            <v>20090159</v>
          </cell>
          <cell r="AB80">
            <v>17941695</v>
          </cell>
          <cell r="AC80">
            <v>19596031</v>
          </cell>
          <cell r="AD80">
            <v>25316641</v>
          </cell>
          <cell r="AE80">
            <v>22542719</v>
          </cell>
          <cell r="AF80">
            <v>25016389</v>
          </cell>
          <cell r="AG80">
            <v>20731089</v>
          </cell>
          <cell r="AI80">
            <v>23686405</v>
          </cell>
        </row>
        <row r="81">
          <cell r="I81">
            <v>22731615</v>
          </cell>
          <cell r="J81">
            <v>18802193</v>
          </cell>
          <cell r="K81">
            <v>19526837</v>
          </cell>
          <cell r="L81">
            <v>19152173</v>
          </cell>
          <cell r="M81">
            <v>19961054</v>
          </cell>
          <cell r="N81">
            <v>21754258</v>
          </cell>
          <cell r="O81">
            <v>19719308</v>
          </cell>
          <cell r="P81">
            <v>16649583</v>
          </cell>
          <cell r="Q81">
            <v>17584932</v>
          </cell>
          <cell r="R81">
            <v>20815261</v>
          </cell>
          <cell r="S81">
            <v>20114071</v>
          </cell>
          <cell r="T81">
            <v>22684836</v>
          </cell>
          <cell r="U81">
            <v>19872963</v>
          </cell>
          <cell r="V81">
            <v>17594783</v>
          </cell>
          <cell r="W81">
            <v>18361799</v>
          </cell>
          <cell r="X81">
            <v>16215237</v>
          </cell>
          <cell r="Y81">
            <v>17545724</v>
          </cell>
          <cell r="Z81">
            <v>19219851</v>
          </cell>
          <cell r="AA81">
            <v>17640436</v>
          </cell>
          <cell r="AB81">
            <v>16311306</v>
          </cell>
          <cell r="AC81">
            <v>16350221</v>
          </cell>
          <cell r="AD81">
            <v>21161832</v>
          </cell>
          <cell r="AE81">
            <v>19988279</v>
          </cell>
          <cell r="AF81">
            <v>20742361</v>
          </cell>
          <cell r="AG81">
            <v>17911246</v>
          </cell>
          <cell r="AI81">
            <v>18802193</v>
          </cell>
        </row>
        <row r="82">
          <cell r="I82">
            <v>12971084</v>
          </cell>
          <cell r="J82">
            <v>11250682</v>
          </cell>
          <cell r="K82">
            <v>11571773</v>
          </cell>
          <cell r="L82">
            <v>11865273</v>
          </cell>
          <cell r="M82">
            <v>12331035</v>
          </cell>
          <cell r="N82">
            <v>13570396</v>
          </cell>
          <cell r="O82">
            <v>12072355</v>
          </cell>
          <cell r="P82">
            <v>9726643</v>
          </cell>
          <cell r="Q82">
            <v>10326389</v>
          </cell>
          <cell r="R82">
            <v>11765702</v>
          </cell>
          <cell r="S82">
            <v>11746722</v>
          </cell>
          <cell r="T82">
            <v>12859290</v>
          </cell>
          <cell r="U82">
            <v>11532684</v>
          </cell>
          <cell r="V82">
            <v>10310652</v>
          </cell>
          <cell r="W82">
            <v>10529812</v>
          </cell>
          <cell r="X82">
            <v>9569279</v>
          </cell>
          <cell r="Y82">
            <v>10867825</v>
          </cell>
          <cell r="Z82">
            <v>11502641</v>
          </cell>
          <cell r="AA82">
            <v>10460478</v>
          </cell>
          <cell r="AB82">
            <v>9303074</v>
          </cell>
          <cell r="AC82">
            <v>9700373</v>
          </cell>
          <cell r="AD82">
            <v>12499345</v>
          </cell>
          <cell r="AE82">
            <v>12291084</v>
          </cell>
          <cell r="AF82">
            <v>12484312</v>
          </cell>
          <cell r="AG82">
            <v>10393265</v>
          </cell>
          <cell r="AI82">
            <v>11250682</v>
          </cell>
        </row>
        <row r="83">
          <cell r="I83">
            <v>13880115</v>
          </cell>
          <cell r="J83">
            <v>11816405</v>
          </cell>
          <cell r="K83">
            <v>12011206</v>
          </cell>
          <cell r="L83">
            <v>12420417</v>
          </cell>
          <cell r="M83">
            <v>12844592</v>
          </cell>
          <cell r="N83">
            <v>14517364</v>
          </cell>
          <cell r="O83">
            <v>13034824</v>
          </cell>
          <cell r="P83">
            <v>11024906</v>
          </cell>
          <cell r="Q83">
            <v>10962806</v>
          </cell>
          <cell r="R83">
            <v>13735719</v>
          </cell>
          <cell r="S83">
            <v>12568925</v>
          </cell>
          <cell r="T83">
            <v>14791005</v>
          </cell>
          <cell r="U83">
            <v>12547919</v>
          </cell>
          <cell r="V83">
            <v>11627094</v>
          </cell>
          <cell r="W83">
            <v>11109037</v>
          </cell>
          <cell r="X83">
            <v>10261577</v>
          </cell>
          <cell r="Y83">
            <v>11214270</v>
          </cell>
          <cell r="Z83">
            <v>12375824</v>
          </cell>
          <cell r="AA83">
            <v>10559392</v>
          </cell>
          <cell r="AB83">
            <v>9866351</v>
          </cell>
          <cell r="AC83">
            <v>9941936</v>
          </cell>
          <cell r="AD83">
            <v>12315996</v>
          </cell>
          <cell r="AE83">
            <v>12092258</v>
          </cell>
          <cell r="AF83">
            <v>12928889</v>
          </cell>
          <cell r="AG83">
            <v>10688883</v>
          </cell>
          <cell r="AI83">
            <v>11816405</v>
          </cell>
        </row>
        <row r="84">
          <cell r="I84">
            <v>17828165</v>
          </cell>
          <cell r="J84">
            <v>14886202</v>
          </cell>
          <cell r="K84">
            <v>15367082</v>
          </cell>
          <cell r="L84">
            <v>16060098</v>
          </cell>
          <cell r="M84">
            <v>17157931</v>
          </cell>
          <cell r="N84">
            <v>18686513</v>
          </cell>
          <cell r="O84">
            <v>16522781</v>
          </cell>
          <cell r="P84">
            <v>13136695</v>
          </cell>
          <cell r="Q84">
            <v>13591677</v>
          </cell>
          <cell r="R84">
            <v>17112471</v>
          </cell>
          <cell r="S84">
            <v>16385307</v>
          </cell>
          <cell r="T84">
            <v>17856720</v>
          </cell>
          <cell r="U84">
            <v>16383445</v>
          </cell>
          <cell r="V84">
            <v>14124514</v>
          </cell>
          <cell r="W84">
            <v>14203820</v>
          </cell>
          <cell r="X84">
            <v>13223007</v>
          </cell>
          <cell r="Y84">
            <v>14953582</v>
          </cell>
          <cell r="Z84">
            <v>16253438</v>
          </cell>
          <cell r="AA84">
            <v>14305101</v>
          </cell>
          <cell r="AB84">
            <v>12510604</v>
          </cell>
          <cell r="AC84">
            <v>13309531</v>
          </cell>
          <cell r="AD84">
            <v>17260235</v>
          </cell>
          <cell r="AE84">
            <v>15659604</v>
          </cell>
          <cell r="AF84">
            <v>17003546</v>
          </cell>
          <cell r="AG84">
            <v>14462783</v>
          </cell>
          <cell r="AI84">
            <v>14886202</v>
          </cell>
        </row>
        <row r="85">
          <cell r="I85">
            <v>15199160</v>
          </cell>
          <cell r="J85">
            <v>13384116</v>
          </cell>
          <cell r="K85">
            <v>13448243</v>
          </cell>
          <cell r="L85">
            <v>13876734</v>
          </cell>
          <cell r="M85">
            <v>14540833</v>
          </cell>
          <cell r="N85">
            <v>16205283</v>
          </cell>
          <cell r="O85">
            <v>15024727</v>
          </cell>
          <cell r="P85">
            <v>11633014</v>
          </cell>
          <cell r="Q85">
            <v>11801116</v>
          </cell>
          <cell r="R85">
            <v>14162376</v>
          </cell>
          <cell r="S85">
            <v>13796796</v>
          </cell>
          <cell r="T85">
            <v>15081311</v>
          </cell>
          <cell r="U85">
            <v>13474594</v>
          </cell>
          <cell r="V85">
            <v>12520550</v>
          </cell>
          <cell r="W85">
            <v>12411367</v>
          </cell>
          <cell r="X85">
            <v>11358273</v>
          </cell>
          <cell r="Y85">
            <v>14783651</v>
          </cell>
          <cell r="Z85">
            <v>13843804</v>
          </cell>
          <cell r="AA85">
            <v>13398461</v>
          </cell>
          <cell r="AB85">
            <v>11917121</v>
          </cell>
          <cell r="AC85">
            <v>12030657</v>
          </cell>
          <cell r="AD85">
            <v>15412800</v>
          </cell>
          <cell r="AE85">
            <v>14646668</v>
          </cell>
          <cell r="AF85">
            <v>15509002</v>
          </cell>
          <cell r="AG85">
            <v>13651740</v>
          </cell>
          <cell r="AI85">
            <v>13384116</v>
          </cell>
        </row>
        <row r="86">
          <cell r="I86">
            <v>17286826</v>
          </cell>
          <cell r="J86">
            <v>14629532</v>
          </cell>
          <cell r="K86">
            <v>14595926</v>
          </cell>
          <cell r="L86">
            <v>15616996</v>
          </cell>
          <cell r="M86">
            <v>16188800</v>
          </cell>
          <cell r="N86">
            <v>16848931</v>
          </cell>
          <cell r="O86">
            <v>16540559</v>
          </cell>
          <cell r="P86">
            <v>11643065</v>
          </cell>
          <cell r="Q86">
            <v>12718202</v>
          </cell>
          <cell r="R86">
            <v>14567610</v>
          </cell>
          <cell r="S86">
            <v>13880986</v>
          </cell>
          <cell r="T86">
            <v>15652871</v>
          </cell>
          <cell r="U86">
            <v>13934215</v>
          </cell>
          <cell r="V86">
            <v>12898049</v>
          </cell>
          <cell r="W86">
            <v>13100761</v>
          </cell>
          <cell r="X86">
            <v>12276492</v>
          </cell>
          <cell r="Y86">
            <v>13253358</v>
          </cell>
          <cell r="Z86">
            <v>14425768</v>
          </cell>
          <cell r="AA86">
            <v>13989320</v>
          </cell>
          <cell r="AB86">
            <v>11125627</v>
          </cell>
          <cell r="AC86">
            <v>11714434</v>
          </cell>
          <cell r="AD86">
            <v>14378481</v>
          </cell>
          <cell r="AE86">
            <v>14965375</v>
          </cell>
          <cell r="AF86">
            <v>14796339</v>
          </cell>
          <cell r="AG86">
            <v>12670830</v>
          </cell>
          <cell r="AI86">
            <v>14629532</v>
          </cell>
        </row>
        <row r="87">
          <cell r="I87">
            <v>11632438</v>
          </cell>
          <cell r="J87">
            <v>9817828</v>
          </cell>
          <cell r="K87">
            <v>9817006</v>
          </cell>
          <cell r="L87">
            <v>10427906</v>
          </cell>
          <cell r="M87">
            <v>10520438</v>
          </cell>
          <cell r="N87">
            <v>10992928</v>
          </cell>
          <cell r="O87">
            <v>11558323</v>
          </cell>
          <cell r="P87">
            <v>7773245</v>
          </cell>
          <cell r="Q87">
            <v>8279381</v>
          </cell>
          <cell r="R87">
            <v>9636274</v>
          </cell>
          <cell r="S87">
            <v>9730477</v>
          </cell>
          <cell r="T87">
            <v>10526599</v>
          </cell>
          <cell r="U87">
            <v>9566735</v>
          </cell>
          <cell r="V87">
            <v>8750334</v>
          </cell>
          <cell r="W87">
            <v>9188990</v>
          </cell>
          <cell r="X87">
            <v>8488358</v>
          </cell>
          <cell r="Y87">
            <v>9543324</v>
          </cell>
          <cell r="Z87">
            <v>10017348</v>
          </cell>
          <cell r="AA87">
            <v>9977153</v>
          </cell>
          <cell r="AB87">
            <v>7915727</v>
          </cell>
          <cell r="AC87">
            <v>8257960</v>
          </cell>
          <cell r="AD87">
            <v>10174619</v>
          </cell>
          <cell r="AE87">
            <v>10575656</v>
          </cell>
          <cell r="AF87">
            <v>11889996</v>
          </cell>
          <cell r="AG87">
            <v>9922986</v>
          </cell>
          <cell r="AI87">
            <v>9817828</v>
          </cell>
        </row>
        <row r="88">
          <cell r="I88">
            <v>13912536</v>
          </cell>
          <cell r="J88">
            <v>10978821</v>
          </cell>
          <cell r="K88">
            <v>10589345</v>
          </cell>
          <cell r="L88">
            <v>12493799</v>
          </cell>
          <cell r="M88">
            <v>11842745</v>
          </cell>
          <cell r="N88">
            <v>11657365</v>
          </cell>
          <cell r="O88">
            <v>12696546</v>
          </cell>
          <cell r="P88">
            <v>9010763</v>
          </cell>
          <cell r="Q88">
            <v>8948520</v>
          </cell>
          <cell r="R88">
            <v>10989558</v>
          </cell>
          <cell r="S88">
            <v>10678936</v>
          </cell>
          <cell r="T88">
            <v>11982318</v>
          </cell>
          <cell r="U88">
            <v>10469228</v>
          </cell>
          <cell r="V88">
            <v>9798944</v>
          </cell>
          <cell r="W88">
            <v>9473997</v>
          </cell>
          <cell r="X88">
            <v>8938861</v>
          </cell>
          <cell r="Y88">
            <v>9664153</v>
          </cell>
          <cell r="Z88">
            <v>10317053</v>
          </cell>
          <cell r="AA88">
            <v>10421916</v>
          </cell>
          <cell r="AB88">
            <v>8908567</v>
          </cell>
          <cell r="AC88">
            <v>8832699</v>
          </cell>
          <cell r="AD88">
            <v>9469469</v>
          </cell>
          <cell r="AE88">
            <v>10276268</v>
          </cell>
          <cell r="AF88">
            <v>10541507</v>
          </cell>
          <cell r="AG88">
            <v>8722184</v>
          </cell>
          <cell r="AI88">
            <v>10978821</v>
          </cell>
        </row>
        <row r="89">
          <cell r="I89">
            <v>23256359</v>
          </cell>
          <cell r="J89">
            <v>19182573</v>
          </cell>
          <cell r="K89">
            <v>18079745</v>
          </cell>
          <cell r="L89">
            <v>21096628</v>
          </cell>
          <cell r="M89">
            <v>19775539</v>
          </cell>
          <cell r="N89">
            <v>20814467</v>
          </cell>
          <cell r="O89">
            <v>22963192</v>
          </cell>
          <cell r="P89">
            <v>17271249</v>
          </cell>
          <cell r="Q89">
            <v>17306117</v>
          </cell>
          <cell r="R89">
            <v>19816218</v>
          </cell>
          <cell r="S89">
            <v>19061832</v>
          </cell>
          <cell r="T89">
            <v>20721757</v>
          </cell>
          <cell r="U89">
            <v>20161622</v>
          </cell>
          <cell r="V89">
            <v>18719620</v>
          </cell>
          <cell r="W89">
            <v>17345107</v>
          </cell>
          <cell r="X89">
            <v>18669576</v>
          </cell>
          <cell r="Y89">
            <v>18260413</v>
          </cell>
          <cell r="Z89">
            <v>20744156</v>
          </cell>
          <cell r="AA89">
            <v>22782570</v>
          </cell>
          <cell r="AB89">
            <v>14884217</v>
          </cell>
          <cell r="AC89">
            <v>15687201</v>
          </cell>
          <cell r="AD89">
            <v>20240014</v>
          </cell>
          <cell r="AE89">
            <v>20811052</v>
          </cell>
          <cell r="AF89">
            <v>23082162</v>
          </cell>
          <cell r="AG89">
            <v>17615292</v>
          </cell>
          <cell r="AI89">
            <v>19182573</v>
          </cell>
        </row>
        <row r="91">
          <cell r="I91">
            <v>159412772</v>
          </cell>
          <cell r="J91">
            <v>159241719</v>
          </cell>
          <cell r="K91">
            <v>150847810</v>
          </cell>
          <cell r="L91">
            <v>155584159</v>
          </cell>
          <cell r="M91">
            <v>144215451</v>
          </cell>
          <cell r="N91">
            <v>150630150</v>
          </cell>
          <cell r="O91">
            <v>159488635</v>
          </cell>
          <cell r="P91">
            <v>151053083</v>
          </cell>
          <cell r="Q91">
            <v>149517279</v>
          </cell>
          <cell r="R91">
            <v>160490503</v>
          </cell>
          <cell r="S91">
            <v>157094598</v>
          </cell>
          <cell r="T91">
            <v>149874792</v>
          </cell>
          <cell r="U91">
            <v>156947830</v>
          </cell>
          <cell r="V91">
            <v>145483172</v>
          </cell>
          <cell r="W91">
            <v>139236532</v>
          </cell>
          <cell r="X91">
            <v>139073456</v>
          </cell>
          <cell r="Y91">
            <v>131086983</v>
          </cell>
          <cell r="Z91">
            <v>142697998</v>
          </cell>
          <cell r="AA91">
            <v>142484899</v>
          </cell>
          <cell r="AB91">
            <v>129148122</v>
          </cell>
          <cell r="AC91">
            <v>138629351</v>
          </cell>
          <cell r="AD91">
            <v>142182896</v>
          </cell>
          <cell r="AE91">
            <v>128286409</v>
          </cell>
          <cell r="AF91">
            <v>133356478</v>
          </cell>
          <cell r="AG91">
            <v>139468217</v>
          </cell>
          <cell r="AI91">
            <v>159241719</v>
          </cell>
        </row>
        <row r="92">
          <cell r="I92">
            <v>5698460</v>
          </cell>
          <cell r="J92">
            <v>5062300</v>
          </cell>
          <cell r="K92">
            <v>4988649</v>
          </cell>
          <cell r="L92">
            <v>5356691</v>
          </cell>
          <cell r="M92">
            <v>5195170</v>
          </cell>
          <cell r="N92">
            <v>5381919</v>
          </cell>
          <cell r="O92">
            <v>5679280</v>
          </cell>
          <cell r="P92">
            <v>5109677</v>
          </cell>
          <cell r="Q92">
            <v>6822791</v>
          </cell>
          <cell r="R92">
            <v>6335890</v>
          </cell>
          <cell r="S92">
            <v>7321232</v>
          </cell>
          <cell r="T92">
            <v>6869128</v>
          </cell>
          <cell r="U92">
            <v>6421617</v>
          </cell>
          <cell r="V92">
            <v>5747073</v>
          </cell>
          <cell r="W92">
            <v>5341548</v>
          </cell>
          <cell r="X92">
            <v>5499221</v>
          </cell>
          <cell r="Y92">
            <v>5853884</v>
          </cell>
          <cell r="Z92">
            <v>5775540</v>
          </cell>
          <cell r="AA92">
            <v>6091053</v>
          </cell>
          <cell r="AB92">
            <v>5611697</v>
          </cell>
          <cell r="AC92">
            <v>10846603</v>
          </cell>
          <cell r="AD92">
            <v>11581085</v>
          </cell>
          <cell r="AE92">
            <v>11874703</v>
          </cell>
          <cell r="AF92">
            <v>10142134</v>
          </cell>
          <cell r="AG92">
            <v>9708784</v>
          </cell>
          <cell r="AI92">
            <v>5062300</v>
          </cell>
        </row>
        <row r="93">
          <cell r="I93">
            <v>9144217</v>
          </cell>
          <cell r="J93">
            <v>9308795</v>
          </cell>
          <cell r="K93">
            <v>9784621</v>
          </cell>
          <cell r="L93">
            <v>9101109</v>
          </cell>
          <cell r="M93">
            <v>8270142</v>
          </cell>
          <cell r="N93">
            <v>8835409</v>
          </cell>
          <cell r="O93">
            <v>8346439</v>
          </cell>
          <cell r="P93">
            <v>8746197</v>
          </cell>
          <cell r="Q93">
            <v>9295315</v>
          </cell>
          <cell r="R93">
            <v>8849344</v>
          </cell>
          <cell r="S93">
            <v>9114320</v>
          </cell>
          <cell r="T93">
            <v>9094651</v>
          </cell>
          <cell r="U93">
            <v>8915237</v>
          </cell>
          <cell r="V93">
            <v>9320652</v>
          </cell>
          <cell r="W93">
            <v>9177887</v>
          </cell>
          <cell r="X93">
            <v>8290997</v>
          </cell>
          <cell r="Y93">
            <v>8940479</v>
          </cell>
          <cell r="Z93">
            <v>8665673</v>
          </cell>
          <cell r="AA93">
            <v>9058264</v>
          </cell>
          <cell r="AB93">
            <v>8599346</v>
          </cell>
          <cell r="AC93">
            <v>4431410</v>
          </cell>
          <cell r="AD93">
            <v>4626681</v>
          </cell>
          <cell r="AE93">
            <v>4375042</v>
          </cell>
          <cell r="AF93">
            <v>4830381</v>
          </cell>
          <cell r="AG93">
            <v>4736127</v>
          </cell>
          <cell r="AI93">
            <v>9308795</v>
          </cell>
        </row>
        <row r="94">
          <cell r="I94">
            <v>29046926</v>
          </cell>
          <cell r="J94">
            <v>27329813</v>
          </cell>
          <cell r="K94">
            <v>30376836</v>
          </cell>
          <cell r="L94">
            <v>28422876</v>
          </cell>
          <cell r="M94">
            <v>27005519</v>
          </cell>
          <cell r="N94">
            <v>25469205</v>
          </cell>
          <cell r="O94">
            <v>26418659</v>
          </cell>
          <cell r="P94">
            <v>27156736</v>
          </cell>
          <cell r="Q94">
            <v>31313278</v>
          </cell>
          <cell r="R94">
            <v>29589647</v>
          </cell>
          <cell r="S94">
            <v>29407184</v>
          </cell>
          <cell r="T94">
            <v>27512120</v>
          </cell>
          <cell r="U94">
            <v>31153213</v>
          </cell>
          <cell r="V94">
            <v>28670090</v>
          </cell>
          <cell r="W94">
            <v>30661646</v>
          </cell>
          <cell r="X94">
            <v>27725250</v>
          </cell>
          <cell r="Y94">
            <v>26746435</v>
          </cell>
          <cell r="Z94">
            <v>25499882</v>
          </cell>
          <cell r="AA94">
            <v>29388353</v>
          </cell>
          <cell r="AB94">
            <v>24693829</v>
          </cell>
          <cell r="AC94">
            <v>27899888</v>
          </cell>
          <cell r="AD94">
            <v>28533783</v>
          </cell>
          <cell r="AE94">
            <v>25656276</v>
          </cell>
          <cell r="AF94">
            <v>29376810</v>
          </cell>
          <cell r="AG94">
            <v>26930127</v>
          </cell>
          <cell r="AI94">
            <v>27329813</v>
          </cell>
        </row>
        <row r="95">
          <cell r="I95">
            <v>8114880</v>
          </cell>
          <cell r="J95">
            <v>7388858</v>
          </cell>
          <cell r="K95">
            <v>7093324</v>
          </cell>
          <cell r="L95">
            <v>7817902</v>
          </cell>
          <cell r="M95">
            <v>6695581</v>
          </cell>
          <cell r="N95">
            <v>7051385</v>
          </cell>
          <cell r="O95">
            <v>7125168</v>
          </cell>
          <cell r="P95">
            <v>7098270</v>
          </cell>
          <cell r="Q95">
            <v>7213132</v>
          </cell>
          <cell r="R95">
            <v>7800891</v>
          </cell>
          <cell r="S95">
            <v>7061869</v>
          </cell>
          <cell r="T95">
            <v>7846285</v>
          </cell>
          <cell r="U95">
            <v>7223965</v>
          </cell>
          <cell r="V95">
            <v>7261073</v>
          </cell>
          <cell r="W95">
            <v>6854166</v>
          </cell>
          <cell r="X95">
            <v>6680282</v>
          </cell>
          <cell r="Y95">
            <v>6400028</v>
          </cell>
          <cell r="Z95">
            <v>5633471</v>
          </cell>
          <cell r="AA95">
            <v>6149996</v>
          </cell>
          <cell r="AB95">
            <v>6200426</v>
          </cell>
          <cell r="AC95">
            <v>6134361</v>
          </cell>
          <cell r="AD95">
            <v>6863857</v>
          </cell>
          <cell r="AE95">
            <v>6336393</v>
          </cell>
          <cell r="AF95">
            <v>6733379</v>
          </cell>
          <cell r="AG95">
            <v>6260407</v>
          </cell>
          <cell r="AI95">
            <v>7388858</v>
          </cell>
        </row>
        <row r="96">
          <cell r="I96">
            <v>14187102</v>
          </cell>
          <cell r="J96">
            <v>13667988</v>
          </cell>
          <cell r="K96">
            <v>13257947</v>
          </cell>
          <cell r="L96">
            <v>14067001</v>
          </cell>
          <cell r="M96">
            <v>12169684</v>
          </cell>
          <cell r="N96">
            <v>12200299</v>
          </cell>
          <cell r="O96">
            <v>12442886</v>
          </cell>
          <cell r="P96">
            <v>5017322</v>
          </cell>
          <cell r="Q96">
            <v>5617228</v>
          </cell>
          <cell r="R96">
            <v>5798540</v>
          </cell>
          <cell r="S96">
            <v>5536042</v>
          </cell>
          <cell r="T96">
            <v>5418640</v>
          </cell>
          <cell r="U96">
            <v>5346337</v>
          </cell>
          <cell r="V96">
            <v>5366271</v>
          </cell>
          <cell r="W96">
            <v>5083131</v>
          </cell>
          <cell r="X96">
            <v>6542635</v>
          </cell>
          <cell r="Y96">
            <v>7058470</v>
          </cell>
          <cell r="Z96">
            <v>6766710</v>
          </cell>
          <cell r="AA96">
            <v>6566968</v>
          </cell>
          <cell r="AB96">
            <v>6671837</v>
          </cell>
          <cell r="AC96">
            <v>6879014</v>
          </cell>
          <cell r="AD96">
            <v>7312327</v>
          </cell>
          <cell r="AE96">
            <v>6962144</v>
          </cell>
          <cell r="AF96">
            <v>6857796</v>
          </cell>
          <cell r="AG96">
            <v>6877838</v>
          </cell>
          <cell r="AI96">
            <v>13667988</v>
          </cell>
        </row>
        <row r="97">
          <cell r="I97">
            <v>10352448</v>
          </cell>
          <cell r="J97">
            <v>10225369</v>
          </cell>
          <cell r="K97">
            <v>10296235</v>
          </cell>
          <cell r="L97">
            <v>9145332</v>
          </cell>
          <cell r="M97">
            <v>9357741</v>
          </cell>
          <cell r="N97">
            <v>9344084</v>
          </cell>
          <cell r="O97">
            <v>8978920</v>
          </cell>
          <cell r="P97">
            <v>16108542</v>
          </cell>
          <cell r="Q97">
            <v>17776797</v>
          </cell>
          <cell r="R97">
            <v>17143256</v>
          </cell>
          <cell r="S97">
            <v>15843734</v>
          </cell>
          <cell r="T97">
            <v>18266069</v>
          </cell>
          <cell r="U97">
            <v>17526561</v>
          </cell>
          <cell r="V97">
            <v>16499200</v>
          </cell>
          <cell r="W97">
            <v>17064942</v>
          </cell>
          <cell r="X97">
            <v>15345735</v>
          </cell>
          <cell r="Y97">
            <v>16091112</v>
          </cell>
          <cell r="Z97">
            <v>15321094</v>
          </cell>
          <cell r="AA97">
            <v>17018061</v>
          </cell>
          <cell r="AB97">
            <v>15618837</v>
          </cell>
          <cell r="AC97">
            <v>15787689</v>
          </cell>
          <cell r="AD97">
            <v>17263662</v>
          </cell>
          <cell r="AE97">
            <v>17786101</v>
          </cell>
          <cell r="AF97">
            <v>15745037</v>
          </cell>
          <cell r="AG97">
            <v>16932271</v>
          </cell>
          <cell r="AI97">
            <v>10225369</v>
          </cell>
        </row>
        <row r="98">
          <cell r="I98">
            <v>7522258</v>
          </cell>
          <cell r="J98">
            <v>7510678</v>
          </cell>
          <cell r="K98">
            <v>8108700</v>
          </cell>
          <cell r="L98">
            <v>8031688</v>
          </cell>
          <cell r="M98">
            <v>7726240</v>
          </cell>
          <cell r="N98">
            <v>8074230</v>
          </cell>
          <cell r="O98">
            <v>7927594</v>
          </cell>
          <cell r="P98">
            <v>7383234</v>
          </cell>
          <cell r="Q98">
            <v>8250854</v>
          </cell>
          <cell r="R98">
            <v>8107396</v>
          </cell>
          <cell r="S98">
            <v>7985336</v>
          </cell>
          <cell r="T98">
            <v>8521226</v>
          </cell>
          <cell r="U98">
            <v>7156426</v>
          </cell>
          <cell r="V98">
            <v>7124713</v>
          </cell>
          <cell r="W98">
            <v>7905243</v>
          </cell>
          <cell r="X98">
            <v>6821323</v>
          </cell>
          <cell r="Y98">
            <v>6865646</v>
          </cell>
          <cell r="Z98">
            <v>7369556</v>
          </cell>
          <cell r="AA98">
            <v>7095419</v>
          </cell>
          <cell r="AB98">
            <v>8025879</v>
          </cell>
          <cell r="AC98">
            <v>7710444</v>
          </cell>
          <cell r="AD98">
            <v>8077640</v>
          </cell>
          <cell r="AE98">
            <v>8775678</v>
          </cell>
          <cell r="AF98">
            <v>7212642</v>
          </cell>
          <cell r="AG98">
            <v>7397647</v>
          </cell>
          <cell r="AI98">
            <v>7510678</v>
          </cell>
        </row>
        <row r="99">
          <cell r="I99">
            <v>8945431</v>
          </cell>
          <cell r="J99">
            <v>8835717</v>
          </cell>
          <cell r="K99">
            <v>9023749</v>
          </cell>
          <cell r="L99">
            <v>9178595</v>
          </cell>
          <cell r="M99">
            <v>8751994</v>
          </cell>
          <cell r="N99">
            <v>9174266</v>
          </cell>
          <cell r="O99">
            <v>8931424</v>
          </cell>
          <cell r="P99">
            <v>8762308</v>
          </cell>
          <cell r="Q99">
            <v>9894260</v>
          </cell>
          <cell r="R99">
            <v>10122589</v>
          </cell>
          <cell r="S99">
            <v>9829263</v>
          </cell>
          <cell r="T99">
            <v>10950524</v>
          </cell>
          <cell r="U99">
            <v>9630036</v>
          </cell>
          <cell r="V99">
            <v>9139923</v>
          </cell>
          <cell r="W99">
            <v>9979334</v>
          </cell>
          <cell r="X99">
            <v>8533520</v>
          </cell>
          <cell r="Y99">
            <v>8648964</v>
          </cell>
          <cell r="Z99">
            <v>8851622</v>
          </cell>
          <cell r="AA99">
            <v>8855462</v>
          </cell>
          <cell r="AB99">
            <v>9153127</v>
          </cell>
          <cell r="AC99">
            <v>9111747</v>
          </cell>
          <cell r="AD99">
            <v>9061567</v>
          </cell>
          <cell r="AE99">
            <v>8936205</v>
          </cell>
          <cell r="AF99">
            <v>8211018</v>
          </cell>
          <cell r="AG99">
            <v>8408575</v>
          </cell>
          <cell r="AI99">
            <v>8835717</v>
          </cell>
        </row>
        <row r="100">
          <cell r="I100">
            <v>9982492</v>
          </cell>
          <cell r="J100">
            <v>9559641</v>
          </cell>
          <cell r="K100">
            <v>10111191</v>
          </cell>
          <cell r="L100">
            <v>9471496</v>
          </cell>
          <cell r="M100">
            <v>9237686</v>
          </cell>
          <cell r="N100">
            <v>8885323</v>
          </cell>
          <cell r="O100">
            <v>9387124</v>
          </cell>
          <cell r="P100">
            <v>9235964</v>
          </cell>
          <cell r="Q100">
            <v>10112763</v>
          </cell>
          <cell r="R100">
            <v>10481908</v>
          </cell>
          <cell r="S100">
            <v>10241429</v>
          </cell>
          <cell r="T100">
            <v>10372308</v>
          </cell>
          <cell r="U100">
            <v>9844441</v>
          </cell>
          <cell r="V100">
            <v>9698695</v>
          </cell>
          <cell r="W100">
            <v>10010404</v>
          </cell>
          <cell r="X100">
            <v>9872551</v>
          </cell>
          <cell r="Y100">
            <v>9530449</v>
          </cell>
          <cell r="Z100">
            <v>9428882</v>
          </cell>
          <cell r="AA100">
            <v>9499837</v>
          </cell>
          <cell r="AB100">
            <v>10053119</v>
          </cell>
          <cell r="AC100">
            <v>9476741</v>
          </cell>
          <cell r="AD100">
            <v>11544864</v>
          </cell>
          <cell r="AE100">
            <v>10934364</v>
          </cell>
          <cell r="AF100">
            <v>10487279</v>
          </cell>
          <cell r="AG100">
            <v>10489731</v>
          </cell>
          <cell r="AI100">
            <v>9559641</v>
          </cell>
        </row>
        <row r="101">
          <cell r="I101">
            <v>4151207</v>
          </cell>
          <cell r="J101">
            <v>3978007</v>
          </cell>
          <cell r="K101">
            <v>3891739</v>
          </cell>
          <cell r="L101">
            <v>3863386</v>
          </cell>
          <cell r="M101">
            <v>3979013</v>
          </cell>
          <cell r="N101">
            <v>4071255</v>
          </cell>
          <cell r="O101">
            <v>4117396</v>
          </cell>
          <cell r="P101">
            <v>3724682</v>
          </cell>
          <cell r="Q101">
            <v>6330260</v>
          </cell>
          <cell r="R101">
            <v>6110202</v>
          </cell>
          <cell r="S101">
            <v>5256623</v>
          </cell>
          <cell r="T101">
            <v>7102821</v>
          </cell>
          <cell r="U101">
            <v>6376513</v>
          </cell>
          <cell r="V101">
            <v>6541735</v>
          </cell>
          <cell r="W101">
            <v>6638361</v>
          </cell>
          <cell r="X101">
            <v>5884601</v>
          </cell>
          <cell r="Y101">
            <v>6233359</v>
          </cell>
          <cell r="Z101">
            <v>5997528</v>
          </cell>
          <cell r="AA101">
            <v>6168659</v>
          </cell>
          <cell r="AB101">
            <v>5870957</v>
          </cell>
          <cell r="AC101">
            <v>6527278</v>
          </cell>
          <cell r="AD101">
            <v>6509088</v>
          </cell>
          <cell r="AE101">
            <v>5097299</v>
          </cell>
          <cell r="AF101">
            <v>6945850</v>
          </cell>
          <cell r="AG101">
            <v>6750680</v>
          </cell>
          <cell r="AI101">
            <v>3978007</v>
          </cell>
        </row>
        <row r="102">
          <cell r="I102">
            <v>20354843</v>
          </cell>
          <cell r="J102">
            <v>16224547</v>
          </cell>
          <cell r="K102">
            <v>16914078</v>
          </cell>
          <cell r="L102">
            <v>16524546</v>
          </cell>
          <cell r="M102">
            <v>15359324</v>
          </cell>
          <cell r="N102">
            <v>16269105</v>
          </cell>
          <cell r="O102">
            <v>16418724</v>
          </cell>
          <cell r="P102">
            <v>15034367</v>
          </cell>
          <cell r="Q102">
            <v>17510650</v>
          </cell>
          <cell r="R102">
            <v>16993375</v>
          </cell>
          <cell r="S102">
            <v>16471349</v>
          </cell>
          <cell r="T102">
            <v>19253684</v>
          </cell>
          <cell r="U102">
            <v>16798071</v>
          </cell>
          <cell r="V102">
            <v>17257706</v>
          </cell>
          <cell r="W102">
            <v>15850809</v>
          </cell>
          <cell r="X102">
            <v>14052406</v>
          </cell>
          <cell r="Y102">
            <v>15039012</v>
          </cell>
          <cell r="Z102">
            <v>13677784</v>
          </cell>
          <cell r="AA102">
            <v>16188783</v>
          </cell>
          <cell r="AB102">
            <v>14783300</v>
          </cell>
          <cell r="AC102">
            <v>16327357</v>
          </cell>
          <cell r="AD102">
            <v>18163253</v>
          </cell>
          <cell r="AE102">
            <v>17370901</v>
          </cell>
          <cell r="AF102">
            <v>16741621</v>
          </cell>
          <cell r="AG102">
            <v>16208876</v>
          </cell>
          <cell r="AI102">
            <v>16224547</v>
          </cell>
        </row>
        <row r="103">
          <cell r="I103">
            <v>3590286</v>
          </cell>
          <cell r="J103">
            <v>3381496</v>
          </cell>
          <cell r="K103">
            <v>3918879</v>
          </cell>
          <cell r="L103">
            <v>3680997</v>
          </cell>
          <cell r="M103">
            <v>3648293</v>
          </cell>
          <cell r="N103">
            <v>3139226</v>
          </cell>
          <cell r="O103">
            <v>4204532</v>
          </cell>
          <cell r="P103">
            <v>3667802</v>
          </cell>
          <cell r="Q103">
            <v>3966290</v>
          </cell>
          <cell r="R103">
            <v>4759110</v>
          </cell>
          <cell r="S103">
            <v>4370521</v>
          </cell>
          <cell r="T103">
            <v>4650055</v>
          </cell>
          <cell r="U103">
            <v>4182770</v>
          </cell>
          <cell r="V103">
            <v>4333287</v>
          </cell>
          <cell r="W103">
            <v>4423346</v>
          </cell>
          <cell r="X103">
            <v>3858845</v>
          </cell>
          <cell r="Y103">
            <v>4042319</v>
          </cell>
          <cell r="Z103">
            <v>3907258</v>
          </cell>
          <cell r="AA103">
            <v>4645614</v>
          </cell>
          <cell r="AB103">
            <v>3830289</v>
          </cell>
          <cell r="AC103">
            <v>4609763</v>
          </cell>
          <cell r="AD103">
            <v>4582156</v>
          </cell>
          <cell r="AE103">
            <v>5178567</v>
          </cell>
          <cell r="AF103">
            <v>4819719</v>
          </cell>
          <cell r="AG103">
            <v>4459134</v>
          </cell>
          <cell r="AI103">
            <v>3381496</v>
          </cell>
        </row>
        <row r="104">
          <cell r="I104">
            <v>22044135</v>
          </cell>
          <cell r="J104">
            <v>19560228</v>
          </cell>
          <cell r="K104">
            <v>20238958</v>
          </cell>
          <cell r="L104">
            <v>20325863</v>
          </cell>
          <cell r="M104">
            <v>19249020</v>
          </cell>
          <cell r="N104">
            <v>21617974</v>
          </cell>
          <cell r="O104">
            <v>21511647</v>
          </cell>
          <cell r="P104">
            <v>20602367</v>
          </cell>
          <cell r="Q104">
            <v>18539052</v>
          </cell>
          <cell r="R104">
            <v>21622404</v>
          </cell>
          <cell r="S104">
            <v>19881179</v>
          </cell>
          <cell r="T104">
            <v>20774822</v>
          </cell>
          <cell r="U104">
            <v>19666518</v>
          </cell>
          <cell r="V104">
            <v>19853481</v>
          </cell>
          <cell r="W104">
            <v>19917519</v>
          </cell>
          <cell r="X104">
            <v>18681830</v>
          </cell>
          <cell r="Y104">
            <v>17472039</v>
          </cell>
          <cell r="Z104">
            <v>19401260</v>
          </cell>
          <cell r="AA104">
            <v>19425811</v>
          </cell>
          <cell r="AB104">
            <v>19235099</v>
          </cell>
          <cell r="AC104">
            <v>19747869</v>
          </cell>
          <cell r="AD104">
            <v>20682652</v>
          </cell>
          <cell r="AE104">
            <v>19270390</v>
          </cell>
          <cell r="AF104">
            <v>18629672</v>
          </cell>
          <cell r="AG104">
            <v>18902100</v>
          </cell>
          <cell r="AI104">
            <v>19560228</v>
          </cell>
        </row>
        <row r="105">
          <cell r="I105">
            <v>15695354</v>
          </cell>
          <cell r="J105">
            <v>14480788</v>
          </cell>
          <cell r="K105">
            <v>14223041</v>
          </cell>
          <cell r="L105">
            <v>14369028</v>
          </cell>
          <cell r="M105">
            <v>14668420</v>
          </cell>
          <cell r="N105">
            <v>15383781</v>
          </cell>
          <cell r="O105">
            <v>13325023</v>
          </cell>
          <cell r="P105">
            <v>14518613</v>
          </cell>
          <cell r="Q105">
            <v>14140557</v>
          </cell>
          <cell r="R105">
            <v>14471428</v>
          </cell>
          <cell r="S105">
            <v>14844720</v>
          </cell>
          <cell r="T105">
            <v>16232184</v>
          </cell>
          <cell r="U105">
            <v>13565932</v>
          </cell>
          <cell r="V105">
            <v>14325256</v>
          </cell>
          <cell r="W105">
            <v>14935696</v>
          </cell>
          <cell r="X105">
            <v>12778338</v>
          </cell>
          <cell r="Y105">
            <v>13408550</v>
          </cell>
          <cell r="Z105">
            <v>13881086</v>
          </cell>
          <cell r="AA105">
            <v>13475351</v>
          </cell>
          <cell r="AB105">
            <v>13039843</v>
          </cell>
          <cell r="AC105">
            <v>13361453</v>
          </cell>
          <cell r="AD105">
            <v>14571068</v>
          </cell>
          <cell r="AE105">
            <v>12307807</v>
          </cell>
          <cell r="AF105">
            <v>14550820</v>
          </cell>
          <cell r="AG105">
            <v>11848749</v>
          </cell>
          <cell r="AI105">
            <v>14480788</v>
          </cell>
        </row>
        <row r="106">
          <cell r="I106">
            <v>21856062</v>
          </cell>
          <cell r="J106">
            <v>21930133</v>
          </cell>
          <cell r="K106">
            <v>19797388</v>
          </cell>
          <cell r="L106">
            <v>20735090</v>
          </cell>
          <cell r="M106">
            <v>22073181</v>
          </cell>
          <cell r="N106">
            <v>22816648</v>
          </cell>
          <cell r="O106">
            <v>23515101</v>
          </cell>
          <cell r="P106">
            <v>21728918</v>
          </cell>
          <cell r="Q106">
            <v>22978778</v>
          </cell>
          <cell r="R106">
            <v>26191259</v>
          </cell>
          <cell r="S106">
            <v>27891020</v>
          </cell>
          <cell r="T106">
            <v>26201750</v>
          </cell>
          <cell r="U106">
            <v>25604194</v>
          </cell>
          <cell r="V106">
            <v>25556988</v>
          </cell>
          <cell r="W106">
            <v>24465368</v>
          </cell>
          <cell r="X106">
            <v>23968906</v>
          </cell>
          <cell r="Y106">
            <v>24836340</v>
          </cell>
          <cell r="Z106">
            <v>24030034</v>
          </cell>
          <cell r="AA106">
            <v>26345831</v>
          </cell>
          <cell r="AB106">
            <v>22298251</v>
          </cell>
          <cell r="AC106">
            <v>23883943</v>
          </cell>
          <cell r="AD106">
            <v>26228579</v>
          </cell>
          <cell r="AE106">
            <v>24920141</v>
          </cell>
          <cell r="AF106">
            <v>22894067</v>
          </cell>
          <cell r="AG106">
            <v>22502483</v>
          </cell>
          <cell r="AI106">
            <v>21930133</v>
          </cell>
        </row>
        <row r="107">
          <cell r="I107">
            <v>21584704</v>
          </cell>
          <cell r="J107">
            <v>20196378</v>
          </cell>
          <cell r="K107">
            <v>20260751</v>
          </cell>
          <cell r="L107">
            <v>19298924</v>
          </cell>
          <cell r="M107">
            <v>18281790</v>
          </cell>
          <cell r="N107">
            <v>19778911</v>
          </cell>
          <cell r="O107">
            <v>18591678</v>
          </cell>
          <cell r="P107">
            <v>19145075</v>
          </cell>
          <cell r="Q107">
            <v>19632899</v>
          </cell>
          <cell r="R107">
            <v>21583027</v>
          </cell>
          <cell r="S107">
            <v>20893778</v>
          </cell>
          <cell r="T107">
            <v>21019619</v>
          </cell>
          <cell r="U107">
            <v>20269807</v>
          </cell>
          <cell r="V107">
            <v>20095838</v>
          </cell>
          <cell r="W107">
            <v>21791976</v>
          </cell>
          <cell r="X107">
            <v>19222246</v>
          </cell>
          <cell r="Y107">
            <v>19686956</v>
          </cell>
          <cell r="Z107">
            <v>19204584</v>
          </cell>
          <cell r="AA107">
            <v>19421011</v>
          </cell>
          <cell r="AB107">
            <v>20264359</v>
          </cell>
          <cell r="AC107">
            <v>19780329</v>
          </cell>
          <cell r="AD107">
            <v>22232015</v>
          </cell>
          <cell r="AE107">
            <v>21178535</v>
          </cell>
          <cell r="AF107">
            <v>21298183</v>
          </cell>
          <cell r="AG107">
            <v>19306489</v>
          </cell>
          <cell r="AI107">
            <v>20196378</v>
          </cell>
        </row>
        <row r="108">
          <cell r="I108">
            <v>17282747</v>
          </cell>
          <cell r="J108">
            <v>15558820</v>
          </cell>
          <cell r="K108">
            <v>16051240</v>
          </cell>
          <cell r="L108">
            <v>15596962</v>
          </cell>
          <cell r="M108">
            <v>15986736</v>
          </cell>
          <cell r="N108">
            <v>16548649</v>
          </cell>
          <cell r="O108">
            <v>15613923</v>
          </cell>
          <cell r="P108">
            <v>14447624</v>
          </cell>
          <cell r="Q108">
            <v>17384515</v>
          </cell>
          <cell r="R108">
            <v>15436703</v>
          </cell>
          <cell r="S108">
            <v>16128608</v>
          </cell>
          <cell r="T108">
            <v>15397810</v>
          </cell>
          <cell r="U108">
            <v>15264143</v>
          </cell>
          <cell r="V108">
            <v>15859544</v>
          </cell>
          <cell r="W108">
            <v>16018091</v>
          </cell>
          <cell r="X108">
            <v>14833091</v>
          </cell>
          <cell r="Y108">
            <v>14708477</v>
          </cell>
          <cell r="Z108">
            <v>14011490</v>
          </cell>
          <cell r="AA108">
            <v>15032111</v>
          </cell>
          <cell r="AB108">
            <v>14138119</v>
          </cell>
          <cell r="AC108">
            <v>14162950</v>
          </cell>
          <cell r="AD108">
            <v>16582493</v>
          </cell>
          <cell r="AE108">
            <v>16073289</v>
          </cell>
          <cell r="AF108">
            <v>15441424</v>
          </cell>
          <cell r="AG108">
            <v>15451052</v>
          </cell>
          <cell r="AI108">
            <v>15558820</v>
          </cell>
        </row>
        <row r="109">
          <cell r="I109">
            <v>16150038</v>
          </cell>
          <cell r="J109">
            <v>17043901</v>
          </cell>
          <cell r="K109">
            <v>16010141</v>
          </cell>
          <cell r="L109">
            <v>17942372</v>
          </cell>
          <cell r="M109">
            <v>15889032</v>
          </cell>
          <cell r="N109">
            <v>15309989</v>
          </cell>
          <cell r="O109">
            <v>17803062</v>
          </cell>
          <cell r="P109">
            <v>15945174</v>
          </cell>
          <cell r="Q109">
            <v>16936052</v>
          </cell>
          <cell r="R109">
            <v>18104768</v>
          </cell>
          <cell r="S109">
            <v>16326629</v>
          </cell>
          <cell r="T109">
            <v>16179032</v>
          </cell>
          <cell r="U109">
            <v>18229379</v>
          </cell>
          <cell r="V109">
            <v>16290769</v>
          </cell>
          <cell r="W109">
            <v>15854723</v>
          </cell>
          <cell r="X109">
            <v>17354584</v>
          </cell>
          <cell r="Y109">
            <v>17460321</v>
          </cell>
          <cell r="Z109">
            <v>12635760</v>
          </cell>
          <cell r="AA109">
            <v>15099454</v>
          </cell>
          <cell r="AB109">
            <v>16076974</v>
          </cell>
          <cell r="AC109">
            <v>16773173</v>
          </cell>
          <cell r="AD109">
            <v>16128830</v>
          </cell>
          <cell r="AE109">
            <v>14293082</v>
          </cell>
          <cell r="AF109">
            <v>13463146</v>
          </cell>
          <cell r="AG109">
            <v>13543053</v>
          </cell>
          <cell r="AI109">
            <v>17043901</v>
          </cell>
        </row>
        <row r="110">
          <cell r="I110">
            <v>90418380</v>
          </cell>
          <cell r="J110">
            <v>24674504</v>
          </cell>
          <cell r="K110">
            <v>58687257</v>
          </cell>
          <cell r="L110">
            <v>73930800</v>
          </cell>
          <cell r="M110">
            <v>49040089</v>
          </cell>
          <cell r="N110">
            <v>59858927</v>
          </cell>
          <cell r="O110">
            <v>63555720</v>
          </cell>
          <cell r="P110">
            <v>49600294</v>
          </cell>
          <cell r="Q110">
            <v>60465479</v>
          </cell>
          <cell r="R110">
            <v>59012761</v>
          </cell>
          <cell r="S110">
            <v>59248827</v>
          </cell>
          <cell r="T110">
            <v>62052857</v>
          </cell>
          <cell r="U110">
            <v>61790296</v>
          </cell>
          <cell r="V110">
            <v>56809222</v>
          </cell>
          <cell r="W110">
            <v>60479755</v>
          </cell>
          <cell r="X110">
            <v>58660799</v>
          </cell>
          <cell r="Y110">
            <v>55799767</v>
          </cell>
          <cell r="Z110">
            <v>62349523</v>
          </cell>
          <cell r="AA110">
            <v>57410373</v>
          </cell>
          <cell r="AB110">
            <v>59994545</v>
          </cell>
          <cell r="AC110">
            <v>67558668</v>
          </cell>
          <cell r="AD110">
            <v>48323715</v>
          </cell>
          <cell r="AE110">
            <v>56376595</v>
          </cell>
          <cell r="AF110">
            <v>67592302</v>
          </cell>
          <cell r="AG110">
            <v>48504495</v>
          </cell>
          <cell r="AI110">
            <v>24674504</v>
          </cell>
        </row>
        <row r="112">
          <cell r="I112">
            <v>2542301</v>
          </cell>
          <cell r="J112">
            <v>2229705</v>
          </cell>
          <cell r="K112">
            <v>2593165</v>
          </cell>
          <cell r="L112">
            <v>2602188</v>
          </cell>
          <cell r="M112">
            <v>2450693</v>
          </cell>
          <cell r="N112">
            <v>2686341</v>
          </cell>
          <cell r="O112">
            <v>2693346</v>
          </cell>
          <cell r="P112">
            <v>2506345</v>
          </cell>
          <cell r="Q112">
            <v>2323628</v>
          </cell>
          <cell r="R112">
            <v>2238860</v>
          </cell>
          <cell r="S112">
            <v>2370260</v>
          </cell>
          <cell r="T112">
            <v>2232856</v>
          </cell>
          <cell r="U112">
            <v>2298807</v>
          </cell>
          <cell r="V112">
            <v>2460061</v>
          </cell>
          <cell r="W112">
            <v>2398368</v>
          </cell>
          <cell r="X112">
            <v>2507317</v>
          </cell>
          <cell r="Y112">
            <v>2023072</v>
          </cell>
          <cell r="Z112">
            <v>2330949</v>
          </cell>
          <cell r="AA112">
            <v>2223011</v>
          </cell>
          <cell r="AB112">
            <v>2152188</v>
          </cell>
          <cell r="AC112">
            <v>2024185</v>
          </cell>
          <cell r="AD112">
            <v>1967667</v>
          </cell>
          <cell r="AE112">
            <v>1970107</v>
          </cell>
          <cell r="AF112">
            <v>1985811</v>
          </cell>
          <cell r="AG112">
            <v>1791903</v>
          </cell>
          <cell r="AI112">
            <v>2229705</v>
          </cell>
        </row>
        <row r="113">
          <cell r="I113">
            <v>3140</v>
          </cell>
          <cell r="J113">
            <v>4021</v>
          </cell>
          <cell r="K113">
            <v>6440</v>
          </cell>
          <cell r="L113">
            <v>8091</v>
          </cell>
          <cell r="M113">
            <v>7256</v>
          </cell>
          <cell r="N113">
            <v>9507</v>
          </cell>
          <cell r="O113">
            <v>4394</v>
          </cell>
          <cell r="P113">
            <v>4802</v>
          </cell>
          <cell r="Q113">
            <v>3811</v>
          </cell>
          <cell r="R113">
            <v>3572</v>
          </cell>
          <cell r="S113">
            <v>3865</v>
          </cell>
          <cell r="T113">
            <v>3222</v>
          </cell>
          <cell r="U113">
            <v>3075</v>
          </cell>
          <cell r="V113">
            <v>4665</v>
          </cell>
          <cell r="W113">
            <v>211967</v>
          </cell>
          <cell r="X113">
            <v>241300</v>
          </cell>
          <cell r="Y113">
            <v>248283</v>
          </cell>
          <cell r="Z113">
            <v>236369</v>
          </cell>
          <cell r="AA113">
            <v>245171</v>
          </cell>
          <cell r="AB113">
            <v>282716</v>
          </cell>
          <cell r="AC113">
            <v>276481</v>
          </cell>
          <cell r="AD113">
            <v>258701</v>
          </cell>
          <cell r="AE113">
            <v>264506</v>
          </cell>
          <cell r="AF113">
            <v>282947</v>
          </cell>
          <cell r="AG113">
            <v>269993</v>
          </cell>
          <cell r="AI113">
            <v>4021</v>
          </cell>
        </row>
        <row r="114">
          <cell r="I114">
            <v>2263922</v>
          </cell>
          <cell r="J114">
            <v>2146490</v>
          </cell>
          <cell r="K114">
            <v>2506245</v>
          </cell>
          <cell r="L114">
            <v>2520669</v>
          </cell>
          <cell r="M114">
            <v>2197609</v>
          </cell>
          <cell r="N114">
            <v>2255681</v>
          </cell>
          <cell r="O114">
            <v>2213856</v>
          </cell>
          <cell r="P114">
            <v>2092031</v>
          </cell>
          <cell r="Q114">
            <v>2242525</v>
          </cell>
          <cell r="R114">
            <v>2017670</v>
          </cell>
          <cell r="S114">
            <v>1812703</v>
          </cell>
          <cell r="T114">
            <v>2111872</v>
          </cell>
          <cell r="U114">
            <v>1959879</v>
          </cell>
          <cell r="V114">
            <v>2855144</v>
          </cell>
          <cell r="W114">
            <v>2258176</v>
          </cell>
          <cell r="X114">
            <v>2372620</v>
          </cell>
          <cell r="Y114">
            <v>2394495</v>
          </cell>
          <cell r="Z114">
            <v>2267023</v>
          </cell>
          <cell r="AA114">
            <v>2169477</v>
          </cell>
          <cell r="AB114">
            <v>1997748</v>
          </cell>
          <cell r="AC114">
            <v>1858383</v>
          </cell>
          <cell r="AD114">
            <v>1840742</v>
          </cell>
          <cell r="AE114">
            <v>1899817</v>
          </cell>
          <cell r="AF114">
            <v>1760199</v>
          </cell>
          <cell r="AG114">
            <v>1890250</v>
          </cell>
          <cell r="AI114">
            <v>2146490</v>
          </cell>
        </row>
        <row r="115">
          <cell r="I115">
            <v>530178</v>
          </cell>
          <cell r="J115">
            <v>521000</v>
          </cell>
          <cell r="K115">
            <v>579400</v>
          </cell>
          <cell r="L115">
            <v>528200</v>
          </cell>
          <cell r="M115">
            <v>548600</v>
          </cell>
          <cell r="N115">
            <v>615800</v>
          </cell>
          <cell r="O115">
            <v>551800</v>
          </cell>
          <cell r="P115">
            <v>507800</v>
          </cell>
          <cell r="Q115">
            <v>558800</v>
          </cell>
          <cell r="R115">
            <v>558200</v>
          </cell>
          <cell r="S115">
            <v>409200</v>
          </cell>
          <cell r="T115">
            <v>552800</v>
          </cell>
          <cell r="U115">
            <v>423600</v>
          </cell>
          <cell r="V115">
            <v>539000</v>
          </cell>
          <cell r="W115">
            <v>883945</v>
          </cell>
          <cell r="X115">
            <v>840469</v>
          </cell>
          <cell r="Y115">
            <v>980749</v>
          </cell>
          <cell r="Z115">
            <v>1024709</v>
          </cell>
          <cell r="AA115">
            <v>899899</v>
          </cell>
          <cell r="AB115">
            <v>836984</v>
          </cell>
          <cell r="AC115">
            <v>823192</v>
          </cell>
          <cell r="AD115">
            <v>822209</v>
          </cell>
          <cell r="AE115">
            <v>902303</v>
          </cell>
          <cell r="AF115">
            <v>875170</v>
          </cell>
          <cell r="AG115">
            <v>1538620</v>
          </cell>
          <cell r="AI115">
            <v>521000</v>
          </cell>
        </row>
        <row r="116">
          <cell r="I116">
            <v>6721905</v>
          </cell>
          <cell r="J116">
            <v>6856938</v>
          </cell>
          <cell r="K116">
            <v>6987922</v>
          </cell>
          <cell r="L116">
            <v>7176359</v>
          </cell>
          <cell r="M116">
            <v>6747192</v>
          </cell>
          <cell r="N116">
            <v>6929743</v>
          </cell>
          <cell r="O116">
            <v>7376029</v>
          </cell>
          <cell r="P116">
            <v>6518186</v>
          </cell>
          <cell r="Q116">
            <v>5629976</v>
          </cell>
          <cell r="R116">
            <v>5537091</v>
          </cell>
          <cell r="S116">
            <v>5028373</v>
          </cell>
          <cell r="T116">
            <v>1263233</v>
          </cell>
          <cell r="U116">
            <v>1345827</v>
          </cell>
          <cell r="V116">
            <v>1342348</v>
          </cell>
          <cell r="W116">
            <v>1435618</v>
          </cell>
          <cell r="X116">
            <v>1488026</v>
          </cell>
          <cell r="Y116">
            <v>1752142</v>
          </cell>
          <cell r="Z116">
            <v>1749168</v>
          </cell>
          <cell r="AA116">
            <v>1704172</v>
          </cell>
          <cell r="AB116">
            <v>1540360</v>
          </cell>
          <cell r="AC116">
            <v>1485152</v>
          </cell>
          <cell r="AD116">
            <v>1362133</v>
          </cell>
          <cell r="AE116">
            <v>1506128</v>
          </cell>
          <cell r="AF116">
            <v>1369304</v>
          </cell>
          <cell r="AG116">
            <v>1548116</v>
          </cell>
          <cell r="AI116">
            <v>6856938</v>
          </cell>
        </row>
        <row r="117">
          <cell r="I117">
            <v>6322891</v>
          </cell>
          <cell r="J117">
            <v>6860995</v>
          </cell>
          <cell r="K117">
            <v>7544975</v>
          </cell>
          <cell r="L117">
            <v>7539743</v>
          </cell>
          <cell r="M117">
            <v>8350788</v>
          </cell>
          <cell r="N117">
            <v>6010773</v>
          </cell>
          <cell r="O117">
            <v>7687505</v>
          </cell>
          <cell r="P117">
            <v>6612872</v>
          </cell>
          <cell r="Q117">
            <v>6232669</v>
          </cell>
          <cell r="R117">
            <v>6391373</v>
          </cell>
          <cell r="S117">
            <v>6072188</v>
          </cell>
          <cell r="T117">
            <v>5152175</v>
          </cell>
          <cell r="U117">
            <v>5894154</v>
          </cell>
          <cell r="V117">
            <v>5829164</v>
          </cell>
          <cell r="W117">
            <v>5823734</v>
          </cell>
          <cell r="X117">
            <v>3662139</v>
          </cell>
          <cell r="Y117">
            <v>6417399</v>
          </cell>
          <cell r="Z117">
            <v>5333716</v>
          </cell>
          <cell r="AA117">
            <v>5421721</v>
          </cell>
          <cell r="AB117">
            <v>5850269</v>
          </cell>
          <cell r="AC117">
            <v>5160123</v>
          </cell>
          <cell r="AD117">
            <v>4905229</v>
          </cell>
          <cell r="AE117">
            <v>5407980</v>
          </cell>
          <cell r="AF117">
            <v>3630781</v>
          </cell>
          <cell r="AG117">
            <v>6151242</v>
          </cell>
          <cell r="AI117">
            <v>6860995</v>
          </cell>
        </row>
        <row r="118">
          <cell r="I118">
            <v>293303</v>
          </cell>
          <cell r="J118">
            <v>322505</v>
          </cell>
          <cell r="K118">
            <v>377357</v>
          </cell>
          <cell r="L118">
            <v>404746</v>
          </cell>
          <cell r="M118">
            <v>406355</v>
          </cell>
          <cell r="N118">
            <v>448233</v>
          </cell>
          <cell r="O118">
            <v>230371</v>
          </cell>
          <cell r="P118">
            <v>189657</v>
          </cell>
          <cell r="Q118">
            <v>159658</v>
          </cell>
          <cell r="R118">
            <v>188091</v>
          </cell>
          <cell r="S118">
            <v>188352</v>
          </cell>
          <cell r="T118">
            <v>218335</v>
          </cell>
          <cell r="U118">
            <v>215820</v>
          </cell>
          <cell r="V118">
            <v>220765</v>
          </cell>
          <cell r="W118">
            <v>174866</v>
          </cell>
          <cell r="X118">
            <v>151459</v>
          </cell>
          <cell r="Y118">
            <v>94962</v>
          </cell>
          <cell r="Z118">
            <v>195944</v>
          </cell>
          <cell r="AA118">
            <v>117229</v>
          </cell>
          <cell r="AB118">
            <v>111239</v>
          </cell>
          <cell r="AC118">
            <v>108068</v>
          </cell>
          <cell r="AD118">
            <v>105251</v>
          </cell>
          <cell r="AE118">
            <v>135299</v>
          </cell>
          <cell r="AF118">
            <v>162341</v>
          </cell>
          <cell r="AG118">
            <v>166084</v>
          </cell>
          <cell r="AI118">
            <v>322505</v>
          </cell>
        </row>
        <row r="119">
          <cell r="I119">
            <v>3168848</v>
          </cell>
          <cell r="J119">
            <v>3639620</v>
          </cell>
          <cell r="K119">
            <v>3364394</v>
          </cell>
          <cell r="L119">
            <v>3495381</v>
          </cell>
          <cell r="M119">
            <v>3512129</v>
          </cell>
          <cell r="N119">
            <v>3215562</v>
          </cell>
          <cell r="O119">
            <v>2986763</v>
          </cell>
          <cell r="P119">
            <v>2865984</v>
          </cell>
          <cell r="Q119">
            <v>2052083</v>
          </cell>
          <cell r="R119">
            <v>2191292</v>
          </cell>
          <cell r="S119">
            <v>2465633</v>
          </cell>
          <cell r="T119">
            <v>5442145</v>
          </cell>
          <cell r="U119">
            <v>7359808</v>
          </cell>
          <cell r="V119">
            <v>5353896</v>
          </cell>
          <cell r="W119">
            <v>2903838</v>
          </cell>
          <cell r="X119">
            <v>2377679</v>
          </cell>
          <cell r="Y119">
            <v>2498730</v>
          </cell>
          <cell r="Z119">
            <v>2724980</v>
          </cell>
          <cell r="AA119">
            <v>2534203</v>
          </cell>
          <cell r="AB119">
            <v>2487164</v>
          </cell>
          <cell r="AC119">
            <v>2429094</v>
          </cell>
          <cell r="AD119">
            <v>2425994</v>
          </cell>
          <cell r="AE119">
            <v>2464670</v>
          </cell>
          <cell r="AF119">
            <v>1180302</v>
          </cell>
          <cell r="AG119">
            <v>2068226</v>
          </cell>
          <cell r="AI119">
            <v>3639620</v>
          </cell>
        </row>
        <row r="120">
          <cell r="I120">
            <v>275654</v>
          </cell>
          <cell r="J120">
            <v>280099</v>
          </cell>
          <cell r="K120">
            <v>319486</v>
          </cell>
          <cell r="L120">
            <v>351290</v>
          </cell>
          <cell r="M120">
            <v>385940</v>
          </cell>
          <cell r="N120">
            <v>383423</v>
          </cell>
          <cell r="O120">
            <v>363249</v>
          </cell>
          <cell r="P120">
            <v>286975</v>
          </cell>
          <cell r="Q120">
            <v>287088</v>
          </cell>
          <cell r="R120">
            <v>288034</v>
          </cell>
          <cell r="S120">
            <v>309357</v>
          </cell>
          <cell r="T120">
            <v>786338</v>
          </cell>
          <cell r="U120">
            <v>1094445</v>
          </cell>
          <cell r="V120">
            <v>775039</v>
          </cell>
          <cell r="W120">
            <v>533911</v>
          </cell>
          <cell r="X120">
            <v>797372</v>
          </cell>
          <cell r="Y120">
            <v>1023212</v>
          </cell>
          <cell r="Z120">
            <v>1088323</v>
          </cell>
          <cell r="AA120">
            <v>833460</v>
          </cell>
          <cell r="AB120">
            <v>742657</v>
          </cell>
          <cell r="AC120">
            <v>796163</v>
          </cell>
          <cell r="AD120">
            <v>711610</v>
          </cell>
          <cell r="AE120">
            <v>733975</v>
          </cell>
          <cell r="AF120">
            <v>911070</v>
          </cell>
          <cell r="AG120">
            <v>930471</v>
          </cell>
          <cell r="AI120">
            <v>280099</v>
          </cell>
        </row>
        <row r="121">
          <cell r="I121">
            <v>1302183</v>
          </cell>
          <cell r="J121">
            <v>1379642</v>
          </cell>
          <cell r="K121">
            <v>1452952</v>
          </cell>
          <cell r="L121">
            <v>1502289</v>
          </cell>
          <cell r="M121">
            <v>1490630</v>
          </cell>
          <cell r="N121">
            <v>1487802</v>
          </cell>
          <cell r="O121">
            <v>1390257</v>
          </cell>
          <cell r="P121">
            <v>1008298</v>
          </cell>
          <cell r="Q121">
            <v>1079247</v>
          </cell>
          <cell r="R121">
            <v>890037</v>
          </cell>
          <cell r="S121">
            <v>1205833</v>
          </cell>
          <cell r="T121">
            <v>971298</v>
          </cell>
          <cell r="U121">
            <v>1141211</v>
          </cell>
          <cell r="V121">
            <v>1344532</v>
          </cell>
          <cell r="W121">
            <v>1526287</v>
          </cell>
          <cell r="X121">
            <v>1572724</v>
          </cell>
          <cell r="Y121">
            <v>1520612</v>
          </cell>
          <cell r="Z121">
            <v>1753708</v>
          </cell>
          <cell r="AA121">
            <v>1696027</v>
          </cell>
          <cell r="AB121">
            <v>1550585</v>
          </cell>
          <cell r="AC121">
            <v>1278856</v>
          </cell>
          <cell r="AD121">
            <v>1403363</v>
          </cell>
          <cell r="AE121">
            <v>1386447</v>
          </cell>
          <cell r="AF121">
            <v>1329703</v>
          </cell>
          <cell r="AG121">
            <v>1328668</v>
          </cell>
          <cell r="AI121">
            <v>1379642</v>
          </cell>
        </row>
        <row r="122">
          <cell r="I122">
            <v>1884542</v>
          </cell>
          <cell r="J122">
            <v>1909867</v>
          </cell>
          <cell r="K122">
            <v>1819612</v>
          </cell>
          <cell r="L122">
            <v>2128272</v>
          </cell>
          <cell r="M122">
            <v>1676495</v>
          </cell>
          <cell r="N122">
            <v>1778704</v>
          </cell>
          <cell r="O122">
            <v>1654389</v>
          </cell>
          <cell r="P122">
            <v>1740177</v>
          </cell>
          <cell r="Q122">
            <v>1706420</v>
          </cell>
          <cell r="R122">
            <v>1818289</v>
          </cell>
          <cell r="S122">
            <v>1668187</v>
          </cell>
          <cell r="T122">
            <v>1715522</v>
          </cell>
          <cell r="U122">
            <v>1849074</v>
          </cell>
          <cell r="V122">
            <v>1147472</v>
          </cell>
          <cell r="W122">
            <v>240354</v>
          </cell>
          <cell r="X122">
            <v>296978</v>
          </cell>
          <cell r="Y122">
            <v>295372</v>
          </cell>
          <cell r="Z122">
            <v>341350</v>
          </cell>
          <cell r="AA122">
            <v>319787</v>
          </cell>
          <cell r="AB122">
            <v>332401</v>
          </cell>
          <cell r="AC122">
            <v>373280</v>
          </cell>
          <cell r="AD122">
            <v>472546</v>
          </cell>
          <cell r="AE122">
            <v>419014</v>
          </cell>
          <cell r="AF122">
            <v>431747</v>
          </cell>
          <cell r="AG122">
            <v>439388</v>
          </cell>
          <cell r="AI122">
            <v>1909867</v>
          </cell>
        </row>
        <row r="123">
          <cell r="I123">
            <v>3306995</v>
          </cell>
          <cell r="J123">
            <v>3648878</v>
          </cell>
          <cell r="K123">
            <v>3667273</v>
          </cell>
          <cell r="L123">
            <v>3499380</v>
          </cell>
          <cell r="M123">
            <v>3694775</v>
          </cell>
          <cell r="N123">
            <v>4694199</v>
          </cell>
          <cell r="O123">
            <v>2599279</v>
          </cell>
          <cell r="P123">
            <v>2576821</v>
          </cell>
          <cell r="Q123">
            <v>2191031</v>
          </cell>
          <cell r="R123">
            <v>2197654</v>
          </cell>
          <cell r="S123">
            <v>2041553</v>
          </cell>
          <cell r="T123">
            <v>1528516</v>
          </cell>
          <cell r="U123">
            <v>1767246</v>
          </cell>
          <cell r="V123">
            <v>1880620</v>
          </cell>
          <cell r="W123">
            <v>2459442</v>
          </cell>
          <cell r="X123">
            <v>2539113</v>
          </cell>
          <cell r="Y123">
            <v>2911173</v>
          </cell>
          <cell r="Z123">
            <v>3140628</v>
          </cell>
          <cell r="AA123">
            <v>2888202</v>
          </cell>
          <cell r="AB123">
            <v>2194030</v>
          </cell>
          <cell r="AC123">
            <v>1980476</v>
          </cell>
          <cell r="AD123">
            <v>2315939</v>
          </cell>
          <cell r="AE123">
            <v>2144621</v>
          </cell>
          <cell r="AF123">
            <v>2023710</v>
          </cell>
          <cell r="AG123">
            <v>2976275</v>
          </cell>
          <cell r="AI123">
            <v>3648878</v>
          </cell>
        </row>
        <row r="124">
          <cell r="I124">
            <v>94390</v>
          </cell>
          <cell r="J124">
            <v>71122</v>
          </cell>
          <cell r="K124">
            <v>115792</v>
          </cell>
          <cell r="L124">
            <v>48384</v>
          </cell>
          <cell r="M124">
            <v>29258</v>
          </cell>
          <cell r="N124">
            <v>28714</v>
          </cell>
          <cell r="O124">
            <v>71522</v>
          </cell>
          <cell r="P124">
            <v>66905</v>
          </cell>
          <cell r="Q124">
            <v>63667</v>
          </cell>
          <cell r="R124">
            <v>74041</v>
          </cell>
          <cell r="S124">
            <v>76911</v>
          </cell>
          <cell r="T124">
            <v>80593</v>
          </cell>
          <cell r="U124">
            <v>90785</v>
          </cell>
          <cell r="V124">
            <v>80705</v>
          </cell>
          <cell r="W124">
            <v>5979326</v>
          </cell>
          <cell r="X124">
            <v>4993646</v>
          </cell>
          <cell r="Y124">
            <v>5532134</v>
          </cell>
          <cell r="Z124">
            <v>5640755</v>
          </cell>
          <cell r="AA124">
            <v>5385948</v>
          </cell>
          <cell r="AB124">
            <v>4918336</v>
          </cell>
          <cell r="AC124">
            <v>4508825</v>
          </cell>
          <cell r="AD124">
            <v>4047306</v>
          </cell>
          <cell r="AE124">
            <v>4319925</v>
          </cell>
          <cell r="AF124">
            <v>4255538</v>
          </cell>
          <cell r="AG124">
            <v>4311447</v>
          </cell>
          <cell r="AI124">
            <v>71122</v>
          </cell>
        </row>
        <row r="125">
          <cell r="I125">
            <v>6198117</v>
          </cell>
          <cell r="J125">
            <v>5664220</v>
          </cell>
          <cell r="K125">
            <v>5907339</v>
          </cell>
          <cell r="L125">
            <v>6391210</v>
          </cell>
          <cell r="M125">
            <v>5992204</v>
          </cell>
          <cell r="N125">
            <v>6960970</v>
          </cell>
          <cell r="O125">
            <v>6195852</v>
          </cell>
          <cell r="P125">
            <v>4968386</v>
          </cell>
          <cell r="Q125">
            <v>4991722</v>
          </cell>
          <cell r="R125">
            <v>5527974</v>
          </cell>
          <cell r="S125">
            <v>4923070</v>
          </cell>
          <cell r="T125">
            <v>364632</v>
          </cell>
          <cell r="U125">
            <v>415215</v>
          </cell>
          <cell r="V125">
            <v>527099</v>
          </cell>
          <cell r="W125">
            <v>74962</v>
          </cell>
          <cell r="X125">
            <v>75641</v>
          </cell>
          <cell r="Y125">
            <v>67683</v>
          </cell>
          <cell r="Z125">
            <v>55992</v>
          </cell>
          <cell r="AA125">
            <v>81569</v>
          </cell>
          <cell r="AB125">
            <v>93455</v>
          </cell>
          <cell r="AC125">
            <v>110049</v>
          </cell>
          <cell r="AD125">
            <v>92532</v>
          </cell>
          <cell r="AE125">
            <v>108402</v>
          </cell>
          <cell r="AF125">
            <v>101132</v>
          </cell>
          <cell r="AG125">
            <v>31163</v>
          </cell>
          <cell r="AI125">
            <v>5664220</v>
          </cell>
        </row>
        <row r="126">
          <cell r="I126">
            <v>317894</v>
          </cell>
          <cell r="J126">
            <v>373115</v>
          </cell>
          <cell r="K126">
            <v>296502</v>
          </cell>
          <cell r="L126">
            <v>217702</v>
          </cell>
          <cell r="M126">
            <v>220321</v>
          </cell>
          <cell r="N126">
            <v>148230</v>
          </cell>
          <cell r="O126">
            <v>309423</v>
          </cell>
          <cell r="P126">
            <v>341083</v>
          </cell>
          <cell r="Q126">
            <v>367715</v>
          </cell>
          <cell r="R126">
            <v>367667</v>
          </cell>
          <cell r="S126">
            <v>451108</v>
          </cell>
          <cell r="T126">
            <v>5221190</v>
          </cell>
          <cell r="U126">
            <v>5936135</v>
          </cell>
          <cell r="V126">
            <v>6059595</v>
          </cell>
          <cell r="W126">
            <v>543480</v>
          </cell>
          <cell r="X126">
            <v>452737</v>
          </cell>
          <cell r="Y126">
            <v>710353</v>
          </cell>
          <cell r="Z126">
            <v>1124271</v>
          </cell>
          <cell r="AA126">
            <v>1821056</v>
          </cell>
          <cell r="AB126">
            <v>1967944</v>
          </cell>
          <cell r="AC126">
            <v>1992587</v>
          </cell>
          <cell r="AD126">
            <v>2137568</v>
          </cell>
          <cell r="AE126">
            <v>1534540</v>
          </cell>
          <cell r="AF126">
            <v>812973</v>
          </cell>
          <cell r="AG126">
            <v>1189330</v>
          </cell>
          <cell r="AI126">
            <v>373115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9600</v>
          </cell>
          <cell r="P127">
            <v>57600</v>
          </cell>
          <cell r="Q127">
            <v>41280</v>
          </cell>
          <cell r="R127">
            <v>50880</v>
          </cell>
          <cell r="S127">
            <v>46080</v>
          </cell>
          <cell r="T127">
            <v>40325</v>
          </cell>
          <cell r="U127">
            <v>55755</v>
          </cell>
          <cell r="V127">
            <v>61444</v>
          </cell>
          <cell r="W127">
            <v>4230675</v>
          </cell>
          <cell r="X127">
            <v>4222181</v>
          </cell>
          <cell r="Y127">
            <v>3859260</v>
          </cell>
          <cell r="Z127">
            <v>4493648</v>
          </cell>
          <cell r="AA127">
            <v>3672729</v>
          </cell>
          <cell r="AB127">
            <v>3473985</v>
          </cell>
          <cell r="AC127">
            <v>3964823</v>
          </cell>
          <cell r="AD127">
            <v>3650278</v>
          </cell>
          <cell r="AE127">
            <v>3663335</v>
          </cell>
          <cell r="AF127">
            <v>6604632</v>
          </cell>
          <cell r="AG127">
            <v>274450</v>
          </cell>
          <cell r="AI127">
            <v>0</v>
          </cell>
        </row>
        <row r="128">
          <cell r="I128">
            <v>839440</v>
          </cell>
          <cell r="J128">
            <v>759151</v>
          </cell>
          <cell r="K128">
            <v>915482</v>
          </cell>
          <cell r="L128">
            <v>1088196</v>
          </cell>
          <cell r="M128">
            <v>1011191</v>
          </cell>
          <cell r="N128">
            <v>1051764</v>
          </cell>
          <cell r="O128">
            <v>1119664</v>
          </cell>
          <cell r="P128">
            <v>1014672</v>
          </cell>
          <cell r="Q128">
            <v>893681</v>
          </cell>
          <cell r="R128">
            <v>945609</v>
          </cell>
          <cell r="S128">
            <v>959230</v>
          </cell>
          <cell r="T128">
            <v>985694</v>
          </cell>
          <cell r="U128">
            <v>916755</v>
          </cell>
          <cell r="V128">
            <v>885938</v>
          </cell>
          <cell r="W128">
            <v>2182201</v>
          </cell>
          <cell r="X128">
            <v>2027640</v>
          </cell>
          <cell r="Y128">
            <v>1809535</v>
          </cell>
          <cell r="Z128">
            <v>1997935</v>
          </cell>
          <cell r="AA128">
            <v>2098009</v>
          </cell>
          <cell r="AB128">
            <v>1504386</v>
          </cell>
          <cell r="AC128">
            <v>1528563</v>
          </cell>
          <cell r="AD128">
            <v>1597090</v>
          </cell>
          <cell r="AE128">
            <v>1432161</v>
          </cell>
          <cell r="AF128">
            <v>1322944</v>
          </cell>
          <cell r="AG128">
            <v>1456409</v>
          </cell>
          <cell r="AI128">
            <v>759151</v>
          </cell>
        </row>
        <row r="129">
          <cell r="I129">
            <v>764203</v>
          </cell>
          <cell r="J129">
            <v>696676</v>
          </cell>
          <cell r="K129">
            <v>749224</v>
          </cell>
          <cell r="L129">
            <v>666924</v>
          </cell>
          <cell r="M129">
            <v>618981</v>
          </cell>
          <cell r="N129">
            <v>508489</v>
          </cell>
          <cell r="O129">
            <v>708831</v>
          </cell>
          <cell r="P129">
            <v>586678</v>
          </cell>
          <cell r="Q129">
            <v>593151</v>
          </cell>
          <cell r="R129">
            <v>596384</v>
          </cell>
          <cell r="S129">
            <v>680620</v>
          </cell>
          <cell r="T129">
            <v>736640</v>
          </cell>
          <cell r="U129">
            <v>699030</v>
          </cell>
          <cell r="V129">
            <v>647935</v>
          </cell>
          <cell r="W129">
            <v>827681</v>
          </cell>
          <cell r="X129">
            <v>757735</v>
          </cell>
          <cell r="Y129">
            <v>676869</v>
          </cell>
          <cell r="Z129">
            <v>619822</v>
          </cell>
          <cell r="AA129">
            <v>780901</v>
          </cell>
          <cell r="AB129">
            <v>704177</v>
          </cell>
          <cell r="AC129">
            <v>646224</v>
          </cell>
          <cell r="AD129">
            <v>712088</v>
          </cell>
          <cell r="AE129">
            <v>644615</v>
          </cell>
          <cell r="AF129">
            <v>621494</v>
          </cell>
          <cell r="AG129">
            <v>696110</v>
          </cell>
          <cell r="AI129">
            <v>696676</v>
          </cell>
        </row>
        <row r="130">
          <cell r="I130">
            <v>4954646</v>
          </cell>
          <cell r="J130">
            <v>5022002</v>
          </cell>
          <cell r="K130">
            <v>4648411</v>
          </cell>
          <cell r="L130">
            <v>6249089</v>
          </cell>
          <cell r="M130">
            <v>5172569</v>
          </cell>
          <cell r="N130">
            <v>5133459</v>
          </cell>
          <cell r="O130">
            <v>5407416</v>
          </cell>
          <cell r="P130">
            <v>4581293</v>
          </cell>
          <cell r="Q130">
            <v>4067853</v>
          </cell>
          <cell r="R130">
            <v>4295767</v>
          </cell>
          <cell r="S130">
            <v>4523975</v>
          </cell>
          <cell r="T130">
            <v>3793540</v>
          </cell>
          <cell r="U130">
            <v>3969915</v>
          </cell>
          <cell r="V130">
            <v>3611630</v>
          </cell>
          <cell r="W130">
            <v>5492141</v>
          </cell>
          <cell r="X130">
            <v>5883869</v>
          </cell>
          <cell r="Y130">
            <v>6050493</v>
          </cell>
          <cell r="Z130">
            <v>7117629</v>
          </cell>
          <cell r="AA130">
            <v>5589245</v>
          </cell>
          <cell r="AB130">
            <v>5507688</v>
          </cell>
          <cell r="AC130">
            <v>5536590</v>
          </cell>
          <cell r="AD130">
            <v>4834037</v>
          </cell>
          <cell r="AE130">
            <v>4546614</v>
          </cell>
          <cell r="AF130">
            <v>4384091</v>
          </cell>
          <cell r="AG130">
            <v>4563216</v>
          </cell>
          <cell r="AI130">
            <v>5022002</v>
          </cell>
        </row>
        <row r="131">
          <cell r="I131">
            <v>4112140</v>
          </cell>
          <cell r="J131">
            <v>3996739</v>
          </cell>
          <cell r="K131">
            <v>4096862</v>
          </cell>
          <cell r="L131">
            <v>5127672</v>
          </cell>
          <cell r="M131">
            <v>4335467</v>
          </cell>
          <cell r="N131">
            <v>4384882</v>
          </cell>
          <cell r="O131">
            <v>4405477</v>
          </cell>
          <cell r="P131">
            <v>3619729</v>
          </cell>
          <cell r="Q131">
            <v>3150957</v>
          </cell>
          <cell r="R131">
            <v>2655924</v>
          </cell>
          <cell r="S131">
            <v>2827709</v>
          </cell>
          <cell r="T131">
            <v>2828816</v>
          </cell>
          <cell r="U131">
            <v>2582397</v>
          </cell>
          <cell r="V131">
            <v>2791430</v>
          </cell>
          <cell r="W131">
            <v>3543799</v>
          </cell>
          <cell r="X131">
            <v>5736705</v>
          </cell>
          <cell r="Y131">
            <v>1784545</v>
          </cell>
          <cell r="Z131">
            <v>5319564</v>
          </cell>
          <cell r="AA131">
            <v>4283119</v>
          </cell>
          <cell r="AB131">
            <v>3444871</v>
          </cell>
          <cell r="AC131">
            <v>3070084</v>
          </cell>
          <cell r="AD131">
            <v>3479749</v>
          </cell>
          <cell r="AE131">
            <v>2821275</v>
          </cell>
          <cell r="AF131">
            <v>2863701</v>
          </cell>
          <cell r="AG131">
            <v>3832878</v>
          </cell>
          <cell r="AI131">
            <v>3996739</v>
          </cell>
        </row>
        <row r="133">
          <cell r="I133">
            <v>51840</v>
          </cell>
          <cell r="J133">
            <v>54731</v>
          </cell>
          <cell r="K133">
            <v>60463</v>
          </cell>
          <cell r="L133">
            <v>71443</v>
          </cell>
          <cell r="M133">
            <v>74425</v>
          </cell>
          <cell r="N133">
            <v>85840</v>
          </cell>
          <cell r="O133">
            <v>90178</v>
          </cell>
          <cell r="P133">
            <v>83441</v>
          </cell>
          <cell r="Q133">
            <v>83692</v>
          </cell>
          <cell r="R133">
            <v>80637</v>
          </cell>
          <cell r="S133">
            <v>81080</v>
          </cell>
          <cell r="T133">
            <v>72006</v>
          </cell>
          <cell r="U133">
            <v>70821</v>
          </cell>
          <cell r="V133">
            <v>73983</v>
          </cell>
          <cell r="W133">
            <v>74576</v>
          </cell>
          <cell r="X133">
            <v>80686</v>
          </cell>
          <cell r="Y133">
            <v>81563</v>
          </cell>
          <cell r="Z133">
            <v>93789</v>
          </cell>
          <cell r="AA133">
            <v>92941</v>
          </cell>
          <cell r="AB133">
            <v>85772</v>
          </cell>
          <cell r="AC133">
            <v>85433</v>
          </cell>
          <cell r="AD133">
            <v>81863</v>
          </cell>
          <cell r="AE133">
            <v>79609</v>
          </cell>
          <cell r="AF133">
            <v>72137</v>
          </cell>
          <cell r="AG133">
            <v>70042</v>
          </cell>
          <cell r="AI133">
            <v>54731</v>
          </cell>
        </row>
        <row r="134">
          <cell r="I134">
            <v>197867</v>
          </cell>
          <cell r="J134">
            <v>209609</v>
          </cell>
          <cell r="K134">
            <v>228923</v>
          </cell>
          <cell r="L134">
            <v>259078</v>
          </cell>
          <cell r="M134">
            <v>258995</v>
          </cell>
          <cell r="N134">
            <v>310435</v>
          </cell>
          <cell r="O134">
            <v>301521</v>
          </cell>
          <cell r="P134">
            <v>279108</v>
          </cell>
          <cell r="Q134">
            <v>281121</v>
          </cell>
          <cell r="R134">
            <v>255393</v>
          </cell>
          <cell r="S134">
            <v>245164</v>
          </cell>
          <cell r="T134">
            <v>238039</v>
          </cell>
          <cell r="U134">
            <v>218798</v>
          </cell>
          <cell r="V134">
            <v>221818</v>
          </cell>
          <cell r="W134">
            <v>228731</v>
          </cell>
          <cell r="X134">
            <v>266709</v>
          </cell>
          <cell r="Y134">
            <v>276146</v>
          </cell>
          <cell r="Z134">
            <v>310023</v>
          </cell>
          <cell r="AA134">
            <v>305717</v>
          </cell>
          <cell r="AB134">
            <v>284140</v>
          </cell>
          <cell r="AC134">
            <v>279026</v>
          </cell>
          <cell r="AD134">
            <v>259327</v>
          </cell>
          <cell r="AE134">
            <v>289286</v>
          </cell>
          <cell r="AF134">
            <v>229109</v>
          </cell>
          <cell r="AG134">
            <v>205479</v>
          </cell>
          <cell r="AI134">
            <v>209609</v>
          </cell>
        </row>
        <row r="135">
          <cell r="I135">
            <v>64352</v>
          </cell>
          <cell r="J135">
            <v>68064</v>
          </cell>
          <cell r="K135">
            <v>75372</v>
          </cell>
          <cell r="L135">
            <v>83194</v>
          </cell>
          <cell r="M135">
            <v>79151</v>
          </cell>
          <cell r="N135">
            <v>104058</v>
          </cell>
          <cell r="O135">
            <v>103770</v>
          </cell>
          <cell r="P135">
            <v>97365</v>
          </cell>
          <cell r="Q135">
            <v>95465</v>
          </cell>
          <cell r="R135">
            <v>86992</v>
          </cell>
          <cell r="S135">
            <v>99437</v>
          </cell>
          <cell r="T135">
            <v>90530</v>
          </cell>
          <cell r="U135">
            <v>71168</v>
          </cell>
          <cell r="V135">
            <v>74673</v>
          </cell>
          <cell r="W135">
            <v>75220</v>
          </cell>
          <cell r="X135">
            <v>81471</v>
          </cell>
          <cell r="Y135">
            <v>84600</v>
          </cell>
          <cell r="Z135">
            <v>96797</v>
          </cell>
          <cell r="AA135">
            <v>92124</v>
          </cell>
          <cell r="AB135">
            <v>82162</v>
          </cell>
          <cell r="AC135">
            <v>85497</v>
          </cell>
          <cell r="AD135">
            <v>78406</v>
          </cell>
          <cell r="AE135">
            <v>75059</v>
          </cell>
          <cell r="AF135">
            <v>72244</v>
          </cell>
          <cell r="AG135">
            <v>69493</v>
          </cell>
          <cell r="AI135">
            <v>68064</v>
          </cell>
        </row>
        <row r="136">
          <cell r="I136">
            <v>63872</v>
          </cell>
          <cell r="J136">
            <v>66927</v>
          </cell>
          <cell r="K136">
            <v>77152</v>
          </cell>
          <cell r="L136">
            <v>90454</v>
          </cell>
          <cell r="M136">
            <v>90609</v>
          </cell>
          <cell r="N136">
            <v>111599</v>
          </cell>
          <cell r="O136">
            <v>105826</v>
          </cell>
          <cell r="P136">
            <v>101384</v>
          </cell>
          <cell r="Q136">
            <v>98637</v>
          </cell>
          <cell r="R136">
            <v>91228</v>
          </cell>
          <cell r="S136">
            <v>90680</v>
          </cell>
          <cell r="T136">
            <v>86220</v>
          </cell>
          <cell r="U136">
            <v>85138</v>
          </cell>
          <cell r="V136">
            <v>79943</v>
          </cell>
          <cell r="W136">
            <v>83897</v>
          </cell>
          <cell r="X136">
            <v>88782</v>
          </cell>
          <cell r="Y136">
            <v>87031</v>
          </cell>
          <cell r="Z136">
            <v>103948</v>
          </cell>
          <cell r="AA136">
            <v>100083</v>
          </cell>
          <cell r="AB136">
            <v>96267</v>
          </cell>
          <cell r="AC136">
            <v>95746</v>
          </cell>
          <cell r="AD136">
            <v>88625</v>
          </cell>
          <cell r="AE136">
            <v>86094</v>
          </cell>
          <cell r="AF136">
            <v>90182</v>
          </cell>
          <cell r="AG136">
            <v>82585</v>
          </cell>
          <cell r="AI136">
            <v>66927</v>
          </cell>
        </row>
        <row r="137">
          <cell r="I137">
            <v>161062</v>
          </cell>
          <cell r="J137">
            <v>177477</v>
          </cell>
          <cell r="K137">
            <v>195583</v>
          </cell>
          <cell r="L137">
            <v>223339</v>
          </cell>
          <cell r="M137">
            <v>227046</v>
          </cell>
          <cell r="N137">
            <v>267585</v>
          </cell>
          <cell r="O137">
            <v>272655</v>
          </cell>
          <cell r="P137">
            <v>248446</v>
          </cell>
          <cell r="Q137">
            <v>240289</v>
          </cell>
          <cell r="R137">
            <v>211662</v>
          </cell>
          <cell r="S137">
            <v>199080</v>
          </cell>
          <cell r="T137">
            <v>189948</v>
          </cell>
          <cell r="U137">
            <v>180745</v>
          </cell>
          <cell r="V137">
            <v>198675</v>
          </cell>
          <cell r="W137">
            <v>206638</v>
          </cell>
          <cell r="X137">
            <v>229885</v>
          </cell>
          <cell r="Y137">
            <v>230381</v>
          </cell>
          <cell r="Z137">
            <v>266720</v>
          </cell>
          <cell r="AA137">
            <v>271320</v>
          </cell>
          <cell r="AB137">
            <v>251779</v>
          </cell>
          <cell r="AC137">
            <v>239883</v>
          </cell>
          <cell r="AD137">
            <v>216631</v>
          </cell>
          <cell r="AE137">
            <v>218799</v>
          </cell>
          <cell r="AF137">
            <v>223117</v>
          </cell>
          <cell r="AG137">
            <v>184947</v>
          </cell>
          <cell r="AI137">
            <v>177477</v>
          </cell>
        </row>
        <row r="138">
          <cell r="I138">
            <v>142134</v>
          </cell>
          <cell r="J138">
            <v>150846</v>
          </cell>
          <cell r="K138">
            <v>164721</v>
          </cell>
          <cell r="L138">
            <v>188472</v>
          </cell>
          <cell r="M138">
            <v>194872</v>
          </cell>
          <cell r="N138">
            <v>226673</v>
          </cell>
          <cell r="O138">
            <v>217567</v>
          </cell>
          <cell r="P138">
            <v>195987</v>
          </cell>
          <cell r="Q138">
            <v>187429</v>
          </cell>
          <cell r="R138">
            <v>167356</v>
          </cell>
          <cell r="S138">
            <v>156406</v>
          </cell>
          <cell r="T138">
            <v>148433</v>
          </cell>
          <cell r="U138">
            <v>140074</v>
          </cell>
          <cell r="V138">
            <v>154796</v>
          </cell>
          <cell r="W138">
            <v>163045</v>
          </cell>
          <cell r="X138">
            <v>171650</v>
          </cell>
          <cell r="Y138">
            <v>173158</v>
          </cell>
          <cell r="Z138">
            <v>210735</v>
          </cell>
          <cell r="AA138">
            <v>199541</v>
          </cell>
          <cell r="AB138">
            <v>178456</v>
          </cell>
          <cell r="AC138">
            <v>168780</v>
          </cell>
          <cell r="AD138">
            <v>158119</v>
          </cell>
          <cell r="AE138">
            <v>149333</v>
          </cell>
          <cell r="AF138">
            <v>142013</v>
          </cell>
          <cell r="AG138">
            <v>137691</v>
          </cell>
          <cell r="AI138">
            <v>150846</v>
          </cell>
        </row>
        <row r="139">
          <cell r="I139">
            <v>154142</v>
          </cell>
          <cell r="J139">
            <v>167110</v>
          </cell>
          <cell r="K139">
            <v>182754</v>
          </cell>
          <cell r="L139">
            <v>211519</v>
          </cell>
          <cell r="M139">
            <v>213528</v>
          </cell>
          <cell r="N139">
            <v>255963</v>
          </cell>
          <cell r="O139">
            <v>279709</v>
          </cell>
          <cell r="P139">
            <v>246533</v>
          </cell>
          <cell r="Q139">
            <v>235623</v>
          </cell>
          <cell r="R139">
            <v>210018</v>
          </cell>
          <cell r="S139">
            <v>196753</v>
          </cell>
          <cell r="T139">
            <v>182589</v>
          </cell>
          <cell r="U139">
            <v>172333</v>
          </cell>
          <cell r="V139">
            <v>187003</v>
          </cell>
          <cell r="W139">
            <v>224924</v>
          </cell>
          <cell r="X139">
            <v>252350</v>
          </cell>
          <cell r="Y139">
            <v>252350</v>
          </cell>
          <cell r="Z139">
            <v>297135</v>
          </cell>
          <cell r="AA139">
            <v>297598</v>
          </cell>
          <cell r="AB139">
            <v>276281</v>
          </cell>
          <cell r="AC139">
            <v>264099</v>
          </cell>
          <cell r="AD139">
            <v>239317</v>
          </cell>
          <cell r="AE139">
            <v>222878</v>
          </cell>
          <cell r="AF139">
            <v>210065</v>
          </cell>
          <cell r="AG139">
            <v>215002</v>
          </cell>
          <cell r="AI139">
            <v>167110</v>
          </cell>
        </row>
        <row r="140">
          <cell r="I140">
            <v>33093</v>
          </cell>
          <cell r="J140">
            <v>36312</v>
          </cell>
          <cell r="K140">
            <v>44199</v>
          </cell>
          <cell r="L140">
            <v>49375</v>
          </cell>
          <cell r="M140">
            <v>43881</v>
          </cell>
          <cell r="N140">
            <v>57230</v>
          </cell>
          <cell r="O140">
            <v>57896</v>
          </cell>
          <cell r="P140">
            <v>67290</v>
          </cell>
          <cell r="Q140">
            <v>71472</v>
          </cell>
          <cell r="R140">
            <v>62271</v>
          </cell>
          <cell r="S140">
            <v>56430</v>
          </cell>
          <cell r="T140">
            <v>48481</v>
          </cell>
          <cell r="U140">
            <v>46217</v>
          </cell>
          <cell r="V140">
            <v>64429</v>
          </cell>
          <cell r="W140">
            <v>75977</v>
          </cell>
          <cell r="X140">
            <v>78509</v>
          </cell>
          <cell r="Y140">
            <v>49883</v>
          </cell>
          <cell r="Z140">
            <v>126145</v>
          </cell>
          <cell r="AA140">
            <v>93831</v>
          </cell>
          <cell r="AB140">
            <v>91665</v>
          </cell>
          <cell r="AC140">
            <v>92764</v>
          </cell>
          <cell r="AD140">
            <v>82391</v>
          </cell>
          <cell r="AE140">
            <v>76402</v>
          </cell>
          <cell r="AF140">
            <v>75600</v>
          </cell>
          <cell r="AG140">
            <v>71947</v>
          </cell>
          <cell r="AI140">
            <v>36312</v>
          </cell>
        </row>
        <row r="141">
          <cell r="I141">
            <v>154029</v>
          </cell>
          <cell r="J141">
            <v>168650</v>
          </cell>
          <cell r="K141">
            <v>183325</v>
          </cell>
          <cell r="L141">
            <v>213167</v>
          </cell>
          <cell r="M141">
            <v>213132</v>
          </cell>
          <cell r="N141">
            <v>259091</v>
          </cell>
          <cell r="O141">
            <v>262745</v>
          </cell>
          <cell r="P141">
            <v>239602</v>
          </cell>
          <cell r="Q141">
            <v>227380</v>
          </cell>
          <cell r="R141">
            <v>204463</v>
          </cell>
          <cell r="S141">
            <v>191448</v>
          </cell>
          <cell r="T141">
            <v>181255</v>
          </cell>
          <cell r="U141">
            <v>169773</v>
          </cell>
          <cell r="V141">
            <v>181024</v>
          </cell>
          <cell r="W141">
            <v>195785</v>
          </cell>
          <cell r="X141">
            <v>209572</v>
          </cell>
          <cell r="Y141">
            <v>210024</v>
          </cell>
          <cell r="Z141">
            <v>252511</v>
          </cell>
          <cell r="AA141">
            <v>258859</v>
          </cell>
          <cell r="AB141">
            <v>230790</v>
          </cell>
          <cell r="AC141">
            <v>221548</v>
          </cell>
          <cell r="AD141">
            <v>196865</v>
          </cell>
          <cell r="AE141">
            <v>184056</v>
          </cell>
          <cell r="AF141">
            <v>172883</v>
          </cell>
          <cell r="AG141">
            <v>164000</v>
          </cell>
          <cell r="AI141">
            <v>168650</v>
          </cell>
        </row>
        <row r="142">
          <cell r="I142">
            <v>75702</v>
          </cell>
          <cell r="J142">
            <v>83998</v>
          </cell>
          <cell r="K142">
            <v>93345</v>
          </cell>
          <cell r="L142">
            <v>107951</v>
          </cell>
          <cell r="M142">
            <v>115786</v>
          </cell>
          <cell r="N142">
            <v>147159</v>
          </cell>
          <cell r="O142">
            <v>138847</v>
          </cell>
          <cell r="P142">
            <v>128438</v>
          </cell>
          <cell r="Q142">
            <v>123581</v>
          </cell>
          <cell r="R142">
            <v>110921</v>
          </cell>
          <cell r="S142">
            <v>103384</v>
          </cell>
          <cell r="T142">
            <v>91803</v>
          </cell>
          <cell r="U142">
            <v>93758</v>
          </cell>
          <cell r="V142">
            <v>93903</v>
          </cell>
          <cell r="W142">
            <v>118718</v>
          </cell>
          <cell r="X142">
            <v>127243</v>
          </cell>
          <cell r="Y142">
            <v>128644</v>
          </cell>
          <cell r="Z142">
            <v>155000</v>
          </cell>
          <cell r="AA142">
            <v>158008</v>
          </cell>
          <cell r="AB142">
            <v>137181</v>
          </cell>
          <cell r="AC142">
            <v>138560</v>
          </cell>
          <cell r="AD142">
            <v>121141</v>
          </cell>
          <cell r="AE142">
            <v>111339</v>
          </cell>
          <cell r="AF142">
            <v>109872</v>
          </cell>
          <cell r="AG142">
            <v>106461</v>
          </cell>
          <cell r="AI142">
            <v>83998</v>
          </cell>
        </row>
        <row r="143">
          <cell r="I143">
            <v>201496</v>
          </cell>
          <cell r="J143">
            <v>217310</v>
          </cell>
          <cell r="K143">
            <v>235266</v>
          </cell>
          <cell r="L143">
            <v>273353</v>
          </cell>
          <cell r="M143">
            <v>275196</v>
          </cell>
          <cell r="N143">
            <v>321265</v>
          </cell>
          <cell r="O143">
            <v>328727</v>
          </cell>
          <cell r="P143">
            <v>307385</v>
          </cell>
          <cell r="Q143">
            <v>293101</v>
          </cell>
          <cell r="R143">
            <v>256161</v>
          </cell>
          <cell r="S143">
            <v>240912</v>
          </cell>
          <cell r="T143">
            <v>222588</v>
          </cell>
          <cell r="U143">
            <v>212762</v>
          </cell>
          <cell r="V143">
            <v>215455</v>
          </cell>
          <cell r="W143">
            <v>230936</v>
          </cell>
          <cell r="X143">
            <v>259340</v>
          </cell>
          <cell r="Y143">
            <v>257729</v>
          </cell>
          <cell r="Z143">
            <v>303776</v>
          </cell>
          <cell r="AA143">
            <v>303557</v>
          </cell>
          <cell r="AB143">
            <v>286297</v>
          </cell>
          <cell r="AC143">
            <v>275928</v>
          </cell>
          <cell r="AD143">
            <v>251260</v>
          </cell>
          <cell r="AE143">
            <v>232661</v>
          </cell>
          <cell r="AF143">
            <v>218485</v>
          </cell>
          <cell r="AG143">
            <v>209366</v>
          </cell>
          <cell r="AI143">
            <v>217310</v>
          </cell>
        </row>
        <row r="144">
          <cell r="I144">
            <v>134515</v>
          </cell>
          <cell r="J144">
            <v>140512</v>
          </cell>
          <cell r="K144">
            <v>162131</v>
          </cell>
          <cell r="L144">
            <v>179362</v>
          </cell>
          <cell r="M144">
            <v>187859</v>
          </cell>
          <cell r="N144">
            <v>228507</v>
          </cell>
          <cell r="O144">
            <v>228247</v>
          </cell>
          <cell r="P144">
            <v>189268</v>
          </cell>
          <cell r="Q144">
            <v>181278</v>
          </cell>
          <cell r="R144">
            <v>163823</v>
          </cell>
          <cell r="S144">
            <v>150974</v>
          </cell>
          <cell r="T144">
            <v>148026</v>
          </cell>
          <cell r="U144">
            <v>135973</v>
          </cell>
          <cell r="V144">
            <v>148848</v>
          </cell>
          <cell r="W144">
            <v>162671</v>
          </cell>
          <cell r="X144">
            <v>174269</v>
          </cell>
          <cell r="Y144">
            <v>178493</v>
          </cell>
          <cell r="Z144">
            <v>212668</v>
          </cell>
          <cell r="AA144">
            <v>209622</v>
          </cell>
          <cell r="AB144">
            <v>189550</v>
          </cell>
          <cell r="AC144">
            <v>177669</v>
          </cell>
          <cell r="AD144">
            <v>165338</v>
          </cell>
          <cell r="AE144">
            <v>150644</v>
          </cell>
          <cell r="AF144">
            <v>135528</v>
          </cell>
          <cell r="AG144">
            <v>144150</v>
          </cell>
          <cell r="AI144">
            <v>140512</v>
          </cell>
        </row>
        <row r="145">
          <cell r="I145">
            <v>66124</v>
          </cell>
          <cell r="J145">
            <v>69075</v>
          </cell>
          <cell r="K145">
            <v>79486</v>
          </cell>
          <cell r="L145">
            <v>95273</v>
          </cell>
          <cell r="M145">
            <v>97221</v>
          </cell>
          <cell r="N145">
            <v>116638</v>
          </cell>
          <cell r="O145">
            <v>114429</v>
          </cell>
          <cell r="P145">
            <v>107038</v>
          </cell>
          <cell r="Q145">
            <v>100397</v>
          </cell>
          <cell r="R145">
            <v>92146</v>
          </cell>
          <cell r="S145">
            <v>86607</v>
          </cell>
          <cell r="T145">
            <v>83800</v>
          </cell>
          <cell r="U145">
            <v>77159</v>
          </cell>
          <cell r="V145">
            <v>76478</v>
          </cell>
          <cell r="W145">
            <v>89032</v>
          </cell>
          <cell r="X145">
            <v>98160</v>
          </cell>
          <cell r="Y145">
            <v>98190</v>
          </cell>
          <cell r="Z145">
            <v>117940</v>
          </cell>
          <cell r="AA145">
            <v>119996</v>
          </cell>
          <cell r="AB145">
            <v>111412</v>
          </cell>
          <cell r="AC145">
            <v>108491</v>
          </cell>
          <cell r="AD145">
            <v>95608</v>
          </cell>
          <cell r="AE145">
            <v>90275</v>
          </cell>
          <cell r="AF145">
            <v>83105</v>
          </cell>
          <cell r="AG145">
            <v>82916</v>
          </cell>
          <cell r="AI145">
            <v>69075</v>
          </cell>
        </row>
        <row r="146">
          <cell r="I146">
            <v>54557</v>
          </cell>
          <cell r="J146">
            <v>58478</v>
          </cell>
          <cell r="K146">
            <v>64517</v>
          </cell>
          <cell r="L146">
            <v>76665</v>
          </cell>
          <cell r="M146">
            <v>82498</v>
          </cell>
          <cell r="N146">
            <v>95826</v>
          </cell>
          <cell r="O146">
            <v>97893</v>
          </cell>
          <cell r="P146">
            <v>108163</v>
          </cell>
          <cell r="Q146">
            <v>97136</v>
          </cell>
          <cell r="R146">
            <v>88088</v>
          </cell>
          <cell r="S146">
            <v>82618</v>
          </cell>
          <cell r="T146">
            <v>95536</v>
          </cell>
          <cell r="U146">
            <v>89890</v>
          </cell>
          <cell r="V146">
            <v>104687</v>
          </cell>
          <cell r="W146">
            <v>88767</v>
          </cell>
          <cell r="X146">
            <v>95868</v>
          </cell>
          <cell r="Y146">
            <v>97119</v>
          </cell>
          <cell r="Z146">
            <v>128525</v>
          </cell>
          <cell r="AA146">
            <v>115422</v>
          </cell>
          <cell r="AB146">
            <v>111344</v>
          </cell>
          <cell r="AC146">
            <v>104910</v>
          </cell>
          <cell r="AD146">
            <v>94460</v>
          </cell>
          <cell r="AE146">
            <v>83277</v>
          </cell>
          <cell r="AF146">
            <v>82063</v>
          </cell>
          <cell r="AG146">
            <v>76306</v>
          </cell>
          <cell r="AI146">
            <v>58478</v>
          </cell>
        </row>
        <row r="147">
          <cell r="I147">
            <v>139093</v>
          </cell>
          <cell r="J147">
            <v>158356</v>
          </cell>
          <cell r="K147">
            <v>169127</v>
          </cell>
          <cell r="L147">
            <v>192001</v>
          </cell>
          <cell r="M147">
            <v>194422</v>
          </cell>
          <cell r="N147">
            <v>237274</v>
          </cell>
          <cell r="O147">
            <v>238705</v>
          </cell>
          <cell r="P147">
            <v>221369</v>
          </cell>
          <cell r="Q147">
            <v>214591</v>
          </cell>
          <cell r="R147">
            <v>193222</v>
          </cell>
          <cell r="S147">
            <v>179592</v>
          </cell>
          <cell r="T147">
            <v>145565</v>
          </cell>
          <cell r="U147">
            <v>136642</v>
          </cell>
          <cell r="V147">
            <v>149334</v>
          </cell>
          <cell r="W147">
            <v>158932</v>
          </cell>
          <cell r="X147">
            <v>184693</v>
          </cell>
          <cell r="Y147">
            <v>183907</v>
          </cell>
          <cell r="Z147">
            <v>224936</v>
          </cell>
          <cell r="AA147">
            <v>224603</v>
          </cell>
          <cell r="AB147">
            <v>210582</v>
          </cell>
          <cell r="AC147">
            <v>212548</v>
          </cell>
          <cell r="AD147">
            <v>184376</v>
          </cell>
          <cell r="AE147">
            <v>170175</v>
          </cell>
          <cell r="AF147">
            <v>161706</v>
          </cell>
          <cell r="AG147">
            <v>154248</v>
          </cell>
          <cell r="AI147">
            <v>158356</v>
          </cell>
        </row>
        <row r="148">
          <cell r="I148">
            <v>122441</v>
          </cell>
          <cell r="J148">
            <v>129015</v>
          </cell>
          <cell r="K148">
            <v>140359</v>
          </cell>
          <cell r="L148">
            <v>161519</v>
          </cell>
          <cell r="M148">
            <v>166645</v>
          </cell>
          <cell r="N148">
            <v>174243</v>
          </cell>
          <cell r="O148">
            <v>191176</v>
          </cell>
          <cell r="P148">
            <v>171394</v>
          </cell>
          <cell r="Q148">
            <v>165699</v>
          </cell>
          <cell r="R148">
            <v>155885</v>
          </cell>
          <cell r="S148">
            <v>143958</v>
          </cell>
          <cell r="T148">
            <v>144483</v>
          </cell>
          <cell r="U148">
            <v>138294</v>
          </cell>
          <cell r="V148">
            <v>140850</v>
          </cell>
          <cell r="W148">
            <v>131093</v>
          </cell>
          <cell r="X148">
            <v>140220</v>
          </cell>
          <cell r="Y148">
            <v>140172</v>
          </cell>
          <cell r="Z148">
            <v>165452</v>
          </cell>
          <cell r="AA148">
            <v>168225</v>
          </cell>
          <cell r="AB148">
            <v>156096</v>
          </cell>
          <cell r="AC148">
            <v>151352</v>
          </cell>
          <cell r="AD148">
            <v>147991</v>
          </cell>
          <cell r="AE148">
            <v>136349</v>
          </cell>
          <cell r="AF148">
            <v>128961</v>
          </cell>
          <cell r="AG148">
            <v>122389</v>
          </cell>
          <cell r="AI148">
            <v>129015</v>
          </cell>
        </row>
        <row r="149">
          <cell r="I149">
            <v>1010040</v>
          </cell>
          <cell r="J149">
            <v>1109196</v>
          </cell>
          <cell r="K149">
            <v>1181260</v>
          </cell>
          <cell r="L149">
            <v>1359674</v>
          </cell>
          <cell r="M149">
            <v>1362543</v>
          </cell>
          <cell r="N149">
            <v>1635038</v>
          </cell>
          <cell r="O149">
            <v>1634781</v>
          </cell>
          <cell r="P149">
            <v>1516939</v>
          </cell>
          <cell r="Q149">
            <v>1440604</v>
          </cell>
          <cell r="R149">
            <v>1266280</v>
          </cell>
          <cell r="S149">
            <v>1174498</v>
          </cell>
          <cell r="T149">
            <v>1074752</v>
          </cell>
          <cell r="U149">
            <v>1021241</v>
          </cell>
          <cell r="V149">
            <v>1088996</v>
          </cell>
          <cell r="W149">
            <v>1176355</v>
          </cell>
          <cell r="X149">
            <v>1361559</v>
          </cell>
          <cell r="Y149">
            <v>1316329</v>
          </cell>
          <cell r="Z149">
            <v>1580861</v>
          </cell>
          <cell r="AA149">
            <v>1588903</v>
          </cell>
          <cell r="AB149">
            <v>1477659</v>
          </cell>
          <cell r="AC149">
            <v>1404445</v>
          </cell>
          <cell r="AD149">
            <v>1239827</v>
          </cell>
          <cell r="AE149">
            <v>1145728</v>
          </cell>
          <cell r="AF149">
            <v>1050435</v>
          </cell>
          <cell r="AG149">
            <v>990022</v>
          </cell>
          <cell r="AI149">
            <v>1109196</v>
          </cell>
        </row>
        <row r="150">
          <cell r="I150">
            <v>188654</v>
          </cell>
          <cell r="J150">
            <v>189418</v>
          </cell>
          <cell r="K150">
            <v>217701</v>
          </cell>
          <cell r="L150">
            <v>215870</v>
          </cell>
          <cell r="M150">
            <v>233226</v>
          </cell>
          <cell r="N150">
            <v>274210</v>
          </cell>
          <cell r="O150">
            <v>281875</v>
          </cell>
          <cell r="P150">
            <v>255245</v>
          </cell>
          <cell r="Q150">
            <v>243062</v>
          </cell>
          <cell r="R150">
            <v>227584</v>
          </cell>
          <cell r="S150">
            <v>227100</v>
          </cell>
          <cell r="T150">
            <v>198298</v>
          </cell>
          <cell r="U150">
            <v>205823</v>
          </cell>
          <cell r="V150">
            <v>180897</v>
          </cell>
          <cell r="W150">
            <v>204689</v>
          </cell>
          <cell r="X150">
            <v>225163</v>
          </cell>
          <cell r="Y150">
            <v>228177</v>
          </cell>
          <cell r="Z150">
            <v>262337</v>
          </cell>
          <cell r="AA150">
            <v>275071</v>
          </cell>
          <cell r="AB150">
            <v>248813</v>
          </cell>
          <cell r="AC150">
            <v>239092</v>
          </cell>
          <cell r="AD150">
            <v>231056</v>
          </cell>
          <cell r="AE150">
            <v>219728</v>
          </cell>
          <cell r="AF150">
            <v>208444</v>
          </cell>
          <cell r="AG150">
            <v>191922</v>
          </cell>
          <cell r="AI150">
            <v>189418</v>
          </cell>
        </row>
        <row r="151">
          <cell r="I151">
            <v>116522</v>
          </cell>
          <cell r="J151">
            <v>120168</v>
          </cell>
          <cell r="K151">
            <v>127204</v>
          </cell>
          <cell r="L151">
            <v>151158</v>
          </cell>
          <cell r="M151">
            <v>152174</v>
          </cell>
          <cell r="N151">
            <v>178936</v>
          </cell>
          <cell r="O151">
            <v>186571</v>
          </cell>
          <cell r="P151">
            <v>170698</v>
          </cell>
          <cell r="Q151">
            <v>161489</v>
          </cell>
          <cell r="R151">
            <v>148262</v>
          </cell>
          <cell r="S151">
            <v>137143</v>
          </cell>
          <cell r="T151">
            <v>134055</v>
          </cell>
          <cell r="U151">
            <v>123460</v>
          </cell>
          <cell r="V151">
            <v>132295</v>
          </cell>
          <cell r="W151">
            <v>135465</v>
          </cell>
          <cell r="X151">
            <v>151661</v>
          </cell>
          <cell r="Y151">
            <v>153412</v>
          </cell>
          <cell r="Z151">
            <v>175946</v>
          </cell>
          <cell r="AA151">
            <v>180625</v>
          </cell>
          <cell r="AB151">
            <v>162800</v>
          </cell>
          <cell r="AC151">
            <v>160302</v>
          </cell>
          <cell r="AD151">
            <v>124386</v>
          </cell>
          <cell r="AE151">
            <v>117590</v>
          </cell>
          <cell r="AF151">
            <v>114311</v>
          </cell>
          <cell r="AG151">
            <v>105225</v>
          </cell>
          <cell r="AI151">
            <v>120168</v>
          </cell>
        </row>
        <row r="152">
          <cell r="I152">
            <v>332647</v>
          </cell>
          <cell r="J152">
            <v>303947</v>
          </cell>
          <cell r="K152">
            <v>308239</v>
          </cell>
          <cell r="L152">
            <v>354813</v>
          </cell>
          <cell r="M152">
            <v>342566</v>
          </cell>
          <cell r="N152">
            <v>364766</v>
          </cell>
          <cell r="O152">
            <v>419854</v>
          </cell>
          <cell r="P152">
            <v>354839</v>
          </cell>
          <cell r="Q152">
            <v>355111</v>
          </cell>
          <cell r="R152">
            <v>361986</v>
          </cell>
          <cell r="S152">
            <v>333434</v>
          </cell>
          <cell r="T152">
            <v>348302</v>
          </cell>
          <cell r="U152">
            <v>305880</v>
          </cell>
          <cell r="V152">
            <v>350635</v>
          </cell>
          <cell r="W152">
            <v>333879</v>
          </cell>
          <cell r="X152">
            <v>378204</v>
          </cell>
          <cell r="Y152">
            <v>336881</v>
          </cell>
          <cell r="Z152">
            <v>412876</v>
          </cell>
          <cell r="AA152">
            <v>390414</v>
          </cell>
          <cell r="AB152">
            <v>385291</v>
          </cell>
          <cell r="AC152">
            <v>355411</v>
          </cell>
          <cell r="AD152">
            <v>381855</v>
          </cell>
          <cell r="AE152">
            <v>355342</v>
          </cell>
          <cell r="AF152">
            <v>349561</v>
          </cell>
          <cell r="AG152">
            <v>347886</v>
          </cell>
          <cell r="AI152">
            <v>303947</v>
          </cell>
        </row>
        <row r="154">
          <cell r="I154">
            <v>3780806</v>
          </cell>
          <cell r="J154">
            <v>3477899</v>
          </cell>
          <cell r="K154">
            <v>3500925</v>
          </cell>
          <cell r="L154">
            <v>3613253</v>
          </cell>
          <cell r="M154">
            <v>3375876</v>
          </cell>
          <cell r="N154">
            <v>3918112</v>
          </cell>
          <cell r="O154">
            <v>3700105</v>
          </cell>
          <cell r="P154">
            <v>3567181</v>
          </cell>
          <cell r="Q154">
            <v>4305288</v>
          </cell>
          <cell r="R154">
            <v>4521243</v>
          </cell>
          <cell r="S154">
            <v>4405699</v>
          </cell>
          <cell r="T154">
            <v>3794587</v>
          </cell>
          <cell r="U154">
            <v>4268623</v>
          </cell>
          <cell r="V154">
            <v>3375254</v>
          </cell>
          <cell r="W154">
            <v>2803023</v>
          </cell>
          <cell r="X154">
            <v>2558527</v>
          </cell>
          <cell r="Y154">
            <v>2717085</v>
          </cell>
          <cell r="Z154">
            <v>2744468</v>
          </cell>
          <cell r="AA154">
            <v>2422058</v>
          </cell>
          <cell r="AB154">
            <v>2119996</v>
          </cell>
          <cell r="AC154">
            <v>3157938</v>
          </cell>
          <cell r="AD154">
            <v>3532801</v>
          </cell>
          <cell r="AE154">
            <v>3041363</v>
          </cell>
          <cell r="AF154">
            <v>2500545</v>
          </cell>
          <cell r="AG154">
            <v>2861128</v>
          </cell>
          <cell r="AI154">
            <v>3477899</v>
          </cell>
        </row>
        <row r="155">
          <cell r="I155">
            <v>4599488</v>
          </cell>
          <cell r="J155">
            <v>4140032</v>
          </cell>
          <cell r="K155">
            <v>4503393</v>
          </cell>
          <cell r="L155">
            <v>4593853</v>
          </cell>
          <cell r="M155">
            <v>4786081</v>
          </cell>
          <cell r="N155">
            <v>5133669</v>
          </cell>
          <cell r="O155">
            <v>4437666</v>
          </cell>
          <cell r="P155">
            <v>4202018</v>
          </cell>
          <cell r="Q155">
            <v>4889609</v>
          </cell>
          <cell r="R155">
            <v>4815673</v>
          </cell>
          <cell r="S155">
            <v>4799127</v>
          </cell>
          <cell r="T155">
            <v>4381121</v>
          </cell>
          <cell r="U155">
            <v>4576532</v>
          </cell>
          <cell r="V155">
            <v>4172676</v>
          </cell>
          <cell r="W155">
            <v>3972596</v>
          </cell>
          <cell r="X155">
            <v>4484718</v>
          </cell>
          <cell r="Y155">
            <v>4862351</v>
          </cell>
          <cell r="Z155">
            <v>4950238</v>
          </cell>
          <cell r="AA155">
            <v>4369450</v>
          </cell>
          <cell r="AB155">
            <v>3936932</v>
          </cell>
          <cell r="AC155">
            <v>4575482</v>
          </cell>
          <cell r="AD155">
            <v>5379019</v>
          </cell>
          <cell r="AE155">
            <v>4775677</v>
          </cell>
          <cell r="AF155">
            <v>4304386</v>
          </cell>
          <cell r="AG155">
            <v>4466536</v>
          </cell>
          <cell r="AI155">
            <v>4140032</v>
          </cell>
        </row>
        <row r="156">
          <cell r="I156">
            <v>6375774</v>
          </cell>
          <cell r="J156">
            <v>5566114</v>
          </cell>
          <cell r="K156">
            <v>6221172</v>
          </cell>
          <cell r="L156">
            <v>5594161</v>
          </cell>
          <cell r="M156">
            <v>5993459</v>
          </cell>
          <cell r="N156">
            <v>6343503</v>
          </cell>
          <cell r="O156">
            <v>5780284</v>
          </cell>
          <cell r="P156">
            <v>5287111</v>
          </cell>
          <cell r="Q156">
            <v>6731077</v>
          </cell>
          <cell r="R156">
            <v>6141458</v>
          </cell>
          <cell r="S156">
            <v>6744235</v>
          </cell>
          <cell r="T156">
            <v>6161718</v>
          </cell>
          <cell r="U156">
            <v>6142484</v>
          </cell>
          <cell r="V156">
            <v>4948916</v>
          </cell>
          <cell r="W156">
            <v>5753325</v>
          </cell>
          <cell r="X156">
            <v>5568332</v>
          </cell>
          <cell r="Y156">
            <v>6019924</v>
          </cell>
          <cell r="Z156">
            <v>6300257</v>
          </cell>
          <cell r="AA156">
            <v>5645309</v>
          </cell>
          <cell r="AB156">
            <v>5270888</v>
          </cell>
          <cell r="AC156">
            <v>5694207</v>
          </cell>
          <cell r="AD156">
            <v>6991542</v>
          </cell>
          <cell r="AE156">
            <v>6683370</v>
          </cell>
          <cell r="AF156">
            <v>5941236</v>
          </cell>
          <cell r="AG156">
            <v>5535598</v>
          </cell>
          <cell r="AI156">
            <v>5566114</v>
          </cell>
        </row>
        <row r="157">
          <cell r="I157">
            <v>2754617</v>
          </cell>
          <cell r="J157">
            <v>2405411</v>
          </cell>
          <cell r="K157">
            <v>2728817</v>
          </cell>
          <cell r="L157">
            <v>2914803</v>
          </cell>
          <cell r="M157">
            <v>3048180</v>
          </cell>
          <cell r="N157">
            <v>3294328</v>
          </cell>
          <cell r="O157">
            <v>2716607</v>
          </cell>
          <cell r="P157">
            <v>2499653</v>
          </cell>
          <cell r="Q157">
            <v>3033797</v>
          </cell>
          <cell r="R157">
            <v>3188732</v>
          </cell>
          <cell r="S157">
            <v>3123032</v>
          </cell>
          <cell r="T157">
            <v>2954939</v>
          </cell>
          <cell r="U157">
            <v>3004960</v>
          </cell>
          <cell r="V157">
            <v>2402747</v>
          </cell>
          <cell r="W157">
            <v>2200435</v>
          </cell>
          <cell r="X157">
            <v>2479181</v>
          </cell>
          <cell r="Y157">
            <v>2791571</v>
          </cell>
          <cell r="Z157">
            <v>2738724</v>
          </cell>
          <cell r="AA157">
            <v>2390641</v>
          </cell>
          <cell r="AB157">
            <v>2016617</v>
          </cell>
          <cell r="AC157">
            <v>2665626</v>
          </cell>
          <cell r="AD157">
            <v>3512448</v>
          </cell>
          <cell r="AE157">
            <v>2777453</v>
          </cell>
          <cell r="AF157">
            <v>2771245</v>
          </cell>
          <cell r="AG157">
            <v>2525742</v>
          </cell>
          <cell r="AI157">
            <v>2405411</v>
          </cell>
        </row>
        <row r="158">
          <cell r="I158">
            <v>2303832</v>
          </cell>
          <cell r="J158">
            <v>2125476</v>
          </cell>
          <cell r="K158">
            <v>2546566</v>
          </cell>
          <cell r="L158">
            <v>2708087</v>
          </cell>
          <cell r="M158">
            <v>2799466</v>
          </cell>
          <cell r="N158">
            <v>2901572</v>
          </cell>
          <cell r="O158">
            <v>2494191</v>
          </cell>
          <cell r="P158">
            <v>1985034</v>
          </cell>
          <cell r="Q158">
            <v>2586258</v>
          </cell>
          <cell r="R158">
            <v>2626704</v>
          </cell>
          <cell r="S158">
            <v>2397839</v>
          </cell>
          <cell r="T158">
            <v>2437263</v>
          </cell>
          <cell r="U158">
            <v>2265992</v>
          </cell>
          <cell r="V158">
            <v>2006286</v>
          </cell>
          <cell r="W158">
            <v>2116638</v>
          </cell>
          <cell r="X158">
            <v>2155006</v>
          </cell>
          <cell r="Y158">
            <v>2429255</v>
          </cell>
          <cell r="Z158">
            <v>2701937</v>
          </cell>
          <cell r="AA158">
            <v>2261763</v>
          </cell>
          <cell r="AB158">
            <v>1990602</v>
          </cell>
          <cell r="AC158">
            <v>2256540</v>
          </cell>
          <cell r="AD158">
            <v>2839061</v>
          </cell>
          <cell r="AE158">
            <v>2412868</v>
          </cell>
          <cell r="AF158">
            <v>2450133</v>
          </cell>
          <cell r="AG158">
            <v>2147657</v>
          </cell>
          <cell r="AI158">
            <v>2125476</v>
          </cell>
        </row>
        <row r="159">
          <cell r="I159">
            <v>3805703</v>
          </cell>
          <cell r="J159">
            <v>3298199</v>
          </cell>
          <cell r="K159">
            <v>3646649</v>
          </cell>
          <cell r="L159">
            <v>3830387</v>
          </cell>
          <cell r="M159">
            <v>3925230</v>
          </cell>
          <cell r="N159">
            <v>4084927</v>
          </cell>
          <cell r="O159">
            <v>3809004</v>
          </cell>
          <cell r="P159">
            <v>3229698</v>
          </cell>
          <cell r="Q159">
            <v>3630554</v>
          </cell>
          <cell r="R159">
            <v>3181912</v>
          </cell>
          <cell r="S159">
            <v>3055075</v>
          </cell>
          <cell r="T159">
            <v>3504830</v>
          </cell>
          <cell r="U159">
            <v>3453457</v>
          </cell>
          <cell r="V159">
            <v>3089366</v>
          </cell>
          <cell r="W159">
            <v>2824178</v>
          </cell>
          <cell r="X159">
            <v>3425504</v>
          </cell>
          <cell r="Y159">
            <v>3838068</v>
          </cell>
          <cell r="Z159">
            <v>3882377</v>
          </cell>
          <cell r="AA159">
            <v>3442865</v>
          </cell>
          <cell r="AB159">
            <v>3179277</v>
          </cell>
          <cell r="AC159">
            <v>3359420</v>
          </cell>
          <cell r="AD159">
            <v>4686144</v>
          </cell>
          <cell r="AE159">
            <v>4114771</v>
          </cell>
          <cell r="AF159">
            <v>3757593</v>
          </cell>
          <cell r="AG159">
            <v>3634411</v>
          </cell>
          <cell r="AI159">
            <v>3298199</v>
          </cell>
        </row>
        <row r="160">
          <cell r="I160">
            <v>3173898</v>
          </cell>
          <cell r="J160">
            <v>3057409</v>
          </cell>
          <cell r="K160">
            <v>3154803</v>
          </cell>
          <cell r="L160">
            <v>3317080</v>
          </cell>
          <cell r="M160">
            <v>3395577</v>
          </cell>
          <cell r="N160">
            <v>3488540</v>
          </cell>
          <cell r="O160">
            <v>2817052</v>
          </cell>
          <cell r="P160">
            <v>2552589</v>
          </cell>
          <cell r="Q160">
            <v>2735781</v>
          </cell>
          <cell r="R160">
            <v>3815560</v>
          </cell>
          <cell r="S160">
            <v>3728761</v>
          </cell>
          <cell r="T160">
            <v>3901151</v>
          </cell>
          <cell r="U160">
            <v>3621403</v>
          </cell>
          <cell r="V160">
            <v>3335202</v>
          </cell>
          <cell r="W160">
            <v>3795759</v>
          </cell>
          <cell r="X160">
            <v>3842504</v>
          </cell>
          <cell r="Y160">
            <v>4386101</v>
          </cell>
          <cell r="Z160">
            <v>4515781</v>
          </cell>
          <cell r="AA160">
            <v>3974700</v>
          </cell>
          <cell r="AB160">
            <v>3256233</v>
          </cell>
          <cell r="AC160">
            <v>3457124</v>
          </cell>
          <cell r="AD160">
            <v>4346956</v>
          </cell>
          <cell r="AE160">
            <v>4247819</v>
          </cell>
          <cell r="AF160">
            <v>3949483</v>
          </cell>
          <cell r="AG160">
            <v>3475579</v>
          </cell>
          <cell r="AI160">
            <v>3057409</v>
          </cell>
        </row>
        <row r="161">
          <cell r="I161">
            <v>3436672</v>
          </cell>
          <cell r="J161">
            <v>3035707</v>
          </cell>
          <cell r="K161">
            <v>3311853</v>
          </cell>
          <cell r="L161">
            <v>3400532</v>
          </cell>
          <cell r="M161">
            <v>3419514</v>
          </cell>
          <cell r="N161">
            <v>3711138</v>
          </cell>
          <cell r="O161">
            <v>3181041</v>
          </cell>
          <cell r="P161">
            <v>3050009</v>
          </cell>
          <cell r="Q161">
            <v>3330454</v>
          </cell>
          <cell r="R161">
            <v>3978241</v>
          </cell>
          <cell r="S161">
            <v>3693278</v>
          </cell>
          <cell r="T161">
            <v>3828953</v>
          </cell>
          <cell r="U161">
            <v>3622887</v>
          </cell>
          <cell r="V161">
            <v>3100225</v>
          </cell>
          <cell r="W161">
            <v>3449670</v>
          </cell>
          <cell r="X161">
            <v>3530753</v>
          </cell>
          <cell r="Y161">
            <v>3933023</v>
          </cell>
          <cell r="Z161">
            <v>4202074</v>
          </cell>
          <cell r="AA161">
            <v>3700042</v>
          </cell>
          <cell r="AB161">
            <v>3109949</v>
          </cell>
          <cell r="AC161">
            <v>3349039</v>
          </cell>
          <cell r="AD161">
            <v>4318258</v>
          </cell>
          <cell r="AE161">
            <v>3758329</v>
          </cell>
          <cell r="AF161">
            <v>3837589</v>
          </cell>
          <cell r="AG161">
            <v>3243912</v>
          </cell>
          <cell r="AI161">
            <v>3035707</v>
          </cell>
        </row>
        <row r="162">
          <cell r="I162">
            <v>5577348</v>
          </cell>
          <cell r="J162">
            <v>5147512</v>
          </cell>
          <cell r="K162">
            <v>5269701</v>
          </cell>
          <cell r="L162">
            <v>5568209</v>
          </cell>
          <cell r="M162">
            <v>5612971</v>
          </cell>
          <cell r="N162">
            <v>6257274</v>
          </cell>
          <cell r="O162">
            <v>5270115</v>
          </cell>
          <cell r="P162">
            <v>5018877</v>
          </cell>
          <cell r="Q162">
            <v>5449481</v>
          </cell>
          <cell r="R162">
            <v>6238507</v>
          </cell>
          <cell r="S162">
            <v>5773875</v>
          </cell>
          <cell r="T162">
            <v>6312939</v>
          </cell>
          <cell r="U162">
            <v>6240474</v>
          </cell>
          <cell r="V162">
            <v>5092792</v>
          </cell>
          <cell r="W162">
            <v>5717618</v>
          </cell>
          <cell r="X162">
            <v>5371796</v>
          </cell>
          <cell r="Y162">
            <v>6045509</v>
          </cell>
          <cell r="Z162">
            <v>6560231</v>
          </cell>
          <cell r="AA162">
            <v>5725443</v>
          </cell>
          <cell r="AB162">
            <v>5052577</v>
          </cell>
          <cell r="AC162">
            <v>5596760</v>
          </cell>
          <cell r="AD162">
            <v>6754011</v>
          </cell>
          <cell r="AE162">
            <v>6377815</v>
          </cell>
          <cell r="AF162">
            <v>6099857</v>
          </cell>
          <cell r="AG162">
            <v>5659072</v>
          </cell>
          <cell r="AI162">
            <v>5147512</v>
          </cell>
        </row>
        <row r="163">
          <cell r="I163">
            <v>3821468</v>
          </cell>
          <cell r="J163">
            <v>3542372</v>
          </cell>
          <cell r="K163">
            <v>3387147</v>
          </cell>
          <cell r="L163">
            <v>3774940</v>
          </cell>
          <cell r="M163">
            <v>4651260</v>
          </cell>
          <cell r="N163">
            <v>4325400</v>
          </cell>
          <cell r="O163">
            <v>3707342</v>
          </cell>
          <cell r="P163">
            <v>3265219</v>
          </cell>
          <cell r="Q163">
            <v>3606983</v>
          </cell>
          <cell r="R163">
            <v>4385268</v>
          </cell>
          <cell r="S163">
            <v>3842605</v>
          </cell>
          <cell r="T163">
            <v>3957443</v>
          </cell>
          <cell r="U163">
            <v>4133222</v>
          </cell>
          <cell r="V163">
            <v>3667326</v>
          </cell>
          <cell r="W163">
            <v>3268302</v>
          </cell>
          <cell r="X163">
            <v>3405340</v>
          </cell>
          <cell r="Y163">
            <v>3758797</v>
          </cell>
          <cell r="Z163">
            <v>3942311</v>
          </cell>
          <cell r="AA163">
            <v>3469583</v>
          </cell>
          <cell r="AB163">
            <v>3127269</v>
          </cell>
          <cell r="AC163">
            <v>3436962</v>
          </cell>
          <cell r="AD163">
            <v>4599987</v>
          </cell>
          <cell r="AE163">
            <v>3963246</v>
          </cell>
          <cell r="AF163">
            <v>3830469</v>
          </cell>
          <cell r="AG163">
            <v>3471072</v>
          </cell>
          <cell r="AI163">
            <v>3542372</v>
          </cell>
        </row>
        <row r="164">
          <cell r="I164">
            <v>3266173</v>
          </cell>
          <cell r="J164">
            <v>3093334</v>
          </cell>
          <cell r="K164">
            <v>2955930</v>
          </cell>
          <cell r="L164">
            <v>3322223</v>
          </cell>
          <cell r="M164">
            <v>3481687</v>
          </cell>
          <cell r="N164">
            <v>3555922</v>
          </cell>
          <cell r="O164">
            <v>3268979</v>
          </cell>
          <cell r="P164">
            <v>2774440</v>
          </cell>
          <cell r="Q164">
            <v>2913579</v>
          </cell>
          <cell r="R164">
            <v>3483363</v>
          </cell>
          <cell r="S164">
            <v>3023275</v>
          </cell>
          <cell r="T164">
            <v>3196196</v>
          </cell>
          <cell r="U164">
            <v>3116832</v>
          </cell>
          <cell r="V164">
            <v>2957768</v>
          </cell>
          <cell r="W164">
            <v>2710575</v>
          </cell>
          <cell r="X164">
            <v>2827521</v>
          </cell>
          <cell r="Y164">
            <v>3199862</v>
          </cell>
          <cell r="Z164">
            <v>3219528</v>
          </cell>
          <cell r="AA164">
            <v>2897294</v>
          </cell>
          <cell r="AB164">
            <v>2731067</v>
          </cell>
          <cell r="AC164">
            <v>2521764</v>
          </cell>
          <cell r="AD164">
            <v>3406149</v>
          </cell>
          <cell r="AE164">
            <v>2659468</v>
          </cell>
          <cell r="AF164">
            <v>2763887</v>
          </cell>
          <cell r="AG164">
            <v>2631986</v>
          </cell>
          <cell r="AI164">
            <v>3093334</v>
          </cell>
        </row>
        <row r="165">
          <cell r="I165">
            <v>5063077</v>
          </cell>
          <cell r="J165">
            <v>4494785</v>
          </cell>
          <cell r="K165">
            <v>4401633</v>
          </cell>
          <cell r="L165">
            <v>4433908</v>
          </cell>
          <cell r="M165">
            <v>4697057</v>
          </cell>
          <cell r="N165">
            <v>4828527</v>
          </cell>
          <cell r="O165">
            <v>4561076</v>
          </cell>
          <cell r="P165">
            <v>4046733</v>
          </cell>
          <cell r="Q165">
            <v>4614576</v>
          </cell>
          <cell r="R165">
            <v>5601918</v>
          </cell>
          <cell r="S165">
            <v>5170684</v>
          </cell>
          <cell r="T165">
            <v>5633749</v>
          </cell>
          <cell r="U165">
            <v>5191428</v>
          </cell>
          <cell r="V165">
            <v>4672244</v>
          </cell>
          <cell r="W165">
            <v>4558449</v>
          </cell>
          <cell r="X165">
            <v>4182855</v>
          </cell>
          <cell r="Y165">
            <v>4610447</v>
          </cell>
          <cell r="Z165">
            <v>4963833</v>
          </cell>
          <cell r="AA165">
            <v>4448526</v>
          </cell>
          <cell r="AB165">
            <v>4313519</v>
          </cell>
          <cell r="AC165">
            <v>4378510</v>
          </cell>
          <cell r="AD165">
            <v>5783628</v>
          </cell>
          <cell r="AE165">
            <v>5588864</v>
          </cell>
          <cell r="AF165">
            <v>5461470</v>
          </cell>
          <cell r="AG165">
            <v>4771134</v>
          </cell>
          <cell r="AI165">
            <v>4494785</v>
          </cell>
        </row>
        <row r="166">
          <cell r="I166">
            <v>3522338</v>
          </cell>
          <cell r="J166">
            <v>3193635</v>
          </cell>
          <cell r="K166">
            <v>3096825</v>
          </cell>
          <cell r="L166">
            <v>3330443</v>
          </cell>
          <cell r="M166">
            <v>3447547</v>
          </cell>
          <cell r="N166">
            <v>3657931</v>
          </cell>
          <cell r="O166">
            <v>3250758</v>
          </cell>
          <cell r="P166">
            <v>3223328</v>
          </cell>
          <cell r="Q166">
            <v>3079054</v>
          </cell>
          <cell r="R166">
            <v>4395603</v>
          </cell>
          <cell r="S166">
            <v>3718688</v>
          </cell>
          <cell r="T166">
            <v>3985058</v>
          </cell>
          <cell r="U166">
            <v>3615117</v>
          </cell>
          <cell r="V166">
            <v>3317029</v>
          </cell>
          <cell r="W166">
            <v>3220370</v>
          </cell>
          <cell r="X166">
            <v>3210392</v>
          </cell>
          <cell r="Y166">
            <v>3586559</v>
          </cell>
          <cell r="Z166">
            <v>3834570</v>
          </cell>
          <cell r="AA166">
            <v>3625723</v>
          </cell>
          <cell r="AB166">
            <v>2958754</v>
          </cell>
          <cell r="AC166">
            <v>3099233</v>
          </cell>
          <cell r="AD166">
            <v>4480661</v>
          </cell>
          <cell r="AE166">
            <v>4046128</v>
          </cell>
          <cell r="AF166">
            <v>4114620</v>
          </cell>
          <cell r="AG166">
            <v>3299080</v>
          </cell>
          <cell r="AI166">
            <v>3193635</v>
          </cell>
        </row>
        <row r="167">
          <cell r="I167">
            <v>3290715</v>
          </cell>
          <cell r="J167">
            <v>3160023</v>
          </cell>
          <cell r="K167">
            <v>3166351</v>
          </cell>
          <cell r="L167">
            <v>3249371</v>
          </cell>
          <cell r="M167">
            <v>3461596</v>
          </cell>
          <cell r="N167">
            <v>3566533</v>
          </cell>
          <cell r="O167">
            <v>3436045</v>
          </cell>
          <cell r="P167">
            <v>3125847</v>
          </cell>
          <cell r="Q167">
            <v>3077601</v>
          </cell>
          <cell r="R167">
            <v>4125505</v>
          </cell>
          <cell r="S167">
            <v>3578087</v>
          </cell>
          <cell r="T167">
            <v>3400961</v>
          </cell>
          <cell r="U167">
            <v>3642181</v>
          </cell>
          <cell r="V167">
            <v>3276212</v>
          </cell>
          <cell r="W167">
            <v>3076578</v>
          </cell>
          <cell r="X167">
            <v>3051202</v>
          </cell>
          <cell r="Y167">
            <v>3401328</v>
          </cell>
          <cell r="Z167">
            <v>3707337</v>
          </cell>
          <cell r="AA167">
            <v>3237295</v>
          </cell>
          <cell r="AB167">
            <v>2910367</v>
          </cell>
          <cell r="AC167">
            <v>2797044</v>
          </cell>
          <cell r="AD167">
            <v>4062071</v>
          </cell>
          <cell r="AE167">
            <v>3506985</v>
          </cell>
          <cell r="AF167">
            <v>3188249</v>
          </cell>
          <cell r="AG167">
            <v>2805058</v>
          </cell>
          <cell r="AI167">
            <v>3160023</v>
          </cell>
        </row>
        <row r="168">
          <cell r="I168">
            <v>5271676</v>
          </cell>
          <cell r="J168">
            <v>4753449</v>
          </cell>
          <cell r="K168">
            <v>4702150</v>
          </cell>
          <cell r="L168">
            <v>4653395</v>
          </cell>
          <cell r="M168">
            <v>4961668</v>
          </cell>
          <cell r="N168">
            <v>5247200</v>
          </cell>
          <cell r="O168">
            <v>4688743</v>
          </cell>
          <cell r="P168">
            <v>4532799</v>
          </cell>
          <cell r="Q168">
            <v>4097078</v>
          </cell>
          <cell r="R168">
            <v>5253088</v>
          </cell>
          <cell r="S168">
            <v>4621543</v>
          </cell>
          <cell r="T168">
            <v>5097550</v>
          </cell>
          <cell r="U168">
            <v>5046922</v>
          </cell>
          <cell r="V168">
            <v>4683621</v>
          </cell>
          <cell r="W168">
            <v>4080780</v>
          </cell>
          <cell r="X168">
            <v>3846126</v>
          </cell>
          <cell r="Y168">
            <v>4099920</v>
          </cell>
          <cell r="Z168">
            <v>4486276</v>
          </cell>
          <cell r="AA168">
            <v>3973272</v>
          </cell>
          <cell r="AB168">
            <v>3525962</v>
          </cell>
          <cell r="AC168">
            <v>3668381</v>
          </cell>
          <cell r="AD168">
            <v>4743111</v>
          </cell>
          <cell r="AE168">
            <v>4237984</v>
          </cell>
          <cell r="AF168">
            <v>4128391</v>
          </cell>
          <cell r="AG168">
            <v>3642299</v>
          </cell>
          <cell r="AI168">
            <v>4753449</v>
          </cell>
        </row>
        <row r="169">
          <cell r="I169">
            <v>4754448</v>
          </cell>
          <cell r="J169">
            <v>4133156</v>
          </cell>
          <cell r="K169">
            <v>3955288</v>
          </cell>
          <cell r="L169">
            <v>4519150</v>
          </cell>
          <cell r="M169">
            <v>4706922</v>
          </cell>
          <cell r="N169">
            <v>5502880</v>
          </cell>
          <cell r="O169">
            <v>4584406</v>
          </cell>
          <cell r="P169">
            <v>3878477</v>
          </cell>
          <cell r="Q169">
            <v>4067383</v>
          </cell>
          <cell r="R169">
            <v>5125802</v>
          </cell>
          <cell r="S169">
            <v>4543236</v>
          </cell>
          <cell r="T169">
            <v>5022151</v>
          </cell>
          <cell r="U169">
            <v>4699041</v>
          </cell>
          <cell r="V169">
            <v>4672990</v>
          </cell>
          <cell r="W169">
            <v>4382532</v>
          </cell>
          <cell r="X169">
            <v>4217531</v>
          </cell>
          <cell r="Y169">
            <v>5187305</v>
          </cell>
          <cell r="Z169">
            <v>5677864</v>
          </cell>
          <cell r="AA169">
            <v>5217212</v>
          </cell>
          <cell r="AB169">
            <v>4072774</v>
          </cell>
          <cell r="AC169">
            <v>4100542</v>
          </cell>
          <cell r="AD169">
            <v>5182214</v>
          </cell>
          <cell r="AE169">
            <v>5168809</v>
          </cell>
          <cell r="AF169">
            <v>4878621</v>
          </cell>
          <cell r="AG169">
            <v>8003427</v>
          </cell>
          <cell r="AI169">
            <v>4133156</v>
          </cell>
        </row>
        <row r="170">
          <cell r="I170">
            <v>41361980</v>
          </cell>
          <cell r="J170">
            <v>30292659</v>
          </cell>
          <cell r="K170">
            <v>35196499</v>
          </cell>
          <cell r="L170">
            <v>29664705</v>
          </cell>
          <cell r="M170">
            <v>29192265</v>
          </cell>
          <cell r="N170">
            <v>32959276</v>
          </cell>
          <cell r="O170">
            <v>33143555</v>
          </cell>
          <cell r="P170">
            <v>32076377</v>
          </cell>
          <cell r="Q170">
            <v>36364397</v>
          </cell>
          <cell r="R170">
            <v>45714784</v>
          </cell>
          <cell r="S170">
            <v>37069394</v>
          </cell>
          <cell r="T170">
            <v>41657987</v>
          </cell>
          <cell r="U170">
            <v>39039149</v>
          </cell>
          <cell r="V170">
            <v>37546294</v>
          </cell>
          <cell r="W170">
            <v>33425631</v>
          </cell>
          <cell r="X170">
            <v>28095616</v>
          </cell>
          <cell r="Y170">
            <v>31183619</v>
          </cell>
          <cell r="Z170">
            <v>28692527</v>
          </cell>
          <cell r="AA170">
            <v>31100367</v>
          </cell>
          <cell r="AB170">
            <v>31303352</v>
          </cell>
          <cell r="AC170">
            <v>30408575</v>
          </cell>
          <cell r="AD170">
            <v>41202647</v>
          </cell>
          <cell r="AE170">
            <v>42739934</v>
          </cell>
          <cell r="AF170">
            <v>40093150</v>
          </cell>
          <cell r="AG170">
            <v>32463017</v>
          </cell>
          <cell r="AI170">
            <v>30292659</v>
          </cell>
        </row>
        <row r="171">
          <cell r="I171">
            <v>6941560</v>
          </cell>
          <cell r="J171">
            <v>5202480</v>
          </cell>
          <cell r="K171">
            <v>6261436</v>
          </cell>
          <cell r="L171">
            <v>5401399</v>
          </cell>
          <cell r="M171">
            <v>5353712</v>
          </cell>
          <cell r="N171">
            <v>5780401</v>
          </cell>
          <cell r="O171">
            <v>6034681</v>
          </cell>
          <cell r="P171">
            <v>5139312</v>
          </cell>
          <cell r="Q171">
            <v>7652250</v>
          </cell>
          <cell r="R171">
            <v>8369493</v>
          </cell>
          <cell r="S171">
            <v>7851041</v>
          </cell>
          <cell r="T171">
            <v>8368776</v>
          </cell>
          <cell r="U171">
            <v>7593514</v>
          </cell>
          <cell r="V171">
            <v>6087617</v>
          </cell>
          <cell r="W171">
            <v>6861480</v>
          </cell>
          <cell r="X171">
            <v>5743787</v>
          </cell>
          <cell r="Y171">
            <v>8802078</v>
          </cell>
          <cell r="Z171">
            <v>4144446</v>
          </cell>
          <cell r="AA171">
            <v>9299320</v>
          </cell>
          <cell r="AB171">
            <v>3798433</v>
          </cell>
          <cell r="AC171">
            <v>6601875</v>
          </cell>
          <cell r="AD171">
            <v>8007893</v>
          </cell>
          <cell r="AE171">
            <v>8352978</v>
          </cell>
          <cell r="AF171">
            <v>7015951</v>
          </cell>
          <cell r="AG171">
            <v>2726821</v>
          </cell>
          <cell r="AI171">
            <v>5202480</v>
          </cell>
        </row>
        <row r="172">
          <cell r="I172">
            <v>3428216</v>
          </cell>
          <cell r="J172">
            <v>3833243</v>
          </cell>
          <cell r="K172">
            <v>3703962</v>
          </cell>
          <cell r="L172">
            <v>4567616</v>
          </cell>
          <cell r="M172">
            <v>4141355</v>
          </cell>
          <cell r="N172">
            <v>4085233</v>
          </cell>
          <cell r="O172">
            <v>4208469</v>
          </cell>
          <cell r="P172">
            <v>4025090</v>
          </cell>
          <cell r="Q172">
            <v>4140702</v>
          </cell>
          <cell r="R172">
            <v>5081699</v>
          </cell>
          <cell r="S172">
            <v>4726003</v>
          </cell>
          <cell r="T172">
            <v>4722485</v>
          </cell>
          <cell r="U172">
            <v>4853853</v>
          </cell>
          <cell r="V172">
            <v>4523706</v>
          </cell>
          <cell r="W172">
            <v>4050039</v>
          </cell>
          <cell r="X172">
            <v>4109754</v>
          </cell>
          <cell r="Y172">
            <v>4236746</v>
          </cell>
          <cell r="Z172">
            <v>4600611</v>
          </cell>
          <cell r="AA172">
            <v>4794565</v>
          </cell>
          <cell r="AB172">
            <v>3651770</v>
          </cell>
          <cell r="AC172">
            <v>3859897</v>
          </cell>
          <cell r="AD172">
            <v>5024160</v>
          </cell>
          <cell r="AE172">
            <v>4434931</v>
          </cell>
          <cell r="AF172">
            <v>4534183</v>
          </cell>
          <cell r="AG172">
            <v>4215402</v>
          </cell>
          <cell r="AI172">
            <v>3833243</v>
          </cell>
        </row>
        <row r="173">
          <cell r="I173">
            <v>6385731</v>
          </cell>
          <cell r="J173">
            <v>5002697</v>
          </cell>
          <cell r="K173">
            <v>4634781</v>
          </cell>
          <cell r="L173">
            <v>5852843</v>
          </cell>
          <cell r="M173">
            <v>6002366</v>
          </cell>
          <cell r="N173">
            <v>5745454</v>
          </cell>
          <cell r="O173">
            <v>6423650</v>
          </cell>
          <cell r="P173">
            <v>4487063</v>
          </cell>
          <cell r="Q173">
            <v>4829527</v>
          </cell>
          <cell r="R173">
            <v>5308095</v>
          </cell>
          <cell r="S173">
            <v>5470540</v>
          </cell>
          <cell r="T173">
            <v>5784064</v>
          </cell>
          <cell r="U173">
            <v>5343752</v>
          </cell>
          <cell r="V173">
            <v>5116153</v>
          </cell>
          <cell r="W173">
            <v>4546773</v>
          </cell>
          <cell r="X173">
            <v>5011009</v>
          </cell>
          <cell r="Y173">
            <v>5422408</v>
          </cell>
          <cell r="Z173">
            <v>5899229</v>
          </cell>
          <cell r="AA173">
            <v>5717910</v>
          </cell>
          <cell r="AB173">
            <v>4489213</v>
          </cell>
          <cell r="AC173">
            <v>4206505</v>
          </cell>
          <cell r="AD173">
            <v>5668018</v>
          </cell>
          <cell r="AE173">
            <v>5650767</v>
          </cell>
          <cell r="AF173">
            <v>5676664</v>
          </cell>
          <cell r="AG173">
            <v>5343399</v>
          </cell>
          <cell r="AI173">
            <v>5002697</v>
          </cell>
        </row>
        <row r="175">
          <cell r="I175">
            <v>196377</v>
          </cell>
          <cell r="J175">
            <v>202622</v>
          </cell>
          <cell r="K175">
            <v>210090</v>
          </cell>
          <cell r="L175">
            <v>221678</v>
          </cell>
          <cell r="M175">
            <v>232669</v>
          </cell>
          <cell r="N175">
            <v>215159</v>
          </cell>
          <cell r="O175">
            <v>205993</v>
          </cell>
          <cell r="P175">
            <v>190603</v>
          </cell>
          <cell r="Q175">
            <v>206278</v>
          </cell>
          <cell r="R175">
            <v>211422</v>
          </cell>
          <cell r="S175">
            <v>202187</v>
          </cell>
          <cell r="T175">
            <v>204215</v>
          </cell>
          <cell r="U175">
            <v>199173</v>
          </cell>
          <cell r="V175">
            <v>193607</v>
          </cell>
          <cell r="W175">
            <v>192666</v>
          </cell>
          <cell r="X175">
            <v>209642</v>
          </cell>
          <cell r="Y175">
            <v>212304</v>
          </cell>
          <cell r="Z175">
            <v>234594</v>
          </cell>
          <cell r="AA175">
            <v>186176</v>
          </cell>
          <cell r="AB175">
            <v>179723</v>
          </cell>
          <cell r="AC175">
            <v>199047</v>
          </cell>
          <cell r="AD175">
            <v>197044</v>
          </cell>
          <cell r="AE175">
            <v>199324</v>
          </cell>
          <cell r="AF175">
            <v>186836</v>
          </cell>
          <cell r="AG175">
            <v>204048</v>
          </cell>
          <cell r="AI175">
            <v>202622</v>
          </cell>
        </row>
        <row r="176">
          <cell r="I176">
            <v>557885</v>
          </cell>
          <cell r="J176">
            <v>572367</v>
          </cell>
          <cell r="K176">
            <v>640463</v>
          </cell>
          <cell r="L176">
            <v>666808</v>
          </cell>
          <cell r="M176">
            <v>697514</v>
          </cell>
          <cell r="N176">
            <v>806248</v>
          </cell>
          <cell r="O176">
            <v>627722</v>
          </cell>
          <cell r="P176">
            <v>529068</v>
          </cell>
          <cell r="Q176">
            <v>495835</v>
          </cell>
          <cell r="R176">
            <v>501645</v>
          </cell>
          <cell r="S176">
            <v>563356</v>
          </cell>
          <cell r="T176">
            <v>516824</v>
          </cell>
          <cell r="U176">
            <v>551042</v>
          </cell>
          <cell r="V176">
            <v>609039</v>
          </cell>
          <cell r="W176">
            <v>568408</v>
          </cell>
          <cell r="X176">
            <v>626321</v>
          </cell>
          <cell r="Y176">
            <v>716643</v>
          </cell>
          <cell r="Z176">
            <v>757841</v>
          </cell>
          <cell r="AA176">
            <v>606805</v>
          </cell>
          <cell r="AB176">
            <v>486820</v>
          </cell>
          <cell r="AC176">
            <v>528339</v>
          </cell>
          <cell r="AD176">
            <v>494683</v>
          </cell>
          <cell r="AE176">
            <v>497949</v>
          </cell>
          <cell r="AF176">
            <v>516452</v>
          </cell>
          <cell r="AG176">
            <v>591750</v>
          </cell>
          <cell r="AI176">
            <v>572367</v>
          </cell>
        </row>
        <row r="177">
          <cell r="I177">
            <v>309405</v>
          </cell>
          <cell r="J177">
            <v>318972</v>
          </cell>
          <cell r="K177">
            <v>360377</v>
          </cell>
          <cell r="L177">
            <v>345103</v>
          </cell>
          <cell r="M177">
            <v>355602</v>
          </cell>
          <cell r="N177">
            <v>397876</v>
          </cell>
          <cell r="O177">
            <v>315962</v>
          </cell>
          <cell r="P177">
            <v>307907</v>
          </cell>
          <cell r="Q177">
            <v>337862</v>
          </cell>
          <cell r="R177">
            <v>314015</v>
          </cell>
          <cell r="S177">
            <v>334448</v>
          </cell>
          <cell r="T177">
            <v>323247</v>
          </cell>
          <cell r="U177">
            <v>323287</v>
          </cell>
          <cell r="V177">
            <v>317092</v>
          </cell>
          <cell r="W177">
            <v>435841</v>
          </cell>
          <cell r="X177">
            <v>434986</v>
          </cell>
          <cell r="Y177">
            <v>462582</v>
          </cell>
          <cell r="Z177">
            <v>507143</v>
          </cell>
          <cell r="AA177">
            <v>464696</v>
          </cell>
          <cell r="AB177">
            <v>383249</v>
          </cell>
          <cell r="AC177">
            <v>353830</v>
          </cell>
          <cell r="AD177">
            <v>462387</v>
          </cell>
          <cell r="AE177">
            <v>423182</v>
          </cell>
          <cell r="AF177">
            <v>451089</v>
          </cell>
          <cell r="AG177">
            <v>412193</v>
          </cell>
          <cell r="AI177">
            <v>318972</v>
          </cell>
        </row>
        <row r="178">
          <cell r="I178">
            <v>340168</v>
          </cell>
          <cell r="J178">
            <v>314355</v>
          </cell>
          <cell r="K178">
            <v>375761</v>
          </cell>
          <cell r="L178">
            <v>348304</v>
          </cell>
          <cell r="M178">
            <v>374091</v>
          </cell>
          <cell r="N178">
            <v>424373</v>
          </cell>
          <cell r="O178">
            <v>354567</v>
          </cell>
          <cell r="P178">
            <v>348025</v>
          </cell>
          <cell r="Q178">
            <v>350483</v>
          </cell>
          <cell r="R178">
            <v>351650</v>
          </cell>
          <cell r="S178">
            <v>383168</v>
          </cell>
          <cell r="T178">
            <v>355147</v>
          </cell>
          <cell r="U178">
            <v>347694</v>
          </cell>
          <cell r="V178">
            <v>369513</v>
          </cell>
          <cell r="W178">
            <v>389224</v>
          </cell>
          <cell r="X178">
            <v>407548</v>
          </cell>
          <cell r="Y178">
            <v>422572</v>
          </cell>
          <cell r="Z178">
            <v>454864</v>
          </cell>
          <cell r="AA178">
            <v>361685</v>
          </cell>
          <cell r="AB178">
            <v>370889</v>
          </cell>
          <cell r="AC178">
            <v>401358</v>
          </cell>
          <cell r="AD178">
            <v>375186</v>
          </cell>
          <cell r="AE178">
            <v>363379</v>
          </cell>
          <cell r="AF178">
            <v>399645</v>
          </cell>
          <cell r="AG178">
            <v>345613</v>
          </cell>
          <cell r="AI178">
            <v>314355</v>
          </cell>
        </row>
        <row r="179">
          <cell r="I179">
            <v>146720</v>
          </cell>
          <cell r="J179">
            <v>122599</v>
          </cell>
          <cell r="K179">
            <v>124435</v>
          </cell>
          <cell r="L179">
            <v>138412</v>
          </cell>
          <cell r="M179">
            <v>132564</v>
          </cell>
          <cell r="N179">
            <v>163159</v>
          </cell>
          <cell r="O179">
            <v>140374</v>
          </cell>
          <cell r="P179">
            <v>113270</v>
          </cell>
          <cell r="Q179">
            <v>140086</v>
          </cell>
          <cell r="R179">
            <v>127999</v>
          </cell>
          <cell r="S179">
            <v>130789</v>
          </cell>
          <cell r="T179">
            <v>133814</v>
          </cell>
          <cell r="U179">
            <v>139661</v>
          </cell>
          <cell r="V179">
            <v>134523</v>
          </cell>
          <cell r="W179">
            <v>141616</v>
          </cell>
          <cell r="X179">
            <v>134662</v>
          </cell>
          <cell r="Y179">
            <v>136909</v>
          </cell>
          <cell r="Z179">
            <v>165059</v>
          </cell>
          <cell r="AA179">
            <v>125435</v>
          </cell>
          <cell r="AB179">
            <v>119930</v>
          </cell>
          <cell r="AC179">
            <v>124206</v>
          </cell>
          <cell r="AD179">
            <v>141003</v>
          </cell>
          <cell r="AE179">
            <v>126399</v>
          </cell>
          <cell r="AF179">
            <v>131856</v>
          </cell>
          <cell r="AG179">
            <v>134816</v>
          </cell>
          <cell r="AI179">
            <v>122599</v>
          </cell>
        </row>
        <row r="180">
          <cell r="I180">
            <v>130294</v>
          </cell>
          <cell r="J180">
            <v>114725</v>
          </cell>
          <cell r="K180">
            <v>137817</v>
          </cell>
          <cell r="L180">
            <v>111087</v>
          </cell>
          <cell r="M180">
            <v>120615</v>
          </cell>
          <cell r="N180">
            <v>133824</v>
          </cell>
          <cell r="O180">
            <v>123603</v>
          </cell>
          <cell r="P180">
            <v>109683</v>
          </cell>
          <cell r="Q180">
            <v>113146</v>
          </cell>
          <cell r="R180">
            <v>116282</v>
          </cell>
          <cell r="S180">
            <v>119989</v>
          </cell>
          <cell r="T180">
            <v>118363</v>
          </cell>
          <cell r="U180">
            <v>109609</v>
          </cell>
          <cell r="V180">
            <v>111964</v>
          </cell>
          <cell r="W180">
            <v>99422</v>
          </cell>
          <cell r="X180">
            <v>114452</v>
          </cell>
          <cell r="Y180">
            <v>107802</v>
          </cell>
          <cell r="Z180">
            <v>124547</v>
          </cell>
          <cell r="AA180">
            <v>95224</v>
          </cell>
          <cell r="AB180">
            <v>96559</v>
          </cell>
          <cell r="AC180">
            <v>83987</v>
          </cell>
          <cell r="AD180">
            <v>88555</v>
          </cell>
          <cell r="AE180">
            <v>107282</v>
          </cell>
          <cell r="AF180">
            <v>89182</v>
          </cell>
          <cell r="AG180">
            <v>107997</v>
          </cell>
          <cell r="AI180">
            <v>114725</v>
          </cell>
        </row>
        <row r="181">
          <cell r="I181">
            <v>661605</v>
          </cell>
          <cell r="J181">
            <v>559829</v>
          </cell>
          <cell r="K181">
            <v>598647</v>
          </cell>
          <cell r="L181">
            <v>595369</v>
          </cell>
          <cell r="M181">
            <v>638022</v>
          </cell>
          <cell r="N181">
            <v>481254</v>
          </cell>
          <cell r="O181">
            <v>244414</v>
          </cell>
          <cell r="P181">
            <v>208983</v>
          </cell>
          <cell r="Q181">
            <v>217819</v>
          </cell>
          <cell r="R181">
            <v>261689</v>
          </cell>
          <cell r="S181">
            <v>236536</v>
          </cell>
          <cell r="T181">
            <v>243219</v>
          </cell>
          <cell r="U181">
            <v>244300</v>
          </cell>
          <cell r="V181">
            <v>226442</v>
          </cell>
          <cell r="W181">
            <v>243916</v>
          </cell>
          <cell r="X181">
            <v>245876</v>
          </cell>
          <cell r="Y181">
            <v>289714</v>
          </cell>
          <cell r="Z181">
            <v>298247</v>
          </cell>
          <cell r="AA181">
            <v>238779</v>
          </cell>
          <cell r="AB181">
            <v>221845</v>
          </cell>
          <cell r="AC181">
            <v>218239</v>
          </cell>
          <cell r="AD181">
            <v>255347</v>
          </cell>
          <cell r="AE181">
            <v>221816</v>
          </cell>
          <cell r="AF181">
            <v>244457</v>
          </cell>
          <cell r="AG181">
            <v>230003</v>
          </cell>
          <cell r="AI181">
            <v>559829</v>
          </cell>
        </row>
        <row r="182">
          <cell r="I182">
            <v>135397</v>
          </cell>
          <cell r="J182">
            <v>125684</v>
          </cell>
          <cell r="K182">
            <v>150483</v>
          </cell>
          <cell r="L182">
            <v>142787</v>
          </cell>
          <cell r="M182">
            <v>143240</v>
          </cell>
          <cell r="N182">
            <v>166182</v>
          </cell>
          <cell r="O182">
            <v>143312</v>
          </cell>
          <cell r="P182">
            <v>113795</v>
          </cell>
          <cell r="Q182">
            <v>170775</v>
          </cell>
          <cell r="R182">
            <v>148263</v>
          </cell>
          <cell r="S182">
            <v>137440</v>
          </cell>
          <cell r="T182">
            <v>149965</v>
          </cell>
          <cell r="U182">
            <v>136436</v>
          </cell>
          <cell r="V182">
            <v>150110</v>
          </cell>
          <cell r="W182">
            <v>155178</v>
          </cell>
          <cell r="X182">
            <v>153782</v>
          </cell>
          <cell r="Y182">
            <v>159372</v>
          </cell>
          <cell r="Z182">
            <v>189644</v>
          </cell>
          <cell r="AA182">
            <v>157472</v>
          </cell>
          <cell r="AB182">
            <v>146282</v>
          </cell>
          <cell r="AC182">
            <v>153173</v>
          </cell>
          <cell r="AD182">
            <v>42850</v>
          </cell>
          <cell r="AE182">
            <v>35084</v>
          </cell>
          <cell r="AF182">
            <v>41922</v>
          </cell>
          <cell r="AG182">
            <v>37594</v>
          </cell>
          <cell r="AI182">
            <v>125684</v>
          </cell>
        </row>
        <row r="183">
          <cell r="I183">
            <v>250121</v>
          </cell>
          <cell r="J183">
            <v>219247</v>
          </cell>
          <cell r="K183">
            <v>233107</v>
          </cell>
          <cell r="L183">
            <v>241469</v>
          </cell>
          <cell r="M183">
            <v>251838</v>
          </cell>
          <cell r="N183">
            <v>286856</v>
          </cell>
          <cell r="O183">
            <v>235662</v>
          </cell>
          <cell r="P183">
            <v>201354</v>
          </cell>
          <cell r="Q183">
            <v>224794</v>
          </cell>
          <cell r="R183">
            <v>234102</v>
          </cell>
          <cell r="S183">
            <v>223826</v>
          </cell>
          <cell r="T183">
            <v>271615</v>
          </cell>
          <cell r="U183">
            <v>238713</v>
          </cell>
          <cell r="V183">
            <v>227802</v>
          </cell>
          <cell r="W183">
            <v>295451</v>
          </cell>
          <cell r="X183">
            <v>284352</v>
          </cell>
          <cell r="Y183">
            <v>328096</v>
          </cell>
          <cell r="Z183">
            <v>353719</v>
          </cell>
          <cell r="AA183">
            <v>286234</v>
          </cell>
          <cell r="AB183">
            <v>466649</v>
          </cell>
          <cell r="AC183">
            <v>239475</v>
          </cell>
          <cell r="AD183">
            <v>645310</v>
          </cell>
          <cell r="AE183">
            <v>471844</v>
          </cell>
          <cell r="AF183">
            <v>720543</v>
          </cell>
          <cell r="AG183">
            <v>377437</v>
          </cell>
          <cell r="AI183">
            <v>219247</v>
          </cell>
        </row>
        <row r="184">
          <cell r="I184">
            <v>245625</v>
          </cell>
          <cell r="J184">
            <v>249462</v>
          </cell>
          <cell r="K184">
            <v>262176</v>
          </cell>
          <cell r="L184">
            <v>408713</v>
          </cell>
          <cell r="M184">
            <v>318053</v>
          </cell>
          <cell r="N184">
            <v>417283</v>
          </cell>
          <cell r="O184">
            <v>405198</v>
          </cell>
          <cell r="P184">
            <v>313707</v>
          </cell>
          <cell r="Q184">
            <v>593455</v>
          </cell>
          <cell r="R184">
            <v>334504</v>
          </cell>
          <cell r="S184">
            <v>611781</v>
          </cell>
          <cell r="T184">
            <v>536080</v>
          </cell>
          <cell r="U184">
            <v>390125</v>
          </cell>
          <cell r="V184">
            <v>340421</v>
          </cell>
          <cell r="W184">
            <v>198934</v>
          </cell>
          <cell r="X184">
            <v>203253</v>
          </cell>
          <cell r="Y184">
            <v>259960</v>
          </cell>
          <cell r="Z184">
            <v>249843</v>
          </cell>
          <cell r="AA184">
            <v>216971</v>
          </cell>
          <cell r="AB184">
            <v>149797</v>
          </cell>
          <cell r="AC184">
            <v>195415</v>
          </cell>
          <cell r="AD184">
            <v>191580</v>
          </cell>
          <cell r="AE184">
            <v>148138</v>
          </cell>
          <cell r="AF184">
            <v>161222</v>
          </cell>
          <cell r="AG184">
            <v>188381</v>
          </cell>
          <cell r="AI184">
            <v>249462</v>
          </cell>
        </row>
        <row r="185">
          <cell r="I185">
            <v>510842</v>
          </cell>
          <cell r="J185">
            <v>463113</v>
          </cell>
          <cell r="K185">
            <v>475246</v>
          </cell>
          <cell r="L185">
            <v>493071</v>
          </cell>
          <cell r="M185">
            <v>488713</v>
          </cell>
          <cell r="N185">
            <v>571766</v>
          </cell>
          <cell r="O185">
            <v>507418</v>
          </cell>
          <cell r="P185">
            <v>429739</v>
          </cell>
          <cell r="Q185">
            <v>459733</v>
          </cell>
          <cell r="R185">
            <v>492130</v>
          </cell>
          <cell r="S185">
            <v>476720</v>
          </cell>
          <cell r="T185">
            <v>522458</v>
          </cell>
          <cell r="U185">
            <v>492040</v>
          </cell>
          <cell r="V185">
            <v>469382</v>
          </cell>
          <cell r="W185">
            <v>524536</v>
          </cell>
          <cell r="X185">
            <v>469002</v>
          </cell>
          <cell r="Y185">
            <v>544693</v>
          </cell>
          <cell r="Z185">
            <v>571540</v>
          </cell>
          <cell r="AA185">
            <v>506535</v>
          </cell>
          <cell r="AB185">
            <v>440672</v>
          </cell>
          <cell r="AC185">
            <v>457528</v>
          </cell>
          <cell r="AD185">
            <v>511130</v>
          </cell>
          <cell r="AE185">
            <v>470819</v>
          </cell>
          <cell r="AF185">
            <v>522147</v>
          </cell>
          <cell r="AG185">
            <v>474099</v>
          </cell>
          <cell r="AI185">
            <v>463113</v>
          </cell>
        </row>
        <row r="186">
          <cell r="I186">
            <v>83193</v>
          </cell>
          <cell r="J186">
            <v>53923</v>
          </cell>
          <cell r="K186">
            <v>58028</v>
          </cell>
          <cell r="L186">
            <v>53762</v>
          </cell>
          <cell r="M186">
            <v>59052</v>
          </cell>
          <cell r="N186">
            <v>69130</v>
          </cell>
          <cell r="O186">
            <v>59084</v>
          </cell>
          <cell r="P186">
            <v>39418</v>
          </cell>
          <cell r="Q186">
            <v>40873</v>
          </cell>
          <cell r="R186">
            <v>42485</v>
          </cell>
          <cell r="S186">
            <v>43643</v>
          </cell>
          <cell r="T186">
            <v>51684</v>
          </cell>
          <cell r="U186">
            <v>48365</v>
          </cell>
          <cell r="V186">
            <v>50241</v>
          </cell>
          <cell r="W186">
            <v>50731</v>
          </cell>
          <cell r="X186">
            <v>49089</v>
          </cell>
          <cell r="Y186">
            <v>59923</v>
          </cell>
          <cell r="Z186">
            <v>56902</v>
          </cell>
          <cell r="AA186">
            <v>39829</v>
          </cell>
          <cell r="AB186">
            <v>34641</v>
          </cell>
          <cell r="AC186">
            <v>33087</v>
          </cell>
          <cell r="AD186">
            <v>38242</v>
          </cell>
          <cell r="AE186">
            <v>33786</v>
          </cell>
          <cell r="AF186">
            <v>39476</v>
          </cell>
          <cell r="AG186">
            <v>36756</v>
          </cell>
          <cell r="AI186">
            <v>53923</v>
          </cell>
        </row>
        <row r="187">
          <cell r="I187">
            <v>184191</v>
          </cell>
          <cell r="J187">
            <v>154690</v>
          </cell>
          <cell r="K187">
            <v>182307</v>
          </cell>
          <cell r="L187">
            <v>179458</v>
          </cell>
          <cell r="M187">
            <v>185640</v>
          </cell>
          <cell r="N187">
            <v>217412</v>
          </cell>
          <cell r="O187">
            <v>179457</v>
          </cell>
          <cell r="P187">
            <v>151673</v>
          </cell>
          <cell r="Q187">
            <v>162784</v>
          </cell>
          <cell r="R187">
            <v>166606</v>
          </cell>
          <cell r="S187">
            <v>154883</v>
          </cell>
          <cell r="T187">
            <v>177869</v>
          </cell>
          <cell r="U187">
            <v>175613</v>
          </cell>
          <cell r="V187">
            <v>175219</v>
          </cell>
          <cell r="W187">
            <v>168517</v>
          </cell>
          <cell r="X187">
            <v>164686</v>
          </cell>
          <cell r="Y187">
            <v>180729</v>
          </cell>
          <cell r="Z187">
            <v>202367</v>
          </cell>
          <cell r="AA187">
            <v>161935</v>
          </cell>
          <cell r="AB187">
            <v>140352</v>
          </cell>
          <cell r="AC187">
            <v>136551</v>
          </cell>
          <cell r="AD187">
            <v>137768</v>
          </cell>
          <cell r="AE187">
            <v>132535</v>
          </cell>
          <cell r="AF187">
            <v>142429</v>
          </cell>
          <cell r="AG187">
            <v>157363</v>
          </cell>
          <cell r="AI187">
            <v>154690</v>
          </cell>
        </row>
        <row r="188">
          <cell r="I188">
            <v>520945</v>
          </cell>
          <cell r="J188">
            <v>521096</v>
          </cell>
          <cell r="K188">
            <v>576500</v>
          </cell>
          <cell r="L188">
            <v>573442</v>
          </cell>
          <cell r="M188">
            <v>598878</v>
          </cell>
          <cell r="N188">
            <v>644492</v>
          </cell>
          <cell r="O188">
            <v>601424</v>
          </cell>
          <cell r="P188">
            <v>488536</v>
          </cell>
          <cell r="Q188">
            <v>474982</v>
          </cell>
          <cell r="R188">
            <v>446500</v>
          </cell>
          <cell r="S188">
            <v>515879</v>
          </cell>
          <cell r="T188">
            <v>524080</v>
          </cell>
          <cell r="U188">
            <v>465865</v>
          </cell>
          <cell r="V188">
            <v>509138</v>
          </cell>
          <cell r="W188">
            <v>527623</v>
          </cell>
          <cell r="X188">
            <v>531072</v>
          </cell>
          <cell r="Y188">
            <v>535318</v>
          </cell>
          <cell r="Z188">
            <v>591952</v>
          </cell>
          <cell r="AA188">
            <v>536078</v>
          </cell>
          <cell r="AB188">
            <v>423521</v>
          </cell>
          <cell r="AC188">
            <v>422593</v>
          </cell>
          <cell r="AD188">
            <v>504064</v>
          </cell>
          <cell r="AE188">
            <v>435668</v>
          </cell>
          <cell r="AF188">
            <v>504975</v>
          </cell>
          <cell r="AG188">
            <v>448440</v>
          </cell>
          <cell r="AI188">
            <v>521096</v>
          </cell>
        </row>
        <row r="189">
          <cell r="I189">
            <v>507026</v>
          </cell>
          <cell r="J189">
            <v>572125</v>
          </cell>
          <cell r="K189">
            <v>370657</v>
          </cell>
          <cell r="L189">
            <v>158100</v>
          </cell>
          <cell r="M189">
            <v>164911</v>
          </cell>
          <cell r="N189">
            <v>239667</v>
          </cell>
          <cell r="O189">
            <v>457411</v>
          </cell>
          <cell r="P189">
            <v>601624</v>
          </cell>
          <cell r="Q189">
            <v>546264</v>
          </cell>
          <cell r="R189">
            <v>612913</v>
          </cell>
          <cell r="S189">
            <v>535315</v>
          </cell>
          <cell r="T189">
            <v>556592</v>
          </cell>
          <cell r="U189">
            <v>623346</v>
          </cell>
          <cell r="V189">
            <v>554594</v>
          </cell>
          <cell r="W189">
            <v>721666</v>
          </cell>
          <cell r="X189">
            <v>455698</v>
          </cell>
          <cell r="Y189">
            <v>245024</v>
          </cell>
          <cell r="Z189">
            <v>451199</v>
          </cell>
          <cell r="AA189">
            <v>688939</v>
          </cell>
          <cell r="AB189">
            <v>589123</v>
          </cell>
          <cell r="AC189">
            <v>604240</v>
          </cell>
          <cell r="AD189">
            <v>660295</v>
          </cell>
          <cell r="AE189">
            <v>634088</v>
          </cell>
          <cell r="AF189">
            <v>603568</v>
          </cell>
          <cell r="AG189">
            <v>706323</v>
          </cell>
          <cell r="AI189">
            <v>572125</v>
          </cell>
        </row>
        <row r="190">
          <cell r="I190">
            <v>130509</v>
          </cell>
          <cell r="J190">
            <v>116922</v>
          </cell>
          <cell r="K190">
            <v>115208</v>
          </cell>
          <cell r="L190">
            <v>117515</v>
          </cell>
          <cell r="M190">
            <v>130442</v>
          </cell>
          <cell r="N190">
            <v>149210</v>
          </cell>
          <cell r="O190">
            <v>128193</v>
          </cell>
          <cell r="P190">
            <v>55489</v>
          </cell>
          <cell r="Q190">
            <v>70466</v>
          </cell>
          <cell r="R190">
            <v>72590</v>
          </cell>
          <cell r="S190">
            <v>78481</v>
          </cell>
          <cell r="T190">
            <v>83781</v>
          </cell>
          <cell r="U190">
            <v>87251</v>
          </cell>
          <cell r="V190">
            <v>77550</v>
          </cell>
          <cell r="W190">
            <v>94913</v>
          </cell>
          <cell r="X190">
            <v>88671</v>
          </cell>
          <cell r="Y190">
            <v>102889</v>
          </cell>
          <cell r="Z190">
            <v>122153</v>
          </cell>
          <cell r="AA190">
            <v>98481</v>
          </cell>
          <cell r="AB190">
            <v>82255</v>
          </cell>
          <cell r="AC190">
            <v>82261</v>
          </cell>
          <cell r="AD190">
            <v>93751</v>
          </cell>
          <cell r="AE190">
            <v>79702</v>
          </cell>
          <cell r="AF190">
            <v>87253</v>
          </cell>
          <cell r="AG190">
            <v>80902</v>
          </cell>
          <cell r="AI190">
            <v>116922</v>
          </cell>
        </row>
        <row r="191">
          <cell r="I191">
            <v>272225</v>
          </cell>
          <cell r="J191">
            <v>215932</v>
          </cell>
          <cell r="K191">
            <v>193662</v>
          </cell>
          <cell r="L191">
            <v>207842</v>
          </cell>
          <cell r="M191">
            <v>198895</v>
          </cell>
          <cell r="N191">
            <v>213502</v>
          </cell>
          <cell r="O191">
            <v>630988</v>
          </cell>
          <cell r="P191">
            <v>539930</v>
          </cell>
          <cell r="Q191">
            <v>552697</v>
          </cell>
          <cell r="R191">
            <v>577672</v>
          </cell>
          <cell r="S191">
            <v>583998</v>
          </cell>
          <cell r="T191">
            <v>614699</v>
          </cell>
          <cell r="U191">
            <v>573108</v>
          </cell>
          <cell r="V191">
            <v>562411</v>
          </cell>
          <cell r="W191">
            <v>618164</v>
          </cell>
          <cell r="X191">
            <v>549172</v>
          </cell>
          <cell r="Y191">
            <v>577272</v>
          </cell>
          <cell r="Z191">
            <v>644863</v>
          </cell>
          <cell r="AA191">
            <v>619394</v>
          </cell>
          <cell r="AB191">
            <v>524247</v>
          </cell>
          <cell r="AC191">
            <v>618307</v>
          </cell>
          <cell r="AD191">
            <v>770329</v>
          </cell>
          <cell r="AE191">
            <v>752612</v>
          </cell>
          <cell r="AF191">
            <v>778621</v>
          </cell>
          <cell r="AG191">
            <v>763814</v>
          </cell>
          <cell r="AI191">
            <v>215932</v>
          </cell>
        </row>
        <row r="192">
          <cell r="I192">
            <v>242610</v>
          </cell>
          <cell r="J192">
            <v>219094</v>
          </cell>
          <cell r="K192">
            <v>256806</v>
          </cell>
          <cell r="L192">
            <v>252304</v>
          </cell>
          <cell r="M192">
            <v>257007</v>
          </cell>
          <cell r="N192">
            <v>328871</v>
          </cell>
          <cell r="O192">
            <v>252315</v>
          </cell>
          <cell r="P192">
            <v>241173</v>
          </cell>
          <cell r="Q192">
            <v>281054</v>
          </cell>
          <cell r="R192">
            <v>306396</v>
          </cell>
          <cell r="S192">
            <v>278977</v>
          </cell>
          <cell r="T192">
            <v>325049</v>
          </cell>
          <cell r="U192">
            <v>294149</v>
          </cell>
          <cell r="V192">
            <v>281503</v>
          </cell>
          <cell r="W192">
            <v>301870</v>
          </cell>
          <cell r="X192">
            <v>277441</v>
          </cell>
          <cell r="Y192">
            <v>302947</v>
          </cell>
          <cell r="Z192">
            <v>315102</v>
          </cell>
          <cell r="AA192">
            <v>325996</v>
          </cell>
          <cell r="AB192">
            <v>277139</v>
          </cell>
          <cell r="AC192">
            <v>268336</v>
          </cell>
          <cell r="AD192">
            <v>289569</v>
          </cell>
          <cell r="AE192">
            <v>283282</v>
          </cell>
          <cell r="AF192">
            <v>320009</v>
          </cell>
          <cell r="AG192">
            <v>291981</v>
          </cell>
          <cell r="AI192">
            <v>219094</v>
          </cell>
        </row>
        <row r="193">
          <cell r="I193">
            <v>295894</v>
          </cell>
          <cell r="J193">
            <v>263312</v>
          </cell>
          <cell r="K193">
            <v>257808</v>
          </cell>
          <cell r="L193">
            <v>378431</v>
          </cell>
          <cell r="M193">
            <v>363438</v>
          </cell>
          <cell r="N193">
            <v>366602</v>
          </cell>
          <cell r="O193">
            <v>405017</v>
          </cell>
          <cell r="P193">
            <v>297053</v>
          </cell>
          <cell r="Q193">
            <v>330776</v>
          </cell>
          <cell r="R193">
            <v>367528</v>
          </cell>
          <cell r="S193">
            <v>324654</v>
          </cell>
          <cell r="T193">
            <v>377213</v>
          </cell>
          <cell r="U193">
            <v>331138</v>
          </cell>
          <cell r="V193">
            <v>324731</v>
          </cell>
          <cell r="W193">
            <v>347078</v>
          </cell>
          <cell r="X193">
            <v>333104</v>
          </cell>
          <cell r="Y193">
            <v>345553</v>
          </cell>
          <cell r="Z193">
            <v>346948</v>
          </cell>
          <cell r="AA193">
            <v>387871</v>
          </cell>
          <cell r="AB193">
            <v>303609</v>
          </cell>
          <cell r="AC193">
            <v>346022</v>
          </cell>
          <cell r="AD193">
            <v>372134</v>
          </cell>
          <cell r="AE193">
            <v>333766</v>
          </cell>
          <cell r="AF193">
            <v>439242</v>
          </cell>
          <cell r="AG193">
            <v>482635</v>
          </cell>
          <cell r="AI193">
            <v>263312</v>
          </cell>
        </row>
        <row r="194">
          <cell r="I194">
            <v>516424</v>
          </cell>
          <cell r="J194">
            <v>425361</v>
          </cell>
          <cell r="K194">
            <v>396133</v>
          </cell>
          <cell r="L194">
            <v>420612</v>
          </cell>
          <cell r="M194">
            <v>449843</v>
          </cell>
          <cell r="N194">
            <v>407574</v>
          </cell>
          <cell r="O194">
            <v>455465</v>
          </cell>
          <cell r="P194">
            <v>396920</v>
          </cell>
          <cell r="Q194">
            <v>401822</v>
          </cell>
          <cell r="R194">
            <v>458420</v>
          </cell>
          <cell r="S194">
            <v>403507</v>
          </cell>
          <cell r="T194">
            <v>383400</v>
          </cell>
          <cell r="U194">
            <v>429009</v>
          </cell>
          <cell r="V194">
            <v>395950</v>
          </cell>
          <cell r="W194">
            <v>355540</v>
          </cell>
          <cell r="X194">
            <v>421908</v>
          </cell>
          <cell r="Y194">
            <v>299058</v>
          </cell>
          <cell r="Z194">
            <v>375002</v>
          </cell>
          <cell r="AA194">
            <v>384231</v>
          </cell>
          <cell r="AB194">
            <v>350894</v>
          </cell>
          <cell r="AC194">
            <v>334624</v>
          </cell>
          <cell r="AD194">
            <v>363317</v>
          </cell>
          <cell r="AE194">
            <v>362990</v>
          </cell>
          <cell r="AF194">
            <v>354838</v>
          </cell>
          <cell r="AG194">
            <v>340595</v>
          </cell>
          <cell r="AI194">
            <v>425361</v>
          </cell>
        </row>
        <row r="196">
          <cell r="I196">
            <v>205112124</v>
          </cell>
          <cell r="J196">
            <v>202848316</v>
          </cell>
          <cell r="K196">
            <v>203989444</v>
          </cell>
          <cell r="L196">
            <v>210664463</v>
          </cell>
          <cell r="M196">
            <v>199665415</v>
          </cell>
          <cell r="N196">
            <v>214235837</v>
          </cell>
          <cell r="O196">
            <v>208908386</v>
          </cell>
          <cell r="P196">
            <v>193836458</v>
          </cell>
          <cell r="Q196">
            <v>200375192</v>
          </cell>
          <cell r="R196">
            <v>214162547</v>
          </cell>
          <cell r="S196">
            <v>216590814</v>
          </cell>
          <cell r="T196">
            <v>202276374</v>
          </cell>
          <cell r="U196">
            <v>207503184</v>
          </cell>
          <cell r="V196">
            <v>193534288</v>
          </cell>
          <cell r="W196">
            <v>186190487</v>
          </cell>
          <cell r="X196">
            <v>193247243</v>
          </cell>
          <cell r="Y196">
            <v>189329525</v>
          </cell>
          <cell r="Z196">
            <v>200981428</v>
          </cell>
          <cell r="AA196">
            <v>188617274</v>
          </cell>
          <cell r="AB196">
            <v>166610708</v>
          </cell>
          <cell r="AC196">
            <v>184433065</v>
          </cell>
          <cell r="AD196">
            <v>197180732</v>
          </cell>
          <cell r="AE196">
            <v>183361285</v>
          </cell>
          <cell r="AF196">
            <v>178217072</v>
          </cell>
          <cell r="AG196">
            <v>181634688</v>
          </cell>
          <cell r="AI196">
            <v>202848316</v>
          </cell>
        </row>
        <row r="197">
          <cell r="I197">
            <v>39922786</v>
          </cell>
          <cell r="J197">
            <v>37788267</v>
          </cell>
          <cell r="K197">
            <v>46631052</v>
          </cell>
          <cell r="L197">
            <v>48540260</v>
          </cell>
          <cell r="M197">
            <v>51937962</v>
          </cell>
          <cell r="N197">
            <v>57987314</v>
          </cell>
          <cell r="O197">
            <v>43603433</v>
          </cell>
          <cell r="P197">
            <v>36327112</v>
          </cell>
          <cell r="Q197">
            <v>44553502</v>
          </cell>
          <cell r="R197">
            <v>46413793</v>
          </cell>
          <cell r="S197">
            <v>53392729</v>
          </cell>
          <cell r="T197">
            <v>47322427</v>
          </cell>
          <cell r="U197">
            <v>44320363</v>
          </cell>
          <cell r="V197">
            <v>40684111</v>
          </cell>
          <cell r="W197">
            <v>41634918</v>
          </cell>
          <cell r="X197">
            <v>50758776</v>
          </cell>
          <cell r="Y197">
            <v>59108465</v>
          </cell>
          <cell r="Z197">
            <v>57838323</v>
          </cell>
          <cell r="AA197">
            <v>45686647</v>
          </cell>
          <cell r="AB197">
            <v>36506842</v>
          </cell>
          <cell r="AC197">
            <v>46571568</v>
          </cell>
          <cell r="AD197">
            <v>59429825</v>
          </cell>
          <cell r="AE197">
            <v>59479548</v>
          </cell>
          <cell r="AF197">
            <v>49127529</v>
          </cell>
          <cell r="AG197">
            <v>43406192</v>
          </cell>
          <cell r="AI197">
            <v>37788267</v>
          </cell>
        </row>
        <row r="198">
          <cell r="I198">
            <v>50268179</v>
          </cell>
          <cell r="J198">
            <v>47471168</v>
          </cell>
          <cell r="K198">
            <v>58327428</v>
          </cell>
          <cell r="L198">
            <v>58761143</v>
          </cell>
          <cell r="M198">
            <v>60827888</v>
          </cell>
          <cell r="N198">
            <v>66919610</v>
          </cell>
          <cell r="O198">
            <v>52009042</v>
          </cell>
          <cell r="P198">
            <v>45519262</v>
          </cell>
          <cell r="Q198">
            <v>53634992</v>
          </cell>
          <cell r="R198">
            <v>53855375</v>
          </cell>
          <cell r="S198">
            <v>61509285</v>
          </cell>
          <cell r="T198">
            <v>57070697</v>
          </cell>
          <cell r="U198">
            <v>53361394</v>
          </cell>
          <cell r="V198">
            <v>46866142</v>
          </cell>
          <cell r="W198">
            <v>50184833</v>
          </cell>
          <cell r="X198">
            <v>55125467</v>
          </cell>
          <cell r="Y198">
            <v>64509334</v>
          </cell>
          <cell r="Z198">
            <v>63845471</v>
          </cell>
          <cell r="AA198">
            <v>51919567</v>
          </cell>
          <cell r="AB198">
            <v>42590244</v>
          </cell>
          <cell r="AC198">
            <v>41760763</v>
          </cell>
          <cell r="AD198">
            <v>55078615</v>
          </cell>
          <cell r="AE198">
            <v>53827229</v>
          </cell>
          <cell r="AF198">
            <v>49159670</v>
          </cell>
          <cell r="AG198">
            <v>39928889</v>
          </cell>
          <cell r="AI198">
            <v>47471168</v>
          </cell>
        </row>
        <row r="199">
          <cell r="I199">
            <v>67522378</v>
          </cell>
          <cell r="J199">
            <v>61401542</v>
          </cell>
          <cell r="K199">
            <v>74292996</v>
          </cell>
          <cell r="L199">
            <v>74004622</v>
          </cell>
          <cell r="M199">
            <v>74759740</v>
          </cell>
          <cell r="N199">
            <v>78030507</v>
          </cell>
          <cell r="O199">
            <v>66543710</v>
          </cell>
          <cell r="P199">
            <v>60714492</v>
          </cell>
          <cell r="Q199">
            <v>70556771</v>
          </cell>
          <cell r="R199">
            <v>70964009</v>
          </cell>
          <cell r="S199">
            <v>75778441</v>
          </cell>
          <cell r="T199">
            <v>72127589</v>
          </cell>
          <cell r="U199">
            <v>71734448</v>
          </cell>
          <cell r="V199">
            <v>62906579</v>
          </cell>
          <cell r="W199">
            <v>68989949</v>
          </cell>
          <cell r="X199">
            <v>69676163</v>
          </cell>
          <cell r="Y199">
            <v>76910552</v>
          </cell>
          <cell r="Z199">
            <v>76897198</v>
          </cell>
          <cell r="AA199">
            <v>68919327</v>
          </cell>
          <cell r="AB199">
            <v>55772651</v>
          </cell>
          <cell r="AC199">
            <v>63174285</v>
          </cell>
          <cell r="AD199">
            <v>75929795</v>
          </cell>
          <cell r="AE199">
            <v>69633838</v>
          </cell>
          <cell r="AF199">
            <v>72835412</v>
          </cell>
          <cell r="AG199">
            <v>60068071</v>
          </cell>
          <cell r="AI199">
            <v>61401542</v>
          </cell>
        </row>
        <row r="200">
          <cell r="I200">
            <v>54436746</v>
          </cell>
          <cell r="J200">
            <v>49114835</v>
          </cell>
          <cell r="K200">
            <v>57674871</v>
          </cell>
          <cell r="L200">
            <v>63251380</v>
          </cell>
          <cell r="M200">
            <v>64482105</v>
          </cell>
          <cell r="N200">
            <v>68088946</v>
          </cell>
          <cell r="O200">
            <v>57750223</v>
          </cell>
          <cell r="P200">
            <v>47298301</v>
          </cell>
          <cell r="Q200">
            <v>52051521</v>
          </cell>
          <cell r="R200">
            <v>57793408</v>
          </cell>
          <cell r="S200">
            <v>58821847</v>
          </cell>
          <cell r="T200">
            <v>57450751</v>
          </cell>
          <cell r="U200">
            <v>51642803</v>
          </cell>
          <cell r="V200">
            <v>43628817</v>
          </cell>
          <cell r="W200">
            <v>51568350</v>
          </cell>
          <cell r="X200">
            <v>54952510</v>
          </cell>
          <cell r="Y200">
            <v>64836844</v>
          </cell>
          <cell r="Z200">
            <v>65739711</v>
          </cell>
          <cell r="AA200">
            <v>52207894</v>
          </cell>
          <cell r="AB200">
            <v>41973840</v>
          </cell>
          <cell r="AC200">
            <v>45521287</v>
          </cell>
          <cell r="AD200">
            <v>60870977</v>
          </cell>
          <cell r="AE200">
            <v>56016884</v>
          </cell>
          <cell r="AF200">
            <v>56291658</v>
          </cell>
          <cell r="AG200">
            <v>44942071</v>
          </cell>
          <cell r="AI200">
            <v>49114835</v>
          </cell>
        </row>
        <row r="201">
          <cell r="I201">
            <v>64029928</v>
          </cell>
          <cell r="J201">
            <v>58435310</v>
          </cell>
          <cell r="K201">
            <v>65479479</v>
          </cell>
          <cell r="L201">
            <v>70732769</v>
          </cell>
          <cell r="M201">
            <v>73001855</v>
          </cell>
          <cell r="N201">
            <v>73918974</v>
          </cell>
          <cell r="O201">
            <v>64750133</v>
          </cell>
          <cell r="P201">
            <v>46953785</v>
          </cell>
          <cell r="Q201">
            <v>52226919</v>
          </cell>
          <cell r="R201">
            <v>57118689</v>
          </cell>
          <cell r="S201">
            <v>59853812</v>
          </cell>
          <cell r="T201">
            <v>60820774</v>
          </cell>
          <cell r="U201">
            <v>55074978</v>
          </cell>
          <cell r="V201">
            <v>48744801</v>
          </cell>
          <cell r="W201">
            <v>51806556</v>
          </cell>
          <cell r="X201">
            <v>54689388</v>
          </cell>
          <cell r="Y201">
            <v>68752527</v>
          </cell>
          <cell r="Z201">
            <v>69245557</v>
          </cell>
          <cell r="AA201">
            <v>57420951</v>
          </cell>
          <cell r="AB201">
            <v>47881384</v>
          </cell>
          <cell r="AC201">
            <v>49503009</v>
          </cell>
          <cell r="AD201">
            <v>65255627</v>
          </cell>
          <cell r="AE201">
            <v>59846576</v>
          </cell>
          <cell r="AF201">
            <v>58668927</v>
          </cell>
          <cell r="AG201">
            <v>50061515</v>
          </cell>
          <cell r="AI201">
            <v>58435310</v>
          </cell>
        </row>
        <row r="202">
          <cell r="I202">
            <v>60089205</v>
          </cell>
          <cell r="J202">
            <v>54786404</v>
          </cell>
          <cell r="K202">
            <v>61699975</v>
          </cell>
          <cell r="L202">
            <v>63937314</v>
          </cell>
          <cell r="M202">
            <v>68462985</v>
          </cell>
          <cell r="N202">
            <v>72541095</v>
          </cell>
          <cell r="O202">
            <v>58809153</v>
          </cell>
          <cell r="P202">
            <v>57393131</v>
          </cell>
          <cell r="Q202">
            <v>61823426</v>
          </cell>
          <cell r="R202">
            <v>70706841</v>
          </cell>
          <cell r="S202">
            <v>70932193</v>
          </cell>
          <cell r="T202">
            <v>76931478</v>
          </cell>
          <cell r="U202">
            <v>67999358</v>
          </cell>
          <cell r="V202">
            <v>60836567</v>
          </cell>
          <cell r="W202">
            <v>65075820</v>
          </cell>
          <cell r="X202">
            <v>66212247</v>
          </cell>
          <cell r="Y202">
            <v>77162092</v>
          </cell>
          <cell r="Z202">
            <v>79381376</v>
          </cell>
          <cell r="AA202">
            <v>68904235</v>
          </cell>
          <cell r="AB202">
            <v>55807251</v>
          </cell>
          <cell r="AC202">
            <v>58953878</v>
          </cell>
          <cell r="AD202">
            <v>74769872</v>
          </cell>
          <cell r="AE202">
            <v>73290895</v>
          </cell>
          <cell r="AF202">
            <v>71767958</v>
          </cell>
          <cell r="AG202">
            <v>59367697</v>
          </cell>
          <cell r="AI202">
            <v>54786404</v>
          </cell>
        </row>
        <row r="203">
          <cell r="I203">
            <v>55563207</v>
          </cell>
          <cell r="J203">
            <v>51218857</v>
          </cell>
          <cell r="K203">
            <v>59327665</v>
          </cell>
          <cell r="L203">
            <v>64874873</v>
          </cell>
          <cell r="M203">
            <v>68338547</v>
          </cell>
          <cell r="N203">
            <v>72810995</v>
          </cell>
          <cell r="O203">
            <v>58084727</v>
          </cell>
          <cell r="P203">
            <v>49373867</v>
          </cell>
          <cell r="Q203">
            <v>51513199</v>
          </cell>
          <cell r="R203">
            <v>60426950</v>
          </cell>
          <cell r="S203">
            <v>61509116</v>
          </cell>
          <cell r="T203">
            <v>68791272</v>
          </cell>
          <cell r="U203">
            <v>61552172</v>
          </cell>
          <cell r="V203">
            <v>52848586</v>
          </cell>
          <cell r="W203">
            <v>59517321</v>
          </cell>
          <cell r="X203">
            <v>59225739</v>
          </cell>
          <cell r="Y203">
            <v>72427808</v>
          </cell>
          <cell r="Z203">
            <v>76517577</v>
          </cell>
          <cell r="AA203">
            <v>61257589</v>
          </cell>
          <cell r="AB203">
            <v>48740844</v>
          </cell>
          <cell r="AC203">
            <v>51054222</v>
          </cell>
          <cell r="AD203">
            <v>65895619</v>
          </cell>
          <cell r="AE203">
            <v>64114537</v>
          </cell>
          <cell r="AF203">
            <v>63136154</v>
          </cell>
          <cell r="AG203">
            <v>49670102</v>
          </cell>
          <cell r="AI203">
            <v>51218857</v>
          </cell>
        </row>
        <row r="204">
          <cell r="I204">
            <v>54947005</v>
          </cell>
          <cell r="J204">
            <v>49092642</v>
          </cell>
          <cell r="K204">
            <v>54613824</v>
          </cell>
          <cell r="L204">
            <v>61126604</v>
          </cell>
          <cell r="M204">
            <v>63430781</v>
          </cell>
          <cell r="N204">
            <v>68078237</v>
          </cell>
          <cell r="O204">
            <v>55347011</v>
          </cell>
          <cell r="P204">
            <v>47088872</v>
          </cell>
          <cell r="Q204">
            <v>50810695</v>
          </cell>
          <cell r="R204">
            <v>59933656</v>
          </cell>
          <cell r="S204">
            <v>58820353</v>
          </cell>
          <cell r="T204">
            <v>66267634</v>
          </cell>
          <cell r="U204">
            <v>57185372</v>
          </cell>
          <cell r="V204">
            <v>48282078</v>
          </cell>
          <cell r="W204">
            <v>57701158</v>
          </cell>
          <cell r="X204">
            <v>55662294</v>
          </cell>
          <cell r="Y204">
            <v>67483581</v>
          </cell>
          <cell r="Z204">
            <v>71903388</v>
          </cell>
          <cell r="AA204">
            <v>57356805</v>
          </cell>
          <cell r="AB204">
            <v>48538642</v>
          </cell>
          <cell r="AC204">
            <v>50366701</v>
          </cell>
          <cell r="AD204">
            <v>63191178</v>
          </cell>
          <cell r="AE204">
            <v>59149807</v>
          </cell>
          <cell r="AF204">
            <v>61053865</v>
          </cell>
          <cell r="AG204">
            <v>48678533</v>
          </cell>
          <cell r="AI204">
            <v>49092642</v>
          </cell>
        </row>
        <row r="205">
          <cell r="I205">
            <v>53940673</v>
          </cell>
          <cell r="J205">
            <v>46783033</v>
          </cell>
          <cell r="K205">
            <v>50871628</v>
          </cell>
          <cell r="L205">
            <v>58835131</v>
          </cell>
          <cell r="M205">
            <v>63035756</v>
          </cell>
          <cell r="N205">
            <v>64325267</v>
          </cell>
          <cell r="O205">
            <v>54434403</v>
          </cell>
          <cell r="P205">
            <v>43920251</v>
          </cell>
          <cell r="Q205">
            <v>47054168</v>
          </cell>
          <cell r="R205">
            <v>56876242</v>
          </cell>
          <cell r="S205">
            <v>55747399</v>
          </cell>
          <cell r="T205">
            <v>60328544</v>
          </cell>
          <cell r="U205">
            <v>55210981</v>
          </cell>
          <cell r="V205">
            <v>46362911</v>
          </cell>
          <cell r="W205">
            <v>52932693</v>
          </cell>
          <cell r="X205">
            <v>53812412</v>
          </cell>
          <cell r="Y205">
            <v>64849448</v>
          </cell>
          <cell r="Z205">
            <v>67828114</v>
          </cell>
          <cell r="AA205">
            <v>55169026</v>
          </cell>
          <cell r="AB205">
            <v>44953497</v>
          </cell>
          <cell r="AC205">
            <v>45990712</v>
          </cell>
          <cell r="AD205">
            <v>63068817</v>
          </cell>
          <cell r="AE205">
            <v>57864370</v>
          </cell>
          <cell r="AF205">
            <v>58500083</v>
          </cell>
          <cell r="AG205">
            <v>46798174</v>
          </cell>
          <cell r="AI205">
            <v>46783033</v>
          </cell>
        </row>
        <row r="206">
          <cell r="I206">
            <v>60545445</v>
          </cell>
          <cell r="J206">
            <v>53517450</v>
          </cell>
          <cell r="K206">
            <v>55091203</v>
          </cell>
          <cell r="L206">
            <v>66010056</v>
          </cell>
          <cell r="M206">
            <v>69190352</v>
          </cell>
          <cell r="N206">
            <v>73706650</v>
          </cell>
          <cell r="O206">
            <v>61682089</v>
          </cell>
          <cell r="P206">
            <v>49332334</v>
          </cell>
          <cell r="Q206">
            <v>54445689</v>
          </cell>
          <cell r="R206">
            <v>64512521</v>
          </cell>
          <cell r="S206">
            <v>62689051</v>
          </cell>
          <cell r="T206">
            <v>70257957</v>
          </cell>
          <cell r="U206">
            <v>63851387</v>
          </cell>
          <cell r="V206">
            <v>53419150</v>
          </cell>
          <cell r="W206">
            <v>56251479</v>
          </cell>
          <cell r="X206">
            <v>58184128</v>
          </cell>
          <cell r="Y206">
            <v>70169497</v>
          </cell>
          <cell r="Z206">
            <v>73695857</v>
          </cell>
          <cell r="AA206">
            <v>61448299</v>
          </cell>
          <cell r="AB206">
            <v>48133168</v>
          </cell>
          <cell r="AC206">
            <v>49733209</v>
          </cell>
          <cell r="AD206">
            <v>67047849</v>
          </cell>
          <cell r="AE206">
            <v>60283285</v>
          </cell>
          <cell r="AF206">
            <v>66470500</v>
          </cell>
          <cell r="AG206">
            <v>53021338</v>
          </cell>
          <cell r="AI206">
            <v>53517450</v>
          </cell>
        </row>
        <row r="207">
          <cell r="I207">
            <v>76281995</v>
          </cell>
          <cell r="J207">
            <v>64546137</v>
          </cell>
          <cell r="K207">
            <v>68235691</v>
          </cell>
          <cell r="L207">
            <v>76443009</v>
          </cell>
          <cell r="M207">
            <v>80641315</v>
          </cell>
          <cell r="N207">
            <v>86807693</v>
          </cell>
          <cell r="O207">
            <v>72502284</v>
          </cell>
          <cell r="P207">
            <v>59650326</v>
          </cell>
          <cell r="Q207">
            <v>62414278</v>
          </cell>
          <cell r="R207">
            <v>73972456</v>
          </cell>
          <cell r="S207">
            <v>70976321</v>
          </cell>
          <cell r="T207">
            <v>80925731</v>
          </cell>
          <cell r="U207">
            <v>71122379</v>
          </cell>
          <cell r="V207">
            <v>62490629</v>
          </cell>
          <cell r="W207">
            <v>67553936</v>
          </cell>
          <cell r="X207">
            <v>66358023</v>
          </cell>
          <cell r="Y207">
            <v>82460397</v>
          </cell>
          <cell r="Z207">
            <v>84341435</v>
          </cell>
          <cell r="AA207">
            <v>74772235</v>
          </cell>
          <cell r="AB207">
            <v>59263361</v>
          </cell>
          <cell r="AC207">
            <v>58798182</v>
          </cell>
          <cell r="AD207">
            <v>76822836</v>
          </cell>
          <cell r="AE207">
            <v>75339200</v>
          </cell>
          <cell r="AF207">
            <v>75529228</v>
          </cell>
          <cell r="AG207">
            <v>63100202</v>
          </cell>
          <cell r="AI207">
            <v>64546137</v>
          </cell>
        </row>
        <row r="208">
          <cell r="I208">
            <v>42261775</v>
          </cell>
          <cell r="J208">
            <v>36180225</v>
          </cell>
          <cell r="K208">
            <v>39098375</v>
          </cell>
          <cell r="L208">
            <v>46749590</v>
          </cell>
          <cell r="M208">
            <v>49518207</v>
          </cell>
          <cell r="N208">
            <v>54065403</v>
          </cell>
          <cell r="O208">
            <v>45179742</v>
          </cell>
          <cell r="P208">
            <v>35980056</v>
          </cell>
          <cell r="Q208">
            <v>35481712</v>
          </cell>
          <cell r="R208">
            <v>46033566</v>
          </cell>
          <cell r="S208">
            <v>43523841</v>
          </cell>
          <cell r="T208">
            <v>50170949</v>
          </cell>
          <cell r="U208">
            <v>44010409</v>
          </cell>
          <cell r="V208">
            <v>37005610</v>
          </cell>
          <cell r="W208">
            <v>47184750</v>
          </cell>
          <cell r="X208">
            <v>45948475</v>
          </cell>
          <cell r="Y208">
            <v>57937697</v>
          </cell>
          <cell r="Z208">
            <v>61585045</v>
          </cell>
          <cell r="AA208">
            <v>52600758</v>
          </cell>
          <cell r="AB208">
            <v>40173642</v>
          </cell>
          <cell r="AC208">
            <v>39527481</v>
          </cell>
          <cell r="AD208">
            <v>51637747</v>
          </cell>
          <cell r="AE208">
            <v>52618663</v>
          </cell>
          <cell r="AF208">
            <v>54487732</v>
          </cell>
          <cell r="AG208">
            <v>41498472</v>
          </cell>
          <cell r="AI208">
            <v>36180225</v>
          </cell>
        </row>
        <row r="209">
          <cell r="I209">
            <v>68940368</v>
          </cell>
          <cell r="J209">
            <v>60189911</v>
          </cell>
          <cell r="K209">
            <v>62761702</v>
          </cell>
          <cell r="L209">
            <v>73203484</v>
          </cell>
          <cell r="M209">
            <v>74172936</v>
          </cell>
          <cell r="N209">
            <v>83119802</v>
          </cell>
          <cell r="O209">
            <v>72610884</v>
          </cell>
          <cell r="P209">
            <v>60303918</v>
          </cell>
          <cell r="Q209">
            <v>57455251</v>
          </cell>
          <cell r="R209">
            <v>72071433</v>
          </cell>
          <cell r="S209">
            <v>65867665</v>
          </cell>
          <cell r="T209">
            <v>69701666</v>
          </cell>
          <cell r="U209">
            <v>62584670</v>
          </cell>
          <cell r="V209">
            <v>56199303</v>
          </cell>
          <cell r="W209">
            <v>58530183</v>
          </cell>
          <cell r="X209">
            <v>57838405</v>
          </cell>
          <cell r="Y209">
            <v>67898684</v>
          </cell>
          <cell r="Z209">
            <v>74168121</v>
          </cell>
          <cell r="AA209">
            <v>63156861</v>
          </cell>
          <cell r="AB209">
            <v>52285141</v>
          </cell>
          <cell r="AC209">
            <v>50990051</v>
          </cell>
          <cell r="AD209">
            <v>63131608</v>
          </cell>
          <cell r="AE209">
            <v>62021837</v>
          </cell>
          <cell r="AF209">
            <v>63932576</v>
          </cell>
          <cell r="AG209">
            <v>52102522</v>
          </cell>
          <cell r="AI209">
            <v>60189911</v>
          </cell>
        </row>
        <row r="210">
          <cell r="I210">
            <v>61647334</v>
          </cell>
          <cell r="J210">
            <v>52857831</v>
          </cell>
          <cell r="K210">
            <v>53191134</v>
          </cell>
          <cell r="L210">
            <v>62028535</v>
          </cell>
          <cell r="M210">
            <v>65628717</v>
          </cell>
          <cell r="N210">
            <v>71478257</v>
          </cell>
          <cell r="O210">
            <v>61291333</v>
          </cell>
          <cell r="P210">
            <v>51331035</v>
          </cell>
          <cell r="Q210">
            <v>49990132</v>
          </cell>
          <cell r="R210">
            <v>61841804</v>
          </cell>
          <cell r="S210">
            <v>59433128</v>
          </cell>
          <cell r="T210">
            <v>71717485</v>
          </cell>
          <cell r="U210">
            <v>66003262</v>
          </cell>
          <cell r="V210">
            <v>58418882</v>
          </cell>
          <cell r="W210">
            <v>55626857</v>
          </cell>
          <cell r="X210">
            <v>54791510</v>
          </cell>
          <cell r="Y210">
            <v>66515043</v>
          </cell>
          <cell r="Z210">
            <v>71756727</v>
          </cell>
          <cell r="AA210">
            <v>63333490</v>
          </cell>
          <cell r="AB210">
            <v>50451005</v>
          </cell>
          <cell r="AC210">
            <v>50132519</v>
          </cell>
          <cell r="AD210">
            <v>64063076</v>
          </cell>
          <cell r="AE210">
            <v>60532343</v>
          </cell>
          <cell r="AF210">
            <v>64782339</v>
          </cell>
          <cell r="AG210">
            <v>51002940</v>
          </cell>
          <cell r="AI210">
            <v>52857831</v>
          </cell>
        </row>
        <row r="211">
          <cell r="I211">
            <v>62675813</v>
          </cell>
          <cell r="J211">
            <v>56692139</v>
          </cell>
          <cell r="K211">
            <v>53606801</v>
          </cell>
          <cell r="L211">
            <v>63463526</v>
          </cell>
          <cell r="M211">
            <v>67451507</v>
          </cell>
          <cell r="N211">
            <v>73196042</v>
          </cell>
          <cell r="O211">
            <v>69284325</v>
          </cell>
          <cell r="P211">
            <v>55607151</v>
          </cell>
          <cell r="Q211">
            <v>55897708</v>
          </cell>
          <cell r="R211">
            <v>69333240</v>
          </cell>
          <cell r="S211">
            <v>69551039</v>
          </cell>
          <cell r="T211">
            <v>74084770</v>
          </cell>
          <cell r="U211">
            <v>68139551</v>
          </cell>
          <cell r="V211">
            <v>62927505</v>
          </cell>
          <cell r="W211">
            <v>65956306</v>
          </cell>
          <cell r="X211">
            <v>67064680</v>
          </cell>
          <cell r="Y211">
            <v>79974599</v>
          </cell>
          <cell r="Z211">
            <v>82006907</v>
          </cell>
          <cell r="AA211">
            <v>77057847</v>
          </cell>
          <cell r="AB211">
            <v>60225422</v>
          </cell>
          <cell r="AC211">
            <v>60190184</v>
          </cell>
          <cell r="AD211">
            <v>73938979</v>
          </cell>
          <cell r="AE211">
            <v>73549941</v>
          </cell>
          <cell r="AF211">
            <v>76248504</v>
          </cell>
          <cell r="AG211">
            <v>63006278</v>
          </cell>
          <cell r="AI211">
            <v>56692139</v>
          </cell>
        </row>
        <row r="212">
          <cell r="I212">
            <v>104741027</v>
          </cell>
          <cell r="J212">
            <v>85140167</v>
          </cell>
          <cell r="K212">
            <v>90639039</v>
          </cell>
          <cell r="L212">
            <v>94051914</v>
          </cell>
          <cell r="M212">
            <v>94660386</v>
          </cell>
          <cell r="N212">
            <v>105061839</v>
          </cell>
          <cell r="O212">
            <v>101411967</v>
          </cell>
          <cell r="P212">
            <v>86225273</v>
          </cell>
          <cell r="Q212">
            <v>90137061</v>
          </cell>
          <cell r="R212">
            <v>109307984</v>
          </cell>
          <cell r="S212">
            <v>98540857</v>
          </cell>
          <cell r="T212">
            <v>110118576</v>
          </cell>
          <cell r="U212">
            <v>100896865</v>
          </cell>
          <cell r="V212">
            <v>94299085</v>
          </cell>
          <cell r="W212">
            <v>94182735</v>
          </cell>
          <cell r="X212">
            <v>87852055</v>
          </cell>
          <cell r="Y212">
            <v>102194945</v>
          </cell>
          <cell r="Z212">
            <v>103712365</v>
          </cell>
          <cell r="AA212">
            <v>102202508</v>
          </cell>
          <cell r="AB212">
            <v>86056196</v>
          </cell>
          <cell r="AC212">
            <v>82756364</v>
          </cell>
          <cell r="AD212">
            <v>105262668</v>
          </cell>
          <cell r="AE212">
            <v>109867451</v>
          </cell>
          <cell r="AF212">
            <v>107704446</v>
          </cell>
          <cell r="AG212">
            <v>87699009</v>
          </cell>
          <cell r="AI212">
            <v>85140167</v>
          </cell>
        </row>
        <row r="213">
          <cell r="I213">
            <v>60820665</v>
          </cell>
          <cell r="J213">
            <v>50009384</v>
          </cell>
          <cell r="K213">
            <v>52231056</v>
          </cell>
          <cell r="L213">
            <v>60473482</v>
          </cell>
          <cell r="M213">
            <v>61571184</v>
          </cell>
          <cell r="N213">
            <v>64662390</v>
          </cell>
          <cell r="O213">
            <v>68461812</v>
          </cell>
          <cell r="P213">
            <v>49247782</v>
          </cell>
          <cell r="Q213">
            <v>52846119</v>
          </cell>
          <cell r="R213">
            <v>59039951</v>
          </cell>
          <cell r="S213">
            <v>58727006</v>
          </cell>
          <cell r="T213">
            <v>64915094</v>
          </cell>
          <cell r="U213">
            <v>58538576</v>
          </cell>
          <cell r="V213">
            <v>53442647</v>
          </cell>
          <cell r="W213">
            <v>54967800</v>
          </cell>
          <cell r="X213">
            <v>54627534</v>
          </cell>
          <cell r="Y213">
            <v>67309523</v>
          </cell>
          <cell r="Z213">
            <v>65698659</v>
          </cell>
          <cell r="AA213">
            <v>70370265</v>
          </cell>
          <cell r="AB213">
            <v>47460104</v>
          </cell>
          <cell r="AC213">
            <v>47384550</v>
          </cell>
          <cell r="AD213">
            <v>59378415</v>
          </cell>
          <cell r="AE213">
            <v>63811106</v>
          </cell>
          <cell r="AF213">
            <v>64659036</v>
          </cell>
          <cell r="AG213">
            <v>49664224</v>
          </cell>
          <cell r="AI213">
            <v>50009384</v>
          </cell>
        </row>
        <row r="214">
          <cell r="I214">
            <v>63297050</v>
          </cell>
          <cell r="J214">
            <v>54772569</v>
          </cell>
          <cell r="K214">
            <v>52350527</v>
          </cell>
          <cell r="L214">
            <v>70260236</v>
          </cell>
          <cell r="M214">
            <v>64892765</v>
          </cell>
          <cell r="N214">
            <v>65220767</v>
          </cell>
          <cell r="O214">
            <v>74312881</v>
          </cell>
          <cell r="P214">
            <v>54611698</v>
          </cell>
          <cell r="Q214">
            <v>52279253</v>
          </cell>
          <cell r="R214">
            <v>62809825</v>
          </cell>
          <cell r="S214">
            <v>60677629</v>
          </cell>
          <cell r="T214">
            <v>65816366</v>
          </cell>
          <cell r="U214">
            <v>63044397</v>
          </cell>
          <cell r="V214">
            <v>56668456</v>
          </cell>
          <cell r="W214">
            <v>56747818</v>
          </cell>
          <cell r="X214">
            <v>60551639</v>
          </cell>
          <cell r="Y214">
            <v>69732779</v>
          </cell>
          <cell r="Z214">
            <v>69381526</v>
          </cell>
          <cell r="AA214">
            <v>71336410</v>
          </cell>
          <cell r="AB214">
            <v>54495541</v>
          </cell>
          <cell r="AC214">
            <v>52654596</v>
          </cell>
          <cell r="AD214">
            <v>57921825</v>
          </cell>
          <cell r="AE214">
            <v>59779001</v>
          </cell>
          <cell r="AF214">
            <v>61416732</v>
          </cell>
          <cell r="AG214">
            <v>51108828</v>
          </cell>
          <cell r="AI214">
            <v>54772569</v>
          </cell>
        </row>
        <row r="215">
          <cell r="I215">
            <v>150553026</v>
          </cell>
          <cell r="J215">
            <v>71858126</v>
          </cell>
          <cell r="K215">
            <v>103518888</v>
          </cell>
          <cell r="L215">
            <v>134562713</v>
          </cell>
          <cell r="M215">
            <v>107007775</v>
          </cell>
          <cell r="N215">
            <v>119713352</v>
          </cell>
          <cell r="O215">
            <v>132009728</v>
          </cell>
          <cell r="P215">
            <v>97895758</v>
          </cell>
          <cell r="Q215">
            <v>104476407</v>
          </cell>
          <cell r="R215">
            <v>111328431</v>
          </cell>
          <cell r="S215">
            <v>112015920</v>
          </cell>
          <cell r="T215">
            <v>120414097</v>
          </cell>
          <cell r="U215">
            <v>115312844</v>
          </cell>
          <cell r="V215">
            <v>106672945</v>
          </cell>
          <cell r="W215">
            <v>106754501</v>
          </cell>
          <cell r="X215">
            <v>113663372</v>
          </cell>
          <cell r="Y215">
            <v>112893412</v>
          </cell>
          <cell r="Z215">
            <v>130165678</v>
          </cell>
          <cell r="AA215">
            <v>125663344</v>
          </cell>
          <cell r="AB215">
            <v>104995620</v>
          </cell>
          <cell r="AC215">
            <v>108795962</v>
          </cell>
          <cell r="AD215">
            <v>101272906</v>
          </cell>
          <cell r="AE215">
            <v>114013360</v>
          </cell>
          <cell r="AF215">
            <v>128772711</v>
          </cell>
          <cell r="AG215">
            <v>96838891</v>
          </cell>
          <cell r="AI215">
            <v>71858126</v>
          </cell>
        </row>
        <row r="217">
          <cell r="I217">
            <v>785442</v>
          </cell>
          <cell r="J217">
            <v>1072325</v>
          </cell>
          <cell r="K217">
            <v>1627854</v>
          </cell>
          <cell r="L217">
            <v>1737004</v>
          </cell>
          <cell r="M217">
            <v>1926605</v>
          </cell>
          <cell r="N217">
            <v>2192924</v>
          </cell>
          <cell r="O217">
            <v>1149141</v>
          </cell>
          <cell r="P217">
            <v>707537</v>
          </cell>
          <cell r="Q217">
            <v>667603</v>
          </cell>
          <cell r="R217">
            <v>717285</v>
          </cell>
          <cell r="S217">
            <v>860877</v>
          </cell>
          <cell r="T217">
            <v>706425</v>
          </cell>
          <cell r="U217">
            <v>698515</v>
          </cell>
          <cell r="V217">
            <v>916904</v>
          </cell>
          <cell r="W217">
            <v>1115875</v>
          </cell>
          <cell r="X217">
            <v>1506023</v>
          </cell>
          <cell r="Y217">
            <v>1904968</v>
          </cell>
          <cell r="Z217">
            <v>1815087</v>
          </cell>
          <cell r="AA217">
            <v>1204159</v>
          </cell>
          <cell r="AB217">
            <v>801691</v>
          </cell>
          <cell r="AC217">
            <v>666826</v>
          </cell>
          <cell r="AD217">
            <v>844330</v>
          </cell>
          <cell r="AE217">
            <v>771380</v>
          </cell>
          <cell r="AF217">
            <v>656764</v>
          </cell>
          <cell r="AG217">
            <v>662484</v>
          </cell>
          <cell r="AI217">
            <v>1072325</v>
          </cell>
        </row>
        <row r="218">
          <cell r="I218">
            <v>1134702</v>
          </cell>
          <cell r="J218">
            <v>1447186</v>
          </cell>
          <cell r="K218">
            <v>2197994</v>
          </cell>
          <cell r="L218">
            <v>2504847</v>
          </cell>
          <cell r="M218">
            <v>2721542</v>
          </cell>
          <cell r="N218">
            <v>3091731</v>
          </cell>
          <cell r="O218">
            <v>1040473</v>
          </cell>
          <cell r="P218">
            <v>641737</v>
          </cell>
          <cell r="Q218">
            <v>632153</v>
          </cell>
          <cell r="R218">
            <v>658864</v>
          </cell>
          <cell r="S218">
            <v>777850</v>
          </cell>
          <cell r="T218">
            <v>686088</v>
          </cell>
          <cell r="U218">
            <v>617205</v>
          </cell>
          <cell r="V218">
            <v>758446</v>
          </cell>
          <cell r="W218">
            <v>1088753</v>
          </cell>
          <cell r="X218">
            <v>1321231</v>
          </cell>
          <cell r="Y218">
            <v>1858273</v>
          </cell>
          <cell r="Z218">
            <v>1707321</v>
          </cell>
          <cell r="AA218">
            <v>1108627</v>
          </cell>
          <cell r="AB218">
            <v>753706</v>
          </cell>
          <cell r="AC218">
            <v>624482</v>
          </cell>
          <cell r="AD218">
            <v>787028</v>
          </cell>
          <cell r="AE218">
            <v>733955</v>
          </cell>
          <cell r="AF218">
            <v>661851</v>
          </cell>
          <cell r="AG218">
            <v>566306</v>
          </cell>
          <cell r="AI218">
            <v>1447186</v>
          </cell>
        </row>
        <row r="219">
          <cell r="I219">
            <v>1016314</v>
          </cell>
          <cell r="J219">
            <v>1261852</v>
          </cell>
          <cell r="K219">
            <v>1755208</v>
          </cell>
          <cell r="L219">
            <v>2128296</v>
          </cell>
          <cell r="M219">
            <v>2307742</v>
          </cell>
          <cell r="N219">
            <v>2535678</v>
          </cell>
          <cell r="O219">
            <v>658591</v>
          </cell>
          <cell r="P219">
            <v>418442</v>
          </cell>
          <cell r="Q219">
            <v>418134</v>
          </cell>
          <cell r="R219">
            <v>482739</v>
          </cell>
          <cell r="S219">
            <v>519825</v>
          </cell>
          <cell r="T219">
            <v>503762</v>
          </cell>
          <cell r="U219">
            <v>444993</v>
          </cell>
          <cell r="V219">
            <v>494510</v>
          </cell>
          <cell r="W219">
            <v>688639</v>
          </cell>
          <cell r="X219">
            <v>803537</v>
          </cell>
          <cell r="Y219">
            <v>1080727</v>
          </cell>
          <cell r="Z219">
            <v>1081781</v>
          </cell>
          <cell r="AA219">
            <v>673166</v>
          </cell>
          <cell r="AB219">
            <v>456784</v>
          </cell>
          <cell r="AC219">
            <v>424225</v>
          </cell>
          <cell r="AD219">
            <v>524843</v>
          </cell>
          <cell r="AE219">
            <v>471860</v>
          </cell>
          <cell r="AF219">
            <v>476047</v>
          </cell>
          <cell r="AG219">
            <v>377845</v>
          </cell>
          <cell r="AI219">
            <v>1261852</v>
          </cell>
        </row>
        <row r="220">
          <cell r="I220">
            <v>1255407</v>
          </cell>
          <cell r="J220">
            <v>1562240</v>
          </cell>
          <cell r="K220">
            <v>2258658</v>
          </cell>
          <cell r="L220">
            <v>2679702</v>
          </cell>
          <cell r="M220">
            <v>2966487</v>
          </cell>
          <cell r="N220">
            <v>3120554</v>
          </cell>
          <cell r="O220">
            <v>929299</v>
          </cell>
          <cell r="P220">
            <v>518911</v>
          </cell>
          <cell r="Q220">
            <v>532735</v>
          </cell>
          <cell r="R220">
            <v>579422</v>
          </cell>
          <cell r="S220">
            <v>629158</v>
          </cell>
          <cell r="T220">
            <v>630720</v>
          </cell>
          <cell r="U220">
            <v>533568</v>
          </cell>
          <cell r="V220">
            <v>639795</v>
          </cell>
          <cell r="W220">
            <v>893959</v>
          </cell>
          <cell r="X220">
            <v>1043181</v>
          </cell>
          <cell r="Y220">
            <v>1452050</v>
          </cell>
          <cell r="Z220">
            <v>1357494</v>
          </cell>
          <cell r="AA220">
            <v>944988</v>
          </cell>
          <cell r="AB220">
            <v>590824</v>
          </cell>
          <cell r="AC220">
            <v>521785</v>
          </cell>
          <cell r="AD220">
            <v>648247</v>
          </cell>
          <cell r="AE220">
            <v>575555</v>
          </cell>
          <cell r="AF220">
            <v>569772</v>
          </cell>
          <cell r="AG220">
            <v>505700</v>
          </cell>
          <cell r="AI220">
            <v>1562240</v>
          </cell>
        </row>
        <row r="221">
          <cell r="I221">
            <v>1096231</v>
          </cell>
          <cell r="J221">
            <v>1482495</v>
          </cell>
          <cell r="K221">
            <v>2017679</v>
          </cell>
          <cell r="L221">
            <v>2451893</v>
          </cell>
          <cell r="M221">
            <v>2900341</v>
          </cell>
          <cell r="N221">
            <v>2822550</v>
          </cell>
          <cell r="O221">
            <v>1561896</v>
          </cell>
          <cell r="P221">
            <v>832105</v>
          </cell>
          <cell r="Q221">
            <v>806803</v>
          </cell>
          <cell r="R221">
            <v>972186</v>
          </cell>
          <cell r="S221">
            <v>990700</v>
          </cell>
          <cell r="T221">
            <v>948420</v>
          </cell>
          <cell r="U221">
            <v>852655</v>
          </cell>
          <cell r="V221">
            <v>961763</v>
          </cell>
          <cell r="W221">
            <v>1482875</v>
          </cell>
          <cell r="X221">
            <v>1717162</v>
          </cell>
          <cell r="Y221">
            <v>2450051</v>
          </cell>
          <cell r="Z221">
            <v>2289746</v>
          </cell>
          <cell r="AA221">
            <v>1643049</v>
          </cell>
          <cell r="AB221">
            <v>946026</v>
          </cell>
          <cell r="AC221">
            <v>859330</v>
          </cell>
          <cell r="AD221">
            <v>1090945</v>
          </cell>
          <cell r="AE221">
            <v>927389</v>
          </cell>
          <cell r="AF221">
            <v>934883</v>
          </cell>
          <cell r="AG221">
            <v>817751</v>
          </cell>
          <cell r="AI221">
            <v>1482495</v>
          </cell>
        </row>
        <row r="222">
          <cell r="I222">
            <v>1214484</v>
          </cell>
          <cell r="J222">
            <v>1582138</v>
          </cell>
          <cell r="K222">
            <v>2075767</v>
          </cell>
          <cell r="L222">
            <v>2671224</v>
          </cell>
          <cell r="M222">
            <v>3003057</v>
          </cell>
          <cell r="N222">
            <v>3118814</v>
          </cell>
          <cell r="O222">
            <v>1044194</v>
          </cell>
          <cell r="P222">
            <v>612130</v>
          </cell>
          <cell r="Q222">
            <v>548034</v>
          </cell>
          <cell r="R222">
            <v>603658</v>
          </cell>
          <cell r="S222">
            <v>652455</v>
          </cell>
          <cell r="T222">
            <v>657878</v>
          </cell>
          <cell r="U222">
            <v>572266</v>
          </cell>
          <cell r="V222">
            <v>674144</v>
          </cell>
          <cell r="W222">
            <v>953955</v>
          </cell>
          <cell r="X222">
            <v>1113409</v>
          </cell>
          <cell r="Y222">
            <v>1579366</v>
          </cell>
          <cell r="Z222">
            <v>1573170</v>
          </cell>
          <cell r="AA222">
            <v>1104593</v>
          </cell>
          <cell r="AB222">
            <v>638029</v>
          </cell>
          <cell r="AC222">
            <v>564971</v>
          </cell>
          <cell r="AD222">
            <v>683679</v>
          </cell>
          <cell r="AE222">
            <v>612579</v>
          </cell>
          <cell r="AF222">
            <v>582948</v>
          </cell>
          <cell r="AG222">
            <v>542544</v>
          </cell>
          <cell r="AI222">
            <v>1582138</v>
          </cell>
        </row>
        <row r="223">
          <cell r="I223">
            <v>1177510</v>
          </cell>
          <cell r="J223">
            <v>1546394</v>
          </cell>
          <cell r="K223">
            <v>1991725</v>
          </cell>
          <cell r="L223">
            <v>2633944</v>
          </cell>
          <cell r="M223">
            <v>2915612</v>
          </cell>
          <cell r="N223">
            <v>3082510</v>
          </cell>
          <cell r="O223">
            <v>434911</v>
          </cell>
          <cell r="P223">
            <v>279748</v>
          </cell>
          <cell r="Q223">
            <v>244491</v>
          </cell>
          <cell r="R223">
            <v>270978</v>
          </cell>
          <cell r="S223">
            <v>283287</v>
          </cell>
          <cell r="T223">
            <v>308099</v>
          </cell>
          <cell r="U223">
            <v>241622</v>
          </cell>
          <cell r="V223">
            <v>238401</v>
          </cell>
          <cell r="W223">
            <v>388825</v>
          </cell>
          <cell r="X223">
            <v>425076</v>
          </cell>
          <cell r="Y223">
            <v>564987</v>
          </cell>
          <cell r="Z223">
            <v>644901</v>
          </cell>
          <cell r="AA223">
            <v>442055</v>
          </cell>
          <cell r="AB223">
            <v>264979</v>
          </cell>
          <cell r="AC223">
            <v>240039</v>
          </cell>
          <cell r="AD223">
            <v>299506</v>
          </cell>
          <cell r="AE223">
            <v>289194</v>
          </cell>
          <cell r="AF223">
            <v>262927</v>
          </cell>
          <cell r="AG223">
            <v>211179</v>
          </cell>
          <cell r="AI223">
            <v>1546394</v>
          </cell>
        </row>
        <row r="224">
          <cell r="I224">
            <v>1215686</v>
          </cell>
          <cell r="J224">
            <v>1599956</v>
          </cell>
          <cell r="K224">
            <v>2025905</v>
          </cell>
          <cell r="L224">
            <v>2670293</v>
          </cell>
          <cell r="M224">
            <v>3010562</v>
          </cell>
          <cell r="N224">
            <v>3033370</v>
          </cell>
          <cell r="O224">
            <v>1600470</v>
          </cell>
          <cell r="P224">
            <v>787294</v>
          </cell>
          <cell r="Q224">
            <v>695703</v>
          </cell>
          <cell r="R224">
            <v>796703</v>
          </cell>
          <cell r="S224">
            <v>807873</v>
          </cell>
          <cell r="T224">
            <v>863398</v>
          </cell>
          <cell r="U224">
            <v>718310</v>
          </cell>
          <cell r="V224">
            <v>738278</v>
          </cell>
          <cell r="W224">
            <v>1281957</v>
          </cell>
          <cell r="X224">
            <v>1484284</v>
          </cell>
          <cell r="Y224">
            <v>1939504</v>
          </cell>
          <cell r="Z224">
            <v>2083479</v>
          </cell>
          <cell r="AA224">
            <v>1410770</v>
          </cell>
          <cell r="AB224">
            <v>898012</v>
          </cell>
          <cell r="AC224">
            <v>741566</v>
          </cell>
          <cell r="AD224">
            <v>815416</v>
          </cell>
          <cell r="AE224">
            <v>788423</v>
          </cell>
          <cell r="AF224">
            <v>813727</v>
          </cell>
          <cell r="AG224">
            <v>652629</v>
          </cell>
          <cell r="AI224">
            <v>1599956</v>
          </cell>
        </row>
        <row r="225">
          <cell r="I225">
            <v>917532</v>
          </cell>
          <cell r="J225">
            <v>1134063</v>
          </cell>
          <cell r="K225">
            <v>1440489</v>
          </cell>
          <cell r="L225">
            <v>2112918</v>
          </cell>
          <cell r="M225">
            <v>2423809</v>
          </cell>
          <cell r="N225">
            <v>2337108</v>
          </cell>
          <cell r="O225">
            <v>1564506</v>
          </cell>
          <cell r="P225">
            <v>847831</v>
          </cell>
          <cell r="Q225">
            <v>703840</v>
          </cell>
          <cell r="R225">
            <v>817397</v>
          </cell>
          <cell r="S225">
            <v>855821</v>
          </cell>
          <cell r="T225">
            <v>876503</v>
          </cell>
          <cell r="U225">
            <v>830132</v>
          </cell>
          <cell r="V225">
            <v>727078</v>
          </cell>
          <cell r="W225">
            <v>1330764</v>
          </cell>
          <cell r="X225">
            <v>1511404</v>
          </cell>
          <cell r="Y225">
            <v>2199896</v>
          </cell>
          <cell r="Z225">
            <v>2250558</v>
          </cell>
          <cell r="AA225">
            <v>1660657</v>
          </cell>
          <cell r="AB225">
            <v>936586</v>
          </cell>
          <cell r="AC225">
            <v>842230</v>
          </cell>
          <cell r="AD225">
            <v>870602</v>
          </cell>
          <cell r="AE225">
            <v>851795</v>
          </cell>
          <cell r="AF225">
            <v>859545</v>
          </cell>
          <cell r="AG225">
            <v>721908</v>
          </cell>
          <cell r="AI225">
            <v>1134063</v>
          </cell>
        </row>
        <row r="226">
          <cell r="I226">
            <v>1129459</v>
          </cell>
          <cell r="J226">
            <v>1420544</v>
          </cell>
          <cell r="K226">
            <v>1664067</v>
          </cell>
          <cell r="L226">
            <v>2531271</v>
          </cell>
          <cell r="M226">
            <v>2905922</v>
          </cell>
          <cell r="N226">
            <v>2792320</v>
          </cell>
          <cell r="O226">
            <v>2101762</v>
          </cell>
          <cell r="P226">
            <v>449746</v>
          </cell>
          <cell r="Q226">
            <v>333209</v>
          </cell>
          <cell r="R226">
            <v>408396</v>
          </cell>
          <cell r="S226">
            <v>408044</v>
          </cell>
          <cell r="T226">
            <v>431904</v>
          </cell>
          <cell r="U226">
            <v>400826</v>
          </cell>
          <cell r="V226">
            <v>353927</v>
          </cell>
          <cell r="W226">
            <v>627325</v>
          </cell>
          <cell r="X226">
            <v>709144</v>
          </cell>
          <cell r="Y226">
            <v>980563</v>
          </cell>
          <cell r="Z226">
            <v>1079138</v>
          </cell>
          <cell r="AA226">
            <v>760575</v>
          </cell>
          <cell r="AB226">
            <v>456369</v>
          </cell>
          <cell r="AC226">
            <v>368909</v>
          </cell>
          <cell r="AD226">
            <v>445532</v>
          </cell>
          <cell r="AE226">
            <v>417258</v>
          </cell>
          <cell r="AF226">
            <v>422373</v>
          </cell>
          <cell r="AG226">
            <v>362686</v>
          </cell>
          <cell r="AI226">
            <v>1420544</v>
          </cell>
        </row>
        <row r="227">
          <cell r="I227">
            <v>1353309</v>
          </cell>
          <cell r="J227">
            <v>1762012</v>
          </cell>
          <cell r="K227">
            <v>1933390</v>
          </cell>
          <cell r="L227">
            <v>2994693</v>
          </cell>
          <cell r="M227">
            <v>3340017</v>
          </cell>
          <cell r="N227">
            <v>3565208</v>
          </cell>
          <cell r="O227">
            <v>2471921</v>
          </cell>
          <cell r="P227">
            <v>588844</v>
          </cell>
          <cell r="Q227">
            <v>431811</v>
          </cell>
          <cell r="R227">
            <v>494273</v>
          </cell>
          <cell r="S227">
            <v>489587</v>
          </cell>
          <cell r="T227">
            <v>580941</v>
          </cell>
          <cell r="U227">
            <v>457508</v>
          </cell>
          <cell r="V227">
            <v>462729</v>
          </cell>
          <cell r="W227">
            <v>747598</v>
          </cell>
          <cell r="X227">
            <v>780570</v>
          </cell>
          <cell r="Y227">
            <v>1284451</v>
          </cell>
          <cell r="Z227">
            <v>1369581</v>
          </cell>
          <cell r="AA227">
            <v>1019452</v>
          </cell>
          <cell r="AB227">
            <v>581650</v>
          </cell>
          <cell r="AC227">
            <v>490745</v>
          </cell>
          <cell r="AD227">
            <v>509029</v>
          </cell>
          <cell r="AE227">
            <v>553196</v>
          </cell>
          <cell r="AF227">
            <v>472762</v>
          </cell>
          <cell r="AG227">
            <v>434666</v>
          </cell>
          <cell r="AI227">
            <v>1762012</v>
          </cell>
        </row>
        <row r="228">
          <cell r="I228">
            <v>1051017</v>
          </cell>
          <cell r="J228">
            <v>1211374</v>
          </cell>
          <cell r="K228">
            <v>1463967</v>
          </cell>
          <cell r="L228">
            <v>2179755</v>
          </cell>
          <cell r="M228">
            <v>2435614</v>
          </cell>
          <cell r="N228">
            <v>2650724</v>
          </cell>
          <cell r="O228">
            <v>1876973</v>
          </cell>
          <cell r="P228">
            <v>753819</v>
          </cell>
          <cell r="Q228">
            <v>622159</v>
          </cell>
          <cell r="R228">
            <v>673106</v>
          </cell>
          <cell r="S228">
            <v>649636</v>
          </cell>
          <cell r="T228">
            <v>734639</v>
          </cell>
          <cell r="U228">
            <v>622146</v>
          </cell>
          <cell r="V228">
            <v>602207</v>
          </cell>
          <cell r="W228">
            <v>1010587</v>
          </cell>
          <cell r="X228">
            <v>1200584</v>
          </cell>
          <cell r="Y228">
            <v>1614441</v>
          </cell>
          <cell r="Z228">
            <v>1800550</v>
          </cell>
          <cell r="AA228">
            <v>1352358</v>
          </cell>
          <cell r="AB228">
            <v>805785</v>
          </cell>
          <cell r="AC228">
            <v>664245</v>
          </cell>
          <cell r="AD228">
            <v>665449</v>
          </cell>
          <cell r="AE228">
            <v>694108</v>
          </cell>
          <cell r="AF228">
            <v>679687</v>
          </cell>
          <cell r="AG228">
            <v>564742</v>
          </cell>
          <cell r="AI228">
            <v>1211374</v>
          </cell>
        </row>
        <row r="229">
          <cell r="I229">
            <v>1024510</v>
          </cell>
          <cell r="J229">
            <v>1164323</v>
          </cell>
          <cell r="K229">
            <v>1437830</v>
          </cell>
          <cell r="L229">
            <v>2099092</v>
          </cell>
          <cell r="M229">
            <v>2323549</v>
          </cell>
          <cell r="N229">
            <v>2561661</v>
          </cell>
          <cell r="O229">
            <v>1819559</v>
          </cell>
          <cell r="P229">
            <v>751829</v>
          </cell>
          <cell r="Q229">
            <v>623930</v>
          </cell>
          <cell r="R229">
            <v>657095</v>
          </cell>
          <cell r="S229">
            <v>621867</v>
          </cell>
          <cell r="T229">
            <v>731964</v>
          </cell>
          <cell r="U229">
            <v>644001</v>
          </cell>
          <cell r="V229">
            <v>591551</v>
          </cell>
          <cell r="W229">
            <v>968565</v>
          </cell>
          <cell r="X229">
            <v>1139437</v>
          </cell>
          <cell r="Y229">
            <v>1503652</v>
          </cell>
          <cell r="Z229">
            <v>1793839</v>
          </cell>
          <cell r="AA229">
            <v>1307191</v>
          </cell>
          <cell r="AB229">
            <v>834335</v>
          </cell>
          <cell r="AC229">
            <v>665644</v>
          </cell>
          <cell r="AD229">
            <v>694455</v>
          </cell>
          <cell r="AE229">
            <v>672435</v>
          </cell>
          <cell r="AF229">
            <v>714057</v>
          </cell>
          <cell r="AG229">
            <v>606062</v>
          </cell>
          <cell r="AI229">
            <v>1164323</v>
          </cell>
        </row>
        <row r="230">
          <cell r="I230">
            <v>1285590</v>
          </cell>
          <cell r="J230">
            <v>1509095</v>
          </cell>
          <cell r="K230">
            <v>1662064</v>
          </cell>
          <cell r="L230">
            <v>2748352</v>
          </cell>
          <cell r="M230">
            <v>3006597</v>
          </cell>
          <cell r="N230">
            <v>3151260</v>
          </cell>
          <cell r="O230">
            <v>2631157</v>
          </cell>
          <cell r="P230">
            <v>637329</v>
          </cell>
          <cell r="Q230">
            <v>521449</v>
          </cell>
          <cell r="R230">
            <v>581662</v>
          </cell>
          <cell r="S230">
            <v>540497</v>
          </cell>
          <cell r="T230">
            <v>594071</v>
          </cell>
          <cell r="U230">
            <v>544785</v>
          </cell>
          <cell r="V230">
            <v>512354</v>
          </cell>
          <cell r="W230">
            <v>807083</v>
          </cell>
          <cell r="X230">
            <v>925761</v>
          </cell>
          <cell r="Y230">
            <v>1247022</v>
          </cell>
          <cell r="Z230">
            <v>1500182</v>
          </cell>
          <cell r="AA230">
            <v>1133187</v>
          </cell>
          <cell r="AB230">
            <v>656989</v>
          </cell>
          <cell r="AC230">
            <v>587404</v>
          </cell>
          <cell r="AD230">
            <v>541820</v>
          </cell>
          <cell r="AE230">
            <v>571638</v>
          </cell>
          <cell r="AF230">
            <v>628164</v>
          </cell>
          <cell r="AG230">
            <v>509984</v>
          </cell>
          <cell r="AI230">
            <v>1509095</v>
          </cell>
        </row>
        <row r="231">
          <cell r="I231">
            <v>671335</v>
          </cell>
          <cell r="J231">
            <v>742844</v>
          </cell>
          <cell r="K231">
            <v>771650</v>
          </cell>
          <cell r="L231">
            <v>1277239</v>
          </cell>
          <cell r="M231">
            <v>1373258</v>
          </cell>
          <cell r="N231">
            <v>1489155</v>
          </cell>
          <cell r="O231">
            <v>1300261</v>
          </cell>
          <cell r="P231">
            <v>200924</v>
          </cell>
          <cell r="Q231">
            <v>166528</v>
          </cell>
          <cell r="R231">
            <v>172765</v>
          </cell>
          <cell r="S231">
            <v>179410</v>
          </cell>
          <cell r="T231">
            <v>188900</v>
          </cell>
          <cell r="U231">
            <v>179477</v>
          </cell>
          <cell r="V231">
            <v>152314</v>
          </cell>
          <cell r="W231">
            <v>226058</v>
          </cell>
          <cell r="X231">
            <v>285472</v>
          </cell>
          <cell r="Y231">
            <v>389854</v>
          </cell>
          <cell r="Z231">
            <v>466580</v>
          </cell>
          <cell r="AA231">
            <v>345506</v>
          </cell>
          <cell r="AB231">
            <v>203759</v>
          </cell>
          <cell r="AC231">
            <v>169061</v>
          </cell>
          <cell r="AD231">
            <v>167643</v>
          </cell>
          <cell r="AE231">
            <v>179602</v>
          </cell>
          <cell r="AF231">
            <v>176876</v>
          </cell>
          <cell r="AG231">
            <v>156816</v>
          </cell>
          <cell r="AI231">
            <v>742844</v>
          </cell>
        </row>
        <row r="232">
          <cell r="I232">
            <v>1118497</v>
          </cell>
          <cell r="J232">
            <v>1242176</v>
          </cell>
          <cell r="K232">
            <v>1370721</v>
          </cell>
          <cell r="L232">
            <v>2188704</v>
          </cell>
          <cell r="M232">
            <v>2308396</v>
          </cell>
          <cell r="N232">
            <v>2628603</v>
          </cell>
          <cell r="O232">
            <v>2449012</v>
          </cell>
          <cell r="P232">
            <v>675849</v>
          </cell>
          <cell r="Q232">
            <v>549785</v>
          </cell>
          <cell r="R232">
            <v>589738</v>
          </cell>
          <cell r="S232">
            <v>585808</v>
          </cell>
          <cell r="T232">
            <v>672941</v>
          </cell>
          <cell r="U232">
            <v>581082</v>
          </cell>
          <cell r="V232">
            <v>565069</v>
          </cell>
          <cell r="W232">
            <v>759698</v>
          </cell>
          <cell r="X232">
            <v>968152</v>
          </cell>
          <cell r="Y232">
            <v>1336555</v>
          </cell>
          <cell r="Z232">
            <v>1407589</v>
          </cell>
          <cell r="AA232">
            <v>1360526</v>
          </cell>
          <cell r="AB232">
            <v>681351</v>
          </cell>
          <cell r="AC232">
            <v>583768</v>
          </cell>
          <cell r="AD232">
            <v>603785</v>
          </cell>
          <cell r="AE232">
            <v>639317</v>
          </cell>
          <cell r="AF232">
            <v>606688</v>
          </cell>
          <cell r="AG232">
            <v>551232</v>
          </cell>
          <cell r="AI232">
            <v>1242176</v>
          </cell>
        </row>
        <row r="233">
          <cell r="I233">
            <v>734353</v>
          </cell>
          <cell r="J233">
            <v>742864</v>
          </cell>
          <cell r="K233">
            <v>855099</v>
          </cell>
          <cell r="L233">
            <v>1331453</v>
          </cell>
          <cell r="M233">
            <v>1378643</v>
          </cell>
          <cell r="N233">
            <v>1575753</v>
          </cell>
          <cell r="O233">
            <v>1532758</v>
          </cell>
          <cell r="P233">
            <v>181597</v>
          </cell>
          <cell r="Q233">
            <v>164116</v>
          </cell>
          <cell r="R233">
            <v>167202</v>
          </cell>
          <cell r="S233">
            <v>174744</v>
          </cell>
          <cell r="T233">
            <v>193949</v>
          </cell>
          <cell r="U233">
            <v>179719</v>
          </cell>
          <cell r="V233">
            <v>167516</v>
          </cell>
          <cell r="W233">
            <v>188646</v>
          </cell>
          <cell r="X233">
            <v>245575</v>
          </cell>
          <cell r="Y233">
            <v>355109</v>
          </cell>
          <cell r="Z233">
            <v>400596</v>
          </cell>
          <cell r="AA233">
            <v>371582</v>
          </cell>
          <cell r="AB233">
            <v>189734</v>
          </cell>
          <cell r="AC233">
            <v>159303</v>
          </cell>
          <cell r="AD233">
            <v>165456</v>
          </cell>
          <cell r="AE233">
            <v>192755</v>
          </cell>
          <cell r="AF233">
            <v>182600</v>
          </cell>
          <cell r="AG233">
            <v>147652</v>
          </cell>
          <cell r="AI233">
            <v>742864</v>
          </cell>
        </row>
        <row r="234">
          <cell r="I234">
            <v>1257339</v>
          </cell>
          <cell r="J234">
            <v>1201636</v>
          </cell>
          <cell r="K234">
            <v>1277132</v>
          </cell>
          <cell r="L234">
            <v>2345632</v>
          </cell>
          <cell r="M234">
            <v>2372373</v>
          </cell>
          <cell r="N234">
            <v>2342256</v>
          </cell>
          <cell r="O234">
            <v>2808763</v>
          </cell>
          <cell r="P234">
            <v>701980</v>
          </cell>
          <cell r="Q234">
            <v>501000</v>
          </cell>
          <cell r="R234">
            <v>571577</v>
          </cell>
          <cell r="S234">
            <v>540695</v>
          </cell>
          <cell r="T234">
            <v>617581</v>
          </cell>
          <cell r="U234">
            <v>556959</v>
          </cell>
          <cell r="V234">
            <v>499376</v>
          </cell>
          <cell r="W234">
            <v>673708</v>
          </cell>
          <cell r="X234">
            <v>855361</v>
          </cell>
          <cell r="Y234">
            <v>1169676</v>
          </cell>
          <cell r="Z234">
            <v>1359452</v>
          </cell>
          <cell r="AA234">
            <v>1312393</v>
          </cell>
          <cell r="AB234">
            <v>684160</v>
          </cell>
          <cell r="AC234">
            <v>547174</v>
          </cell>
          <cell r="AD234">
            <v>500896</v>
          </cell>
          <cell r="AE234">
            <v>587167</v>
          </cell>
          <cell r="AF234">
            <v>607097</v>
          </cell>
          <cell r="AG234">
            <v>478882</v>
          </cell>
          <cell r="AI234">
            <v>1201636</v>
          </cell>
        </row>
        <row r="235">
          <cell r="I235">
            <v>1147159</v>
          </cell>
          <cell r="J235">
            <v>1085667</v>
          </cell>
          <cell r="K235">
            <v>1320958</v>
          </cell>
          <cell r="L235">
            <v>2452605</v>
          </cell>
          <cell r="M235">
            <v>2449001</v>
          </cell>
          <cell r="N235">
            <v>2648465</v>
          </cell>
          <cell r="O235">
            <v>2938104</v>
          </cell>
          <cell r="P235">
            <v>1127369</v>
          </cell>
          <cell r="Q235">
            <v>720929</v>
          </cell>
          <cell r="R235">
            <v>732905</v>
          </cell>
          <cell r="S235">
            <v>839916</v>
          </cell>
          <cell r="T235">
            <v>830711</v>
          </cell>
          <cell r="U235">
            <v>799463</v>
          </cell>
          <cell r="V235">
            <v>731235</v>
          </cell>
          <cell r="W235">
            <v>998633</v>
          </cell>
          <cell r="X235">
            <v>1255376</v>
          </cell>
          <cell r="Y235">
            <v>1887384</v>
          </cell>
          <cell r="Z235">
            <v>2123348</v>
          </cell>
          <cell r="AA235">
            <v>2177206</v>
          </cell>
          <cell r="AB235">
            <v>1076392</v>
          </cell>
          <cell r="AC235">
            <v>843553</v>
          </cell>
          <cell r="AD235">
            <v>764991</v>
          </cell>
          <cell r="AE235">
            <v>858862</v>
          </cell>
          <cell r="AF235">
            <v>854777</v>
          </cell>
          <cell r="AG235">
            <v>716992</v>
          </cell>
          <cell r="AI235">
            <v>1085667</v>
          </cell>
        </row>
        <row r="236">
          <cell r="I236">
            <v>1958575</v>
          </cell>
          <cell r="J236">
            <v>2045367</v>
          </cell>
          <cell r="K236">
            <v>2323682</v>
          </cell>
          <cell r="L236">
            <v>3879658</v>
          </cell>
          <cell r="M236">
            <v>4016068</v>
          </cell>
          <cell r="N236">
            <v>4158498</v>
          </cell>
          <cell r="O236">
            <v>4857819</v>
          </cell>
          <cell r="P236">
            <v>1986398</v>
          </cell>
          <cell r="Q236">
            <v>1310480</v>
          </cell>
          <cell r="R236">
            <v>1207248</v>
          </cell>
          <cell r="S236">
            <v>1450625</v>
          </cell>
          <cell r="T236">
            <v>1524384</v>
          </cell>
          <cell r="U236">
            <v>1357298</v>
          </cell>
          <cell r="V236">
            <v>1358761</v>
          </cell>
          <cell r="W236">
            <v>1666474</v>
          </cell>
          <cell r="X236">
            <v>2134563</v>
          </cell>
          <cell r="Y236">
            <v>2960603</v>
          </cell>
          <cell r="Z236">
            <v>3310612</v>
          </cell>
          <cell r="AA236">
            <v>3500156</v>
          </cell>
          <cell r="AB236">
            <v>1873009</v>
          </cell>
          <cell r="AC236">
            <v>1469007</v>
          </cell>
          <cell r="AD236">
            <v>1323049</v>
          </cell>
          <cell r="AE236">
            <v>1498896</v>
          </cell>
          <cell r="AF236">
            <v>1475919</v>
          </cell>
          <cell r="AG236">
            <v>1243016</v>
          </cell>
          <cell r="AI236">
            <v>2045367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-404</v>
          </cell>
          <cell r="N238">
            <v>0</v>
          </cell>
          <cell r="O238">
            <v>209633</v>
          </cell>
          <cell r="P238">
            <v>132279</v>
          </cell>
          <cell r="Q238">
            <v>131303</v>
          </cell>
          <cell r="R238">
            <v>134353</v>
          </cell>
          <cell r="S238">
            <v>167023</v>
          </cell>
          <cell r="T238">
            <v>137090</v>
          </cell>
          <cell r="U238">
            <v>130842</v>
          </cell>
          <cell r="V238">
            <v>171307</v>
          </cell>
          <cell r="W238">
            <v>186642</v>
          </cell>
          <cell r="X238">
            <v>257743</v>
          </cell>
          <cell r="Y238">
            <v>338154</v>
          </cell>
          <cell r="Z238">
            <v>328819</v>
          </cell>
          <cell r="AA238">
            <v>204325</v>
          </cell>
          <cell r="AB238">
            <v>144218</v>
          </cell>
          <cell r="AC238">
            <v>122328</v>
          </cell>
          <cell r="AD238">
            <v>161918</v>
          </cell>
          <cell r="AE238">
            <v>142569</v>
          </cell>
          <cell r="AF238">
            <v>128133</v>
          </cell>
          <cell r="AG238">
            <v>118228</v>
          </cell>
          <cell r="AI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-1353</v>
          </cell>
          <cell r="O239">
            <v>803778</v>
          </cell>
          <cell r="P239">
            <v>503303</v>
          </cell>
          <cell r="Q239">
            <v>481911</v>
          </cell>
          <cell r="R239">
            <v>509198</v>
          </cell>
          <cell r="S239">
            <v>594678</v>
          </cell>
          <cell r="T239">
            <v>547319</v>
          </cell>
          <cell r="U239">
            <v>520278</v>
          </cell>
          <cell r="V239">
            <v>656027</v>
          </cell>
          <cell r="W239">
            <v>827583</v>
          </cell>
          <cell r="X239">
            <v>1071913</v>
          </cell>
          <cell r="Y239">
            <v>1313740</v>
          </cell>
          <cell r="Z239">
            <v>1333192</v>
          </cell>
          <cell r="AA239">
            <v>881053</v>
          </cell>
          <cell r="AB239">
            <v>593396</v>
          </cell>
          <cell r="AC239">
            <v>471072</v>
          </cell>
          <cell r="AD239">
            <v>615079</v>
          </cell>
          <cell r="AE239">
            <v>605100</v>
          </cell>
          <cell r="AF239">
            <v>468751</v>
          </cell>
          <cell r="AG239">
            <v>485552</v>
          </cell>
          <cell r="AI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-195</v>
          </cell>
          <cell r="N240">
            <v>-1373</v>
          </cell>
          <cell r="O240">
            <v>998674</v>
          </cell>
          <cell r="P240">
            <v>592397</v>
          </cell>
          <cell r="Q240">
            <v>588859</v>
          </cell>
          <cell r="R240">
            <v>659974</v>
          </cell>
          <cell r="S240">
            <v>697979</v>
          </cell>
          <cell r="T240">
            <v>657345</v>
          </cell>
          <cell r="U240">
            <v>605196</v>
          </cell>
          <cell r="V240">
            <v>727039</v>
          </cell>
          <cell r="W240">
            <v>991778</v>
          </cell>
          <cell r="X240">
            <v>1188482</v>
          </cell>
          <cell r="Y240">
            <v>1508441</v>
          </cell>
          <cell r="Z240">
            <v>1494803</v>
          </cell>
          <cell r="AA240">
            <v>1004000</v>
          </cell>
          <cell r="AB240">
            <v>684521</v>
          </cell>
          <cell r="AC240">
            <v>591344</v>
          </cell>
          <cell r="AD240">
            <v>716122</v>
          </cell>
          <cell r="AE240">
            <v>667548</v>
          </cell>
          <cell r="AF240">
            <v>620985</v>
          </cell>
          <cell r="AG240">
            <v>569637</v>
          </cell>
          <cell r="AI240">
            <v>0</v>
          </cell>
        </row>
        <row r="241">
          <cell r="I241">
            <v>0</v>
          </cell>
          <cell r="J241">
            <v>-1979</v>
          </cell>
          <cell r="K241">
            <v>0</v>
          </cell>
          <cell r="L241">
            <v>0</v>
          </cell>
          <cell r="M241">
            <v>0</v>
          </cell>
          <cell r="N241">
            <v>-1492</v>
          </cell>
          <cell r="O241">
            <v>1244336</v>
          </cell>
          <cell r="P241">
            <v>705916</v>
          </cell>
          <cell r="Q241">
            <v>707193</v>
          </cell>
          <cell r="R241">
            <v>776802</v>
          </cell>
          <cell r="S241">
            <v>834366</v>
          </cell>
          <cell r="T241">
            <v>854572</v>
          </cell>
          <cell r="U241">
            <v>748003</v>
          </cell>
          <cell r="V241">
            <v>835937</v>
          </cell>
          <cell r="W241">
            <v>1248060</v>
          </cell>
          <cell r="X241">
            <v>1476275</v>
          </cell>
          <cell r="Y241">
            <v>1970133</v>
          </cell>
          <cell r="Z241">
            <v>1851370</v>
          </cell>
          <cell r="AA241">
            <v>1248265</v>
          </cell>
          <cell r="AB241">
            <v>835100</v>
          </cell>
          <cell r="AC241">
            <v>743577</v>
          </cell>
          <cell r="AD241">
            <v>863903</v>
          </cell>
          <cell r="AE241">
            <v>791955</v>
          </cell>
          <cell r="AF241">
            <v>747098</v>
          </cell>
          <cell r="AG241">
            <v>712571</v>
          </cell>
          <cell r="AI241">
            <v>-1979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483629</v>
          </cell>
          <cell r="P242">
            <v>286728</v>
          </cell>
          <cell r="Q242">
            <v>289906</v>
          </cell>
          <cell r="R242">
            <v>326341</v>
          </cell>
          <cell r="S242">
            <v>344701</v>
          </cell>
          <cell r="T242">
            <v>327827</v>
          </cell>
          <cell r="U242">
            <v>307067</v>
          </cell>
          <cell r="V242">
            <v>342634</v>
          </cell>
          <cell r="W242">
            <v>495271</v>
          </cell>
          <cell r="X242">
            <v>554729</v>
          </cell>
          <cell r="Y242">
            <v>692389</v>
          </cell>
          <cell r="Z242">
            <v>778146</v>
          </cell>
          <cell r="AA242">
            <v>513869</v>
          </cell>
          <cell r="AB242">
            <v>312656</v>
          </cell>
          <cell r="AC242">
            <v>311013</v>
          </cell>
          <cell r="AD242">
            <v>372463</v>
          </cell>
          <cell r="AE242">
            <v>336494</v>
          </cell>
          <cell r="AF242">
            <v>318771</v>
          </cell>
          <cell r="AG242">
            <v>277631</v>
          </cell>
          <cell r="AI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-14</v>
          </cell>
          <cell r="O243">
            <v>1124880</v>
          </cell>
          <cell r="P243">
            <v>683277</v>
          </cell>
          <cell r="Q243">
            <v>661011</v>
          </cell>
          <cell r="R243">
            <v>735148</v>
          </cell>
          <cell r="S243">
            <v>800367</v>
          </cell>
          <cell r="T243">
            <v>810577</v>
          </cell>
          <cell r="U243">
            <v>695938</v>
          </cell>
          <cell r="V243">
            <v>740657</v>
          </cell>
          <cell r="W243">
            <v>1100162</v>
          </cell>
          <cell r="X243">
            <v>1291649</v>
          </cell>
          <cell r="Y243">
            <v>1668965</v>
          </cell>
          <cell r="Z243">
            <v>1748177</v>
          </cell>
          <cell r="AA243">
            <v>1224185</v>
          </cell>
          <cell r="AB243">
            <v>743224</v>
          </cell>
          <cell r="AC243">
            <v>657769</v>
          </cell>
          <cell r="AD243">
            <v>848856</v>
          </cell>
          <cell r="AE243">
            <v>775547</v>
          </cell>
          <cell r="AF243">
            <v>727551</v>
          </cell>
          <cell r="AG243">
            <v>637911</v>
          </cell>
          <cell r="AI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-2830</v>
          </cell>
          <cell r="N244">
            <v>0</v>
          </cell>
          <cell r="O244">
            <v>1665636</v>
          </cell>
          <cell r="P244">
            <v>1018243</v>
          </cell>
          <cell r="Q244">
            <v>909469</v>
          </cell>
          <cell r="R244">
            <v>1028572</v>
          </cell>
          <cell r="S244">
            <v>1049545</v>
          </cell>
          <cell r="T244">
            <v>1147036</v>
          </cell>
          <cell r="U244">
            <v>925282</v>
          </cell>
          <cell r="V244">
            <v>1008736</v>
          </cell>
          <cell r="W244">
            <v>1723836</v>
          </cell>
          <cell r="X244">
            <v>1874176</v>
          </cell>
          <cell r="Y244">
            <v>2467096</v>
          </cell>
          <cell r="Z244">
            <v>2654869</v>
          </cell>
          <cell r="AA244">
            <v>1909572</v>
          </cell>
          <cell r="AB244">
            <v>1102564</v>
          </cell>
          <cell r="AC244">
            <v>964900</v>
          </cell>
          <cell r="AD244">
            <v>1086431</v>
          </cell>
          <cell r="AE244">
            <v>1052381</v>
          </cell>
          <cell r="AF244">
            <v>1003492</v>
          </cell>
          <cell r="AG244">
            <v>915420</v>
          </cell>
          <cell r="AI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-3402</v>
          </cell>
          <cell r="O245">
            <v>581796</v>
          </cell>
          <cell r="P245">
            <v>513974</v>
          </cell>
          <cell r="Q245">
            <v>502267</v>
          </cell>
          <cell r="R245">
            <v>539853</v>
          </cell>
          <cell r="S245">
            <v>561560</v>
          </cell>
          <cell r="T245">
            <v>608768</v>
          </cell>
          <cell r="U245">
            <v>509735</v>
          </cell>
          <cell r="V245">
            <v>545485</v>
          </cell>
          <cell r="W245">
            <v>830535</v>
          </cell>
          <cell r="X245">
            <v>931934</v>
          </cell>
          <cell r="Y245">
            <v>1215789</v>
          </cell>
          <cell r="Z245">
            <v>1408111</v>
          </cell>
          <cell r="AA245">
            <v>945975</v>
          </cell>
          <cell r="AB245">
            <v>607068</v>
          </cell>
          <cell r="AC245">
            <v>530191</v>
          </cell>
          <cell r="AD245">
            <v>577271</v>
          </cell>
          <cell r="AE245">
            <v>562609</v>
          </cell>
          <cell r="AF245">
            <v>573381</v>
          </cell>
          <cell r="AG245">
            <v>474704</v>
          </cell>
          <cell r="AI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154734</v>
          </cell>
          <cell r="P246">
            <v>159447</v>
          </cell>
          <cell r="Q246">
            <v>138055</v>
          </cell>
          <cell r="R246">
            <v>139775</v>
          </cell>
          <cell r="S246">
            <v>147450</v>
          </cell>
          <cell r="T246">
            <v>161349</v>
          </cell>
          <cell r="U246">
            <v>142278</v>
          </cell>
          <cell r="V246">
            <v>143256</v>
          </cell>
          <cell r="W246">
            <v>241660</v>
          </cell>
          <cell r="X246">
            <v>287703</v>
          </cell>
          <cell r="Y246">
            <v>373956</v>
          </cell>
          <cell r="Z246">
            <v>441581</v>
          </cell>
          <cell r="AA246">
            <v>298179</v>
          </cell>
          <cell r="AB246">
            <v>178625</v>
          </cell>
          <cell r="AC246">
            <v>141587</v>
          </cell>
          <cell r="AD246">
            <v>152533</v>
          </cell>
          <cell r="AE246">
            <v>152153</v>
          </cell>
          <cell r="AF246">
            <v>157532</v>
          </cell>
          <cell r="AG246">
            <v>128205</v>
          </cell>
          <cell r="AI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-1163</v>
          </cell>
          <cell r="M247">
            <v>0</v>
          </cell>
          <cell r="N247">
            <v>8</v>
          </cell>
          <cell r="O247">
            <v>186</v>
          </cell>
          <cell r="P247">
            <v>900948</v>
          </cell>
          <cell r="Q247">
            <v>690718</v>
          </cell>
          <cell r="R247">
            <v>779693</v>
          </cell>
          <cell r="S247">
            <v>795600</v>
          </cell>
          <cell r="T247">
            <v>822699</v>
          </cell>
          <cell r="U247">
            <v>771305</v>
          </cell>
          <cell r="V247">
            <v>724234</v>
          </cell>
          <cell r="W247">
            <v>1271090</v>
          </cell>
          <cell r="X247">
            <v>1523616</v>
          </cell>
          <cell r="Y247">
            <v>2024316</v>
          </cell>
          <cell r="Z247">
            <v>2127418</v>
          </cell>
          <cell r="AA247">
            <v>1620248</v>
          </cell>
          <cell r="AB247">
            <v>927628</v>
          </cell>
          <cell r="AC247">
            <v>760970</v>
          </cell>
          <cell r="AD247">
            <v>835909</v>
          </cell>
          <cell r="AE247">
            <v>778756</v>
          </cell>
          <cell r="AF247">
            <v>790631</v>
          </cell>
          <cell r="AG247">
            <v>682962</v>
          </cell>
          <cell r="AI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-942</v>
          </cell>
          <cell r="O248">
            <v>2402</v>
          </cell>
          <cell r="P248">
            <v>1072278</v>
          </cell>
          <cell r="Q248">
            <v>874411</v>
          </cell>
          <cell r="R248">
            <v>906646</v>
          </cell>
          <cell r="S248">
            <v>845397</v>
          </cell>
          <cell r="T248">
            <v>1050930</v>
          </cell>
          <cell r="U248">
            <v>886520</v>
          </cell>
          <cell r="V248">
            <v>866384</v>
          </cell>
          <cell r="W248">
            <v>1446697</v>
          </cell>
          <cell r="X248">
            <v>1691371</v>
          </cell>
          <cell r="Y248">
            <v>2337802</v>
          </cell>
          <cell r="Z248">
            <v>2523007</v>
          </cell>
          <cell r="AA248">
            <v>1890485</v>
          </cell>
          <cell r="AB248">
            <v>1112368</v>
          </cell>
          <cell r="AC248">
            <v>886223</v>
          </cell>
          <cell r="AD248">
            <v>957786</v>
          </cell>
          <cell r="AE248">
            <v>986788</v>
          </cell>
          <cell r="AF248">
            <v>916866</v>
          </cell>
          <cell r="AG248">
            <v>852011</v>
          </cell>
          <cell r="AI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-11</v>
          </cell>
          <cell r="M249">
            <v>22</v>
          </cell>
          <cell r="N249">
            <v>0</v>
          </cell>
          <cell r="O249">
            <v>531</v>
          </cell>
          <cell r="P249">
            <v>483025</v>
          </cell>
          <cell r="Q249">
            <v>378885</v>
          </cell>
          <cell r="R249">
            <v>403581</v>
          </cell>
          <cell r="S249">
            <v>416523</v>
          </cell>
          <cell r="T249">
            <v>431265</v>
          </cell>
          <cell r="U249">
            <v>392214</v>
          </cell>
          <cell r="V249">
            <v>396809</v>
          </cell>
          <cell r="W249">
            <v>600579</v>
          </cell>
          <cell r="X249">
            <v>710612</v>
          </cell>
          <cell r="Y249">
            <v>983503</v>
          </cell>
          <cell r="Z249">
            <v>1169821</v>
          </cell>
          <cell r="AA249">
            <v>778324</v>
          </cell>
          <cell r="AB249">
            <v>493481</v>
          </cell>
          <cell r="AC249">
            <v>405142</v>
          </cell>
          <cell r="AD249">
            <v>419560</v>
          </cell>
          <cell r="AE249">
            <v>424662</v>
          </cell>
          <cell r="AF249">
            <v>404581</v>
          </cell>
          <cell r="AG249">
            <v>358744</v>
          </cell>
          <cell r="AI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-823</v>
          </cell>
          <cell r="O250">
            <v>1132</v>
          </cell>
          <cell r="P250">
            <v>455976</v>
          </cell>
          <cell r="Q250">
            <v>422243</v>
          </cell>
          <cell r="R250">
            <v>401800</v>
          </cell>
          <cell r="S250">
            <v>396140</v>
          </cell>
          <cell r="T250">
            <v>447110</v>
          </cell>
          <cell r="U250">
            <v>391814</v>
          </cell>
          <cell r="V250">
            <v>394980</v>
          </cell>
          <cell r="W250">
            <v>588653</v>
          </cell>
          <cell r="X250">
            <v>697330</v>
          </cell>
          <cell r="Y250">
            <v>919330</v>
          </cell>
          <cell r="Z250">
            <v>1088506</v>
          </cell>
          <cell r="AA250">
            <v>730587</v>
          </cell>
          <cell r="AB250">
            <v>493012</v>
          </cell>
          <cell r="AC250">
            <v>383769</v>
          </cell>
          <cell r="AD250">
            <v>400794</v>
          </cell>
          <cell r="AE250">
            <v>409650</v>
          </cell>
          <cell r="AF250">
            <v>393088</v>
          </cell>
          <cell r="AG250">
            <v>355904</v>
          </cell>
          <cell r="AI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38</v>
          </cell>
          <cell r="O251">
            <v>0</v>
          </cell>
          <cell r="P251">
            <v>865781</v>
          </cell>
          <cell r="Q251">
            <v>720267</v>
          </cell>
          <cell r="R251">
            <v>776581</v>
          </cell>
          <cell r="S251">
            <v>722006</v>
          </cell>
          <cell r="T251">
            <v>787999</v>
          </cell>
          <cell r="U251">
            <v>738616</v>
          </cell>
          <cell r="V251">
            <v>668770</v>
          </cell>
          <cell r="W251">
            <v>1137339</v>
          </cell>
          <cell r="X251">
            <v>1379993</v>
          </cell>
          <cell r="Y251">
            <v>1886364</v>
          </cell>
          <cell r="Z251">
            <v>2170827</v>
          </cell>
          <cell r="AA251">
            <v>1688725</v>
          </cell>
          <cell r="AB251">
            <v>938500</v>
          </cell>
          <cell r="AC251">
            <v>818107</v>
          </cell>
          <cell r="AD251">
            <v>748951</v>
          </cell>
          <cell r="AE251">
            <v>773452</v>
          </cell>
          <cell r="AF251">
            <v>789824</v>
          </cell>
          <cell r="AG251">
            <v>684132</v>
          </cell>
          <cell r="AI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-1</v>
          </cell>
          <cell r="N252">
            <v>-890</v>
          </cell>
          <cell r="O252">
            <v>561</v>
          </cell>
          <cell r="P252">
            <v>550470</v>
          </cell>
          <cell r="Q252">
            <v>460406</v>
          </cell>
          <cell r="R252">
            <v>496786</v>
          </cell>
          <cell r="S252">
            <v>505756</v>
          </cell>
          <cell r="T252">
            <v>514854</v>
          </cell>
          <cell r="U252">
            <v>517004</v>
          </cell>
          <cell r="V252">
            <v>435360</v>
          </cell>
          <cell r="W252">
            <v>634854</v>
          </cell>
          <cell r="X252">
            <v>810370</v>
          </cell>
          <cell r="Y252">
            <v>1063144</v>
          </cell>
          <cell r="Z252">
            <v>1271552</v>
          </cell>
          <cell r="AA252">
            <v>943795</v>
          </cell>
          <cell r="AB252">
            <v>588207</v>
          </cell>
          <cell r="AC252">
            <v>493896</v>
          </cell>
          <cell r="AD252">
            <v>501953</v>
          </cell>
          <cell r="AE252">
            <v>532526</v>
          </cell>
          <cell r="AF252">
            <v>527901</v>
          </cell>
          <cell r="AG252">
            <v>455624</v>
          </cell>
          <cell r="AI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-799</v>
          </cell>
          <cell r="N253">
            <v>0</v>
          </cell>
          <cell r="O253">
            <v>2472</v>
          </cell>
          <cell r="P253">
            <v>649995</v>
          </cell>
          <cell r="Q253">
            <v>523254</v>
          </cell>
          <cell r="R253">
            <v>560249</v>
          </cell>
          <cell r="S253">
            <v>566867</v>
          </cell>
          <cell r="T253">
            <v>605919</v>
          </cell>
          <cell r="U253">
            <v>564094</v>
          </cell>
          <cell r="V253">
            <v>538194</v>
          </cell>
          <cell r="W253">
            <v>729078</v>
          </cell>
          <cell r="X253">
            <v>949347</v>
          </cell>
          <cell r="Y253">
            <v>1278292</v>
          </cell>
          <cell r="Z253">
            <v>1435009</v>
          </cell>
          <cell r="AA253">
            <v>1254071</v>
          </cell>
          <cell r="AB253">
            <v>710157</v>
          </cell>
          <cell r="AC253">
            <v>586552</v>
          </cell>
          <cell r="AD253">
            <v>580217</v>
          </cell>
          <cell r="AE253">
            <v>625860</v>
          </cell>
          <cell r="AF253">
            <v>611319</v>
          </cell>
          <cell r="AG253">
            <v>513989</v>
          </cell>
          <cell r="AI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-5897</v>
          </cell>
          <cell r="N254">
            <v>-3375</v>
          </cell>
          <cell r="O254">
            <v>-1229</v>
          </cell>
          <cell r="P254">
            <v>624745</v>
          </cell>
          <cell r="Q254">
            <v>517452</v>
          </cell>
          <cell r="R254">
            <v>524695</v>
          </cell>
          <cell r="S254">
            <v>534446</v>
          </cell>
          <cell r="T254">
            <v>617033</v>
          </cell>
          <cell r="U254">
            <v>494797</v>
          </cell>
          <cell r="V254">
            <v>526894</v>
          </cell>
          <cell r="W254">
            <v>685500</v>
          </cell>
          <cell r="X254">
            <v>872529</v>
          </cell>
          <cell r="Y254">
            <v>1191667</v>
          </cell>
          <cell r="Z254">
            <v>1336228</v>
          </cell>
          <cell r="AA254">
            <v>1264505</v>
          </cell>
          <cell r="AB254">
            <v>667833</v>
          </cell>
          <cell r="AC254">
            <v>584662</v>
          </cell>
          <cell r="AD254">
            <v>509606</v>
          </cell>
          <cell r="AE254">
            <v>601733</v>
          </cell>
          <cell r="AF254">
            <v>589553</v>
          </cell>
          <cell r="AG254">
            <v>490864</v>
          </cell>
          <cell r="AI254">
            <v>0</v>
          </cell>
        </row>
        <row r="255">
          <cell r="I255">
            <v>0</v>
          </cell>
          <cell r="J255">
            <v>58</v>
          </cell>
          <cell r="K255">
            <v>62</v>
          </cell>
          <cell r="L255">
            <v>72</v>
          </cell>
          <cell r="M255">
            <v>0</v>
          </cell>
          <cell r="N255">
            <v>0</v>
          </cell>
          <cell r="O255">
            <v>-3061</v>
          </cell>
          <cell r="P255">
            <v>819928</v>
          </cell>
          <cell r="Q255">
            <v>610156</v>
          </cell>
          <cell r="R255">
            <v>667943</v>
          </cell>
          <cell r="S255">
            <v>662160</v>
          </cell>
          <cell r="T255">
            <v>720061</v>
          </cell>
          <cell r="U255">
            <v>704140</v>
          </cell>
          <cell r="V255">
            <v>633068</v>
          </cell>
          <cell r="W255">
            <v>812041</v>
          </cell>
          <cell r="X255">
            <v>1022334</v>
          </cell>
          <cell r="Y255">
            <v>1367148</v>
          </cell>
          <cell r="Z255">
            <v>1527867</v>
          </cell>
          <cell r="AA255">
            <v>1538871</v>
          </cell>
          <cell r="AB255">
            <v>859542</v>
          </cell>
          <cell r="AC255">
            <v>704517</v>
          </cell>
          <cell r="AD255">
            <v>640672</v>
          </cell>
          <cell r="AE255">
            <v>715600</v>
          </cell>
          <cell r="AF255">
            <v>711172</v>
          </cell>
          <cell r="AG255">
            <v>599263</v>
          </cell>
          <cell r="AI255">
            <v>58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-735</v>
          </cell>
          <cell r="M256">
            <v>0</v>
          </cell>
          <cell r="N256">
            <v>-2965</v>
          </cell>
          <cell r="O256">
            <v>1053</v>
          </cell>
          <cell r="P256">
            <v>474252</v>
          </cell>
          <cell r="Q256">
            <v>355399</v>
          </cell>
          <cell r="R256">
            <v>328402</v>
          </cell>
          <cell r="S256">
            <v>392072</v>
          </cell>
          <cell r="T256">
            <v>361954</v>
          </cell>
          <cell r="U256">
            <v>351859</v>
          </cell>
          <cell r="V256">
            <v>380927</v>
          </cell>
          <cell r="W256">
            <v>466181</v>
          </cell>
          <cell r="X256">
            <v>602766</v>
          </cell>
          <cell r="Y256">
            <v>858539</v>
          </cell>
          <cell r="Z256">
            <v>940509</v>
          </cell>
          <cell r="AA256">
            <v>957121</v>
          </cell>
          <cell r="AB256">
            <v>502410</v>
          </cell>
          <cell r="AC256">
            <v>407644</v>
          </cell>
          <cell r="AD256">
            <v>319207</v>
          </cell>
          <cell r="AE256">
            <v>401607</v>
          </cell>
          <cell r="AF256">
            <v>364442</v>
          </cell>
          <cell r="AG256">
            <v>330811</v>
          </cell>
          <cell r="AI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-1001</v>
          </cell>
          <cell r="O257">
            <v>-3621</v>
          </cell>
          <cell r="P257">
            <v>862146</v>
          </cell>
          <cell r="Q257">
            <v>600578</v>
          </cell>
          <cell r="R257">
            <v>593373</v>
          </cell>
          <cell r="S257">
            <v>640785</v>
          </cell>
          <cell r="T257">
            <v>692655</v>
          </cell>
          <cell r="U257">
            <v>604392</v>
          </cell>
          <cell r="V257">
            <v>629634</v>
          </cell>
          <cell r="W257">
            <v>766187</v>
          </cell>
          <cell r="X257">
            <v>946872</v>
          </cell>
          <cell r="Y257">
            <v>1286453</v>
          </cell>
          <cell r="Z257">
            <v>1570847</v>
          </cell>
          <cell r="AA257">
            <v>1626408</v>
          </cell>
          <cell r="AB257">
            <v>868804</v>
          </cell>
          <cell r="AC257">
            <v>662860</v>
          </cell>
          <cell r="AD257">
            <v>655734</v>
          </cell>
          <cell r="AE257">
            <v>689509</v>
          </cell>
          <cell r="AF257">
            <v>684737</v>
          </cell>
          <cell r="AG257">
            <v>601315</v>
          </cell>
          <cell r="AI257">
            <v>0</v>
          </cell>
        </row>
        <row r="259">
          <cell r="I259">
            <v>0</v>
          </cell>
          <cell r="J259">
            <v>194</v>
          </cell>
          <cell r="K259">
            <v>119</v>
          </cell>
          <cell r="L259">
            <v>0</v>
          </cell>
          <cell r="M259">
            <v>0</v>
          </cell>
          <cell r="N259">
            <v>0</v>
          </cell>
          <cell r="O259">
            <v>77714</v>
          </cell>
          <cell r="P259">
            <v>69711</v>
          </cell>
          <cell r="Q259">
            <v>66493</v>
          </cell>
          <cell r="R259">
            <v>76524</v>
          </cell>
          <cell r="S259">
            <v>80197</v>
          </cell>
          <cell r="T259">
            <v>68129</v>
          </cell>
          <cell r="U259">
            <v>76488</v>
          </cell>
          <cell r="V259">
            <v>78491</v>
          </cell>
          <cell r="W259">
            <v>75517</v>
          </cell>
          <cell r="X259">
            <v>91182</v>
          </cell>
          <cell r="Y259">
            <v>105116</v>
          </cell>
          <cell r="Z259">
            <v>106091</v>
          </cell>
          <cell r="AA259">
            <v>86879</v>
          </cell>
          <cell r="AB259">
            <v>70136</v>
          </cell>
          <cell r="AC259">
            <v>76377</v>
          </cell>
          <cell r="AD259">
            <v>88400</v>
          </cell>
          <cell r="AE259">
            <v>82810</v>
          </cell>
          <cell r="AF259">
            <v>71952</v>
          </cell>
          <cell r="AG259">
            <v>76009</v>
          </cell>
          <cell r="AI259">
            <v>194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-60</v>
          </cell>
          <cell r="O260">
            <v>39660</v>
          </cell>
          <cell r="P260">
            <v>42301</v>
          </cell>
          <cell r="Q260">
            <v>43489</v>
          </cell>
          <cell r="R260">
            <v>45711</v>
          </cell>
          <cell r="S260">
            <v>52705</v>
          </cell>
          <cell r="T260">
            <v>47301</v>
          </cell>
          <cell r="U260">
            <v>45069</v>
          </cell>
          <cell r="V260">
            <v>42541</v>
          </cell>
          <cell r="W260">
            <v>46258</v>
          </cell>
          <cell r="X260">
            <v>48500</v>
          </cell>
          <cell r="Y260">
            <v>62192</v>
          </cell>
          <cell r="Z260">
            <v>65566</v>
          </cell>
          <cell r="AA260">
            <v>48905</v>
          </cell>
          <cell r="AB260">
            <v>42449</v>
          </cell>
          <cell r="AC260">
            <v>44985</v>
          </cell>
          <cell r="AD260">
            <v>53117</v>
          </cell>
          <cell r="AE260">
            <v>45908</v>
          </cell>
          <cell r="AF260">
            <v>52256</v>
          </cell>
          <cell r="AG260">
            <v>42221</v>
          </cell>
          <cell r="AI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-51</v>
          </cell>
          <cell r="O261">
            <v>293396</v>
          </cell>
          <cell r="P261">
            <v>258024</v>
          </cell>
          <cell r="Q261">
            <v>295214</v>
          </cell>
          <cell r="R261">
            <v>282790</v>
          </cell>
          <cell r="S261">
            <v>264545</v>
          </cell>
          <cell r="T261">
            <v>275765</v>
          </cell>
          <cell r="U261">
            <v>247762</v>
          </cell>
          <cell r="V261">
            <v>281274</v>
          </cell>
          <cell r="W261">
            <v>273435</v>
          </cell>
          <cell r="X261">
            <v>280373</v>
          </cell>
          <cell r="Y261">
            <v>319308</v>
          </cell>
          <cell r="Z261">
            <v>299466</v>
          </cell>
          <cell r="AA261">
            <v>273387</v>
          </cell>
          <cell r="AB261">
            <v>249883</v>
          </cell>
          <cell r="AC261">
            <v>243573</v>
          </cell>
          <cell r="AD261">
            <v>268024</v>
          </cell>
          <cell r="AE261">
            <v>258762</v>
          </cell>
          <cell r="AF261">
            <v>261501</v>
          </cell>
          <cell r="AG261">
            <v>220337</v>
          </cell>
          <cell r="AI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-36</v>
          </cell>
          <cell r="N262">
            <v>0</v>
          </cell>
          <cell r="O262">
            <v>84277</v>
          </cell>
          <cell r="P262">
            <v>64302</v>
          </cell>
          <cell r="Q262">
            <v>71610</v>
          </cell>
          <cell r="R262">
            <v>89484</v>
          </cell>
          <cell r="S262">
            <v>89314</v>
          </cell>
          <cell r="T262">
            <v>89918</v>
          </cell>
          <cell r="U262">
            <v>69367</v>
          </cell>
          <cell r="V262">
            <v>78335</v>
          </cell>
          <cell r="W262">
            <v>86227</v>
          </cell>
          <cell r="X262">
            <v>91630</v>
          </cell>
          <cell r="Y262">
            <v>124079</v>
          </cell>
          <cell r="Z262">
            <v>112158</v>
          </cell>
          <cell r="AA262">
            <v>85570</v>
          </cell>
          <cell r="AB262">
            <v>77984</v>
          </cell>
          <cell r="AC262">
            <v>67166</v>
          </cell>
          <cell r="AD262">
            <v>78231</v>
          </cell>
          <cell r="AE262">
            <v>70001</v>
          </cell>
          <cell r="AF262">
            <v>77463</v>
          </cell>
          <cell r="AG262">
            <v>72847</v>
          </cell>
          <cell r="AI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-556</v>
          </cell>
          <cell r="O263">
            <v>129774</v>
          </cell>
          <cell r="P263">
            <v>92861</v>
          </cell>
          <cell r="Q263">
            <v>98770</v>
          </cell>
          <cell r="R263">
            <v>120489</v>
          </cell>
          <cell r="S263">
            <v>99311</v>
          </cell>
          <cell r="T263">
            <v>102477</v>
          </cell>
          <cell r="U263">
            <v>108316</v>
          </cell>
          <cell r="V263">
            <v>98166</v>
          </cell>
          <cell r="W263">
            <v>110807</v>
          </cell>
          <cell r="X263">
            <v>130929</v>
          </cell>
          <cell r="Y263">
            <v>159672</v>
          </cell>
          <cell r="Z263">
            <v>167660</v>
          </cell>
          <cell r="AA263">
            <v>116181</v>
          </cell>
          <cell r="AB263">
            <v>87650</v>
          </cell>
          <cell r="AC263">
            <v>101576</v>
          </cell>
          <cell r="AD263">
            <v>106197</v>
          </cell>
          <cell r="AE263">
            <v>99519</v>
          </cell>
          <cell r="AF263">
            <v>101522</v>
          </cell>
          <cell r="AG263">
            <v>101747</v>
          </cell>
          <cell r="AI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255691</v>
          </cell>
          <cell r="P264">
            <v>190037</v>
          </cell>
          <cell r="Q264">
            <v>225200</v>
          </cell>
          <cell r="R264">
            <v>225200</v>
          </cell>
          <cell r="S264">
            <v>238967</v>
          </cell>
          <cell r="T264">
            <v>235696</v>
          </cell>
          <cell r="U264">
            <v>255104</v>
          </cell>
          <cell r="V264">
            <v>207773</v>
          </cell>
          <cell r="W264">
            <v>271330</v>
          </cell>
          <cell r="X264">
            <v>311315</v>
          </cell>
          <cell r="Y264">
            <v>362489</v>
          </cell>
          <cell r="Z264">
            <v>382346</v>
          </cell>
          <cell r="AA264">
            <v>269504</v>
          </cell>
          <cell r="AB264">
            <v>221884</v>
          </cell>
          <cell r="AC264">
            <v>227903</v>
          </cell>
          <cell r="AD264">
            <v>274642</v>
          </cell>
          <cell r="AE264">
            <v>254349</v>
          </cell>
          <cell r="AF264">
            <v>249004</v>
          </cell>
          <cell r="AG264">
            <v>226178</v>
          </cell>
          <cell r="AI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-170</v>
          </cell>
          <cell r="M265">
            <v>-41</v>
          </cell>
          <cell r="N265">
            <v>-324</v>
          </cell>
          <cell r="O265">
            <v>812385</v>
          </cell>
          <cell r="P265">
            <v>769558</v>
          </cell>
          <cell r="Q265">
            <v>714911</v>
          </cell>
          <cell r="R265">
            <v>838713</v>
          </cell>
          <cell r="S265">
            <v>772316</v>
          </cell>
          <cell r="T265">
            <v>794812</v>
          </cell>
          <cell r="U265">
            <v>773263</v>
          </cell>
          <cell r="V265">
            <v>746984</v>
          </cell>
          <cell r="W265">
            <v>853317</v>
          </cell>
          <cell r="X265">
            <v>596009</v>
          </cell>
          <cell r="Y265">
            <v>191567</v>
          </cell>
          <cell r="Z265">
            <v>490510</v>
          </cell>
          <cell r="AA265">
            <v>420541</v>
          </cell>
          <cell r="AB265">
            <v>507553</v>
          </cell>
          <cell r="AC265">
            <v>854520</v>
          </cell>
          <cell r="AD265">
            <v>823364</v>
          </cell>
          <cell r="AE265">
            <v>235261</v>
          </cell>
          <cell r="AF265">
            <v>474310</v>
          </cell>
          <cell r="AG265">
            <v>272717</v>
          </cell>
          <cell r="AI265">
            <v>0</v>
          </cell>
        </row>
        <row r="266">
          <cell r="I266">
            <v>0</v>
          </cell>
          <cell r="J266">
            <v>33</v>
          </cell>
          <cell r="K266">
            <v>14</v>
          </cell>
          <cell r="L266">
            <v>0</v>
          </cell>
          <cell r="M266">
            <v>0</v>
          </cell>
          <cell r="N266">
            <v>-1015</v>
          </cell>
          <cell r="O266">
            <v>74635</v>
          </cell>
          <cell r="P266">
            <v>68984</v>
          </cell>
          <cell r="Q266">
            <v>64925</v>
          </cell>
          <cell r="R266">
            <v>76765</v>
          </cell>
          <cell r="S266">
            <v>77050</v>
          </cell>
          <cell r="T266">
            <v>86048</v>
          </cell>
          <cell r="U266">
            <v>71576</v>
          </cell>
          <cell r="V266">
            <v>69088</v>
          </cell>
          <cell r="W266">
            <v>101448</v>
          </cell>
          <cell r="X266">
            <v>101942</v>
          </cell>
          <cell r="Y266">
            <v>156232</v>
          </cell>
          <cell r="Z266">
            <v>131159</v>
          </cell>
          <cell r="AA266">
            <v>117436</v>
          </cell>
          <cell r="AB266">
            <v>132600</v>
          </cell>
          <cell r="AC266">
            <v>100995</v>
          </cell>
          <cell r="AD266">
            <v>84470</v>
          </cell>
          <cell r="AE266">
            <v>83385</v>
          </cell>
          <cell r="AF266">
            <v>75282</v>
          </cell>
          <cell r="AG266">
            <v>72505</v>
          </cell>
          <cell r="AI266">
            <v>33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84036</v>
          </cell>
          <cell r="P267">
            <v>89814</v>
          </cell>
          <cell r="Q267">
            <v>90312</v>
          </cell>
          <cell r="R267">
            <v>88874</v>
          </cell>
          <cell r="S267">
            <v>91979</v>
          </cell>
          <cell r="T267">
            <v>92059</v>
          </cell>
          <cell r="U267">
            <v>90940</v>
          </cell>
          <cell r="V267">
            <v>84373</v>
          </cell>
          <cell r="W267">
            <v>97157</v>
          </cell>
          <cell r="X267">
            <v>124763</v>
          </cell>
          <cell r="Y267">
            <v>159865</v>
          </cell>
          <cell r="Z267">
            <v>187173</v>
          </cell>
          <cell r="AA267">
            <v>115688</v>
          </cell>
          <cell r="AB267">
            <v>82003</v>
          </cell>
          <cell r="AC267">
            <v>88374</v>
          </cell>
          <cell r="AD267">
            <v>93701</v>
          </cell>
          <cell r="AE267">
            <v>87354</v>
          </cell>
          <cell r="AF267">
            <v>99944</v>
          </cell>
          <cell r="AG267">
            <v>84872</v>
          </cell>
          <cell r="AI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-110</v>
          </cell>
          <cell r="P268">
            <v>60874</v>
          </cell>
          <cell r="Q268">
            <v>60672</v>
          </cell>
          <cell r="R268">
            <v>101095</v>
          </cell>
          <cell r="S268">
            <v>106338</v>
          </cell>
          <cell r="T268">
            <v>77284</v>
          </cell>
          <cell r="U268">
            <v>78712</v>
          </cell>
          <cell r="V268">
            <v>65422</v>
          </cell>
          <cell r="W268">
            <v>81763</v>
          </cell>
          <cell r="X268">
            <v>90753</v>
          </cell>
          <cell r="Y268">
            <v>109240</v>
          </cell>
          <cell r="Z268">
            <v>111987</v>
          </cell>
          <cell r="AA268">
            <v>85844</v>
          </cell>
          <cell r="AB268">
            <v>71082</v>
          </cell>
          <cell r="AC268">
            <v>66046</v>
          </cell>
          <cell r="AD268">
            <v>75187</v>
          </cell>
          <cell r="AE268">
            <v>71620</v>
          </cell>
          <cell r="AF268">
            <v>74505</v>
          </cell>
          <cell r="AG268">
            <v>64832</v>
          </cell>
          <cell r="AI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163219</v>
          </cell>
          <cell r="Q269">
            <v>157623</v>
          </cell>
          <cell r="R269">
            <v>171844</v>
          </cell>
          <cell r="S269">
            <v>171000</v>
          </cell>
          <cell r="T269">
            <v>171055</v>
          </cell>
          <cell r="U269">
            <v>166006</v>
          </cell>
          <cell r="V269">
            <v>154018</v>
          </cell>
          <cell r="W269">
            <v>189295</v>
          </cell>
          <cell r="X269">
            <v>232400</v>
          </cell>
          <cell r="Y269">
            <v>260270</v>
          </cell>
          <cell r="Z269">
            <v>268468</v>
          </cell>
          <cell r="AA269">
            <v>204246</v>
          </cell>
          <cell r="AB269">
            <v>158078</v>
          </cell>
          <cell r="AC269">
            <v>143616</v>
          </cell>
          <cell r="AD269">
            <v>164518</v>
          </cell>
          <cell r="AE269">
            <v>161818</v>
          </cell>
          <cell r="AF269">
            <v>143609</v>
          </cell>
          <cell r="AG269">
            <v>139369</v>
          </cell>
          <cell r="AI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126363</v>
          </cell>
          <cell r="Q270">
            <v>119487</v>
          </cell>
          <cell r="R270">
            <v>131451</v>
          </cell>
          <cell r="S270">
            <v>131084</v>
          </cell>
          <cell r="T270">
            <v>163876</v>
          </cell>
          <cell r="U270">
            <v>149983</v>
          </cell>
          <cell r="V270">
            <v>145423</v>
          </cell>
          <cell r="W270">
            <v>167598</v>
          </cell>
          <cell r="X270">
            <v>155499</v>
          </cell>
          <cell r="Y270">
            <v>165210</v>
          </cell>
          <cell r="Z270">
            <v>183848</v>
          </cell>
          <cell r="AA270">
            <v>153512</v>
          </cell>
          <cell r="AB270">
            <v>144234</v>
          </cell>
          <cell r="AC270">
            <v>147378</v>
          </cell>
          <cell r="AD270">
            <v>140568</v>
          </cell>
          <cell r="AE270">
            <v>144539</v>
          </cell>
          <cell r="AF270">
            <v>151792</v>
          </cell>
          <cell r="AG270">
            <v>128900</v>
          </cell>
          <cell r="AI270">
            <v>0</v>
          </cell>
        </row>
        <row r="271">
          <cell r="I271">
            <v>0</v>
          </cell>
          <cell r="J271">
            <v>13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-101</v>
          </cell>
          <cell r="P271">
            <v>155374</v>
          </cell>
          <cell r="Q271">
            <v>151226</v>
          </cell>
          <cell r="R271">
            <v>156095</v>
          </cell>
          <cell r="S271">
            <v>154645</v>
          </cell>
          <cell r="T271">
            <v>164632</v>
          </cell>
          <cell r="U271">
            <v>148209</v>
          </cell>
          <cell r="V271">
            <v>153537</v>
          </cell>
          <cell r="W271">
            <v>168423</v>
          </cell>
          <cell r="X271">
            <v>165886</v>
          </cell>
          <cell r="Y271">
            <v>124459</v>
          </cell>
          <cell r="Z271">
            <v>283807</v>
          </cell>
          <cell r="AA271">
            <v>173928</v>
          </cell>
          <cell r="AB271">
            <v>144888</v>
          </cell>
          <cell r="AC271">
            <v>126463</v>
          </cell>
          <cell r="AD271">
            <v>142164</v>
          </cell>
          <cell r="AE271">
            <v>137050</v>
          </cell>
          <cell r="AF271">
            <v>134849</v>
          </cell>
          <cell r="AG271">
            <v>132599</v>
          </cell>
          <cell r="AI271">
            <v>13</v>
          </cell>
        </row>
        <row r="272">
          <cell r="I272">
            <v>-126</v>
          </cell>
          <cell r="J272">
            <v>0</v>
          </cell>
          <cell r="K272">
            <v>0</v>
          </cell>
          <cell r="L272">
            <v>0</v>
          </cell>
          <cell r="M272">
            <v>-10</v>
          </cell>
          <cell r="N272">
            <v>0</v>
          </cell>
          <cell r="O272">
            <v>0</v>
          </cell>
          <cell r="P272">
            <v>130910</v>
          </cell>
          <cell r="Q272">
            <v>121821</v>
          </cell>
          <cell r="R272">
            <v>148266</v>
          </cell>
          <cell r="S272">
            <v>147098</v>
          </cell>
          <cell r="T272">
            <v>158004</v>
          </cell>
          <cell r="U272">
            <v>150038</v>
          </cell>
          <cell r="V272">
            <v>133288</v>
          </cell>
          <cell r="W272">
            <v>175280</v>
          </cell>
          <cell r="X272">
            <v>185141</v>
          </cell>
          <cell r="Y272">
            <v>228708</v>
          </cell>
          <cell r="Z272">
            <v>260221</v>
          </cell>
          <cell r="AA272">
            <v>213056</v>
          </cell>
          <cell r="AB272">
            <v>144696</v>
          </cell>
          <cell r="AC272">
            <v>133696</v>
          </cell>
          <cell r="AD272">
            <v>155638</v>
          </cell>
          <cell r="AE272">
            <v>151158</v>
          </cell>
          <cell r="AF272">
            <v>152751</v>
          </cell>
          <cell r="AG272">
            <v>145705</v>
          </cell>
          <cell r="AI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-110</v>
          </cell>
          <cell r="N273">
            <v>-2</v>
          </cell>
          <cell r="O273">
            <v>-231</v>
          </cell>
          <cell r="P273">
            <v>46739</v>
          </cell>
          <cell r="Q273">
            <v>43268</v>
          </cell>
          <cell r="R273">
            <v>41932</v>
          </cell>
          <cell r="S273">
            <v>38389</v>
          </cell>
          <cell r="T273">
            <v>35350</v>
          </cell>
          <cell r="U273">
            <v>47045</v>
          </cell>
          <cell r="V273">
            <v>37072</v>
          </cell>
          <cell r="W273">
            <v>46257</v>
          </cell>
          <cell r="X273">
            <v>50941</v>
          </cell>
          <cell r="Y273">
            <v>54364</v>
          </cell>
          <cell r="Z273">
            <v>68519</v>
          </cell>
          <cell r="AA273">
            <v>50135</v>
          </cell>
          <cell r="AB273">
            <v>42358</v>
          </cell>
          <cell r="AC273">
            <v>40676</v>
          </cell>
          <cell r="AD273">
            <v>42060</v>
          </cell>
          <cell r="AE273">
            <v>44957</v>
          </cell>
          <cell r="AF273">
            <v>46202</v>
          </cell>
          <cell r="AG273">
            <v>45305</v>
          </cell>
          <cell r="AI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108849</v>
          </cell>
          <cell r="Q274">
            <v>101675</v>
          </cell>
          <cell r="R274">
            <v>120790</v>
          </cell>
          <cell r="S274">
            <v>113583</v>
          </cell>
          <cell r="T274">
            <v>114750</v>
          </cell>
          <cell r="U274">
            <v>41671</v>
          </cell>
          <cell r="V274">
            <v>164886</v>
          </cell>
          <cell r="W274">
            <v>94148</v>
          </cell>
          <cell r="X274">
            <v>106334</v>
          </cell>
          <cell r="Y274">
            <v>121368</v>
          </cell>
          <cell r="Z274">
            <v>141938</v>
          </cell>
          <cell r="AA274">
            <v>114057</v>
          </cell>
          <cell r="AB274">
            <v>88901</v>
          </cell>
          <cell r="AC274">
            <v>84055</v>
          </cell>
          <cell r="AD274">
            <v>100602</v>
          </cell>
          <cell r="AE274">
            <v>102822</v>
          </cell>
          <cell r="AF274">
            <v>104663</v>
          </cell>
          <cell r="AG274">
            <v>91493</v>
          </cell>
          <cell r="AI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-321</v>
          </cell>
          <cell r="N275">
            <v>-228</v>
          </cell>
          <cell r="O275">
            <v>0</v>
          </cell>
          <cell r="P275">
            <v>1288344</v>
          </cell>
          <cell r="Q275">
            <v>1210445</v>
          </cell>
          <cell r="R275">
            <v>1422671</v>
          </cell>
          <cell r="S275">
            <v>1319488</v>
          </cell>
          <cell r="T275">
            <v>1637476</v>
          </cell>
          <cell r="U275">
            <v>1288524</v>
          </cell>
          <cell r="V275">
            <v>1238155</v>
          </cell>
          <cell r="W275">
            <v>1424391</v>
          </cell>
          <cell r="X275">
            <v>1343365</v>
          </cell>
          <cell r="Y275">
            <v>1470969</v>
          </cell>
          <cell r="Z275">
            <v>1591531</v>
          </cell>
          <cell r="AA275">
            <v>1936571</v>
          </cell>
          <cell r="AB275">
            <v>967049</v>
          </cell>
          <cell r="AC275">
            <v>1290340</v>
          </cell>
          <cell r="AD275">
            <v>1329360</v>
          </cell>
          <cell r="AE275">
            <v>1295054</v>
          </cell>
          <cell r="AF275">
            <v>1414364</v>
          </cell>
          <cell r="AG275">
            <v>1189035</v>
          </cell>
          <cell r="AI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-1462</v>
          </cell>
          <cell r="P276">
            <v>114896</v>
          </cell>
          <cell r="Q276">
            <v>101929</v>
          </cell>
          <cell r="R276">
            <v>100877</v>
          </cell>
          <cell r="S276">
            <v>85103</v>
          </cell>
          <cell r="T276">
            <v>83204</v>
          </cell>
          <cell r="U276">
            <v>86927</v>
          </cell>
          <cell r="V276">
            <v>73016</v>
          </cell>
          <cell r="W276">
            <v>91227</v>
          </cell>
          <cell r="X276">
            <v>110802</v>
          </cell>
          <cell r="Y276">
            <v>128633</v>
          </cell>
          <cell r="Z276">
            <v>133751</v>
          </cell>
          <cell r="AA276">
            <v>130178</v>
          </cell>
          <cell r="AB276">
            <v>84825</v>
          </cell>
          <cell r="AC276">
            <v>68090</v>
          </cell>
          <cell r="AD276">
            <v>68049</v>
          </cell>
          <cell r="AE276">
            <v>69201</v>
          </cell>
          <cell r="AF276">
            <v>80037</v>
          </cell>
          <cell r="AG276">
            <v>69153</v>
          </cell>
          <cell r="AI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55904</v>
          </cell>
          <cell r="Q277">
            <v>49836</v>
          </cell>
          <cell r="R277">
            <v>57114</v>
          </cell>
          <cell r="S277">
            <v>60673</v>
          </cell>
          <cell r="T277">
            <v>56406</v>
          </cell>
          <cell r="U277">
            <v>59737</v>
          </cell>
          <cell r="V277">
            <v>56115</v>
          </cell>
          <cell r="W277">
            <v>53165</v>
          </cell>
          <cell r="X277">
            <v>62411</v>
          </cell>
          <cell r="Y277">
            <v>73224</v>
          </cell>
          <cell r="Z277">
            <v>77593</v>
          </cell>
          <cell r="AA277">
            <v>67553</v>
          </cell>
          <cell r="AB277">
            <v>57940</v>
          </cell>
          <cell r="AC277">
            <v>50297</v>
          </cell>
          <cell r="AD277">
            <v>52498</v>
          </cell>
          <cell r="AE277">
            <v>52367</v>
          </cell>
          <cell r="AF277">
            <v>50700</v>
          </cell>
          <cell r="AG277">
            <v>48485</v>
          </cell>
          <cell r="AI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-22191</v>
          </cell>
          <cell r="P278">
            <v>400509</v>
          </cell>
          <cell r="Q278">
            <v>286583</v>
          </cell>
          <cell r="R278">
            <v>308964</v>
          </cell>
          <cell r="S278">
            <v>317266</v>
          </cell>
          <cell r="T278">
            <v>361326</v>
          </cell>
          <cell r="U278">
            <v>296825</v>
          </cell>
          <cell r="V278">
            <v>371191</v>
          </cell>
          <cell r="W278">
            <v>259188</v>
          </cell>
          <cell r="X278">
            <v>351506</v>
          </cell>
          <cell r="Y278">
            <v>447750</v>
          </cell>
          <cell r="Z278">
            <v>358486</v>
          </cell>
          <cell r="AA278">
            <v>396971</v>
          </cell>
          <cell r="AB278">
            <v>336057</v>
          </cell>
          <cell r="AC278">
            <v>297334</v>
          </cell>
          <cell r="AD278">
            <v>203490</v>
          </cell>
          <cell r="AE278">
            <v>1252661</v>
          </cell>
          <cell r="AF278">
            <v>1508322</v>
          </cell>
          <cell r="AG278">
            <v>267823</v>
          </cell>
          <cell r="AI278">
            <v>0</v>
          </cell>
        </row>
        <row r="280">
          <cell r="I280">
            <v>703896</v>
          </cell>
          <cell r="J280">
            <v>773075</v>
          </cell>
          <cell r="K280">
            <v>980770</v>
          </cell>
          <cell r="L280">
            <v>979062</v>
          </cell>
          <cell r="M280">
            <v>995688</v>
          </cell>
          <cell r="N280">
            <v>1106439</v>
          </cell>
          <cell r="O280">
            <v>740105</v>
          </cell>
          <cell r="P280">
            <v>689445</v>
          </cell>
          <cell r="Q280">
            <v>644483</v>
          </cell>
          <cell r="R280">
            <v>659976</v>
          </cell>
          <cell r="S280">
            <v>744065</v>
          </cell>
          <cell r="T280">
            <v>639046</v>
          </cell>
          <cell r="U280">
            <v>683357</v>
          </cell>
          <cell r="V280">
            <v>714620</v>
          </cell>
          <cell r="W280">
            <v>758324</v>
          </cell>
          <cell r="X280">
            <v>897702</v>
          </cell>
          <cell r="Y280">
            <v>1027356</v>
          </cell>
          <cell r="Z280">
            <v>987146</v>
          </cell>
          <cell r="AA280">
            <v>770049</v>
          </cell>
          <cell r="AB280">
            <v>613558</v>
          </cell>
          <cell r="AC280">
            <v>631254</v>
          </cell>
          <cell r="AD280">
            <v>725210</v>
          </cell>
          <cell r="AE280">
            <v>695101</v>
          </cell>
          <cell r="AF280">
            <v>630947</v>
          </cell>
          <cell r="AG280">
            <v>635588</v>
          </cell>
          <cell r="AI280">
            <v>773075</v>
          </cell>
        </row>
        <row r="281">
          <cell r="I281">
            <v>150626</v>
          </cell>
          <cell r="J281">
            <v>155578</v>
          </cell>
          <cell r="K281">
            <v>205907</v>
          </cell>
          <cell r="L281">
            <v>210391</v>
          </cell>
          <cell r="M281">
            <v>228281</v>
          </cell>
          <cell r="N281">
            <v>248992</v>
          </cell>
          <cell r="O281">
            <v>130328</v>
          </cell>
          <cell r="P281">
            <v>102343</v>
          </cell>
          <cell r="Q281">
            <v>116739</v>
          </cell>
          <cell r="R281">
            <v>113410</v>
          </cell>
          <cell r="S281">
            <v>128263</v>
          </cell>
          <cell r="T281">
            <v>121571</v>
          </cell>
          <cell r="U281">
            <v>112095</v>
          </cell>
          <cell r="V281">
            <v>113496</v>
          </cell>
          <cell r="W281">
            <v>143197</v>
          </cell>
          <cell r="X281">
            <v>173261</v>
          </cell>
          <cell r="Y281">
            <v>229850</v>
          </cell>
          <cell r="Z281">
            <v>202941</v>
          </cell>
          <cell r="AA281">
            <v>139705</v>
          </cell>
          <cell r="AB281">
            <v>105699</v>
          </cell>
          <cell r="AC281">
            <v>107241</v>
          </cell>
          <cell r="AD281">
            <v>133811</v>
          </cell>
          <cell r="AE281">
            <v>127884</v>
          </cell>
          <cell r="AF281">
            <v>109649</v>
          </cell>
          <cell r="AG281">
            <v>102150</v>
          </cell>
          <cell r="AI281">
            <v>155578</v>
          </cell>
        </row>
        <row r="282">
          <cell r="I282">
            <v>235862</v>
          </cell>
          <cell r="J282">
            <v>235147</v>
          </cell>
          <cell r="K282">
            <v>261636</v>
          </cell>
          <cell r="L282">
            <v>310576</v>
          </cell>
          <cell r="M282">
            <v>318934</v>
          </cell>
          <cell r="N282">
            <v>346628</v>
          </cell>
          <cell r="O282">
            <v>186174</v>
          </cell>
          <cell r="P282">
            <v>177912</v>
          </cell>
          <cell r="Q282">
            <v>183117</v>
          </cell>
          <cell r="R282">
            <v>210144</v>
          </cell>
          <cell r="S282">
            <v>216753</v>
          </cell>
          <cell r="T282">
            <v>205909</v>
          </cell>
          <cell r="U282">
            <v>207373</v>
          </cell>
          <cell r="V282">
            <v>191523</v>
          </cell>
          <cell r="W282">
            <v>216435</v>
          </cell>
          <cell r="X282">
            <v>219497</v>
          </cell>
          <cell r="Y282">
            <v>272391</v>
          </cell>
          <cell r="Z282">
            <v>276701</v>
          </cell>
          <cell r="AA282">
            <v>200199</v>
          </cell>
          <cell r="AB282">
            <v>168866</v>
          </cell>
          <cell r="AC282">
            <v>191733</v>
          </cell>
          <cell r="AD282">
            <v>227173</v>
          </cell>
          <cell r="AE282">
            <v>205176</v>
          </cell>
          <cell r="AF282">
            <v>218029</v>
          </cell>
          <cell r="AG282">
            <v>180851</v>
          </cell>
          <cell r="AI282">
            <v>235147</v>
          </cell>
        </row>
        <row r="283">
          <cell r="I283">
            <v>360264</v>
          </cell>
          <cell r="J283">
            <v>304532</v>
          </cell>
          <cell r="K283">
            <v>408280</v>
          </cell>
          <cell r="L283">
            <v>394683</v>
          </cell>
          <cell r="M283">
            <v>423726</v>
          </cell>
          <cell r="N283">
            <v>440910</v>
          </cell>
          <cell r="O283">
            <v>284234</v>
          </cell>
          <cell r="P283">
            <v>258613</v>
          </cell>
          <cell r="Q283">
            <v>253008</v>
          </cell>
          <cell r="R283">
            <v>298866</v>
          </cell>
          <cell r="S283">
            <v>309458</v>
          </cell>
          <cell r="T283">
            <v>315437</v>
          </cell>
          <cell r="U283">
            <v>255204</v>
          </cell>
          <cell r="V283">
            <v>285494</v>
          </cell>
          <cell r="W283">
            <v>282654</v>
          </cell>
          <cell r="X283">
            <v>302450</v>
          </cell>
          <cell r="Y283">
            <v>402803</v>
          </cell>
          <cell r="Z283">
            <v>335867</v>
          </cell>
          <cell r="AA283">
            <v>285074</v>
          </cell>
          <cell r="AB283">
            <v>233344</v>
          </cell>
          <cell r="AC283">
            <v>245225</v>
          </cell>
          <cell r="AD283">
            <v>324804</v>
          </cell>
          <cell r="AE283">
            <v>285868</v>
          </cell>
          <cell r="AF283">
            <v>286211</v>
          </cell>
          <cell r="AG283">
            <v>271357</v>
          </cell>
          <cell r="AI283">
            <v>304532</v>
          </cell>
        </row>
        <row r="284">
          <cell r="I284">
            <v>562554</v>
          </cell>
          <cell r="J284">
            <v>536237</v>
          </cell>
          <cell r="K284">
            <v>627231</v>
          </cell>
          <cell r="L284">
            <v>710972</v>
          </cell>
          <cell r="M284">
            <v>761447</v>
          </cell>
          <cell r="N284">
            <v>756673</v>
          </cell>
          <cell r="O284">
            <v>489041</v>
          </cell>
          <cell r="P284">
            <v>399488</v>
          </cell>
          <cell r="Q284">
            <v>414477</v>
          </cell>
          <cell r="R284">
            <v>492363</v>
          </cell>
          <cell r="S284">
            <v>477927</v>
          </cell>
          <cell r="T284">
            <v>472834</v>
          </cell>
          <cell r="U284">
            <v>452450</v>
          </cell>
          <cell r="V284">
            <v>628460</v>
          </cell>
          <cell r="W284">
            <v>690576</v>
          </cell>
          <cell r="X284">
            <v>679567</v>
          </cell>
          <cell r="Y284">
            <v>825881</v>
          </cell>
          <cell r="Z284">
            <v>816530</v>
          </cell>
          <cell r="AA284">
            <v>680757</v>
          </cell>
          <cell r="AB284">
            <v>565904</v>
          </cell>
          <cell r="AC284">
            <v>618825</v>
          </cell>
          <cell r="AD284">
            <v>705639</v>
          </cell>
          <cell r="AE284">
            <v>653412</v>
          </cell>
          <cell r="AF284">
            <v>666872</v>
          </cell>
          <cell r="AG284">
            <v>629122</v>
          </cell>
          <cell r="AI284">
            <v>536237</v>
          </cell>
        </row>
        <row r="285">
          <cell r="I285">
            <v>1362737</v>
          </cell>
          <cell r="J285">
            <v>1330162</v>
          </cell>
          <cell r="K285">
            <v>1445941</v>
          </cell>
          <cell r="L285">
            <v>1568949</v>
          </cell>
          <cell r="M285">
            <v>1559587</v>
          </cell>
          <cell r="N285">
            <v>1857319</v>
          </cell>
          <cell r="O285">
            <v>1265542</v>
          </cell>
          <cell r="P285">
            <v>1111631</v>
          </cell>
          <cell r="Q285">
            <v>1133055</v>
          </cell>
          <cell r="R285">
            <v>1270589</v>
          </cell>
          <cell r="S285">
            <v>1247369</v>
          </cell>
          <cell r="T285">
            <v>1259439</v>
          </cell>
          <cell r="U285">
            <v>1249736</v>
          </cell>
          <cell r="V285">
            <v>1140394</v>
          </cell>
          <cell r="W285">
            <v>1232577</v>
          </cell>
          <cell r="X285">
            <v>1324597</v>
          </cell>
          <cell r="Y285">
            <v>1389548</v>
          </cell>
          <cell r="Z285">
            <v>1473813</v>
          </cell>
          <cell r="AA285">
            <v>1272870</v>
          </cell>
          <cell r="AB285">
            <v>1078473</v>
          </cell>
          <cell r="AC285">
            <v>1170109</v>
          </cell>
          <cell r="AD285">
            <v>1304495</v>
          </cell>
          <cell r="AE285">
            <v>1275164</v>
          </cell>
          <cell r="AF285">
            <v>1245049</v>
          </cell>
          <cell r="AG285">
            <v>1151356</v>
          </cell>
          <cell r="AI285">
            <v>1330162</v>
          </cell>
        </row>
        <row r="286">
          <cell r="I286">
            <v>902571</v>
          </cell>
          <cell r="J286">
            <v>770186</v>
          </cell>
          <cell r="K286">
            <v>770586</v>
          </cell>
          <cell r="L286">
            <v>866428</v>
          </cell>
          <cell r="M286">
            <v>817155</v>
          </cell>
          <cell r="N286">
            <v>953876</v>
          </cell>
          <cell r="O286">
            <v>44987</v>
          </cell>
          <cell r="P286">
            <v>35389</v>
          </cell>
          <cell r="Q286">
            <v>37321</v>
          </cell>
          <cell r="R286">
            <v>38127</v>
          </cell>
          <cell r="S286">
            <v>39457</v>
          </cell>
          <cell r="T286">
            <v>41519</v>
          </cell>
          <cell r="U286">
            <v>36466</v>
          </cell>
          <cell r="V286">
            <v>35253</v>
          </cell>
          <cell r="W286">
            <v>53233</v>
          </cell>
          <cell r="X286">
            <v>54669</v>
          </cell>
          <cell r="Y286">
            <v>68547</v>
          </cell>
          <cell r="Z286">
            <v>73272</v>
          </cell>
          <cell r="AA286">
            <v>55031</v>
          </cell>
          <cell r="AB286">
            <v>35413</v>
          </cell>
          <cell r="AC286">
            <v>33677</v>
          </cell>
          <cell r="AD286">
            <v>38744</v>
          </cell>
          <cell r="AE286">
            <v>39111</v>
          </cell>
          <cell r="AF286">
            <v>34351</v>
          </cell>
          <cell r="AG286">
            <v>31949</v>
          </cell>
          <cell r="AI286">
            <v>770186</v>
          </cell>
        </row>
        <row r="287">
          <cell r="I287">
            <v>671512</v>
          </cell>
          <cell r="J287">
            <v>615086</v>
          </cell>
          <cell r="K287">
            <v>758442</v>
          </cell>
          <cell r="L287">
            <v>893207</v>
          </cell>
          <cell r="M287">
            <v>940405</v>
          </cell>
          <cell r="N287">
            <v>954186</v>
          </cell>
          <cell r="O287">
            <v>622183</v>
          </cell>
          <cell r="P287">
            <v>519451</v>
          </cell>
          <cell r="Q287">
            <v>551190</v>
          </cell>
          <cell r="R287">
            <v>672870</v>
          </cell>
          <cell r="S287">
            <v>658292</v>
          </cell>
          <cell r="T287">
            <v>679565</v>
          </cell>
          <cell r="U287">
            <v>590996</v>
          </cell>
          <cell r="V287">
            <v>522534</v>
          </cell>
          <cell r="W287">
            <v>701396</v>
          </cell>
          <cell r="X287">
            <v>670055</v>
          </cell>
          <cell r="Y287">
            <v>1032942</v>
          </cell>
          <cell r="Z287">
            <v>842028</v>
          </cell>
          <cell r="AA287">
            <v>745021</v>
          </cell>
          <cell r="AB287">
            <v>540665</v>
          </cell>
          <cell r="AC287">
            <v>560049</v>
          </cell>
          <cell r="AD287">
            <v>774507</v>
          </cell>
          <cell r="AE287">
            <v>662086</v>
          </cell>
          <cell r="AF287">
            <v>648932</v>
          </cell>
          <cell r="AG287">
            <v>616503</v>
          </cell>
          <cell r="AI287">
            <v>615086</v>
          </cell>
        </row>
        <row r="288">
          <cell r="I288">
            <v>687602</v>
          </cell>
          <cell r="J288">
            <v>688747</v>
          </cell>
          <cell r="K288">
            <v>818495</v>
          </cell>
          <cell r="L288">
            <v>857218</v>
          </cell>
          <cell r="M288">
            <v>933792</v>
          </cell>
          <cell r="N288">
            <v>1054708</v>
          </cell>
          <cell r="O288">
            <v>718795</v>
          </cell>
          <cell r="P288">
            <v>612683</v>
          </cell>
          <cell r="Q288">
            <v>641603</v>
          </cell>
          <cell r="R288">
            <v>661530</v>
          </cell>
          <cell r="S288">
            <v>687674</v>
          </cell>
          <cell r="T288">
            <v>721089</v>
          </cell>
          <cell r="U288">
            <v>669520</v>
          </cell>
          <cell r="V288">
            <v>631039</v>
          </cell>
          <cell r="W288">
            <v>723649</v>
          </cell>
          <cell r="X288">
            <v>750865</v>
          </cell>
          <cell r="Y288">
            <v>840884</v>
          </cell>
          <cell r="Z288">
            <v>968731</v>
          </cell>
          <cell r="AA288">
            <v>720892</v>
          </cell>
          <cell r="AB288">
            <v>595178</v>
          </cell>
          <cell r="AC288">
            <v>647798</v>
          </cell>
          <cell r="AD288">
            <v>711145</v>
          </cell>
          <cell r="AE288">
            <v>683063</v>
          </cell>
          <cell r="AF288">
            <v>740784</v>
          </cell>
          <cell r="AG288">
            <v>628973</v>
          </cell>
          <cell r="AI288">
            <v>688747</v>
          </cell>
        </row>
        <row r="289">
          <cell r="I289">
            <v>719578</v>
          </cell>
          <cell r="J289">
            <v>613193</v>
          </cell>
          <cell r="K289">
            <v>659583</v>
          </cell>
          <cell r="L289">
            <v>745545</v>
          </cell>
          <cell r="M289">
            <v>734961</v>
          </cell>
          <cell r="N289">
            <v>779397</v>
          </cell>
          <cell r="O289">
            <v>662115</v>
          </cell>
          <cell r="P289">
            <v>598232</v>
          </cell>
          <cell r="Q289">
            <v>566450</v>
          </cell>
          <cell r="R289">
            <v>597950</v>
          </cell>
          <cell r="S289">
            <v>642519</v>
          </cell>
          <cell r="T289">
            <v>611938</v>
          </cell>
          <cell r="U289">
            <v>616845</v>
          </cell>
          <cell r="V289">
            <v>519174</v>
          </cell>
          <cell r="W289">
            <v>590190</v>
          </cell>
          <cell r="X289">
            <v>531854</v>
          </cell>
          <cell r="Y289">
            <v>610641</v>
          </cell>
          <cell r="Z289">
            <v>715514</v>
          </cell>
          <cell r="AA289">
            <v>586277</v>
          </cell>
          <cell r="AB289">
            <v>497972</v>
          </cell>
          <cell r="AC289">
            <v>518024</v>
          </cell>
          <cell r="AD289">
            <v>645504</v>
          </cell>
          <cell r="AE289">
            <v>591225</v>
          </cell>
          <cell r="AF289">
            <v>607025</v>
          </cell>
          <cell r="AG289">
            <v>569325</v>
          </cell>
          <cell r="AI289">
            <v>613193</v>
          </cell>
        </row>
        <row r="290">
          <cell r="I290">
            <v>208280</v>
          </cell>
          <cell r="J290">
            <v>215637</v>
          </cell>
          <cell r="K290">
            <v>243277</v>
          </cell>
          <cell r="L290">
            <v>320183</v>
          </cell>
          <cell r="M290">
            <v>329141</v>
          </cell>
          <cell r="N290">
            <v>373370</v>
          </cell>
          <cell r="O290">
            <v>279378</v>
          </cell>
          <cell r="P290">
            <v>50950</v>
          </cell>
          <cell r="Q290">
            <v>42746</v>
          </cell>
          <cell r="R290">
            <v>50115</v>
          </cell>
          <cell r="S290">
            <v>51361</v>
          </cell>
          <cell r="T290">
            <v>50750</v>
          </cell>
          <cell r="U290">
            <v>48848</v>
          </cell>
          <cell r="V290">
            <v>45976</v>
          </cell>
          <cell r="W290">
            <v>58351</v>
          </cell>
          <cell r="X290">
            <v>62898</v>
          </cell>
          <cell r="Y290">
            <v>78424</v>
          </cell>
          <cell r="Z290">
            <v>82246</v>
          </cell>
          <cell r="AA290">
            <v>72514</v>
          </cell>
          <cell r="AB290">
            <v>53065</v>
          </cell>
          <cell r="AC290">
            <v>46729</v>
          </cell>
          <cell r="AD290">
            <v>55082</v>
          </cell>
          <cell r="AE290">
            <v>54588</v>
          </cell>
          <cell r="AF290">
            <v>48310</v>
          </cell>
          <cell r="AG290">
            <v>46601</v>
          </cell>
          <cell r="AI290">
            <v>215637</v>
          </cell>
        </row>
        <row r="291">
          <cell r="I291">
            <v>355985</v>
          </cell>
          <cell r="J291">
            <v>340467</v>
          </cell>
          <cell r="K291">
            <v>411443</v>
          </cell>
          <cell r="L291">
            <v>509976</v>
          </cell>
          <cell r="M291">
            <v>511113</v>
          </cell>
          <cell r="N291">
            <v>557325</v>
          </cell>
          <cell r="O291">
            <v>425207</v>
          </cell>
          <cell r="P291">
            <v>233233</v>
          </cell>
          <cell r="Q291">
            <v>210659</v>
          </cell>
          <cell r="R291">
            <v>216865</v>
          </cell>
          <cell r="S291">
            <v>230683</v>
          </cell>
          <cell r="T291">
            <v>248131</v>
          </cell>
          <cell r="U291">
            <v>219402</v>
          </cell>
          <cell r="V291">
            <v>209961</v>
          </cell>
          <cell r="W291">
            <v>300267</v>
          </cell>
          <cell r="X291">
            <v>285618</v>
          </cell>
          <cell r="Y291">
            <v>394821</v>
          </cell>
          <cell r="Z291">
            <v>396701</v>
          </cell>
          <cell r="AA291">
            <v>320526</v>
          </cell>
          <cell r="AB291">
            <v>229783</v>
          </cell>
          <cell r="AC291">
            <v>221497</v>
          </cell>
          <cell r="AD291">
            <v>245956</v>
          </cell>
          <cell r="AE291">
            <v>261011</v>
          </cell>
          <cell r="AF291">
            <v>261769</v>
          </cell>
          <cell r="AG291">
            <v>222105</v>
          </cell>
          <cell r="AI291">
            <v>340467</v>
          </cell>
        </row>
        <row r="292">
          <cell r="I292">
            <v>1369615</v>
          </cell>
          <cell r="J292">
            <v>1205308</v>
          </cell>
          <cell r="K292">
            <v>1268473</v>
          </cell>
          <cell r="L292">
            <v>1536471</v>
          </cell>
          <cell r="M292">
            <v>1404495</v>
          </cell>
          <cell r="N292">
            <v>1675146</v>
          </cell>
          <cell r="O292">
            <v>1275034</v>
          </cell>
          <cell r="P292">
            <v>1334160</v>
          </cell>
          <cell r="Q292">
            <v>1287155</v>
          </cell>
          <cell r="R292">
            <v>1624921</v>
          </cell>
          <cell r="S292">
            <v>1408111</v>
          </cell>
          <cell r="T292">
            <v>1628441</v>
          </cell>
          <cell r="U292">
            <v>1447533</v>
          </cell>
          <cell r="V292">
            <v>1255663</v>
          </cell>
          <cell r="W292">
            <v>1471499</v>
          </cell>
          <cell r="X292">
            <v>1342407</v>
          </cell>
          <cell r="Y292">
            <v>1480661</v>
          </cell>
          <cell r="Z292">
            <v>1645141</v>
          </cell>
          <cell r="AA292">
            <v>1416369</v>
          </cell>
          <cell r="AB292">
            <v>1324641</v>
          </cell>
          <cell r="AC292">
            <v>1109098</v>
          </cell>
          <cell r="AD292">
            <v>1575610</v>
          </cell>
          <cell r="AE292">
            <v>1442815</v>
          </cell>
          <cell r="AF292">
            <v>1584738</v>
          </cell>
          <cell r="AG292">
            <v>1313874</v>
          </cell>
          <cell r="AI292">
            <v>1205308</v>
          </cell>
        </row>
        <row r="293">
          <cell r="I293">
            <v>795625</v>
          </cell>
          <cell r="J293">
            <v>673549</v>
          </cell>
          <cell r="K293">
            <v>741206</v>
          </cell>
          <cell r="L293">
            <v>810943</v>
          </cell>
          <cell r="M293">
            <v>880474</v>
          </cell>
          <cell r="N293">
            <v>930742</v>
          </cell>
          <cell r="O293">
            <v>772612</v>
          </cell>
          <cell r="P293">
            <v>545427</v>
          </cell>
          <cell r="Q293">
            <v>544544</v>
          </cell>
          <cell r="R293">
            <v>679119</v>
          </cell>
          <cell r="S293">
            <v>626933</v>
          </cell>
          <cell r="T293">
            <v>726466</v>
          </cell>
          <cell r="U293">
            <v>615358</v>
          </cell>
          <cell r="V293">
            <v>573097</v>
          </cell>
          <cell r="W293">
            <v>628353</v>
          </cell>
          <cell r="X293">
            <v>591865</v>
          </cell>
          <cell r="Y293">
            <v>735032</v>
          </cell>
          <cell r="Z293">
            <v>790628</v>
          </cell>
          <cell r="AA293">
            <v>718055</v>
          </cell>
          <cell r="AB293">
            <v>577455</v>
          </cell>
          <cell r="AC293">
            <v>568183</v>
          </cell>
          <cell r="AD293">
            <v>694287</v>
          </cell>
          <cell r="AE293">
            <v>682385</v>
          </cell>
          <cell r="AF293">
            <v>698448</v>
          </cell>
          <cell r="AG293">
            <v>648607</v>
          </cell>
          <cell r="AI293">
            <v>673549</v>
          </cell>
        </row>
        <row r="294">
          <cell r="I294">
            <v>371453</v>
          </cell>
          <cell r="J294">
            <v>1006450</v>
          </cell>
          <cell r="K294">
            <v>1068268</v>
          </cell>
          <cell r="L294">
            <v>1251486</v>
          </cell>
          <cell r="M294">
            <v>1198601</v>
          </cell>
          <cell r="N294">
            <v>1405380</v>
          </cell>
          <cell r="O294">
            <v>1353596</v>
          </cell>
          <cell r="P294">
            <v>943671</v>
          </cell>
          <cell r="Q294">
            <v>959184</v>
          </cell>
          <cell r="R294">
            <v>1062388</v>
          </cell>
          <cell r="S294">
            <v>1141363</v>
          </cell>
          <cell r="T294">
            <v>1105201</v>
          </cell>
          <cell r="U294">
            <v>1168109</v>
          </cell>
          <cell r="V294">
            <v>918664</v>
          </cell>
          <cell r="W294">
            <v>1176508</v>
          </cell>
          <cell r="X294">
            <v>1160206</v>
          </cell>
          <cell r="Y294">
            <v>1214120</v>
          </cell>
          <cell r="Z294">
            <v>1658800</v>
          </cell>
          <cell r="AA294">
            <v>1087141</v>
          </cell>
          <cell r="AB294">
            <v>1057884</v>
          </cell>
          <cell r="AC294">
            <v>1034007</v>
          </cell>
          <cell r="AD294">
            <v>1108666</v>
          </cell>
          <cell r="AE294">
            <v>1229430</v>
          </cell>
          <cell r="AF294">
            <v>1108545</v>
          </cell>
          <cell r="AG294">
            <v>1024785</v>
          </cell>
          <cell r="AI294">
            <v>1006450</v>
          </cell>
        </row>
        <row r="295">
          <cell r="I295">
            <v>649107</v>
          </cell>
          <cell r="J295">
            <v>599385</v>
          </cell>
          <cell r="K295">
            <v>626397</v>
          </cell>
          <cell r="L295">
            <v>666274</v>
          </cell>
          <cell r="M295">
            <v>719027</v>
          </cell>
          <cell r="N295">
            <v>811844</v>
          </cell>
          <cell r="O295">
            <v>746508</v>
          </cell>
          <cell r="P295">
            <v>489757</v>
          </cell>
          <cell r="Q295">
            <v>495718</v>
          </cell>
          <cell r="R295">
            <v>567937</v>
          </cell>
          <cell r="S295">
            <v>542115</v>
          </cell>
          <cell r="T295">
            <v>651672</v>
          </cell>
          <cell r="U295">
            <v>549168</v>
          </cell>
          <cell r="V295">
            <v>513657</v>
          </cell>
          <cell r="W295">
            <v>550515</v>
          </cell>
          <cell r="X295">
            <v>522006</v>
          </cell>
          <cell r="Y295">
            <v>582864</v>
          </cell>
          <cell r="Z295">
            <v>656935</v>
          </cell>
          <cell r="AA295">
            <v>641833</v>
          </cell>
          <cell r="AB295">
            <v>474147</v>
          </cell>
          <cell r="AC295">
            <v>478701</v>
          </cell>
          <cell r="AD295">
            <v>594280</v>
          </cell>
          <cell r="AE295">
            <v>625788</v>
          </cell>
          <cell r="AF295">
            <v>578599</v>
          </cell>
          <cell r="AG295">
            <v>539505</v>
          </cell>
          <cell r="AI295">
            <v>599385</v>
          </cell>
        </row>
        <row r="296">
          <cell r="I296">
            <v>2139021</v>
          </cell>
          <cell r="J296">
            <v>1907276</v>
          </cell>
          <cell r="K296">
            <v>1866749</v>
          </cell>
          <cell r="L296">
            <v>2377231</v>
          </cell>
          <cell r="M296">
            <v>2244551</v>
          </cell>
          <cell r="N296">
            <v>2337945</v>
          </cell>
          <cell r="O296">
            <v>2605191</v>
          </cell>
          <cell r="P296">
            <v>539658</v>
          </cell>
          <cell r="Q296">
            <v>540228</v>
          </cell>
          <cell r="R296">
            <v>563431</v>
          </cell>
          <cell r="S296">
            <v>570445</v>
          </cell>
          <cell r="T296">
            <v>643036</v>
          </cell>
          <cell r="U296">
            <v>540176</v>
          </cell>
          <cell r="V296">
            <v>518800</v>
          </cell>
          <cell r="W296">
            <v>616297</v>
          </cell>
          <cell r="X296">
            <v>698553</v>
          </cell>
          <cell r="Y296">
            <v>831289</v>
          </cell>
          <cell r="Z296">
            <v>925270</v>
          </cell>
          <cell r="AA296">
            <v>928178</v>
          </cell>
          <cell r="AB296">
            <v>534823</v>
          </cell>
          <cell r="AC296">
            <v>539513</v>
          </cell>
          <cell r="AD296">
            <v>583159</v>
          </cell>
          <cell r="AE296">
            <v>614434</v>
          </cell>
          <cell r="AF296">
            <v>621486</v>
          </cell>
          <cell r="AG296">
            <v>543664</v>
          </cell>
          <cell r="AI296">
            <v>1907276</v>
          </cell>
        </row>
        <row r="297">
          <cell r="I297">
            <v>275832</v>
          </cell>
          <cell r="J297">
            <v>266792</v>
          </cell>
          <cell r="K297">
            <v>269982</v>
          </cell>
          <cell r="L297">
            <v>469382</v>
          </cell>
          <cell r="M297">
            <v>454409</v>
          </cell>
          <cell r="N297">
            <v>433910</v>
          </cell>
          <cell r="O297">
            <v>482056</v>
          </cell>
          <cell r="P297">
            <v>185324</v>
          </cell>
          <cell r="Q297">
            <v>147930</v>
          </cell>
          <cell r="R297">
            <v>167551</v>
          </cell>
          <cell r="S297">
            <v>158192</v>
          </cell>
          <cell r="T297">
            <v>180450</v>
          </cell>
          <cell r="U297">
            <v>137958</v>
          </cell>
          <cell r="V297">
            <v>139193</v>
          </cell>
          <cell r="W297">
            <v>182632</v>
          </cell>
          <cell r="X297">
            <v>193117</v>
          </cell>
          <cell r="Y297">
            <v>270952</v>
          </cell>
          <cell r="Z297">
            <v>283297</v>
          </cell>
          <cell r="AA297">
            <v>256766</v>
          </cell>
          <cell r="AB297">
            <v>166718</v>
          </cell>
          <cell r="AC297">
            <v>140752</v>
          </cell>
          <cell r="AD297">
            <v>135387</v>
          </cell>
          <cell r="AE297">
            <v>146097</v>
          </cell>
          <cell r="AF297">
            <v>154903</v>
          </cell>
          <cell r="AG297">
            <v>128943</v>
          </cell>
          <cell r="AI297">
            <v>266792</v>
          </cell>
        </row>
        <row r="298">
          <cell r="I298">
            <v>453203</v>
          </cell>
          <cell r="J298">
            <v>558954</v>
          </cell>
          <cell r="K298">
            <v>444244</v>
          </cell>
          <cell r="L298">
            <v>642621</v>
          </cell>
          <cell r="M298">
            <v>654040</v>
          </cell>
          <cell r="N298">
            <v>841357</v>
          </cell>
          <cell r="O298">
            <v>521283</v>
          </cell>
          <cell r="P298">
            <v>471536</v>
          </cell>
          <cell r="Q298">
            <v>410411</v>
          </cell>
          <cell r="R298">
            <v>462529</v>
          </cell>
          <cell r="S298">
            <v>488681</v>
          </cell>
          <cell r="T298">
            <v>484256</v>
          </cell>
          <cell r="U298">
            <v>470156</v>
          </cell>
          <cell r="V298">
            <v>454583</v>
          </cell>
          <cell r="W298">
            <v>493270</v>
          </cell>
          <cell r="X298">
            <v>510226</v>
          </cell>
          <cell r="Y298">
            <v>651841</v>
          </cell>
          <cell r="Z298">
            <v>889756</v>
          </cell>
          <cell r="AA298">
            <v>524925</v>
          </cell>
          <cell r="AB298">
            <v>492555</v>
          </cell>
          <cell r="AC298">
            <v>418347</v>
          </cell>
          <cell r="AD298">
            <v>429775</v>
          </cell>
          <cell r="AE298">
            <v>479685</v>
          </cell>
          <cell r="AF298">
            <v>459192</v>
          </cell>
          <cell r="AG298">
            <v>447147</v>
          </cell>
          <cell r="AI298">
            <v>558954</v>
          </cell>
        </row>
        <row r="299">
          <cell r="I299">
            <v>1016639</v>
          </cell>
          <cell r="J299">
            <v>1191647</v>
          </cell>
          <cell r="K299">
            <v>876124</v>
          </cell>
          <cell r="L299">
            <v>1308353</v>
          </cell>
          <cell r="M299">
            <v>1224014</v>
          </cell>
          <cell r="N299">
            <v>1205098</v>
          </cell>
          <cell r="O299">
            <v>1327025</v>
          </cell>
          <cell r="P299">
            <v>689226</v>
          </cell>
          <cell r="Q299">
            <v>659549</v>
          </cell>
          <cell r="R299">
            <v>709121</v>
          </cell>
          <cell r="S299">
            <v>714802</v>
          </cell>
          <cell r="T299">
            <v>658158</v>
          </cell>
          <cell r="U299">
            <v>602316</v>
          </cell>
          <cell r="V299">
            <v>525416</v>
          </cell>
          <cell r="W299">
            <v>589665</v>
          </cell>
          <cell r="X299">
            <v>626681</v>
          </cell>
          <cell r="Y299">
            <v>750778</v>
          </cell>
          <cell r="Z299">
            <v>756563</v>
          </cell>
          <cell r="AA299">
            <v>798198</v>
          </cell>
          <cell r="AB299">
            <v>631030</v>
          </cell>
          <cell r="AC299">
            <v>536873</v>
          </cell>
          <cell r="AD299">
            <v>628636</v>
          </cell>
          <cell r="AE299">
            <v>658301</v>
          </cell>
          <cell r="AF299">
            <v>654950</v>
          </cell>
          <cell r="AG299">
            <v>565459</v>
          </cell>
          <cell r="AI299">
            <v>1191647</v>
          </cell>
        </row>
        <row r="301"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71</v>
          </cell>
          <cell r="AI301">
            <v>0</v>
          </cell>
        </row>
        <row r="302">
          <cell r="I302">
            <v>2386</v>
          </cell>
          <cell r="J302">
            <v>3436</v>
          </cell>
          <cell r="K302">
            <v>6165</v>
          </cell>
          <cell r="L302">
            <v>7744</v>
          </cell>
          <cell r="M302">
            <v>7982</v>
          </cell>
          <cell r="N302">
            <v>8968</v>
          </cell>
          <cell r="O302">
            <v>5332</v>
          </cell>
          <cell r="P302">
            <v>2520</v>
          </cell>
          <cell r="Q302">
            <v>2632</v>
          </cell>
          <cell r="R302">
            <v>2613</v>
          </cell>
          <cell r="S302">
            <v>2804</v>
          </cell>
          <cell r="T302">
            <v>2633</v>
          </cell>
          <cell r="U302">
            <v>2506</v>
          </cell>
          <cell r="V302">
            <v>4116</v>
          </cell>
          <cell r="W302">
            <v>5245</v>
          </cell>
          <cell r="X302">
            <v>7504</v>
          </cell>
          <cell r="Y302">
            <v>8822</v>
          </cell>
          <cell r="Z302">
            <v>9288</v>
          </cell>
          <cell r="AA302">
            <v>5412</v>
          </cell>
          <cell r="AB302">
            <v>3280</v>
          </cell>
          <cell r="AC302">
            <v>2832</v>
          </cell>
          <cell r="AD302">
            <v>2813</v>
          </cell>
          <cell r="AE302">
            <v>3444</v>
          </cell>
          <cell r="AF302">
            <v>993</v>
          </cell>
          <cell r="AG302">
            <v>2506</v>
          </cell>
          <cell r="AI302">
            <v>3436</v>
          </cell>
        </row>
        <row r="303">
          <cell r="I303">
            <v>20520</v>
          </cell>
          <cell r="J303">
            <v>23580</v>
          </cell>
          <cell r="K303">
            <v>25920</v>
          </cell>
          <cell r="L303">
            <v>28500</v>
          </cell>
          <cell r="M303">
            <v>31920</v>
          </cell>
          <cell r="N303">
            <v>23400</v>
          </cell>
          <cell r="O303">
            <v>19380</v>
          </cell>
          <cell r="P303">
            <v>14340</v>
          </cell>
          <cell r="Q303">
            <v>17220</v>
          </cell>
          <cell r="R303">
            <v>25380</v>
          </cell>
          <cell r="S303">
            <v>21180</v>
          </cell>
          <cell r="T303">
            <v>20520</v>
          </cell>
          <cell r="U303">
            <v>25920</v>
          </cell>
          <cell r="V303">
            <v>30000</v>
          </cell>
          <cell r="W303">
            <v>31980</v>
          </cell>
          <cell r="X303">
            <v>31440</v>
          </cell>
          <cell r="Y303">
            <v>30540</v>
          </cell>
          <cell r="Z303">
            <v>27900</v>
          </cell>
          <cell r="AA303">
            <v>29760</v>
          </cell>
          <cell r="AB303">
            <v>22980</v>
          </cell>
          <cell r="AC303">
            <v>20160</v>
          </cell>
          <cell r="AD303">
            <v>26820</v>
          </cell>
          <cell r="AE303">
            <v>29520</v>
          </cell>
          <cell r="AF303">
            <v>27000</v>
          </cell>
          <cell r="AG303">
            <v>27900</v>
          </cell>
          <cell r="AI303">
            <v>23580</v>
          </cell>
        </row>
        <row r="304">
          <cell r="I304">
            <v>566</v>
          </cell>
          <cell r="J304">
            <v>2529</v>
          </cell>
          <cell r="K304">
            <v>4013</v>
          </cell>
          <cell r="L304">
            <v>3910</v>
          </cell>
          <cell r="M304">
            <v>3892</v>
          </cell>
          <cell r="N304">
            <v>4523</v>
          </cell>
          <cell r="O304">
            <v>1435</v>
          </cell>
          <cell r="P304">
            <v>1769</v>
          </cell>
          <cell r="Q304">
            <v>605</v>
          </cell>
          <cell r="R304">
            <v>717</v>
          </cell>
          <cell r="S304">
            <v>569</v>
          </cell>
          <cell r="T304">
            <v>529</v>
          </cell>
          <cell r="U304">
            <v>631</v>
          </cell>
          <cell r="V304">
            <v>2330</v>
          </cell>
          <cell r="W304">
            <v>3203</v>
          </cell>
          <cell r="X304">
            <v>3437</v>
          </cell>
          <cell r="Y304">
            <v>4143</v>
          </cell>
          <cell r="Z304">
            <v>5570</v>
          </cell>
          <cell r="AA304">
            <v>3023</v>
          </cell>
          <cell r="AB304">
            <v>1650</v>
          </cell>
          <cell r="AC304">
            <v>918</v>
          </cell>
          <cell r="AD304">
            <v>950</v>
          </cell>
          <cell r="AE304">
            <v>979</v>
          </cell>
          <cell r="AF304">
            <v>852</v>
          </cell>
          <cell r="AG304">
            <v>841</v>
          </cell>
          <cell r="AI304">
            <v>2529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I305">
            <v>0</v>
          </cell>
        </row>
        <row r="306">
          <cell r="I306">
            <v>6882</v>
          </cell>
          <cell r="J306">
            <v>10827</v>
          </cell>
          <cell r="K306">
            <v>14754</v>
          </cell>
          <cell r="L306">
            <v>18795</v>
          </cell>
          <cell r="M306">
            <v>17271</v>
          </cell>
          <cell r="N306">
            <v>52289</v>
          </cell>
          <cell r="O306">
            <v>66131</v>
          </cell>
          <cell r="P306">
            <v>42005</v>
          </cell>
          <cell r="Q306">
            <v>47686</v>
          </cell>
          <cell r="R306">
            <v>48446</v>
          </cell>
          <cell r="S306">
            <v>45465</v>
          </cell>
          <cell r="T306">
            <v>45352</v>
          </cell>
          <cell r="U306">
            <v>52002</v>
          </cell>
          <cell r="V306">
            <v>45387</v>
          </cell>
          <cell r="W306">
            <v>62754</v>
          </cell>
          <cell r="X306">
            <v>122475</v>
          </cell>
          <cell r="Y306">
            <v>75422</v>
          </cell>
          <cell r="Z306">
            <v>63217</v>
          </cell>
          <cell r="AA306">
            <v>55571</v>
          </cell>
          <cell r="AB306">
            <v>50645</v>
          </cell>
          <cell r="AC306">
            <v>62086</v>
          </cell>
          <cell r="AD306">
            <v>66686</v>
          </cell>
          <cell r="AE306">
            <v>57945</v>
          </cell>
          <cell r="AF306">
            <v>65512</v>
          </cell>
          <cell r="AG306">
            <v>62562</v>
          </cell>
          <cell r="AI306">
            <v>10827</v>
          </cell>
        </row>
        <row r="307">
          <cell r="I307">
            <v>13861</v>
          </cell>
          <cell r="J307">
            <v>29370</v>
          </cell>
          <cell r="K307">
            <v>5480</v>
          </cell>
          <cell r="L307">
            <v>7237</v>
          </cell>
          <cell r="M307">
            <v>6275</v>
          </cell>
          <cell r="N307">
            <v>10252</v>
          </cell>
          <cell r="O307">
            <v>36392</v>
          </cell>
          <cell r="P307">
            <v>17132</v>
          </cell>
          <cell r="Q307">
            <v>24956</v>
          </cell>
          <cell r="R307">
            <v>40273</v>
          </cell>
          <cell r="S307">
            <v>16029</v>
          </cell>
          <cell r="T307">
            <v>12125</v>
          </cell>
          <cell r="U307">
            <v>15432</v>
          </cell>
          <cell r="V307">
            <v>20374</v>
          </cell>
          <cell r="W307">
            <v>8804</v>
          </cell>
          <cell r="X307">
            <v>5388</v>
          </cell>
          <cell r="Y307">
            <v>7537</v>
          </cell>
          <cell r="Z307">
            <v>8350</v>
          </cell>
          <cell r="AA307">
            <v>22353</v>
          </cell>
          <cell r="AB307">
            <v>23854</v>
          </cell>
          <cell r="AC307">
            <v>22043</v>
          </cell>
          <cell r="AD307">
            <v>24890</v>
          </cell>
          <cell r="AE307">
            <v>44018</v>
          </cell>
          <cell r="AF307">
            <v>35328</v>
          </cell>
          <cell r="AG307">
            <v>24479</v>
          </cell>
          <cell r="AI307">
            <v>29370</v>
          </cell>
        </row>
        <row r="308"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</row>
        <row r="309">
          <cell r="I309">
            <v>3440</v>
          </cell>
          <cell r="J309">
            <v>3840</v>
          </cell>
          <cell r="K309">
            <v>6920</v>
          </cell>
          <cell r="L309">
            <v>14160</v>
          </cell>
          <cell r="M309">
            <v>15240</v>
          </cell>
          <cell r="N309">
            <v>10480</v>
          </cell>
          <cell r="O309">
            <v>8360</v>
          </cell>
          <cell r="P309">
            <v>4680</v>
          </cell>
          <cell r="Q309">
            <v>3840</v>
          </cell>
          <cell r="R309">
            <v>3880</v>
          </cell>
          <cell r="S309">
            <v>3440</v>
          </cell>
          <cell r="T309">
            <v>2720</v>
          </cell>
          <cell r="U309">
            <v>2920</v>
          </cell>
          <cell r="V309">
            <v>2800</v>
          </cell>
          <cell r="W309">
            <v>11880</v>
          </cell>
          <cell r="X309">
            <v>12760</v>
          </cell>
          <cell r="Y309">
            <v>21920</v>
          </cell>
          <cell r="Z309">
            <v>12240</v>
          </cell>
          <cell r="AA309">
            <v>7960</v>
          </cell>
          <cell r="AB309">
            <v>3840</v>
          </cell>
          <cell r="AC309">
            <v>3040</v>
          </cell>
          <cell r="AD309">
            <v>3360</v>
          </cell>
          <cell r="AE309">
            <v>4200</v>
          </cell>
          <cell r="AF309">
            <v>3600</v>
          </cell>
          <cell r="AG309">
            <v>4160</v>
          </cell>
          <cell r="AI309">
            <v>3840</v>
          </cell>
        </row>
        <row r="310">
          <cell r="I310">
            <v>10068</v>
          </cell>
          <cell r="J310">
            <v>8008</v>
          </cell>
          <cell r="K310">
            <v>9849</v>
          </cell>
          <cell r="L310">
            <v>10480</v>
          </cell>
          <cell r="M310">
            <v>10812</v>
          </cell>
          <cell r="N310">
            <v>10512</v>
          </cell>
          <cell r="O310">
            <v>7144</v>
          </cell>
          <cell r="P310">
            <v>6880</v>
          </cell>
          <cell r="Q310">
            <v>6144</v>
          </cell>
          <cell r="R310">
            <v>5707</v>
          </cell>
          <cell r="S310">
            <v>6968</v>
          </cell>
          <cell r="T310">
            <v>6467</v>
          </cell>
          <cell r="U310">
            <v>6452</v>
          </cell>
          <cell r="V310">
            <v>6072</v>
          </cell>
          <cell r="W310">
            <v>7769</v>
          </cell>
          <cell r="X310">
            <v>6848</v>
          </cell>
          <cell r="Y310">
            <v>7884</v>
          </cell>
          <cell r="Z310">
            <v>8816</v>
          </cell>
          <cell r="AA310">
            <v>8376</v>
          </cell>
          <cell r="AB310">
            <v>6896</v>
          </cell>
          <cell r="AC310">
            <v>6032</v>
          </cell>
          <cell r="AD310">
            <v>7266</v>
          </cell>
          <cell r="AE310">
            <v>6826</v>
          </cell>
          <cell r="AF310">
            <v>6138</v>
          </cell>
          <cell r="AG310">
            <v>6831</v>
          </cell>
          <cell r="AI310">
            <v>8008</v>
          </cell>
        </row>
        <row r="311"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I311">
            <v>0</v>
          </cell>
        </row>
        <row r="312">
          <cell r="I312">
            <v>148120</v>
          </cell>
          <cell r="J312">
            <v>139640</v>
          </cell>
          <cell r="K312">
            <v>132480</v>
          </cell>
          <cell r="L312">
            <v>122120</v>
          </cell>
          <cell r="M312">
            <v>121920</v>
          </cell>
          <cell r="N312">
            <v>131600</v>
          </cell>
          <cell r="O312">
            <v>149960</v>
          </cell>
          <cell r="P312">
            <v>116440</v>
          </cell>
          <cell r="Q312">
            <v>119960</v>
          </cell>
          <cell r="R312">
            <v>128120</v>
          </cell>
          <cell r="S312">
            <v>130360</v>
          </cell>
          <cell r="T312">
            <v>139440</v>
          </cell>
          <cell r="U312">
            <v>116560</v>
          </cell>
          <cell r="V312">
            <v>109280</v>
          </cell>
          <cell r="W312">
            <v>121240</v>
          </cell>
          <cell r="X312">
            <v>121520</v>
          </cell>
          <cell r="Y312">
            <v>123880</v>
          </cell>
          <cell r="Z312">
            <v>124840</v>
          </cell>
          <cell r="AA312">
            <v>121680</v>
          </cell>
          <cell r="AB312">
            <v>113960</v>
          </cell>
          <cell r="AC312">
            <v>107120</v>
          </cell>
          <cell r="AD312">
            <v>127640</v>
          </cell>
          <cell r="AE312">
            <v>123400</v>
          </cell>
          <cell r="AF312">
            <v>122920</v>
          </cell>
          <cell r="AG312">
            <v>105360</v>
          </cell>
          <cell r="AI312">
            <v>139640</v>
          </cell>
        </row>
        <row r="313"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5400</v>
          </cell>
          <cell r="AE313">
            <v>5160</v>
          </cell>
          <cell r="AF313">
            <v>5800</v>
          </cell>
          <cell r="AG313">
            <v>5000</v>
          </cell>
          <cell r="AI313">
            <v>0</v>
          </cell>
        </row>
        <row r="314">
          <cell r="I314">
            <v>487375</v>
          </cell>
          <cell r="J314">
            <v>527389</v>
          </cell>
          <cell r="K314">
            <v>1607729</v>
          </cell>
          <cell r="L314">
            <v>1651058</v>
          </cell>
          <cell r="M314">
            <v>1738280</v>
          </cell>
          <cell r="N314">
            <v>1721902</v>
          </cell>
          <cell r="O314">
            <v>1875366</v>
          </cell>
          <cell r="P314">
            <v>1639589</v>
          </cell>
          <cell r="Q314">
            <v>1514998</v>
          </cell>
          <cell r="R314">
            <v>1824556</v>
          </cell>
          <cell r="S314">
            <v>1688626</v>
          </cell>
          <cell r="T314">
            <v>1813057</v>
          </cell>
          <cell r="U314">
            <v>1643313</v>
          </cell>
          <cell r="V314">
            <v>1499947</v>
          </cell>
          <cell r="W314">
            <v>1806876</v>
          </cell>
          <cell r="X314">
            <v>1781930</v>
          </cell>
          <cell r="Y314">
            <v>1792371</v>
          </cell>
          <cell r="Z314">
            <v>1958672</v>
          </cell>
          <cell r="AA314">
            <v>1802178</v>
          </cell>
          <cell r="AB314">
            <v>1683966</v>
          </cell>
          <cell r="AC314">
            <v>1634380</v>
          </cell>
          <cell r="AD314">
            <v>1692010</v>
          </cell>
          <cell r="AE314">
            <v>1618190</v>
          </cell>
          <cell r="AF314">
            <v>1571434</v>
          </cell>
          <cell r="AG314">
            <v>1733380</v>
          </cell>
          <cell r="AI314">
            <v>527389</v>
          </cell>
        </row>
        <row r="315"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I315">
            <v>0</v>
          </cell>
        </row>
        <row r="316">
          <cell r="I316">
            <v>20074</v>
          </cell>
          <cell r="J316">
            <v>21157</v>
          </cell>
          <cell r="K316">
            <v>21182</v>
          </cell>
          <cell r="L316">
            <v>22072</v>
          </cell>
          <cell r="M316">
            <v>21831</v>
          </cell>
          <cell r="N316">
            <v>22724</v>
          </cell>
          <cell r="O316">
            <v>18966</v>
          </cell>
          <cell r="P316">
            <v>19360</v>
          </cell>
          <cell r="Q316">
            <v>18225</v>
          </cell>
          <cell r="R316">
            <v>20107</v>
          </cell>
          <cell r="S316">
            <v>21928</v>
          </cell>
          <cell r="T316">
            <v>18867</v>
          </cell>
          <cell r="U316">
            <v>17173</v>
          </cell>
          <cell r="V316">
            <v>16153</v>
          </cell>
          <cell r="W316">
            <v>19529</v>
          </cell>
          <cell r="X316">
            <v>22127</v>
          </cell>
          <cell r="Y316">
            <v>20525</v>
          </cell>
          <cell r="Z316">
            <v>18737</v>
          </cell>
          <cell r="AA316">
            <v>18584</v>
          </cell>
          <cell r="AB316">
            <v>19520</v>
          </cell>
          <cell r="AC316">
            <v>17825</v>
          </cell>
          <cell r="AD316">
            <v>18347</v>
          </cell>
          <cell r="AE316">
            <v>17448</v>
          </cell>
          <cell r="AF316">
            <v>13347</v>
          </cell>
          <cell r="AG316">
            <v>15573</v>
          </cell>
          <cell r="AI316">
            <v>21157</v>
          </cell>
        </row>
        <row r="317">
          <cell r="I317">
            <v>49393</v>
          </cell>
          <cell r="J317">
            <v>38793</v>
          </cell>
          <cell r="K317">
            <v>32489</v>
          </cell>
          <cell r="L317">
            <v>28207</v>
          </cell>
          <cell r="M317">
            <v>30485</v>
          </cell>
          <cell r="N317">
            <v>30837</v>
          </cell>
          <cell r="O317">
            <v>29144</v>
          </cell>
          <cell r="P317">
            <v>32640</v>
          </cell>
          <cell r="Q317">
            <v>41385</v>
          </cell>
          <cell r="R317">
            <v>53987</v>
          </cell>
          <cell r="S317">
            <v>56028</v>
          </cell>
          <cell r="T317">
            <v>64427</v>
          </cell>
          <cell r="U317">
            <v>52553</v>
          </cell>
          <cell r="V317">
            <v>42533</v>
          </cell>
          <cell r="W317">
            <v>32329</v>
          </cell>
          <cell r="X317">
            <v>32667</v>
          </cell>
          <cell r="Y317">
            <v>35885</v>
          </cell>
          <cell r="Z317">
            <v>35357</v>
          </cell>
          <cell r="AA317">
            <v>37844</v>
          </cell>
          <cell r="AB317">
            <v>39540</v>
          </cell>
          <cell r="AC317">
            <v>41425</v>
          </cell>
          <cell r="AD317">
            <v>64667</v>
          </cell>
          <cell r="AE317">
            <v>71528</v>
          </cell>
          <cell r="AF317">
            <v>71227</v>
          </cell>
          <cell r="AG317">
            <v>60613</v>
          </cell>
          <cell r="AI317">
            <v>38793</v>
          </cell>
        </row>
        <row r="318">
          <cell r="I318">
            <v>6019</v>
          </cell>
          <cell r="J318">
            <v>5323</v>
          </cell>
          <cell r="K318">
            <v>5873</v>
          </cell>
          <cell r="L318">
            <v>8973</v>
          </cell>
          <cell r="M318">
            <v>8107</v>
          </cell>
          <cell r="N318">
            <v>7505</v>
          </cell>
          <cell r="O318">
            <v>8706</v>
          </cell>
          <cell r="P318">
            <v>6499</v>
          </cell>
          <cell r="Q318">
            <v>5538</v>
          </cell>
          <cell r="R318">
            <v>6213</v>
          </cell>
          <cell r="S318">
            <v>5947</v>
          </cell>
          <cell r="T318">
            <v>5438</v>
          </cell>
          <cell r="U318">
            <v>6744</v>
          </cell>
          <cell r="V318">
            <v>5480</v>
          </cell>
          <cell r="W318">
            <v>7982</v>
          </cell>
          <cell r="X318">
            <v>7097</v>
          </cell>
          <cell r="Y318">
            <v>9739</v>
          </cell>
          <cell r="Z318">
            <v>8632</v>
          </cell>
          <cell r="AA318">
            <v>9061</v>
          </cell>
          <cell r="AB318">
            <v>6282</v>
          </cell>
          <cell r="AC318">
            <v>4979</v>
          </cell>
          <cell r="AD318">
            <v>5577</v>
          </cell>
          <cell r="AE318">
            <v>5361</v>
          </cell>
          <cell r="AF318">
            <v>5134</v>
          </cell>
          <cell r="AG318">
            <v>6146</v>
          </cell>
          <cell r="AI318">
            <v>5323</v>
          </cell>
        </row>
        <row r="319"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I319">
            <v>0</v>
          </cell>
        </row>
        <row r="320">
          <cell r="I320">
            <v>2830500</v>
          </cell>
          <cell r="J320">
            <v>102300</v>
          </cell>
          <cell r="K320">
            <v>100500</v>
          </cell>
          <cell r="L320">
            <v>90900</v>
          </cell>
          <cell r="M320">
            <v>116100</v>
          </cell>
          <cell r="N320">
            <v>117600</v>
          </cell>
          <cell r="O320">
            <v>145500</v>
          </cell>
          <cell r="P320">
            <v>119700</v>
          </cell>
          <cell r="Q320">
            <v>103801</v>
          </cell>
          <cell r="R320">
            <v>97563</v>
          </cell>
          <cell r="S320">
            <v>103865</v>
          </cell>
          <cell r="T320">
            <v>101518</v>
          </cell>
          <cell r="U320">
            <v>108398</v>
          </cell>
          <cell r="V320">
            <v>113927</v>
          </cell>
          <cell r="W320">
            <v>120306</v>
          </cell>
          <cell r="X320">
            <v>120299</v>
          </cell>
          <cell r="Y320">
            <v>118503</v>
          </cell>
          <cell r="Z320">
            <v>127627</v>
          </cell>
          <cell r="AA320">
            <v>118431</v>
          </cell>
          <cell r="AB320">
            <v>103309</v>
          </cell>
          <cell r="AC320">
            <v>98911</v>
          </cell>
          <cell r="AD320">
            <v>96309</v>
          </cell>
          <cell r="AE320">
            <v>13907</v>
          </cell>
          <cell r="AF320">
            <v>6613</v>
          </cell>
          <cell r="AG320">
            <v>3286</v>
          </cell>
          <cell r="AI320">
            <v>102300</v>
          </cell>
        </row>
        <row r="322">
          <cell r="I322">
            <v>824194</v>
          </cell>
          <cell r="J322">
            <v>844928</v>
          </cell>
          <cell r="K322">
            <v>1069608</v>
          </cell>
          <cell r="L322">
            <v>1190564</v>
          </cell>
          <cell r="M322">
            <v>1050456</v>
          </cell>
          <cell r="N322">
            <v>952116</v>
          </cell>
          <cell r="O322">
            <v>870411</v>
          </cell>
          <cell r="P322">
            <v>804427</v>
          </cell>
          <cell r="Q322">
            <v>808266</v>
          </cell>
          <cell r="R322">
            <v>801437</v>
          </cell>
          <cell r="S322">
            <v>697702</v>
          </cell>
          <cell r="T322">
            <v>730077</v>
          </cell>
          <cell r="U322">
            <v>730400</v>
          </cell>
          <cell r="V322">
            <v>846202</v>
          </cell>
          <cell r="W322">
            <v>921680</v>
          </cell>
          <cell r="X322">
            <v>1045531</v>
          </cell>
          <cell r="Y322">
            <v>775491</v>
          </cell>
          <cell r="Z322">
            <v>872521</v>
          </cell>
          <cell r="AA322">
            <v>866312</v>
          </cell>
          <cell r="AB322">
            <v>803770</v>
          </cell>
          <cell r="AC322">
            <v>739893</v>
          </cell>
          <cell r="AD322">
            <v>704546</v>
          </cell>
          <cell r="AE322">
            <v>617024</v>
          </cell>
          <cell r="AF322">
            <v>648382</v>
          </cell>
          <cell r="AG322">
            <v>695633</v>
          </cell>
          <cell r="AI322">
            <v>844928</v>
          </cell>
        </row>
        <row r="323">
          <cell r="I323">
            <v>3558000</v>
          </cell>
          <cell r="J323">
            <v>3454500</v>
          </cell>
          <cell r="K323">
            <v>4188000</v>
          </cell>
          <cell r="L323">
            <v>3894000</v>
          </cell>
          <cell r="M323">
            <v>3594000</v>
          </cell>
          <cell r="N323">
            <v>3966000</v>
          </cell>
          <cell r="O323">
            <v>3453000</v>
          </cell>
          <cell r="P323">
            <v>3610500</v>
          </cell>
          <cell r="Q323">
            <v>3184500</v>
          </cell>
          <cell r="R323">
            <v>3069000</v>
          </cell>
          <cell r="S323">
            <v>2469000</v>
          </cell>
          <cell r="T323">
            <v>3184500</v>
          </cell>
          <cell r="U323">
            <v>2989500</v>
          </cell>
          <cell r="V323">
            <v>3541500</v>
          </cell>
          <cell r="W323">
            <v>3240000</v>
          </cell>
          <cell r="X323">
            <v>2943000</v>
          </cell>
          <cell r="Y323">
            <v>3460500</v>
          </cell>
          <cell r="Z323">
            <v>3316500</v>
          </cell>
          <cell r="AA323">
            <v>3223500</v>
          </cell>
          <cell r="AB323">
            <v>2586000</v>
          </cell>
          <cell r="AC323">
            <v>2629500</v>
          </cell>
          <cell r="AD323">
            <v>2673000</v>
          </cell>
          <cell r="AE323">
            <v>2550000</v>
          </cell>
          <cell r="AF323">
            <v>2511000</v>
          </cell>
          <cell r="AG323">
            <v>2842500</v>
          </cell>
          <cell r="AI323">
            <v>3454500</v>
          </cell>
        </row>
        <row r="324"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2560</v>
          </cell>
          <cell r="W324">
            <v>4480</v>
          </cell>
          <cell r="X324">
            <v>640</v>
          </cell>
          <cell r="Y324">
            <v>640</v>
          </cell>
          <cell r="Z324">
            <v>1600</v>
          </cell>
          <cell r="AA324">
            <v>3520</v>
          </cell>
          <cell r="AB324">
            <v>2880</v>
          </cell>
          <cell r="AC324">
            <v>2880</v>
          </cell>
          <cell r="AD324">
            <v>2560</v>
          </cell>
          <cell r="AE324">
            <v>2240</v>
          </cell>
          <cell r="AF324">
            <v>2880</v>
          </cell>
          <cell r="AG324">
            <v>1600</v>
          </cell>
          <cell r="AI324">
            <v>0</v>
          </cell>
        </row>
        <row r="325">
          <cell r="I325">
            <v>1011678</v>
          </cell>
          <cell r="J325">
            <v>1042752</v>
          </cell>
          <cell r="K325">
            <v>1213632</v>
          </cell>
          <cell r="L325">
            <v>1237203</v>
          </cell>
          <cell r="M325">
            <v>1120669</v>
          </cell>
          <cell r="N325">
            <v>1216869</v>
          </cell>
          <cell r="O325">
            <v>991823</v>
          </cell>
          <cell r="P325">
            <v>864800</v>
          </cell>
          <cell r="Q325">
            <v>898115</v>
          </cell>
          <cell r="R325">
            <v>900828</v>
          </cell>
          <cell r="S325">
            <v>744809</v>
          </cell>
          <cell r="T325">
            <v>864873</v>
          </cell>
          <cell r="U325">
            <v>897257</v>
          </cell>
          <cell r="V325">
            <v>1007696</v>
          </cell>
          <cell r="W325">
            <v>1274282</v>
          </cell>
          <cell r="X325">
            <v>1300448</v>
          </cell>
          <cell r="Y325">
            <v>1336178</v>
          </cell>
          <cell r="Z325">
            <v>1394591</v>
          </cell>
          <cell r="AA325">
            <v>1105113</v>
          </cell>
          <cell r="AB325">
            <v>967019</v>
          </cell>
          <cell r="AC325">
            <v>997296</v>
          </cell>
          <cell r="AD325">
            <v>948279</v>
          </cell>
          <cell r="AE325">
            <v>841696</v>
          </cell>
          <cell r="AF325">
            <v>819726</v>
          </cell>
          <cell r="AG325">
            <v>852481</v>
          </cell>
          <cell r="AI325">
            <v>1042752</v>
          </cell>
        </row>
        <row r="326"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I326">
            <v>0</v>
          </cell>
        </row>
        <row r="327"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I327">
            <v>0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I328">
            <v>0</v>
          </cell>
        </row>
        <row r="329">
          <cell r="I329">
            <v>4</v>
          </cell>
          <cell r="J329">
            <v>8</v>
          </cell>
          <cell r="K329">
            <v>2</v>
          </cell>
          <cell r="L329">
            <v>5</v>
          </cell>
          <cell r="M329">
            <v>2</v>
          </cell>
          <cell r="N329">
            <v>30</v>
          </cell>
          <cell r="O329">
            <v>7</v>
          </cell>
          <cell r="P329">
            <v>4</v>
          </cell>
          <cell r="Q329">
            <v>6</v>
          </cell>
          <cell r="R329">
            <v>9</v>
          </cell>
          <cell r="S329">
            <v>10</v>
          </cell>
          <cell r="T329">
            <v>2</v>
          </cell>
          <cell r="U329">
            <v>21</v>
          </cell>
          <cell r="V329">
            <v>4</v>
          </cell>
          <cell r="W329">
            <v>30</v>
          </cell>
          <cell r="X329">
            <v>6</v>
          </cell>
          <cell r="Y329">
            <v>3</v>
          </cell>
          <cell r="Z329">
            <v>2</v>
          </cell>
          <cell r="AA329">
            <v>0</v>
          </cell>
          <cell r="AB329">
            <v>0</v>
          </cell>
          <cell r="AC329">
            <v>0</v>
          </cell>
          <cell r="AD329">
            <v>7</v>
          </cell>
          <cell r="AE329">
            <v>2</v>
          </cell>
          <cell r="AF329">
            <v>10</v>
          </cell>
          <cell r="AG329">
            <v>16</v>
          </cell>
          <cell r="AI329">
            <v>8</v>
          </cell>
        </row>
        <row r="330">
          <cell r="I330">
            <v>474800</v>
          </cell>
          <cell r="J330">
            <v>546800</v>
          </cell>
          <cell r="K330">
            <v>598800</v>
          </cell>
          <cell r="L330">
            <v>540800</v>
          </cell>
          <cell r="M330">
            <v>518800</v>
          </cell>
          <cell r="N330">
            <v>603600</v>
          </cell>
          <cell r="O330">
            <v>514400</v>
          </cell>
          <cell r="P330">
            <v>494800</v>
          </cell>
          <cell r="Q330">
            <v>583200</v>
          </cell>
          <cell r="R330">
            <v>521200</v>
          </cell>
          <cell r="S330">
            <v>546800</v>
          </cell>
          <cell r="T330">
            <v>504800</v>
          </cell>
          <cell r="U330">
            <v>587200</v>
          </cell>
          <cell r="V330">
            <v>531200</v>
          </cell>
          <cell r="W330">
            <v>682800</v>
          </cell>
          <cell r="X330">
            <v>732400</v>
          </cell>
          <cell r="Y330">
            <v>738000</v>
          </cell>
          <cell r="Z330">
            <v>832800</v>
          </cell>
          <cell r="AA330">
            <v>778000</v>
          </cell>
          <cell r="AB330">
            <v>756400</v>
          </cell>
          <cell r="AC330">
            <v>730000</v>
          </cell>
          <cell r="AD330">
            <v>683200</v>
          </cell>
          <cell r="AE330">
            <v>761200</v>
          </cell>
          <cell r="AF330">
            <v>747600</v>
          </cell>
          <cell r="AG330">
            <v>717200</v>
          </cell>
          <cell r="AI330">
            <v>546800</v>
          </cell>
        </row>
        <row r="331">
          <cell r="I331">
            <v>1037</v>
          </cell>
          <cell r="J331">
            <v>1459</v>
          </cell>
          <cell r="K331">
            <v>3462</v>
          </cell>
          <cell r="L331">
            <v>4842</v>
          </cell>
          <cell r="M331">
            <v>5814</v>
          </cell>
          <cell r="N331">
            <v>4440</v>
          </cell>
          <cell r="O331">
            <v>6553</v>
          </cell>
          <cell r="P331">
            <v>3313</v>
          </cell>
          <cell r="Q331">
            <v>2624</v>
          </cell>
          <cell r="R331">
            <v>2055</v>
          </cell>
          <cell r="S331">
            <v>872</v>
          </cell>
          <cell r="T331">
            <v>760</v>
          </cell>
          <cell r="U331">
            <v>854</v>
          </cell>
          <cell r="V331">
            <v>865</v>
          </cell>
          <cell r="W331">
            <v>2523</v>
          </cell>
          <cell r="X331">
            <v>3962</v>
          </cell>
          <cell r="Y331">
            <v>7505</v>
          </cell>
          <cell r="Z331">
            <v>2518</v>
          </cell>
          <cell r="AA331">
            <v>2617</v>
          </cell>
          <cell r="AB331">
            <v>530</v>
          </cell>
          <cell r="AC331">
            <v>482</v>
          </cell>
          <cell r="AD331">
            <v>663</v>
          </cell>
          <cell r="AE331">
            <v>701</v>
          </cell>
          <cell r="AF331">
            <v>770</v>
          </cell>
          <cell r="AG331">
            <v>527</v>
          </cell>
          <cell r="AI331">
            <v>1459</v>
          </cell>
        </row>
        <row r="332">
          <cell r="I332">
            <v>2496633</v>
          </cell>
          <cell r="J332">
            <v>2711856</v>
          </cell>
          <cell r="K332">
            <v>2881245</v>
          </cell>
          <cell r="L332">
            <v>3341153</v>
          </cell>
          <cell r="M332">
            <v>2861865</v>
          </cell>
          <cell r="N332">
            <v>3412291</v>
          </cell>
          <cell r="O332">
            <v>3193162</v>
          </cell>
          <cell r="P332">
            <v>2574515</v>
          </cell>
          <cell r="Q332">
            <v>2472712</v>
          </cell>
          <cell r="R332">
            <v>2498822</v>
          </cell>
          <cell r="S332">
            <v>3226381</v>
          </cell>
          <cell r="T332">
            <v>2895773</v>
          </cell>
          <cell r="U332">
            <v>3120933</v>
          </cell>
          <cell r="V332">
            <v>3008802</v>
          </cell>
          <cell r="W332">
            <v>3076077</v>
          </cell>
          <cell r="X332">
            <v>3331520</v>
          </cell>
          <cell r="Y332">
            <v>3255434</v>
          </cell>
          <cell r="Z332">
            <v>2296460</v>
          </cell>
          <cell r="AA332">
            <v>2540949</v>
          </cell>
          <cell r="AB332">
            <v>2358675</v>
          </cell>
          <cell r="AC332">
            <v>2257769</v>
          </cell>
          <cell r="AD332">
            <v>2220384</v>
          </cell>
          <cell r="AE332">
            <v>2234440</v>
          </cell>
          <cell r="AF332">
            <v>2204306</v>
          </cell>
          <cell r="AG332">
            <v>2080909</v>
          </cell>
          <cell r="AI332">
            <v>2711856</v>
          </cell>
        </row>
        <row r="333">
          <cell r="I333">
            <v>7872</v>
          </cell>
          <cell r="J333">
            <v>8736</v>
          </cell>
          <cell r="K333">
            <v>9312</v>
          </cell>
          <cell r="L333">
            <v>9312</v>
          </cell>
          <cell r="M333">
            <v>9792</v>
          </cell>
          <cell r="N333">
            <v>11616</v>
          </cell>
          <cell r="O333">
            <v>9600</v>
          </cell>
          <cell r="P333">
            <v>10752</v>
          </cell>
          <cell r="Q333">
            <v>7872</v>
          </cell>
          <cell r="R333">
            <v>7776</v>
          </cell>
          <cell r="S333">
            <v>7200</v>
          </cell>
          <cell r="T333">
            <v>8544</v>
          </cell>
          <cell r="U333">
            <v>9024</v>
          </cell>
          <cell r="V333">
            <v>8064</v>
          </cell>
          <cell r="W333">
            <v>12096</v>
          </cell>
          <cell r="X333">
            <v>10656</v>
          </cell>
          <cell r="Y333">
            <v>12672</v>
          </cell>
          <cell r="Z333">
            <v>13056</v>
          </cell>
          <cell r="AA333">
            <v>10656</v>
          </cell>
          <cell r="AB333">
            <v>8352</v>
          </cell>
          <cell r="AC333">
            <v>8352</v>
          </cell>
          <cell r="AD333">
            <v>8160</v>
          </cell>
          <cell r="AE333">
            <v>8064</v>
          </cell>
          <cell r="AF333">
            <v>6816</v>
          </cell>
          <cell r="AG333">
            <v>7680</v>
          </cell>
          <cell r="AI333">
            <v>8736</v>
          </cell>
        </row>
        <row r="334">
          <cell r="I334">
            <v>5252060</v>
          </cell>
          <cell r="J334">
            <v>4761873</v>
          </cell>
          <cell r="K334">
            <v>5604078</v>
          </cell>
          <cell r="L334">
            <v>4887753</v>
          </cell>
          <cell r="M334">
            <v>5169812</v>
          </cell>
          <cell r="N334">
            <v>5519434</v>
          </cell>
          <cell r="O334">
            <v>4995355</v>
          </cell>
          <cell r="P334">
            <v>4456520</v>
          </cell>
          <cell r="Q334">
            <v>4202130</v>
          </cell>
          <cell r="R334">
            <v>4631840</v>
          </cell>
          <cell r="S334">
            <v>4641869</v>
          </cell>
          <cell r="T334">
            <v>4572870</v>
          </cell>
          <cell r="U334">
            <v>4563991</v>
          </cell>
          <cell r="V334">
            <v>4667640</v>
          </cell>
          <cell r="W334">
            <v>5721241</v>
          </cell>
          <cell r="X334">
            <v>5450249</v>
          </cell>
          <cell r="Y334">
            <v>5692202</v>
          </cell>
          <cell r="Z334">
            <v>6133907</v>
          </cell>
          <cell r="AA334">
            <v>5134450</v>
          </cell>
          <cell r="AB334">
            <v>4996031</v>
          </cell>
          <cell r="AC334">
            <v>4921785</v>
          </cell>
          <cell r="AD334">
            <v>4361535</v>
          </cell>
          <cell r="AE334">
            <v>5101331</v>
          </cell>
          <cell r="AF334">
            <v>4848860</v>
          </cell>
          <cell r="AG334">
            <v>4792636</v>
          </cell>
          <cell r="AI334">
            <v>4761873</v>
          </cell>
        </row>
        <row r="335">
          <cell r="I335">
            <v>93088</v>
          </cell>
          <cell r="J335">
            <v>112431</v>
          </cell>
          <cell r="K335">
            <v>65613</v>
          </cell>
          <cell r="L335">
            <v>46307</v>
          </cell>
          <cell r="M335">
            <v>99534</v>
          </cell>
          <cell r="N335">
            <v>70992</v>
          </cell>
          <cell r="O335">
            <v>99095</v>
          </cell>
          <cell r="P335">
            <v>92161</v>
          </cell>
          <cell r="Q335">
            <v>92047</v>
          </cell>
          <cell r="R335">
            <v>85602</v>
          </cell>
          <cell r="S335">
            <v>91443</v>
          </cell>
          <cell r="T335">
            <v>70241</v>
          </cell>
          <cell r="U335">
            <v>14611</v>
          </cell>
          <cell r="V335">
            <v>32403</v>
          </cell>
          <cell r="W335">
            <v>88344</v>
          </cell>
          <cell r="X335">
            <v>53076</v>
          </cell>
          <cell r="Y335">
            <v>67776</v>
          </cell>
          <cell r="Z335">
            <v>82230</v>
          </cell>
          <cell r="AA335">
            <v>91696</v>
          </cell>
          <cell r="AB335">
            <v>99639</v>
          </cell>
          <cell r="AC335">
            <v>101734</v>
          </cell>
          <cell r="AD335">
            <v>78014</v>
          </cell>
          <cell r="AE335">
            <v>40528</v>
          </cell>
          <cell r="AF335">
            <v>38855</v>
          </cell>
          <cell r="AG335">
            <v>85539</v>
          </cell>
          <cell r="AI335">
            <v>112431</v>
          </cell>
        </row>
        <row r="336">
          <cell r="I336">
            <v>614400</v>
          </cell>
          <cell r="J336">
            <v>517200</v>
          </cell>
          <cell r="K336">
            <v>515400</v>
          </cell>
          <cell r="L336">
            <v>484200</v>
          </cell>
          <cell r="M336">
            <v>442200</v>
          </cell>
          <cell r="N336">
            <v>554400</v>
          </cell>
          <cell r="O336">
            <v>538800</v>
          </cell>
          <cell r="P336">
            <v>505200</v>
          </cell>
          <cell r="Q336">
            <v>439200</v>
          </cell>
          <cell r="R336">
            <v>473400</v>
          </cell>
          <cell r="S336">
            <v>514800</v>
          </cell>
          <cell r="T336">
            <v>444600</v>
          </cell>
          <cell r="U336">
            <v>512400</v>
          </cell>
          <cell r="V336">
            <v>396600</v>
          </cell>
          <cell r="W336">
            <v>556200</v>
          </cell>
          <cell r="X336">
            <v>539400</v>
          </cell>
          <cell r="Y336">
            <v>466200</v>
          </cell>
          <cell r="Z336">
            <v>573600</v>
          </cell>
          <cell r="AA336">
            <v>442200</v>
          </cell>
          <cell r="AB336">
            <v>472200</v>
          </cell>
          <cell r="AC336">
            <v>466800</v>
          </cell>
          <cell r="AD336">
            <v>455400</v>
          </cell>
          <cell r="AE336">
            <v>406800</v>
          </cell>
          <cell r="AF336">
            <v>383400</v>
          </cell>
          <cell r="AG336">
            <v>438600</v>
          </cell>
          <cell r="AI336">
            <v>517200</v>
          </cell>
        </row>
        <row r="337">
          <cell r="I337">
            <v>129000</v>
          </cell>
          <cell r="J337">
            <v>158640</v>
          </cell>
          <cell r="K337">
            <v>114920</v>
          </cell>
          <cell r="L337">
            <v>114600</v>
          </cell>
          <cell r="M337">
            <v>110240</v>
          </cell>
          <cell r="N337">
            <v>203280</v>
          </cell>
          <cell r="O337">
            <v>0</v>
          </cell>
          <cell r="P337">
            <v>54000</v>
          </cell>
          <cell r="Q337">
            <v>99080</v>
          </cell>
          <cell r="R337">
            <v>52800</v>
          </cell>
          <cell r="S337">
            <v>19800</v>
          </cell>
          <cell r="T337">
            <v>24840</v>
          </cell>
          <cell r="U337">
            <v>22360</v>
          </cell>
          <cell r="V337">
            <v>20720</v>
          </cell>
          <cell r="W337">
            <v>21320</v>
          </cell>
          <cell r="X337">
            <v>20400</v>
          </cell>
          <cell r="Y337">
            <v>21520</v>
          </cell>
          <cell r="Z337">
            <v>29200</v>
          </cell>
          <cell r="AA337">
            <v>26308</v>
          </cell>
          <cell r="AB337">
            <v>21606</v>
          </cell>
          <cell r="AC337">
            <v>13206</v>
          </cell>
          <cell r="AD337">
            <v>15080</v>
          </cell>
          <cell r="AE337">
            <v>13132</v>
          </cell>
          <cell r="AF337">
            <v>18668</v>
          </cell>
          <cell r="AG337">
            <v>69080</v>
          </cell>
          <cell r="AI337">
            <v>158640</v>
          </cell>
        </row>
        <row r="338">
          <cell r="I338">
            <v>1068</v>
          </cell>
          <cell r="J338">
            <v>1210</v>
          </cell>
          <cell r="K338">
            <v>1647</v>
          </cell>
          <cell r="L338">
            <v>2429</v>
          </cell>
          <cell r="M338">
            <v>1960</v>
          </cell>
          <cell r="N338">
            <v>1752</v>
          </cell>
          <cell r="O338">
            <v>1991</v>
          </cell>
          <cell r="P338">
            <v>1233</v>
          </cell>
          <cell r="Q338">
            <v>924</v>
          </cell>
          <cell r="R338">
            <v>1094</v>
          </cell>
          <cell r="S338">
            <v>1416</v>
          </cell>
          <cell r="T338">
            <v>1405</v>
          </cell>
          <cell r="U338">
            <v>1146</v>
          </cell>
          <cell r="V338">
            <v>985</v>
          </cell>
          <cell r="W338">
            <v>1736</v>
          </cell>
          <cell r="X338">
            <v>1883</v>
          </cell>
          <cell r="Y338">
            <v>2239</v>
          </cell>
          <cell r="Z338">
            <v>2613</v>
          </cell>
          <cell r="AA338">
            <v>2041</v>
          </cell>
          <cell r="AB338">
            <v>1191</v>
          </cell>
          <cell r="AC338">
            <v>1153</v>
          </cell>
          <cell r="AD338">
            <v>1432</v>
          </cell>
          <cell r="AE338">
            <v>1471</v>
          </cell>
          <cell r="AF338">
            <v>1224</v>
          </cell>
          <cell r="AG338">
            <v>929</v>
          </cell>
          <cell r="AI338">
            <v>1210</v>
          </cell>
        </row>
        <row r="339">
          <cell r="I339">
            <v>2495808</v>
          </cell>
          <cell r="J339">
            <v>2755788</v>
          </cell>
          <cell r="K339">
            <v>2698296</v>
          </cell>
          <cell r="L339">
            <v>3093396</v>
          </cell>
          <cell r="M339">
            <v>2973948</v>
          </cell>
          <cell r="N339">
            <v>4089912</v>
          </cell>
          <cell r="O339">
            <v>2108736</v>
          </cell>
          <cell r="P339">
            <v>2759976</v>
          </cell>
          <cell r="Q339">
            <v>2602980</v>
          </cell>
          <cell r="R339">
            <v>2458716</v>
          </cell>
          <cell r="S339">
            <v>2886432</v>
          </cell>
          <cell r="T339">
            <v>2401608</v>
          </cell>
          <cell r="U339">
            <v>2764200</v>
          </cell>
          <cell r="V339">
            <v>2786268</v>
          </cell>
          <cell r="W339">
            <v>3227028</v>
          </cell>
          <cell r="X339">
            <v>3142632</v>
          </cell>
          <cell r="Y339">
            <v>3183384</v>
          </cell>
          <cell r="Z339">
            <v>4504632</v>
          </cell>
          <cell r="AA339">
            <v>2111712</v>
          </cell>
          <cell r="AB339">
            <v>3014208</v>
          </cell>
          <cell r="AC339">
            <v>2863548</v>
          </cell>
          <cell r="AD339">
            <v>2572896</v>
          </cell>
          <cell r="AE339">
            <v>2666256</v>
          </cell>
          <cell r="AF339">
            <v>2698248</v>
          </cell>
          <cell r="AG339">
            <v>2835984</v>
          </cell>
          <cell r="AI339">
            <v>2755788</v>
          </cell>
        </row>
        <row r="340"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I340">
            <v>0</v>
          </cell>
        </row>
        <row r="341">
          <cell r="I341">
            <v>1753200</v>
          </cell>
          <cell r="J341">
            <v>1860600</v>
          </cell>
          <cell r="K341">
            <v>1842600</v>
          </cell>
          <cell r="L341">
            <v>2137800</v>
          </cell>
          <cell r="M341">
            <v>2020200</v>
          </cell>
          <cell r="N341">
            <v>2068800</v>
          </cell>
          <cell r="O341">
            <v>1711200</v>
          </cell>
          <cell r="P341">
            <v>1821600</v>
          </cell>
          <cell r="Q341">
            <v>1698600</v>
          </cell>
          <cell r="R341">
            <v>1374600</v>
          </cell>
          <cell r="S341">
            <v>1416000</v>
          </cell>
          <cell r="T341">
            <v>1186800</v>
          </cell>
          <cell r="U341">
            <v>1378800</v>
          </cell>
          <cell r="V341">
            <v>1255800</v>
          </cell>
          <cell r="W341">
            <v>1455000</v>
          </cell>
          <cell r="X341">
            <v>1678800</v>
          </cell>
          <cell r="Y341">
            <v>1520400</v>
          </cell>
          <cell r="Z341">
            <v>1680000</v>
          </cell>
          <cell r="AA341">
            <v>1524000</v>
          </cell>
          <cell r="AB341">
            <v>1236600</v>
          </cell>
          <cell r="AC341">
            <v>1570800</v>
          </cell>
          <cell r="AD341">
            <v>1262400</v>
          </cell>
          <cell r="AE341">
            <v>1113000</v>
          </cell>
          <cell r="AF341">
            <v>937800</v>
          </cell>
          <cell r="AG341">
            <v>1143000</v>
          </cell>
          <cell r="AI341">
            <v>1860600</v>
          </cell>
        </row>
        <row r="343">
          <cell r="I343">
            <v>471</v>
          </cell>
          <cell r="J343">
            <v>1171</v>
          </cell>
          <cell r="K343">
            <v>995</v>
          </cell>
          <cell r="L343">
            <v>999</v>
          </cell>
          <cell r="M343">
            <v>1085</v>
          </cell>
          <cell r="N343">
            <v>3978</v>
          </cell>
          <cell r="O343">
            <v>1355</v>
          </cell>
          <cell r="P343">
            <v>1051</v>
          </cell>
          <cell r="Q343">
            <v>1298</v>
          </cell>
          <cell r="R343">
            <v>893</v>
          </cell>
          <cell r="S343">
            <v>864</v>
          </cell>
          <cell r="T343">
            <v>773</v>
          </cell>
          <cell r="U343">
            <v>866</v>
          </cell>
          <cell r="V343">
            <v>987</v>
          </cell>
          <cell r="W343">
            <v>900</v>
          </cell>
          <cell r="X343">
            <v>906</v>
          </cell>
          <cell r="Y343">
            <v>734</v>
          </cell>
          <cell r="Z343">
            <v>2458</v>
          </cell>
          <cell r="AA343">
            <v>1349</v>
          </cell>
          <cell r="AB343">
            <v>901</v>
          </cell>
          <cell r="AC343">
            <v>908</v>
          </cell>
          <cell r="AD343">
            <v>931</v>
          </cell>
          <cell r="AE343">
            <v>931</v>
          </cell>
          <cell r="AF343">
            <v>868</v>
          </cell>
          <cell r="AG343">
            <v>1019</v>
          </cell>
          <cell r="AI343">
            <v>1171</v>
          </cell>
        </row>
        <row r="344">
          <cell r="I344">
            <v>11569</v>
          </cell>
          <cell r="J344">
            <v>12651</v>
          </cell>
          <cell r="K344">
            <v>13550</v>
          </cell>
          <cell r="L344">
            <v>15622</v>
          </cell>
          <cell r="M344">
            <v>15485</v>
          </cell>
          <cell r="N344">
            <v>18322</v>
          </cell>
          <cell r="O344">
            <v>18684</v>
          </cell>
          <cell r="P344">
            <v>17377</v>
          </cell>
          <cell r="Q344">
            <v>16529</v>
          </cell>
          <cell r="R344">
            <v>14459</v>
          </cell>
          <cell r="S344">
            <v>13426</v>
          </cell>
          <cell r="T344">
            <v>12259</v>
          </cell>
          <cell r="U344">
            <v>11539</v>
          </cell>
          <cell r="V344">
            <v>12618</v>
          </cell>
          <cell r="W344">
            <v>13515</v>
          </cell>
          <cell r="X344">
            <v>15581</v>
          </cell>
          <cell r="Y344">
            <v>15445</v>
          </cell>
          <cell r="Z344">
            <v>18274</v>
          </cell>
          <cell r="AA344">
            <v>18635</v>
          </cell>
          <cell r="AB344">
            <v>17332</v>
          </cell>
          <cell r="AC344">
            <v>16523</v>
          </cell>
          <cell r="AD344">
            <v>14459</v>
          </cell>
          <cell r="AE344">
            <v>13426</v>
          </cell>
          <cell r="AF344">
            <v>12259</v>
          </cell>
          <cell r="AG344">
            <v>11539</v>
          </cell>
          <cell r="AI344">
            <v>12651</v>
          </cell>
        </row>
        <row r="345">
          <cell r="I345">
            <v>1290</v>
          </cell>
          <cell r="J345">
            <v>1371</v>
          </cell>
          <cell r="K345">
            <v>1423</v>
          </cell>
          <cell r="L345">
            <v>1667</v>
          </cell>
          <cell r="M345">
            <v>1645</v>
          </cell>
          <cell r="N345">
            <v>1961</v>
          </cell>
          <cell r="O345">
            <v>1871</v>
          </cell>
          <cell r="P345">
            <v>1788</v>
          </cell>
          <cell r="Q345">
            <v>1681</v>
          </cell>
          <cell r="R345">
            <v>1457</v>
          </cell>
          <cell r="S345">
            <v>1364</v>
          </cell>
          <cell r="T345">
            <v>1256</v>
          </cell>
          <cell r="U345">
            <v>1219</v>
          </cell>
          <cell r="V345">
            <v>16949</v>
          </cell>
          <cell r="W345">
            <v>608</v>
          </cell>
          <cell r="X345">
            <v>594</v>
          </cell>
          <cell r="Y345">
            <v>660</v>
          </cell>
          <cell r="Z345">
            <v>756</v>
          </cell>
          <cell r="AA345">
            <v>710</v>
          </cell>
          <cell r="AB345">
            <v>625</v>
          </cell>
          <cell r="AC345">
            <v>613</v>
          </cell>
          <cell r="AD345">
            <v>536</v>
          </cell>
          <cell r="AE345">
            <v>497</v>
          </cell>
          <cell r="AF345">
            <v>517</v>
          </cell>
          <cell r="AG345">
            <v>504</v>
          </cell>
          <cell r="AI345">
            <v>1371</v>
          </cell>
        </row>
        <row r="346">
          <cell r="I346">
            <v>296</v>
          </cell>
          <cell r="J346">
            <v>325</v>
          </cell>
          <cell r="K346">
            <v>347</v>
          </cell>
          <cell r="L346">
            <v>400</v>
          </cell>
          <cell r="M346">
            <v>397</v>
          </cell>
          <cell r="N346">
            <v>469</v>
          </cell>
          <cell r="O346">
            <v>479</v>
          </cell>
          <cell r="P346">
            <v>446</v>
          </cell>
          <cell r="Q346">
            <v>425</v>
          </cell>
          <cell r="R346">
            <v>372</v>
          </cell>
          <cell r="S346">
            <v>345</v>
          </cell>
          <cell r="T346">
            <v>316</v>
          </cell>
          <cell r="U346">
            <v>296</v>
          </cell>
          <cell r="V346">
            <v>325</v>
          </cell>
          <cell r="W346">
            <v>347</v>
          </cell>
          <cell r="X346">
            <v>400</v>
          </cell>
          <cell r="Y346">
            <v>397</v>
          </cell>
          <cell r="Z346">
            <v>469</v>
          </cell>
          <cell r="AA346">
            <v>479</v>
          </cell>
          <cell r="AB346">
            <v>621</v>
          </cell>
          <cell r="AC346">
            <v>258</v>
          </cell>
          <cell r="AD346">
            <v>226</v>
          </cell>
          <cell r="AE346">
            <v>210</v>
          </cell>
          <cell r="AF346">
            <v>192</v>
          </cell>
          <cell r="AG346">
            <v>180</v>
          </cell>
          <cell r="AI346">
            <v>325</v>
          </cell>
        </row>
        <row r="347"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I347">
            <v>0</v>
          </cell>
        </row>
        <row r="348"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I348">
            <v>0</v>
          </cell>
        </row>
        <row r="349"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I349">
            <v>0</v>
          </cell>
        </row>
        <row r="350">
          <cell r="I350">
            <v>30</v>
          </cell>
          <cell r="J350">
            <v>33</v>
          </cell>
          <cell r="K350">
            <v>35</v>
          </cell>
          <cell r="L350">
            <v>41</v>
          </cell>
          <cell r="M350">
            <v>40</v>
          </cell>
          <cell r="N350">
            <v>48</v>
          </cell>
          <cell r="O350">
            <v>49</v>
          </cell>
          <cell r="P350">
            <v>45</v>
          </cell>
          <cell r="Q350">
            <v>43</v>
          </cell>
          <cell r="R350">
            <v>38</v>
          </cell>
          <cell r="S350">
            <v>35</v>
          </cell>
          <cell r="T350">
            <v>32</v>
          </cell>
          <cell r="U350">
            <v>30</v>
          </cell>
          <cell r="V350">
            <v>33</v>
          </cell>
          <cell r="W350">
            <v>35</v>
          </cell>
          <cell r="X350">
            <v>41</v>
          </cell>
          <cell r="Y350">
            <v>40</v>
          </cell>
          <cell r="Z350">
            <v>48</v>
          </cell>
          <cell r="AA350">
            <v>49</v>
          </cell>
          <cell r="AB350">
            <v>45</v>
          </cell>
          <cell r="AC350">
            <v>43</v>
          </cell>
          <cell r="AD350">
            <v>38</v>
          </cell>
          <cell r="AE350">
            <v>35</v>
          </cell>
          <cell r="AF350">
            <v>32</v>
          </cell>
          <cell r="AG350">
            <v>30</v>
          </cell>
          <cell r="AI350">
            <v>33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I351">
            <v>0</v>
          </cell>
        </row>
        <row r="352"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I352">
            <v>0</v>
          </cell>
        </row>
        <row r="353">
          <cell r="I353">
            <v>10426</v>
          </cell>
          <cell r="J353">
            <v>11402</v>
          </cell>
          <cell r="K353">
            <v>12210</v>
          </cell>
          <cell r="L353">
            <v>14081</v>
          </cell>
          <cell r="M353">
            <v>13955</v>
          </cell>
          <cell r="N353">
            <v>16514</v>
          </cell>
          <cell r="O353">
            <v>16839</v>
          </cell>
          <cell r="P353">
            <v>15661</v>
          </cell>
          <cell r="Q353">
            <v>14930</v>
          </cell>
          <cell r="R353">
            <v>13065</v>
          </cell>
          <cell r="S353">
            <v>12132</v>
          </cell>
          <cell r="T353">
            <v>11078</v>
          </cell>
          <cell r="U353">
            <v>10426</v>
          </cell>
          <cell r="V353">
            <v>11402</v>
          </cell>
          <cell r="W353">
            <v>12210</v>
          </cell>
          <cell r="X353">
            <v>13997</v>
          </cell>
          <cell r="Y353">
            <v>13871</v>
          </cell>
          <cell r="Z353">
            <v>16330</v>
          </cell>
          <cell r="AA353">
            <v>16638</v>
          </cell>
          <cell r="AB353">
            <v>15474</v>
          </cell>
          <cell r="AC353">
            <v>14752</v>
          </cell>
          <cell r="AD353">
            <v>12909</v>
          </cell>
          <cell r="AE353">
            <v>11987</v>
          </cell>
          <cell r="AF353">
            <v>10946</v>
          </cell>
          <cell r="AG353">
            <v>10301</v>
          </cell>
          <cell r="AI353">
            <v>11402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I354">
            <v>0</v>
          </cell>
        </row>
        <row r="355">
          <cell r="I355">
            <v>329</v>
          </cell>
          <cell r="J355">
            <v>310</v>
          </cell>
          <cell r="K355">
            <v>331</v>
          </cell>
          <cell r="L355">
            <v>371</v>
          </cell>
          <cell r="M355">
            <v>368</v>
          </cell>
          <cell r="N355">
            <v>439</v>
          </cell>
          <cell r="O355">
            <v>444</v>
          </cell>
          <cell r="P355">
            <v>428</v>
          </cell>
          <cell r="Q355">
            <v>402</v>
          </cell>
          <cell r="R355">
            <v>371</v>
          </cell>
          <cell r="S355">
            <v>343</v>
          </cell>
          <cell r="T355">
            <v>329</v>
          </cell>
          <cell r="U355">
            <v>302</v>
          </cell>
          <cell r="V355">
            <v>300</v>
          </cell>
          <cell r="W355">
            <v>322</v>
          </cell>
          <cell r="X355">
            <v>371</v>
          </cell>
          <cell r="Y355">
            <v>368</v>
          </cell>
          <cell r="Z355">
            <v>435</v>
          </cell>
          <cell r="AA355">
            <v>444</v>
          </cell>
          <cell r="AB355">
            <v>413</v>
          </cell>
          <cell r="AC355">
            <v>393</v>
          </cell>
          <cell r="AD355">
            <v>344</v>
          </cell>
          <cell r="AE355">
            <v>320</v>
          </cell>
          <cell r="AF355">
            <v>292</v>
          </cell>
          <cell r="AG355">
            <v>275</v>
          </cell>
          <cell r="AI355">
            <v>310</v>
          </cell>
        </row>
        <row r="356">
          <cell r="I356">
            <v>23081</v>
          </cell>
          <cell r="J356">
            <v>25239</v>
          </cell>
          <cell r="K356">
            <v>27036</v>
          </cell>
          <cell r="L356">
            <v>31168</v>
          </cell>
          <cell r="M356">
            <v>30899</v>
          </cell>
          <cell r="N356">
            <v>36556</v>
          </cell>
          <cell r="O356">
            <v>37274</v>
          </cell>
          <cell r="P356">
            <v>34667</v>
          </cell>
          <cell r="Q356">
            <v>33054</v>
          </cell>
          <cell r="R356">
            <v>28922</v>
          </cell>
          <cell r="S356">
            <v>26855</v>
          </cell>
          <cell r="T356">
            <v>24521</v>
          </cell>
          <cell r="U356">
            <v>23081</v>
          </cell>
          <cell r="V356">
            <v>25222</v>
          </cell>
          <cell r="W356">
            <v>27011</v>
          </cell>
          <cell r="X356">
            <v>31139</v>
          </cell>
          <cell r="Y356">
            <v>30870</v>
          </cell>
          <cell r="Z356">
            <v>36522</v>
          </cell>
          <cell r="AA356">
            <v>37236</v>
          </cell>
          <cell r="AB356">
            <v>34603</v>
          </cell>
          <cell r="AC356">
            <v>32993</v>
          </cell>
          <cell r="AD356">
            <v>28867</v>
          </cell>
          <cell r="AE356">
            <v>26727</v>
          </cell>
          <cell r="AF356">
            <v>24381</v>
          </cell>
          <cell r="AG356">
            <v>22949</v>
          </cell>
          <cell r="AI356">
            <v>25239</v>
          </cell>
        </row>
        <row r="357"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I357">
            <v>0</v>
          </cell>
        </row>
        <row r="358">
          <cell r="I358">
            <v>5704</v>
          </cell>
          <cell r="J358">
            <v>6237</v>
          </cell>
          <cell r="K358">
            <v>6680</v>
          </cell>
          <cell r="L358">
            <v>7701</v>
          </cell>
          <cell r="M358">
            <v>7634</v>
          </cell>
          <cell r="N358">
            <v>9033</v>
          </cell>
          <cell r="O358">
            <v>9210</v>
          </cell>
          <cell r="P358">
            <v>8567</v>
          </cell>
          <cell r="Q358">
            <v>8168</v>
          </cell>
          <cell r="R358">
            <v>7147</v>
          </cell>
          <cell r="S358">
            <v>6636</v>
          </cell>
          <cell r="T358">
            <v>6060</v>
          </cell>
          <cell r="U358">
            <v>5704</v>
          </cell>
          <cell r="V358">
            <v>6237</v>
          </cell>
          <cell r="W358">
            <v>6680</v>
          </cell>
          <cell r="X358">
            <v>7701</v>
          </cell>
          <cell r="Y358">
            <v>7634</v>
          </cell>
          <cell r="Z358">
            <v>9033</v>
          </cell>
          <cell r="AA358">
            <v>9210</v>
          </cell>
          <cell r="AB358">
            <v>8567</v>
          </cell>
          <cell r="AC358">
            <v>8168</v>
          </cell>
          <cell r="AD358">
            <v>7147</v>
          </cell>
          <cell r="AE358">
            <v>6636</v>
          </cell>
          <cell r="AF358">
            <v>6060</v>
          </cell>
          <cell r="AG358">
            <v>5704</v>
          </cell>
          <cell r="AI358">
            <v>6237</v>
          </cell>
        </row>
        <row r="359">
          <cell r="I359">
            <v>20456</v>
          </cell>
          <cell r="J359">
            <v>22365</v>
          </cell>
          <cell r="K359">
            <v>23957</v>
          </cell>
          <cell r="L359">
            <v>27619</v>
          </cell>
          <cell r="M359">
            <v>27380</v>
          </cell>
          <cell r="N359">
            <v>32395</v>
          </cell>
          <cell r="O359">
            <v>33031</v>
          </cell>
          <cell r="P359">
            <v>30722</v>
          </cell>
          <cell r="Q359">
            <v>29289</v>
          </cell>
          <cell r="R359">
            <v>25630</v>
          </cell>
          <cell r="S359">
            <v>23798</v>
          </cell>
          <cell r="T359">
            <v>21728</v>
          </cell>
          <cell r="U359">
            <v>20456</v>
          </cell>
          <cell r="V359">
            <v>22365</v>
          </cell>
          <cell r="W359">
            <v>23957</v>
          </cell>
          <cell r="X359">
            <v>27619</v>
          </cell>
          <cell r="Y359">
            <v>27380</v>
          </cell>
          <cell r="Z359">
            <v>32395</v>
          </cell>
          <cell r="AA359">
            <v>33031</v>
          </cell>
          <cell r="AB359">
            <v>30722</v>
          </cell>
          <cell r="AC359">
            <v>29289</v>
          </cell>
          <cell r="AD359">
            <v>25630</v>
          </cell>
          <cell r="AE359">
            <v>23798</v>
          </cell>
          <cell r="AF359">
            <v>21802</v>
          </cell>
          <cell r="AG359">
            <v>20347</v>
          </cell>
          <cell r="AI359">
            <v>22365</v>
          </cell>
        </row>
        <row r="360">
          <cell r="I360">
            <v>226</v>
          </cell>
          <cell r="J360">
            <v>287</v>
          </cell>
          <cell r="K360">
            <v>189</v>
          </cell>
          <cell r="L360">
            <v>14</v>
          </cell>
          <cell r="M360">
            <v>2</v>
          </cell>
          <cell r="N360">
            <v>0</v>
          </cell>
          <cell r="O360">
            <v>-15</v>
          </cell>
          <cell r="P360">
            <v>15</v>
          </cell>
          <cell r="Q360">
            <v>0</v>
          </cell>
          <cell r="R360">
            <v>1</v>
          </cell>
          <cell r="S360">
            <v>0</v>
          </cell>
          <cell r="T360">
            <v>3</v>
          </cell>
          <cell r="U360">
            <v>5</v>
          </cell>
          <cell r="V360">
            <v>15</v>
          </cell>
          <cell r="W360">
            <v>40</v>
          </cell>
          <cell r="X360">
            <v>10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1</v>
          </cell>
          <cell r="AG360">
            <v>0</v>
          </cell>
          <cell r="AI360">
            <v>287</v>
          </cell>
        </row>
        <row r="361">
          <cell r="I361">
            <v>19572</v>
          </cell>
          <cell r="J361">
            <v>21294</v>
          </cell>
          <cell r="K361">
            <v>22651</v>
          </cell>
          <cell r="L361">
            <v>26085</v>
          </cell>
          <cell r="M361">
            <v>25862</v>
          </cell>
          <cell r="N361">
            <v>30339</v>
          </cell>
          <cell r="O361">
            <v>30946</v>
          </cell>
          <cell r="P361">
            <v>28954</v>
          </cell>
          <cell r="Q361">
            <v>27529</v>
          </cell>
          <cell r="R361">
            <v>24213</v>
          </cell>
          <cell r="S361">
            <v>22541</v>
          </cell>
          <cell r="T361">
            <v>20615</v>
          </cell>
          <cell r="U361">
            <v>19491</v>
          </cell>
          <cell r="V361">
            <v>21061</v>
          </cell>
          <cell r="W361">
            <v>22614</v>
          </cell>
          <cell r="X361">
            <v>25844</v>
          </cell>
          <cell r="Y361">
            <v>25680</v>
          </cell>
          <cell r="Z361">
            <v>30142</v>
          </cell>
          <cell r="AA361">
            <v>30842</v>
          </cell>
          <cell r="AB361">
            <v>28646</v>
          </cell>
          <cell r="AC361">
            <v>27338</v>
          </cell>
          <cell r="AD361">
            <v>24109</v>
          </cell>
          <cell r="AE361">
            <v>22391</v>
          </cell>
          <cell r="AF361">
            <v>20493</v>
          </cell>
          <cell r="AG361">
            <v>19344</v>
          </cell>
          <cell r="AI361">
            <v>21294</v>
          </cell>
        </row>
        <row r="362">
          <cell r="I362">
            <v>13405</v>
          </cell>
          <cell r="J362">
            <v>14508</v>
          </cell>
          <cell r="K362">
            <v>15427</v>
          </cell>
          <cell r="L362">
            <v>17544</v>
          </cell>
          <cell r="M362">
            <v>17405</v>
          </cell>
          <cell r="N362">
            <v>20303</v>
          </cell>
          <cell r="O362">
            <v>20673</v>
          </cell>
          <cell r="P362">
            <v>19337</v>
          </cell>
          <cell r="Q362">
            <v>18384</v>
          </cell>
          <cell r="R362">
            <v>16243</v>
          </cell>
          <cell r="S362">
            <v>15197</v>
          </cell>
          <cell r="T362">
            <v>14012</v>
          </cell>
          <cell r="U362">
            <v>13285</v>
          </cell>
          <cell r="V362">
            <v>14377</v>
          </cell>
          <cell r="W362">
            <v>15287</v>
          </cell>
          <cell r="X362">
            <v>17381</v>
          </cell>
          <cell r="Y362">
            <v>17244</v>
          </cell>
          <cell r="Z362">
            <v>20112</v>
          </cell>
          <cell r="AA362">
            <v>20479</v>
          </cell>
          <cell r="AB362">
            <v>19157</v>
          </cell>
          <cell r="AC362">
            <v>18337</v>
          </cell>
          <cell r="AD362">
            <v>16243</v>
          </cell>
          <cell r="AE362">
            <v>15197</v>
          </cell>
          <cell r="AF362">
            <v>14012</v>
          </cell>
          <cell r="AG362">
            <v>13285</v>
          </cell>
          <cell r="AI362">
            <v>14508</v>
          </cell>
        </row>
        <row r="364">
          <cell r="I364">
            <v>487357</v>
          </cell>
          <cell r="J364">
            <v>526900</v>
          </cell>
          <cell r="K364">
            <v>562820</v>
          </cell>
          <cell r="L364">
            <v>587479</v>
          </cell>
          <cell r="M364">
            <v>634679</v>
          </cell>
          <cell r="N364">
            <v>601462</v>
          </cell>
          <cell r="O364">
            <v>470357</v>
          </cell>
          <cell r="P364">
            <v>455834</v>
          </cell>
          <cell r="Q364">
            <v>482966</v>
          </cell>
          <cell r="R364">
            <v>458172</v>
          </cell>
          <cell r="S364">
            <v>389632</v>
          </cell>
          <cell r="T364">
            <v>381443</v>
          </cell>
          <cell r="U364">
            <v>472420</v>
          </cell>
          <cell r="V364">
            <v>531614</v>
          </cell>
          <cell r="W364">
            <v>495417</v>
          </cell>
          <cell r="X364">
            <v>532651</v>
          </cell>
          <cell r="Y364">
            <v>629860</v>
          </cell>
          <cell r="Z364">
            <v>563403</v>
          </cell>
          <cell r="AA364">
            <v>508118</v>
          </cell>
          <cell r="AB364">
            <v>441619</v>
          </cell>
          <cell r="AC364">
            <v>476972</v>
          </cell>
          <cell r="AD364">
            <v>498577</v>
          </cell>
          <cell r="AE364">
            <v>344905</v>
          </cell>
          <cell r="AF364">
            <v>342103</v>
          </cell>
          <cell r="AG364">
            <v>476843</v>
          </cell>
          <cell r="AI364">
            <v>526900</v>
          </cell>
        </row>
        <row r="365">
          <cell r="I365">
            <v>3825</v>
          </cell>
          <cell r="J365">
            <v>12231</v>
          </cell>
          <cell r="K365">
            <v>20606</v>
          </cell>
          <cell r="L365">
            <v>23071</v>
          </cell>
          <cell r="M365">
            <v>24327</v>
          </cell>
          <cell r="N365">
            <v>30957</v>
          </cell>
          <cell r="O365">
            <v>4991</v>
          </cell>
          <cell r="P365">
            <v>3405</v>
          </cell>
          <cell r="Q365">
            <v>4069</v>
          </cell>
          <cell r="R365">
            <v>3375</v>
          </cell>
          <cell r="S365">
            <v>3716</v>
          </cell>
          <cell r="T365">
            <v>4353</v>
          </cell>
          <cell r="U365">
            <v>4215</v>
          </cell>
          <cell r="V365">
            <v>5000</v>
          </cell>
          <cell r="W365">
            <v>6971</v>
          </cell>
          <cell r="X365">
            <v>8836</v>
          </cell>
          <cell r="Y365">
            <v>10826</v>
          </cell>
          <cell r="Z365">
            <v>10312</v>
          </cell>
          <cell r="AA365">
            <v>5628</v>
          </cell>
          <cell r="AB365">
            <v>3274</v>
          </cell>
          <cell r="AC365">
            <v>3255</v>
          </cell>
          <cell r="AD365">
            <v>3550</v>
          </cell>
          <cell r="AE365">
            <v>3495</v>
          </cell>
          <cell r="AF365">
            <v>3485</v>
          </cell>
          <cell r="AG365">
            <v>3161</v>
          </cell>
          <cell r="AI365">
            <v>12231</v>
          </cell>
        </row>
        <row r="366">
          <cell r="I366">
            <v>270655</v>
          </cell>
          <cell r="J366">
            <v>267237</v>
          </cell>
          <cell r="K366">
            <v>286795</v>
          </cell>
          <cell r="L366">
            <v>264622</v>
          </cell>
          <cell r="M366">
            <v>263775</v>
          </cell>
          <cell r="N366">
            <v>317874</v>
          </cell>
          <cell r="O366">
            <v>51786</v>
          </cell>
          <cell r="P366">
            <v>49035</v>
          </cell>
          <cell r="Q366">
            <v>56762</v>
          </cell>
          <cell r="R366">
            <v>61348</v>
          </cell>
          <cell r="S366">
            <v>53079</v>
          </cell>
          <cell r="T366">
            <v>59486</v>
          </cell>
          <cell r="U366">
            <v>66577</v>
          </cell>
          <cell r="V366">
            <v>64319</v>
          </cell>
          <cell r="W366">
            <v>69610</v>
          </cell>
          <cell r="X366">
            <v>72663</v>
          </cell>
          <cell r="Y366">
            <v>90472</v>
          </cell>
          <cell r="Z366">
            <v>95318</v>
          </cell>
          <cell r="AA366">
            <v>78305</v>
          </cell>
          <cell r="AB366">
            <v>63183</v>
          </cell>
          <cell r="AC366">
            <v>67324</v>
          </cell>
          <cell r="AD366">
            <v>71069</v>
          </cell>
          <cell r="AE366">
            <v>55656</v>
          </cell>
          <cell r="AF366">
            <v>49532</v>
          </cell>
          <cell r="AG366">
            <v>48027</v>
          </cell>
          <cell r="AI366">
            <v>267237</v>
          </cell>
        </row>
        <row r="367">
          <cell r="I367">
            <v>236915</v>
          </cell>
          <cell r="J367">
            <v>261708</v>
          </cell>
          <cell r="K367">
            <v>300399</v>
          </cell>
          <cell r="L367">
            <v>377055</v>
          </cell>
          <cell r="M367">
            <v>416843</v>
          </cell>
          <cell r="N367">
            <v>407752</v>
          </cell>
          <cell r="O367">
            <v>313270</v>
          </cell>
          <cell r="P367">
            <v>205139</v>
          </cell>
          <cell r="Q367">
            <v>188726</v>
          </cell>
          <cell r="R367">
            <v>215077</v>
          </cell>
          <cell r="S367">
            <v>195697</v>
          </cell>
          <cell r="T367">
            <v>199207</v>
          </cell>
          <cell r="U367">
            <v>214864</v>
          </cell>
          <cell r="V367">
            <v>223586</v>
          </cell>
          <cell r="W367">
            <v>328521</v>
          </cell>
          <cell r="X367">
            <v>361943</v>
          </cell>
          <cell r="Y367">
            <v>485913</v>
          </cell>
          <cell r="Z367">
            <v>402352</v>
          </cell>
          <cell r="AA367">
            <v>338344</v>
          </cell>
          <cell r="AB367">
            <v>215918</v>
          </cell>
          <cell r="AC367">
            <v>202296</v>
          </cell>
          <cell r="AD367">
            <v>231361</v>
          </cell>
          <cell r="AE367">
            <v>191773</v>
          </cell>
          <cell r="AF367">
            <v>182550</v>
          </cell>
          <cell r="AG367">
            <v>202344</v>
          </cell>
          <cell r="AI367">
            <v>261708</v>
          </cell>
        </row>
        <row r="368">
          <cell r="I368">
            <v>378026</v>
          </cell>
          <cell r="J368">
            <v>413424</v>
          </cell>
          <cell r="K368">
            <v>486771</v>
          </cell>
          <cell r="L368">
            <v>567869</v>
          </cell>
          <cell r="M368">
            <v>601123</v>
          </cell>
          <cell r="N368">
            <v>598494</v>
          </cell>
          <cell r="O368">
            <v>507503</v>
          </cell>
          <cell r="P368">
            <v>356994</v>
          </cell>
          <cell r="Q368">
            <v>347030</v>
          </cell>
          <cell r="R368">
            <v>402189</v>
          </cell>
          <cell r="S368">
            <v>352363</v>
          </cell>
          <cell r="T368">
            <v>373416</v>
          </cell>
          <cell r="U368">
            <v>379926</v>
          </cell>
          <cell r="V368">
            <v>180531</v>
          </cell>
          <cell r="W368">
            <v>295741</v>
          </cell>
          <cell r="X368">
            <v>330235</v>
          </cell>
          <cell r="Y368">
            <v>436558</v>
          </cell>
          <cell r="Z368">
            <v>391395</v>
          </cell>
          <cell r="AA368">
            <v>288368</v>
          </cell>
          <cell r="AB368">
            <v>192297</v>
          </cell>
          <cell r="AC368">
            <v>162692</v>
          </cell>
          <cell r="AD368">
            <v>167379</v>
          </cell>
          <cell r="AE368">
            <v>146158</v>
          </cell>
          <cell r="AF368">
            <v>142013</v>
          </cell>
          <cell r="AG368">
            <v>155541</v>
          </cell>
          <cell r="AI368">
            <v>413424</v>
          </cell>
        </row>
        <row r="369">
          <cell r="I369">
            <v>56210</v>
          </cell>
          <cell r="J369">
            <v>66863</v>
          </cell>
          <cell r="K369">
            <v>76404</v>
          </cell>
          <cell r="L369">
            <v>83114</v>
          </cell>
          <cell r="M369">
            <v>86245</v>
          </cell>
          <cell r="N369">
            <v>96820</v>
          </cell>
          <cell r="O369">
            <v>69775</v>
          </cell>
          <cell r="P369">
            <v>54415</v>
          </cell>
          <cell r="Q369">
            <v>69916</v>
          </cell>
          <cell r="R369">
            <v>54598</v>
          </cell>
          <cell r="S369">
            <v>51534</v>
          </cell>
          <cell r="T369">
            <v>54308</v>
          </cell>
          <cell r="U369">
            <v>56615</v>
          </cell>
          <cell r="V369">
            <v>61693</v>
          </cell>
          <cell r="W369">
            <v>71921</v>
          </cell>
          <cell r="X369">
            <v>82504</v>
          </cell>
          <cell r="Y369">
            <v>88447</v>
          </cell>
          <cell r="Z369">
            <v>89066</v>
          </cell>
          <cell r="AA369">
            <v>72303</v>
          </cell>
          <cell r="AB369">
            <v>56029</v>
          </cell>
          <cell r="AC369">
            <v>54363</v>
          </cell>
          <cell r="AD369">
            <v>77971</v>
          </cell>
          <cell r="AE369">
            <v>48815</v>
          </cell>
          <cell r="AF369">
            <v>49625</v>
          </cell>
          <cell r="AG369">
            <v>51741</v>
          </cell>
          <cell r="AI369">
            <v>66863</v>
          </cell>
        </row>
        <row r="370">
          <cell r="I370">
            <v>195693</v>
          </cell>
          <cell r="J370">
            <v>203855</v>
          </cell>
          <cell r="K370">
            <v>203986</v>
          </cell>
          <cell r="L370">
            <v>205431</v>
          </cell>
          <cell r="M370">
            <v>225736</v>
          </cell>
          <cell r="N370">
            <v>250068</v>
          </cell>
          <cell r="O370">
            <v>229767</v>
          </cell>
          <cell r="P370">
            <v>179781</v>
          </cell>
          <cell r="Q370">
            <v>217326</v>
          </cell>
          <cell r="R370">
            <v>192073</v>
          </cell>
          <cell r="S370">
            <v>150775</v>
          </cell>
          <cell r="T370">
            <v>154912</v>
          </cell>
          <cell r="U370">
            <v>206046</v>
          </cell>
          <cell r="V370">
            <v>176422</v>
          </cell>
          <cell r="W370">
            <v>201447</v>
          </cell>
          <cell r="X370">
            <v>197834</v>
          </cell>
          <cell r="Y370">
            <v>212879</v>
          </cell>
          <cell r="Z370">
            <v>239529</v>
          </cell>
          <cell r="AA370">
            <v>205019</v>
          </cell>
          <cell r="AB370">
            <v>191527</v>
          </cell>
          <cell r="AC370">
            <v>199964</v>
          </cell>
          <cell r="AD370">
            <v>210725</v>
          </cell>
          <cell r="AE370">
            <v>193220</v>
          </cell>
          <cell r="AF370">
            <v>160774</v>
          </cell>
          <cell r="AG370">
            <v>196804</v>
          </cell>
          <cell r="AI370">
            <v>203855</v>
          </cell>
        </row>
        <row r="371">
          <cell r="I371">
            <v>232494</v>
          </cell>
          <cell r="J371">
            <v>316636</v>
          </cell>
          <cell r="K371">
            <v>333000</v>
          </cell>
          <cell r="L371">
            <v>407980</v>
          </cell>
          <cell r="M371">
            <v>435862</v>
          </cell>
          <cell r="N371">
            <v>461167</v>
          </cell>
          <cell r="O371">
            <v>419274</v>
          </cell>
          <cell r="P371">
            <v>315223</v>
          </cell>
          <cell r="Q371">
            <v>254144</v>
          </cell>
          <cell r="R371">
            <v>343600</v>
          </cell>
          <cell r="S371">
            <v>227655</v>
          </cell>
          <cell r="T371">
            <v>219464</v>
          </cell>
          <cell r="U371">
            <v>271414</v>
          </cell>
          <cell r="V371">
            <v>316084</v>
          </cell>
          <cell r="W371">
            <v>384227</v>
          </cell>
          <cell r="X371">
            <v>385545</v>
          </cell>
          <cell r="Y371">
            <v>484722</v>
          </cell>
          <cell r="Z371">
            <v>480558</v>
          </cell>
          <cell r="AA371">
            <v>472902</v>
          </cell>
          <cell r="AB371">
            <v>245388</v>
          </cell>
          <cell r="AC371">
            <v>283075</v>
          </cell>
          <cell r="AD371">
            <v>368707</v>
          </cell>
          <cell r="AE371">
            <v>245529</v>
          </cell>
          <cell r="AF371">
            <v>234670</v>
          </cell>
          <cell r="AG371">
            <v>268434</v>
          </cell>
          <cell r="AI371">
            <v>316636</v>
          </cell>
        </row>
        <row r="372">
          <cell r="I372">
            <v>228272</v>
          </cell>
          <cell r="J372">
            <v>233034</v>
          </cell>
          <cell r="K372">
            <v>252020</v>
          </cell>
          <cell r="L372">
            <v>260052</v>
          </cell>
          <cell r="M372">
            <v>274301</v>
          </cell>
          <cell r="N372">
            <v>309258</v>
          </cell>
          <cell r="O372">
            <v>279163</v>
          </cell>
          <cell r="P372">
            <v>220434</v>
          </cell>
          <cell r="Q372">
            <v>222957</v>
          </cell>
          <cell r="R372">
            <v>244250</v>
          </cell>
          <cell r="S372">
            <v>216179</v>
          </cell>
          <cell r="T372">
            <v>224136</v>
          </cell>
          <cell r="U372">
            <v>255498</v>
          </cell>
          <cell r="V372">
            <v>196704</v>
          </cell>
          <cell r="W372">
            <v>252802</v>
          </cell>
          <cell r="X372">
            <v>244539</v>
          </cell>
          <cell r="Y372">
            <v>312216</v>
          </cell>
          <cell r="Z372">
            <v>307604</v>
          </cell>
          <cell r="AA372">
            <v>259407</v>
          </cell>
          <cell r="AB372">
            <v>201390</v>
          </cell>
          <cell r="AC372">
            <v>193906</v>
          </cell>
          <cell r="AD372">
            <v>247285</v>
          </cell>
          <cell r="AE372">
            <v>233811</v>
          </cell>
          <cell r="AF372">
            <v>237816</v>
          </cell>
          <cell r="AG372">
            <v>212593</v>
          </cell>
          <cell r="AI372">
            <v>233034</v>
          </cell>
        </row>
        <row r="373">
          <cell r="I373">
            <v>88902</v>
          </cell>
          <cell r="J373">
            <v>94581</v>
          </cell>
          <cell r="K373">
            <v>96964</v>
          </cell>
          <cell r="L373">
            <v>113176</v>
          </cell>
          <cell r="M373">
            <v>129091</v>
          </cell>
          <cell r="N373">
            <v>120898</v>
          </cell>
          <cell r="O373">
            <v>99395</v>
          </cell>
          <cell r="P373">
            <v>94269</v>
          </cell>
          <cell r="Q373">
            <v>95972</v>
          </cell>
          <cell r="R373">
            <v>103380</v>
          </cell>
          <cell r="S373">
            <v>67176</v>
          </cell>
          <cell r="T373">
            <v>57709</v>
          </cell>
          <cell r="U373">
            <v>90494</v>
          </cell>
          <cell r="V373">
            <v>88598</v>
          </cell>
          <cell r="W373">
            <v>92148</v>
          </cell>
          <cell r="X373">
            <v>99252</v>
          </cell>
          <cell r="Y373">
            <v>112840</v>
          </cell>
          <cell r="Z373">
            <v>103846</v>
          </cell>
          <cell r="AA373">
            <v>95899</v>
          </cell>
          <cell r="AB373">
            <v>74974</v>
          </cell>
          <cell r="AC373">
            <v>94780</v>
          </cell>
          <cell r="AD373">
            <v>95957</v>
          </cell>
          <cell r="AE373">
            <v>52305</v>
          </cell>
          <cell r="AF373">
            <v>49037</v>
          </cell>
          <cell r="AG373">
            <v>74493</v>
          </cell>
          <cell r="AI373">
            <v>94581</v>
          </cell>
        </row>
        <row r="374">
          <cell r="I374">
            <v>131275</v>
          </cell>
          <cell r="J374">
            <v>170014</v>
          </cell>
          <cell r="K374">
            <v>176926</v>
          </cell>
          <cell r="L374">
            <v>230766</v>
          </cell>
          <cell r="M374">
            <v>268714</v>
          </cell>
          <cell r="N374">
            <v>262719</v>
          </cell>
          <cell r="O374">
            <v>215014</v>
          </cell>
          <cell r="P374">
            <v>202395</v>
          </cell>
          <cell r="Q374">
            <v>125372</v>
          </cell>
          <cell r="R374">
            <v>128019</v>
          </cell>
          <cell r="S374">
            <v>102771</v>
          </cell>
          <cell r="T374">
            <v>102409</v>
          </cell>
          <cell r="U374">
            <v>116614</v>
          </cell>
          <cell r="V374">
            <v>161770</v>
          </cell>
          <cell r="W374">
            <v>203948</v>
          </cell>
          <cell r="X374">
            <v>214187</v>
          </cell>
          <cell r="Y374">
            <v>274904</v>
          </cell>
          <cell r="Z374">
            <v>302725</v>
          </cell>
          <cell r="AA374">
            <v>297493</v>
          </cell>
          <cell r="AB374">
            <v>255912</v>
          </cell>
          <cell r="AC374">
            <v>173158</v>
          </cell>
          <cell r="AD374">
            <v>123558</v>
          </cell>
          <cell r="AE374">
            <v>121878</v>
          </cell>
          <cell r="AF374">
            <v>127558</v>
          </cell>
          <cell r="AG374">
            <v>173337</v>
          </cell>
          <cell r="AI374">
            <v>170014</v>
          </cell>
        </row>
        <row r="375">
          <cell r="I375">
            <v>181901</v>
          </cell>
          <cell r="J375">
            <v>187087</v>
          </cell>
          <cell r="K375">
            <v>212228</v>
          </cell>
          <cell r="L375">
            <v>260393</v>
          </cell>
          <cell r="M375">
            <v>267823</v>
          </cell>
          <cell r="N375">
            <v>261707</v>
          </cell>
          <cell r="O375">
            <v>252170</v>
          </cell>
          <cell r="P375">
            <v>193705</v>
          </cell>
          <cell r="Q375">
            <v>172894</v>
          </cell>
          <cell r="R375">
            <v>207269</v>
          </cell>
          <cell r="S375">
            <v>161809</v>
          </cell>
          <cell r="T375">
            <v>180725</v>
          </cell>
          <cell r="U375">
            <v>178575</v>
          </cell>
          <cell r="V375">
            <v>165180</v>
          </cell>
          <cell r="W375">
            <v>218873</v>
          </cell>
          <cell r="X375">
            <v>218178</v>
          </cell>
          <cell r="Y375">
            <v>254305</v>
          </cell>
          <cell r="Z375">
            <v>270101</v>
          </cell>
          <cell r="AA375">
            <v>220210</v>
          </cell>
          <cell r="AB375">
            <v>182022</v>
          </cell>
          <cell r="AC375">
            <v>162668</v>
          </cell>
          <cell r="AD375">
            <v>178308</v>
          </cell>
          <cell r="AE375">
            <v>153642</v>
          </cell>
          <cell r="AF375">
            <v>156896</v>
          </cell>
          <cell r="AG375">
            <v>141452</v>
          </cell>
          <cell r="AI375">
            <v>187087</v>
          </cell>
        </row>
        <row r="376">
          <cell r="I376">
            <v>1193001</v>
          </cell>
          <cell r="J376">
            <v>1162696</v>
          </cell>
          <cell r="K376">
            <v>1422482</v>
          </cell>
          <cell r="L376">
            <v>1475655</v>
          </cell>
          <cell r="M376">
            <v>1624925</v>
          </cell>
          <cell r="N376">
            <v>1731419</v>
          </cell>
          <cell r="O376">
            <v>1299136</v>
          </cell>
          <cell r="P376">
            <v>884906</v>
          </cell>
          <cell r="Q376">
            <v>883635</v>
          </cell>
          <cell r="R376">
            <v>920478</v>
          </cell>
          <cell r="S376">
            <v>850493</v>
          </cell>
          <cell r="T376">
            <v>1070580</v>
          </cell>
          <cell r="U376">
            <v>932552</v>
          </cell>
          <cell r="V376">
            <v>881838</v>
          </cell>
          <cell r="W376">
            <v>1110757</v>
          </cell>
          <cell r="X376">
            <v>1239500</v>
          </cell>
          <cell r="Y376">
            <v>1415285</v>
          </cell>
          <cell r="Z376">
            <v>1585267</v>
          </cell>
          <cell r="AA376">
            <v>1287145</v>
          </cell>
          <cell r="AB376">
            <v>916034</v>
          </cell>
          <cell r="AC376">
            <v>872973</v>
          </cell>
          <cell r="AD376">
            <v>1077125</v>
          </cell>
          <cell r="AE376">
            <v>968580</v>
          </cell>
          <cell r="AF376">
            <v>972928</v>
          </cell>
          <cell r="AG376">
            <v>977736</v>
          </cell>
          <cell r="AI376">
            <v>1162696</v>
          </cell>
        </row>
        <row r="377">
          <cell r="I377">
            <v>229382</v>
          </cell>
          <cell r="J377">
            <v>285211</v>
          </cell>
          <cell r="K377">
            <v>299413</v>
          </cell>
          <cell r="L377">
            <v>415368</v>
          </cell>
          <cell r="M377">
            <v>437753</v>
          </cell>
          <cell r="N377">
            <v>413858</v>
          </cell>
          <cell r="O377">
            <v>398729</v>
          </cell>
          <cell r="P377">
            <v>262664</v>
          </cell>
          <cell r="Q377">
            <v>237193</v>
          </cell>
          <cell r="R377">
            <v>283993</v>
          </cell>
          <cell r="S377">
            <v>288968</v>
          </cell>
          <cell r="T377">
            <v>211497</v>
          </cell>
          <cell r="U377">
            <v>281535</v>
          </cell>
          <cell r="V377">
            <v>280954</v>
          </cell>
          <cell r="W377">
            <v>378188</v>
          </cell>
          <cell r="X377">
            <v>381251</v>
          </cell>
          <cell r="Y377">
            <v>431827</v>
          </cell>
          <cell r="Z377">
            <v>459995</v>
          </cell>
          <cell r="AA377">
            <v>364406</v>
          </cell>
          <cell r="AB377">
            <v>304729</v>
          </cell>
          <cell r="AC377">
            <v>292559</v>
          </cell>
          <cell r="AD377">
            <v>316895</v>
          </cell>
          <cell r="AE377">
            <v>275957</v>
          </cell>
          <cell r="AF377">
            <v>270089</v>
          </cell>
          <cell r="AG377">
            <v>280166</v>
          </cell>
          <cell r="AI377">
            <v>285211</v>
          </cell>
        </row>
        <row r="378">
          <cell r="I378">
            <v>46667</v>
          </cell>
          <cell r="J378">
            <v>40123</v>
          </cell>
          <cell r="K378">
            <v>45494</v>
          </cell>
          <cell r="L378">
            <v>61580</v>
          </cell>
          <cell r="M378">
            <v>61398</v>
          </cell>
          <cell r="N378">
            <v>73990</v>
          </cell>
          <cell r="O378">
            <v>58428</v>
          </cell>
          <cell r="P378">
            <v>36738</v>
          </cell>
          <cell r="Q378">
            <v>35335</v>
          </cell>
          <cell r="R378">
            <v>43772</v>
          </cell>
          <cell r="S378">
            <v>44976</v>
          </cell>
          <cell r="T378">
            <v>46068</v>
          </cell>
          <cell r="U378">
            <v>48821</v>
          </cell>
          <cell r="V378">
            <v>35205</v>
          </cell>
          <cell r="W378">
            <v>46817</v>
          </cell>
          <cell r="X378">
            <v>47440</v>
          </cell>
          <cell r="Y378">
            <v>59077</v>
          </cell>
          <cell r="Z378">
            <v>75718</v>
          </cell>
          <cell r="AA378">
            <v>44384</v>
          </cell>
          <cell r="AB378">
            <v>37922</v>
          </cell>
          <cell r="AC378">
            <v>39411</v>
          </cell>
          <cell r="AD378">
            <v>44316</v>
          </cell>
          <cell r="AE378">
            <v>35103</v>
          </cell>
          <cell r="AF378">
            <v>56886</v>
          </cell>
          <cell r="AG378">
            <v>38316</v>
          </cell>
          <cell r="AI378">
            <v>40123</v>
          </cell>
        </row>
        <row r="379">
          <cell r="I379">
            <v>160185</v>
          </cell>
          <cell r="J379">
            <v>166278</v>
          </cell>
          <cell r="K379">
            <v>151284</v>
          </cell>
          <cell r="L379">
            <v>162416</v>
          </cell>
          <cell r="M379">
            <v>180255</v>
          </cell>
          <cell r="N379">
            <v>192123</v>
          </cell>
          <cell r="O379">
            <v>177035</v>
          </cell>
          <cell r="P379">
            <v>144048</v>
          </cell>
          <cell r="Q379">
            <v>154591</v>
          </cell>
          <cell r="R379">
            <v>194150</v>
          </cell>
          <cell r="S379">
            <v>166945</v>
          </cell>
          <cell r="T379">
            <v>153504</v>
          </cell>
          <cell r="U379">
            <v>155696</v>
          </cell>
          <cell r="V379">
            <v>185231</v>
          </cell>
          <cell r="W379">
            <v>160314</v>
          </cell>
          <cell r="X379">
            <v>170800</v>
          </cell>
          <cell r="Y379">
            <v>191731</v>
          </cell>
          <cell r="Z379">
            <v>191620</v>
          </cell>
          <cell r="AA379">
            <v>191114</v>
          </cell>
          <cell r="AB379">
            <v>149734</v>
          </cell>
          <cell r="AC379">
            <v>163210</v>
          </cell>
          <cell r="AD379">
            <v>207181</v>
          </cell>
          <cell r="AE379">
            <v>194836</v>
          </cell>
          <cell r="AF379">
            <v>135142</v>
          </cell>
          <cell r="AG379">
            <v>147303</v>
          </cell>
          <cell r="AI379">
            <v>166278</v>
          </cell>
        </row>
        <row r="380">
          <cell r="I380">
            <v>62101</v>
          </cell>
          <cell r="J380">
            <v>68279</v>
          </cell>
          <cell r="K380">
            <v>77095</v>
          </cell>
          <cell r="L380">
            <v>93896</v>
          </cell>
          <cell r="M380">
            <v>110426</v>
          </cell>
          <cell r="N380">
            <v>127748</v>
          </cell>
          <cell r="O380">
            <v>109313</v>
          </cell>
          <cell r="P380">
            <v>73987</v>
          </cell>
          <cell r="Q380">
            <v>73623</v>
          </cell>
          <cell r="R380">
            <v>65821</v>
          </cell>
          <cell r="S380">
            <v>67779</v>
          </cell>
          <cell r="T380">
            <v>60338</v>
          </cell>
          <cell r="U380">
            <v>62381</v>
          </cell>
          <cell r="V380">
            <v>67709</v>
          </cell>
          <cell r="W380">
            <v>75643</v>
          </cell>
          <cell r="X380">
            <v>93663</v>
          </cell>
          <cell r="Y380">
            <v>114987</v>
          </cell>
          <cell r="Z380">
            <v>147280</v>
          </cell>
          <cell r="AA380">
            <v>174927</v>
          </cell>
          <cell r="AB380">
            <v>17001</v>
          </cell>
          <cell r="AC380">
            <v>67149</v>
          </cell>
          <cell r="AD380">
            <v>58388</v>
          </cell>
          <cell r="AE380">
            <v>63506</v>
          </cell>
          <cell r="AF380">
            <v>58667</v>
          </cell>
          <cell r="AG380">
            <v>51480</v>
          </cell>
          <cell r="AI380">
            <v>68279</v>
          </cell>
        </row>
        <row r="381">
          <cell r="I381">
            <v>41644</v>
          </cell>
          <cell r="J381">
            <v>42097</v>
          </cell>
          <cell r="K381">
            <v>41926</v>
          </cell>
          <cell r="L381">
            <v>69415</v>
          </cell>
          <cell r="M381">
            <v>79279</v>
          </cell>
          <cell r="N381">
            <v>67487</v>
          </cell>
          <cell r="O381">
            <v>85593</v>
          </cell>
          <cell r="P381">
            <v>50564</v>
          </cell>
          <cell r="Q381">
            <v>48054</v>
          </cell>
          <cell r="R381">
            <v>54493</v>
          </cell>
          <cell r="S381">
            <v>40578</v>
          </cell>
          <cell r="T381">
            <v>33261</v>
          </cell>
          <cell r="U381">
            <v>37039</v>
          </cell>
          <cell r="V381">
            <v>47753</v>
          </cell>
          <cell r="W381">
            <v>50243</v>
          </cell>
          <cell r="X381">
            <v>59539</v>
          </cell>
          <cell r="Y381">
            <v>74999</v>
          </cell>
          <cell r="Z381">
            <v>83967</v>
          </cell>
          <cell r="AA381">
            <v>87156</v>
          </cell>
          <cell r="AB381">
            <v>56736</v>
          </cell>
          <cell r="AC381">
            <v>51211</v>
          </cell>
          <cell r="AD381">
            <v>52296</v>
          </cell>
          <cell r="AE381">
            <v>40994</v>
          </cell>
          <cell r="AF381">
            <v>30012</v>
          </cell>
          <cell r="AG381">
            <v>29482</v>
          </cell>
          <cell r="AI381">
            <v>42097</v>
          </cell>
        </row>
        <row r="382">
          <cell r="I382">
            <v>405341</v>
          </cell>
          <cell r="J382">
            <v>397304</v>
          </cell>
          <cell r="K382">
            <v>348262</v>
          </cell>
          <cell r="L382">
            <v>550233</v>
          </cell>
          <cell r="M382">
            <v>542833</v>
          </cell>
          <cell r="N382">
            <v>788951</v>
          </cell>
          <cell r="O382">
            <v>403171</v>
          </cell>
          <cell r="P382">
            <v>425308</v>
          </cell>
          <cell r="Q382">
            <v>276417</v>
          </cell>
          <cell r="R382">
            <v>389202</v>
          </cell>
          <cell r="S382">
            <v>419779</v>
          </cell>
          <cell r="T382">
            <v>392018</v>
          </cell>
          <cell r="U382">
            <v>421099</v>
          </cell>
          <cell r="V382">
            <v>418887</v>
          </cell>
          <cell r="W382">
            <v>434232</v>
          </cell>
          <cell r="X382">
            <v>443076</v>
          </cell>
          <cell r="Y382">
            <v>552294</v>
          </cell>
          <cell r="Z382">
            <v>796913</v>
          </cell>
          <cell r="AA382">
            <v>385444</v>
          </cell>
          <cell r="AB382">
            <v>398832</v>
          </cell>
          <cell r="AC382">
            <v>341666</v>
          </cell>
          <cell r="AD382">
            <v>389442</v>
          </cell>
          <cell r="AE382">
            <v>420455</v>
          </cell>
          <cell r="AF382">
            <v>416043</v>
          </cell>
          <cell r="AG382">
            <v>386878</v>
          </cell>
          <cell r="AI382">
            <v>397304</v>
          </cell>
        </row>
        <row r="383">
          <cell r="I383">
            <v>1029641</v>
          </cell>
          <cell r="J383">
            <v>1663367</v>
          </cell>
          <cell r="K383">
            <v>371792</v>
          </cell>
          <cell r="L383">
            <v>1161799</v>
          </cell>
          <cell r="M383">
            <v>1207386</v>
          </cell>
          <cell r="N383">
            <v>1156964</v>
          </cell>
          <cell r="O383">
            <v>1270418</v>
          </cell>
          <cell r="P383">
            <v>1153374</v>
          </cell>
          <cell r="Q383">
            <v>1043678</v>
          </cell>
          <cell r="R383">
            <v>1204609</v>
          </cell>
          <cell r="S383">
            <v>1148956</v>
          </cell>
          <cell r="T383">
            <v>1149357</v>
          </cell>
          <cell r="U383">
            <v>1024509</v>
          </cell>
          <cell r="V383">
            <v>1115739</v>
          </cell>
          <cell r="W383">
            <v>1155335</v>
          </cell>
          <cell r="X383">
            <v>1168826</v>
          </cell>
          <cell r="Y383">
            <v>1338379</v>
          </cell>
          <cell r="Z383">
            <v>1336147</v>
          </cell>
          <cell r="AA383">
            <v>1260041</v>
          </cell>
          <cell r="AB383">
            <v>1184175</v>
          </cell>
          <cell r="AC383">
            <v>1054176</v>
          </cell>
          <cell r="AD383">
            <v>1202066</v>
          </cell>
          <cell r="AE383">
            <v>441258</v>
          </cell>
          <cell r="AF383">
            <v>377139</v>
          </cell>
          <cell r="AG383">
            <v>303055</v>
          </cell>
          <cell r="AI383">
            <v>1663367</v>
          </cell>
        </row>
        <row r="385">
          <cell r="I385">
            <v>12530</v>
          </cell>
          <cell r="J385">
            <v>11030</v>
          </cell>
          <cell r="K385">
            <v>14180</v>
          </cell>
          <cell r="L385">
            <v>14870</v>
          </cell>
          <cell r="M385">
            <v>14960</v>
          </cell>
          <cell r="N385">
            <v>19690</v>
          </cell>
          <cell r="O385">
            <v>12890</v>
          </cell>
          <cell r="P385">
            <v>10540</v>
          </cell>
          <cell r="Q385">
            <v>11180</v>
          </cell>
          <cell r="R385">
            <v>12730</v>
          </cell>
          <cell r="S385">
            <v>10790</v>
          </cell>
          <cell r="T385">
            <v>12010</v>
          </cell>
          <cell r="U385">
            <v>14420</v>
          </cell>
          <cell r="V385">
            <v>11480</v>
          </cell>
          <cell r="W385">
            <v>12800</v>
          </cell>
          <cell r="X385">
            <v>15900</v>
          </cell>
          <cell r="Y385">
            <v>12520</v>
          </cell>
          <cell r="Z385">
            <v>14080</v>
          </cell>
          <cell r="AA385">
            <v>12850</v>
          </cell>
          <cell r="AB385">
            <v>10360</v>
          </cell>
          <cell r="AC385">
            <v>13510</v>
          </cell>
          <cell r="AD385">
            <v>13350</v>
          </cell>
          <cell r="AE385">
            <v>12870</v>
          </cell>
          <cell r="AF385">
            <v>13640</v>
          </cell>
          <cell r="AG385">
            <v>15920</v>
          </cell>
          <cell r="AI385">
            <v>11030</v>
          </cell>
        </row>
        <row r="386"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I386">
            <v>0</v>
          </cell>
        </row>
        <row r="387"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I387">
            <v>0</v>
          </cell>
        </row>
        <row r="388">
          <cell r="I388">
            <v>12281</v>
          </cell>
          <cell r="J388">
            <v>10250</v>
          </cell>
          <cell r="K388">
            <v>10361</v>
          </cell>
          <cell r="L388">
            <v>11493</v>
          </cell>
          <cell r="M388">
            <v>11466</v>
          </cell>
          <cell r="N388">
            <v>12299</v>
          </cell>
          <cell r="O388">
            <v>10356</v>
          </cell>
          <cell r="P388">
            <v>8315</v>
          </cell>
          <cell r="Q388">
            <v>7931</v>
          </cell>
          <cell r="R388">
            <v>10512</v>
          </cell>
          <cell r="S388">
            <v>8829</v>
          </cell>
          <cell r="T388">
            <v>9090</v>
          </cell>
          <cell r="U388">
            <v>9912</v>
          </cell>
          <cell r="V388">
            <v>10136</v>
          </cell>
          <cell r="W388">
            <v>9580</v>
          </cell>
          <cell r="X388">
            <v>11070</v>
          </cell>
          <cell r="Y388">
            <v>10988</v>
          </cell>
          <cell r="Z388">
            <v>11113</v>
          </cell>
          <cell r="AA388">
            <v>9588</v>
          </cell>
          <cell r="AB388">
            <v>10161</v>
          </cell>
          <cell r="AC388">
            <v>9133</v>
          </cell>
          <cell r="AD388">
            <v>10028</v>
          </cell>
          <cell r="AE388">
            <v>9551</v>
          </cell>
          <cell r="AF388">
            <v>9767</v>
          </cell>
          <cell r="AG388">
            <v>10987</v>
          </cell>
          <cell r="AI388">
            <v>10250</v>
          </cell>
        </row>
        <row r="389">
          <cell r="I389">
            <v>5</v>
          </cell>
          <cell r="J389">
            <v>6</v>
          </cell>
          <cell r="K389">
            <v>5</v>
          </cell>
          <cell r="L389">
            <v>6</v>
          </cell>
          <cell r="M389">
            <v>5</v>
          </cell>
          <cell r="N389">
            <v>5</v>
          </cell>
          <cell r="O389">
            <v>5</v>
          </cell>
          <cell r="P389">
            <v>5</v>
          </cell>
          <cell r="Q389">
            <v>4</v>
          </cell>
          <cell r="R389">
            <v>4</v>
          </cell>
          <cell r="S389">
            <v>5</v>
          </cell>
          <cell r="T389">
            <v>3</v>
          </cell>
          <cell r="U389">
            <v>3</v>
          </cell>
          <cell r="V389">
            <v>4</v>
          </cell>
          <cell r="W389">
            <v>3</v>
          </cell>
          <cell r="X389">
            <v>7</v>
          </cell>
          <cell r="Y389">
            <v>6</v>
          </cell>
          <cell r="Z389">
            <v>4</v>
          </cell>
          <cell r="AA389">
            <v>5</v>
          </cell>
          <cell r="AB389">
            <v>4</v>
          </cell>
          <cell r="AC389">
            <v>3</v>
          </cell>
          <cell r="AD389">
            <v>4</v>
          </cell>
          <cell r="AE389">
            <v>4</v>
          </cell>
          <cell r="AF389">
            <v>7</v>
          </cell>
          <cell r="AG389">
            <v>6</v>
          </cell>
          <cell r="AI389">
            <v>6</v>
          </cell>
        </row>
        <row r="390">
          <cell r="I390">
            <v>12238</v>
          </cell>
          <cell r="J390">
            <v>12655</v>
          </cell>
          <cell r="K390">
            <v>12283</v>
          </cell>
          <cell r="L390">
            <v>12321</v>
          </cell>
          <cell r="M390">
            <v>15756</v>
          </cell>
          <cell r="N390">
            <v>20138</v>
          </cell>
          <cell r="O390">
            <v>15160</v>
          </cell>
          <cell r="P390">
            <v>13720</v>
          </cell>
          <cell r="Q390">
            <v>15600</v>
          </cell>
          <cell r="R390">
            <v>16240</v>
          </cell>
          <cell r="S390">
            <v>14000</v>
          </cell>
          <cell r="T390">
            <v>14200</v>
          </cell>
          <cell r="U390">
            <v>15240</v>
          </cell>
          <cell r="V390">
            <v>13480</v>
          </cell>
          <cell r="W390">
            <v>17880</v>
          </cell>
          <cell r="X390">
            <v>18120</v>
          </cell>
          <cell r="Y390">
            <v>18760</v>
          </cell>
          <cell r="Z390">
            <v>21600</v>
          </cell>
          <cell r="AA390">
            <v>18160</v>
          </cell>
          <cell r="AB390">
            <v>14880</v>
          </cell>
          <cell r="AC390">
            <v>11560</v>
          </cell>
          <cell r="AD390">
            <v>14920</v>
          </cell>
          <cell r="AE390">
            <v>16760</v>
          </cell>
          <cell r="AF390">
            <v>16960</v>
          </cell>
          <cell r="AG390">
            <v>15880</v>
          </cell>
          <cell r="AI390">
            <v>12655</v>
          </cell>
        </row>
        <row r="391">
          <cell r="I391">
            <v>88738</v>
          </cell>
          <cell r="J391">
            <v>84910</v>
          </cell>
          <cell r="K391">
            <v>97315</v>
          </cell>
          <cell r="L391">
            <v>98111</v>
          </cell>
          <cell r="M391">
            <v>101627</v>
          </cell>
          <cell r="N391">
            <v>119163</v>
          </cell>
          <cell r="O391">
            <v>89514</v>
          </cell>
          <cell r="P391">
            <v>86377</v>
          </cell>
          <cell r="Q391">
            <v>93996</v>
          </cell>
          <cell r="R391">
            <v>91830</v>
          </cell>
          <cell r="S391">
            <v>89530</v>
          </cell>
          <cell r="T391">
            <v>98880</v>
          </cell>
          <cell r="U391">
            <v>89471</v>
          </cell>
          <cell r="V391">
            <v>80549</v>
          </cell>
          <cell r="W391">
            <v>97585</v>
          </cell>
          <cell r="X391">
            <v>91860</v>
          </cell>
          <cell r="Y391">
            <v>110831</v>
          </cell>
          <cell r="Z391">
            <v>124452</v>
          </cell>
          <cell r="AA391">
            <v>106029</v>
          </cell>
          <cell r="AB391">
            <v>83880</v>
          </cell>
          <cell r="AC391">
            <v>89410</v>
          </cell>
          <cell r="AD391">
            <v>92655</v>
          </cell>
          <cell r="AE391">
            <v>96238</v>
          </cell>
          <cell r="AF391">
            <v>94935</v>
          </cell>
          <cell r="AG391">
            <v>84474</v>
          </cell>
          <cell r="AI391">
            <v>84910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I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I393">
            <v>0</v>
          </cell>
        </row>
        <row r="394"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I394">
            <v>0</v>
          </cell>
        </row>
        <row r="395"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I395">
            <v>0</v>
          </cell>
        </row>
        <row r="396"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I396">
            <v>0</v>
          </cell>
        </row>
        <row r="397">
          <cell r="I397">
            <v>17936</v>
          </cell>
          <cell r="J397">
            <v>24056</v>
          </cell>
          <cell r="K397">
            <v>29644</v>
          </cell>
          <cell r="L397">
            <v>33140</v>
          </cell>
          <cell r="M397">
            <v>35248</v>
          </cell>
          <cell r="N397">
            <v>43080</v>
          </cell>
          <cell r="O397">
            <v>29228</v>
          </cell>
          <cell r="P397">
            <v>24356</v>
          </cell>
          <cell r="Q397">
            <v>18968</v>
          </cell>
          <cell r="R397">
            <v>26152</v>
          </cell>
          <cell r="S397">
            <v>16324</v>
          </cell>
          <cell r="T397">
            <v>18512</v>
          </cell>
          <cell r="U397">
            <v>16192</v>
          </cell>
          <cell r="V397">
            <v>18756</v>
          </cell>
          <cell r="W397">
            <v>28192</v>
          </cell>
          <cell r="X397">
            <v>31556</v>
          </cell>
          <cell r="Y397">
            <v>37350</v>
          </cell>
          <cell r="Z397">
            <v>41518</v>
          </cell>
          <cell r="AA397">
            <v>35362</v>
          </cell>
          <cell r="AB397">
            <v>30228</v>
          </cell>
          <cell r="AC397">
            <v>28091</v>
          </cell>
          <cell r="AD397">
            <v>19064</v>
          </cell>
          <cell r="AE397">
            <v>20499</v>
          </cell>
          <cell r="AF397">
            <v>25718</v>
          </cell>
          <cell r="AG397">
            <v>26275</v>
          </cell>
          <cell r="AI397">
            <v>24056</v>
          </cell>
        </row>
        <row r="398"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I398">
            <v>0</v>
          </cell>
        </row>
        <row r="399">
          <cell r="I399">
            <v>10560</v>
          </cell>
          <cell r="J399">
            <v>11616</v>
          </cell>
          <cell r="K399">
            <v>12192</v>
          </cell>
          <cell r="L399">
            <v>12576</v>
          </cell>
          <cell r="M399">
            <v>13056</v>
          </cell>
          <cell r="N399">
            <v>15168</v>
          </cell>
          <cell r="O399">
            <v>12480</v>
          </cell>
          <cell r="P399">
            <v>10272</v>
          </cell>
          <cell r="Q399">
            <v>11424</v>
          </cell>
          <cell r="R399">
            <v>10368</v>
          </cell>
          <cell r="S399">
            <v>11232</v>
          </cell>
          <cell r="T399">
            <v>11136</v>
          </cell>
          <cell r="U399">
            <v>11904</v>
          </cell>
          <cell r="V399">
            <v>9696</v>
          </cell>
          <cell r="W399">
            <v>13536</v>
          </cell>
          <cell r="X399">
            <v>12384</v>
          </cell>
          <cell r="Y399">
            <v>13728</v>
          </cell>
          <cell r="Z399">
            <v>12672</v>
          </cell>
          <cell r="AA399">
            <v>12480</v>
          </cell>
          <cell r="AB399">
            <v>9984</v>
          </cell>
          <cell r="AC399">
            <v>10848</v>
          </cell>
          <cell r="AD399">
            <v>11136</v>
          </cell>
          <cell r="AE399">
            <v>11520</v>
          </cell>
          <cell r="AF399">
            <v>10368</v>
          </cell>
          <cell r="AG399">
            <v>10080</v>
          </cell>
          <cell r="AI399">
            <v>11616</v>
          </cell>
        </row>
        <row r="400"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I400">
            <v>0</v>
          </cell>
        </row>
        <row r="401"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</row>
        <row r="402">
          <cell r="I402">
            <v>946</v>
          </cell>
          <cell r="J402">
            <v>1146</v>
          </cell>
          <cell r="K402">
            <v>945</v>
          </cell>
          <cell r="L402">
            <v>1404</v>
          </cell>
          <cell r="M402">
            <v>1362</v>
          </cell>
          <cell r="N402">
            <v>1796</v>
          </cell>
          <cell r="O402">
            <v>1025</v>
          </cell>
          <cell r="P402">
            <v>864</v>
          </cell>
          <cell r="Q402">
            <v>909</v>
          </cell>
          <cell r="R402">
            <v>704</v>
          </cell>
          <cell r="S402">
            <v>787</v>
          </cell>
          <cell r="T402">
            <v>480</v>
          </cell>
          <cell r="U402">
            <v>943</v>
          </cell>
          <cell r="V402">
            <v>931</v>
          </cell>
          <cell r="W402">
            <v>1203</v>
          </cell>
          <cell r="X402">
            <v>1411</v>
          </cell>
          <cell r="Y402">
            <v>1616</v>
          </cell>
          <cell r="Z402">
            <v>1448</v>
          </cell>
          <cell r="AA402">
            <v>224</v>
          </cell>
          <cell r="AB402">
            <v>256</v>
          </cell>
          <cell r="AC402">
            <v>227</v>
          </cell>
          <cell r="AD402">
            <v>189</v>
          </cell>
          <cell r="AE402">
            <v>42</v>
          </cell>
          <cell r="AF402">
            <v>-482</v>
          </cell>
          <cell r="AG402">
            <v>591</v>
          </cell>
          <cell r="AI402">
            <v>1146</v>
          </cell>
        </row>
        <row r="403">
          <cell r="I403">
            <v>0</v>
          </cell>
          <cell r="J403">
            <v>3330</v>
          </cell>
          <cell r="K403">
            <v>5270</v>
          </cell>
          <cell r="L403">
            <v>6680</v>
          </cell>
          <cell r="M403">
            <v>6970</v>
          </cell>
          <cell r="N403">
            <v>7350</v>
          </cell>
          <cell r="O403">
            <v>6480</v>
          </cell>
          <cell r="P403">
            <v>5440</v>
          </cell>
          <cell r="Q403">
            <v>4470</v>
          </cell>
          <cell r="R403">
            <v>5010</v>
          </cell>
          <cell r="S403">
            <v>6120</v>
          </cell>
          <cell r="T403">
            <v>6670</v>
          </cell>
          <cell r="U403">
            <v>6530</v>
          </cell>
          <cell r="V403">
            <v>5390</v>
          </cell>
          <cell r="W403">
            <v>6310</v>
          </cell>
          <cell r="X403">
            <v>6600</v>
          </cell>
          <cell r="Y403">
            <v>7320</v>
          </cell>
          <cell r="Z403">
            <v>6640</v>
          </cell>
          <cell r="AA403">
            <v>6150</v>
          </cell>
          <cell r="AB403">
            <v>6150</v>
          </cell>
          <cell r="AC403">
            <v>5540</v>
          </cell>
          <cell r="AD403">
            <v>5120</v>
          </cell>
          <cell r="AE403">
            <v>4710</v>
          </cell>
          <cell r="AF403">
            <v>4340</v>
          </cell>
          <cell r="AG403">
            <v>4710</v>
          </cell>
          <cell r="AI403">
            <v>3330</v>
          </cell>
        </row>
        <row r="404">
          <cell r="I404">
            <v>3093</v>
          </cell>
          <cell r="J404">
            <v>3826</v>
          </cell>
          <cell r="K404">
            <v>3571</v>
          </cell>
          <cell r="L404">
            <v>4702</v>
          </cell>
          <cell r="M404">
            <v>4256</v>
          </cell>
          <cell r="N404">
            <v>3634</v>
          </cell>
          <cell r="O404">
            <v>5590</v>
          </cell>
          <cell r="P404">
            <v>3396</v>
          </cell>
          <cell r="Q404">
            <v>2725</v>
          </cell>
          <cell r="R404">
            <v>4043</v>
          </cell>
          <cell r="S404">
            <v>4203</v>
          </cell>
          <cell r="T404">
            <v>3755</v>
          </cell>
          <cell r="U404">
            <v>4741</v>
          </cell>
          <cell r="V404">
            <v>3880</v>
          </cell>
          <cell r="W404">
            <v>4211</v>
          </cell>
          <cell r="X404">
            <v>4974</v>
          </cell>
          <cell r="Y404">
            <v>4559</v>
          </cell>
          <cell r="Z404">
            <v>4227</v>
          </cell>
          <cell r="AA404">
            <v>5315</v>
          </cell>
          <cell r="AB404">
            <v>2182</v>
          </cell>
          <cell r="AC404">
            <v>2361</v>
          </cell>
          <cell r="AD404">
            <v>2223</v>
          </cell>
          <cell r="AE404">
            <v>2741</v>
          </cell>
          <cell r="AF404">
            <v>2822</v>
          </cell>
          <cell r="AG404">
            <v>2651</v>
          </cell>
          <cell r="AI404">
            <v>3826</v>
          </cell>
        </row>
        <row r="406">
          <cell r="I406">
            <v>2813890</v>
          </cell>
          <cell r="J406">
            <v>3229623</v>
          </cell>
          <cell r="K406">
            <v>4256346</v>
          </cell>
          <cell r="L406">
            <v>4509978</v>
          </cell>
          <cell r="M406">
            <v>4623069</v>
          </cell>
          <cell r="N406">
            <v>4876609</v>
          </cell>
          <cell r="O406">
            <v>3531606</v>
          </cell>
          <cell r="P406">
            <v>2870824</v>
          </cell>
          <cell r="Q406">
            <v>2813592</v>
          </cell>
          <cell r="R406">
            <v>2861370</v>
          </cell>
          <cell r="S406">
            <v>2951150</v>
          </cell>
          <cell r="T406">
            <v>2674993</v>
          </cell>
          <cell r="U406">
            <v>2807308</v>
          </cell>
          <cell r="V406">
            <v>3271605</v>
          </cell>
          <cell r="W406">
            <v>3567155</v>
          </cell>
          <cell r="X406">
            <v>4347638</v>
          </cell>
          <cell r="Y406">
            <v>4794199</v>
          </cell>
          <cell r="Z406">
            <v>4689605</v>
          </cell>
          <cell r="AA406">
            <v>3654041</v>
          </cell>
          <cell r="AB406">
            <v>2886253</v>
          </cell>
          <cell r="AC406">
            <v>2728068</v>
          </cell>
          <cell r="AD406">
            <v>3037262</v>
          </cell>
          <cell r="AE406">
            <v>2667590</v>
          </cell>
          <cell r="AF406">
            <v>2492789</v>
          </cell>
          <cell r="AG406">
            <v>2681795</v>
          </cell>
          <cell r="AI406">
            <v>3229623</v>
          </cell>
        </row>
        <row r="407">
          <cell r="I407">
            <v>4861108</v>
          </cell>
          <cell r="J407">
            <v>5085582</v>
          </cell>
          <cell r="K407">
            <v>6632222</v>
          </cell>
          <cell r="L407">
            <v>6655675</v>
          </cell>
          <cell r="M407">
            <v>6591617</v>
          </cell>
          <cell r="N407">
            <v>7363557</v>
          </cell>
          <cell r="O407">
            <v>5496246</v>
          </cell>
          <cell r="P407">
            <v>4923486</v>
          </cell>
          <cell r="Q407">
            <v>4482022</v>
          </cell>
          <cell r="R407">
            <v>4416630</v>
          </cell>
          <cell r="S407">
            <v>4042442</v>
          </cell>
          <cell r="T407">
            <v>4606024</v>
          </cell>
          <cell r="U407">
            <v>4302407</v>
          </cell>
          <cell r="V407">
            <v>5133744</v>
          </cell>
          <cell r="W407">
            <v>5371522</v>
          </cell>
          <cell r="X407">
            <v>5589826</v>
          </cell>
          <cell r="Y407">
            <v>6959648</v>
          </cell>
          <cell r="Z407">
            <v>6663394</v>
          </cell>
          <cell r="AA407">
            <v>5431465</v>
          </cell>
          <cell r="AB407">
            <v>4105136</v>
          </cell>
          <cell r="AC407">
            <v>3899890</v>
          </cell>
          <cell r="AD407">
            <v>4282857</v>
          </cell>
          <cell r="AE407">
            <v>4083212</v>
          </cell>
          <cell r="AF407">
            <v>3820244</v>
          </cell>
          <cell r="AG407">
            <v>4055935</v>
          </cell>
          <cell r="AI407">
            <v>5085582</v>
          </cell>
        </row>
        <row r="408">
          <cell r="I408">
            <v>1544641</v>
          </cell>
          <cell r="J408">
            <v>1789187</v>
          </cell>
          <cell r="K408">
            <v>2330982</v>
          </cell>
          <cell r="L408">
            <v>2733661</v>
          </cell>
          <cell r="M408">
            <v>2923821</v>
          </cell>
          <cell r="N408">
            <v>3224117</v>
          </cell>
          <cell r="O408">
            <v>2209872</v>
          </cell>
          <cell r="P408">
            <v>1511938</v>
          </cell>
          <cell r="Q408">
            <v>1560987</v>
          </cell>
          <cell r="R408">
            <v>1723832</v>
          </cell>
          <cell r="S408">
            <v>1774725</v>
          </cell>
          <cell r="T408">
            <v>1724043</v>
          </cell>
          <cell r="U408">
            <v>1599040</v>
          </cell>
          <cell r="V408">
            <v>1808174</v>
          </cell>
          <cell r="W408">
            <v>2276965</v>
          </cell>
          <cell r="X408">
            <v>2597226</v>
          </cell>
          <cell r="Y408">
            <v>3303179</v>
          </cell>
          <cell r="Z408">
            <v>3278325</v>
          </cell>
          <cell r="AA408">
            <v>2263047</v>
          </cell>
          <cell r="AB408">
            <v>1649722</v>
          </cell>
          <cell r="AC408">
            <v>1541852</v>
          </cell>
          <cell r="AD408">
            <v>1837147</v>
          </cell>
          <cell r="AE408">
            <v>1691259</v>
          </cell>
          <cell r="AF408">
            <v>1656491</v>
          </cell>
          <cell r="AG408">
            <v>1426701</v>
          </cell>
          <cell r="AI408">
            <v>1789187</v>
          </cell>
        </row>
        <row r="409">
          <cell r="I409">
            <v>2877407</v>
          </cell>
          <cell r="J409">
            <v>3182357</v>
          </cell>
          <cell r="K409">
            <v>4195690</v>
          </cell>
          <cell r="L409">
            <v>4704446</v>
          </cell>
          <cell r="M409">
            <v>4943444</v>
          </cell>
          <cell r="N409">
            <v>5201884</v>
          </cell>
          <cell r="O409">
            <v>3859509</v>
          </cell>
          <cell r="P409">
            <v>2628211</v>
          </cell>
          <cell r="Q409">
            <v>2660348</v>
          </cell>
          <cell r="R409">
            <v>2872080</v>
          </cell>
          <cell r="S409">
            <v>2812545</v>
          </cell>
          <cell r="T409">
            <v>2964662</v>
          </cell>
          <cell r="U409">
            <v>2729102</v>
          </cell>
          <cell r="V409">
            <v>3083634</v>
          </cell>
          <cell r="W409">
            <v>4126833</v>
          </cell>
          <cell r="X409">
            <v>4590834</v>
          </cell>
          <cell r="Y409">
            <v>5786684</v>
          </cell>
          <cell r="Z409">
            <v>5470984</v>
          </cell>
          <cell r="AA409">
            <v>4020444</v>
          </cell>
          <cell r="AB409">
            <v>2932621</v>
          </cell>
          <cell r="AC409">
            <v>2787654</v>
          </cell>
          <cell r="AD409">
            <v>3106029</v>
          </cell>
          <cell r="AE409">
            <v>2767588</v>
          </cell>
          <cell r="AF409">
            <v>2693631</v>
          </cell>
          <cell r="AG409">
            <v>2629308</v>
          </cell>
          <cell r="AI409">
            <v>3182357</v>
          </cell>
        </row>
        <row r="410">
          <cell r="I410">
            <v>2036816</v>
          </cell>
          <cell r="J410">
            <v>2432162</v>
          </cell>
          <cell r="K410">
            <v>3131686</v>
          </cell>
          <cell r="L410">
            <v>3730740</v>
          </cell>
          <cell r="M410">
            <v>4262916</v>
          </cell>
          <cell r="N410">
            <v>4177166</v>
          </cell>
          <cell r="O410">
            <v>3171848</v>
          </cell>
          <cell r="P410">
            <v>1968181</v>
          </cell>
          <cell r="Q410">
            <v>1956990</v>
          </cell>
          <cell r="R410">
            <v>2313572</v>
          </cell>
          <cell r="S410">
            <v>2265007</v>
          </cell>
          <cell r="T410">
            <v>2224977</v>
          </cell>
          <cell r="U410">
            <v>2100417</v>
          </cell>
          <cell r="V410">
            <v>2211558</v>
          </cell>
          <cell r="W410">
            <v>3075273</v>
          </cell>
          <cell r="X410">
            <v>3412629</v>
          </cell>
          <cell r="Y410">
            <v>4564557</v>
          </cell>
          <cell r="Z410">
            <v>4443481</v>
          </cell>
          <cell r="AA410">
            <v>3242229</v>
          </cell>
          <cell r="AB410">
            <v>2104537</v>
          </cell>
          <cell r="AC410">
            <v>2053439</v>
          </cell>
          <cell r="AD410">
            <v>2442627</v>
          </cell>
          <cell r="AE410">
            <v>2162976</v>
          </cell>
          <cell r="AF410">
            <v>2164068</v>
          </cell>
          <cell r="AG410">
            <v>1981798</v>
          </cell>
          <cell r="AI410">
            <v>2432162</v>
          </cell>
        </row>
        <row r="411">
          <cell r="I411">
            <v>2652551</v>
          </cell>
          <cell r="J411">
            <v>3002645</v>
          </cell>
          <cell r="K411">
            <v>3625149</v>
          </cell>
          <cell r="L411">
            <v>4354403</v>
          </cell>
          <cell r="M411">
            <v>4681916</v>
          </cell>
          <cell r="N411">
            <v>5145366</v>
          </cell>
          <cell r="O411">
            <v>3841373</v>
          </cell>
          <cell r="P411">
            <v>2707215</v>
          </cell>
          <cell r="Q411">
            <v>2700502</v>
          </cell>
          <cell r="R411">
            <v>2953879</v>
          </cell>
          <cell r="S411">
            <v>3050157</v>
          </cell>
          <cell r="T411">
            <v>3077450</v>
          </cell>
          <cell r="U411">
            <v>2896901</v>
          </cell>
          <cell r="V411">
            <v>2883528</v>
          </cell>
          <cell r="W411">
            <v>3710579</v>
          </cell>
          <cell r="X411">
            <v>4264069</v>
          </cell>
          <cell r="Y411">
            <v>5182997</v>
          </cell>
          <cell r="Z411">
            <v>5351389</v>
          </cell>
          <cell r="AA411">
            <v>4017186</v>
          </cell>
          <cell r="AB411">
            <v>2803164</v>
          </cell>
          <cell r="AC411">
            <v>2748761</v>
          </cell>
          <cell r="AD411">
            <v>3271249</v>
          </cell>
          <cell r="AE411">
            <v>3041159</v>
          </cell>
          <cell r="AF411">
            <v>2936649</v>
          </cell>
          <cell r="AG411">
            <v>2688172</v>
          </cell>
          <cell r="AI411">
            <v>3002645</v>
          </cell>
        </row>
        <row r="412">
          <cell r="I412">
            <v>2378373</v>
          </cell>
          <cell r="J412">
            <v>2634715</v>
          </cell>
          <cell r="K412">
            <v>3069092</v>
          </cell>
          <cell r="L412">
            <v>3810981</v>
          </cell>
          <cell r="M412">
            <v>4063534</v>
          </cell>
          <cell r="N412">
            <v>4415545</v>
          </cell>
          <cell r="O412">
            <v>3313592</v>
          </cell>
          <cell r="P412">
            <v>2386228</v>
          </cell>
          <cell r="Q412">
            <v>2242470</v>
          </cell>
          <cell r="R412">
            <v>2500566</v>
          </cell>
          <cell r="S412">
            <v>2400939</v>
          </cell>
          <cell r="T412">
            <v>2557383</v>
          </cell>
          <cell r="U412">
            <v>2287582</v>
          </cell>
          <cell r="V412">
            <v>2306719</v>
          </cell>
          <cell r="W412">
            <v>3327047</v>
          </cell>
          <cell r="X412">
            <v>3245012</v>
          </cell>
          <cell r="Y412">
            <v>3623444</v>
          </cell>
          <cell r="Z412">
            <v>4235883</v>
          </cell>
          <cell r="AA412">
            <v>3160600</v>
          </cell>
          <cell r="AB412">
            <v>2209770</v>
          </cell>
          <cell r="AC412">
            <v>2404553</v>
          </cell>
          <cell r="AD412">
            <v>2576315</v>
          </cell>
          <cell r="AE412">
            <v>1949423</v>
          </cell>
          <cell r="AF412">
            <v>2066117</v>
          </cell>
          <cell r="AG412">
            <v>1737022</v>
          </cell>
          <cell r="AI412">
            <v>2634715</v>
          </cell>
        </row>
        <row r="413">
          <cell r="I413">
            <v>2119726</v>
          </cell>
          <cell r="J413">
            <v>2531752</v>
          </cell>
          <cell r="K413">
            <v>3117398</v>
          </cell>
          <cell r="L413">
            <v>3971526</v>
          </cell>
          <cell r="M413">
            <v>4386871</v>
          </cell>
          <cell r="N413">
            <v>4444384</v>
          </cell>
          <cell r="O413">
            <v>3298414</v>
          </cell>
          <cell r="P413">
            <v>2204975</v>
          </cell>
          <cell r="Q413">
            <v>2068278</v>
          </cell>
          <cell r="R413">
            <v>2429838</v>
          </cell>
          <cell r="S413">
            <v>2332475</v>
          </cell>
          <cell r="T413">
            <v>2457277</v>
          </cell>
          <cell r="U413">
            <v>2162082</v>
          </cell>
          <cell r="V413">
            <v>2191506</v>
          </cell>
          <cell r="W413">
            <v>3299628</v>
          </cell>
          <cell r="X413">
            <v>3573807</v>
          </cell>
          <cell r="Y413">
            <v>4829232</v>
          </cell>
          <cell r="Z413">
            <v>4945385</v>
          </cell>
          <cell r="AA413">
            <v>3692153</v>
          </cell>
          <cell r="AB413">
            <v>2423778</v>
          </cell>
          <cell r="AC413">
            <v>2215919</v>
          </cell>
          <cell r="AD413">
            <v>2620416</v>
          </cell>
          <cell r="AE413">
            <v>2342069</v>
          </cell>
          <cell r="AF413">
            <v>2346034</v>
          </cell>
          <cell r="AG413">
            <v>2084821</v>
          </cell>
          <cell r="AI413">
            <v>2531752</v>
          </cell>
        </row>
        <row r="414">
          <cell r="I414">
            <v>2311646</v>
          </cell>
          <cell r="J414">
            <v>2606484</v>
          </cell>
          <cell r="K414">
            <v>3116724</v>
          </cell>
          <cell r="L414">
            <v>3785148</v>
          </cell>
          <cell r="M414">
            <v>4165942</v>
          </cell>
          <cell r="N414">
            <v>4315154</v>
          </cell>
          <cell r="O414">
            <v>3323994</v>
          </cell>
          <cell r="P414">
            <v>2429689</v>
          </cell>
          <cell r="Q414">
            <v>2383807</v>
          </cell>
          <cell r="R414">
            <v>2476906</v>
          </cell>
          <cell r="S414">
            <v>2549343</v>
          </cell>
          <cell r="T414">
            <v>2582656</v>
          </cell>
          <cell r="U414">
            <v>2578488</v>
          </cell>
          <cell r="V414">
            <v>2316450</v>
          </cell>
          <cell r="W414">
            <v>3340712</v>
          </cell>
          <cell r="X414">
            <v>3664434</v>
          </cell>
          <cell r="Y414">
            <v>4646737</v>
          </cell>
          <cell r="Z414">
            <v>5000687</v>
          </cell>
          <cell r="AA414">
            <v>3840783</v>
          </cell>
          <cell r="AB414">
            <v>2754022</v>
          </cell>
          <cell r="AC414">
            <v>2646935</v>
          </cell>
          <cell r="AD414">
            <v>2761826</v>
          </cell>
          <cell r="AE414">
            <v>2773576</v>
          </cell>
          <cell r="AF414">
            <v>2846821</v>
          </cell>
          <cell r="AG414">
            <v>2497911</v>
          </cell>
          <cell r="AI414">
            <v>2606484</v>
          </cell>
        </row>
        <row r="415">
          <cell r="I415">
            <v>1949044</v>
          </cell>
          <cell r="J415">
            <v>2137785</v>
          </cell>
          <cell r="K415">
            <v>2433925</v>
          </cell>
          <cell r="L415">
            <v>3404151</v>
          </cell>
          <cell r="M415">
            <v>3786600</v>
          </cell>
          <cell r="N415">
            <v>3707575</v>
          </cell>
          <cell r="O415">
            <v>2877045</v>
          </cell>
          <cell r="P415">
            <v>2114262</v>
          </cell>
          <cell r="Q415">
            <v>1755789</v>
          </cell>
          <cell r="R415">
            <v>1998276</v>
          </cell>
          <cell r="S415">
            <v>2027517</v>
          </cell>
          <cell r="T415">
            <v>2008761</v>
          </cell>
          <cell r="U415">
            <v>1965488</v>
          </cell>
          <cell r="V415">
            <v>1758292</v>
          </cell>
          <cell r="W415">
            <v>2672808</v>
          </cell>
          <cell r="X415">
            <v>2965429</v>
          </cell>
          <cell r="Y415">
            <v>3852989</v>
          </cell>
          <cell r="Z415">
            <v>4149237</v>
          </cell>
          <cell r="AA415">
            <v>3159836</v>
          </cell>
          <cell r="AB415">
            <v>2035451</v>
          </cell>
          <cell r="AC415">
            <v>1815243</v>
          </cell>
          <cell r="AD415">
            <v>2106018</v>
          </cell>
          <cell r="AE415">
            <v>1918691</v>
          </cell>
          <cell r="AF415">
            <v>1950479</v>
          </cell>
          <cell r="AG415">
            <v>1761656</v>
          </cell>
          <cell r="AI415">
            <v>2137785</v>
          </cell>
        </row>
        <row r="416">
          <cell r="I416">
            <v>4199923</v>
          </cell>
          <cell r="J416">
            <v>4870921</v>
          </cell>
          <cell r="K416">
            <v>5247048</v>
          </cell>
          <cell r="L416">
            <v>6900876</v>
          </cell>
          <cell r="M416">
            <v>6813692</v>
          </cell>
          <cell r="N416">
            <v>7629160</v>
          </cell>
          <cell r="O416">
            <v>6178716</v>
          </cell>
          <cell r="P416">
            <v>4667862</v>
          </cell>
          <cell r="Q416">
            <v>4119605</v>
          </cell>
          <cell r="R416">
            <v>4262784</v>
          </cell>
          <cell r="S416">
            <v>4898629</v>
          </cell>
          <cell r="T416">
            <v>4862936</v>
          </cell>
          <cell r="U416">
            <v>4806855</v>
          </cell>
          <cell r="V416">
            <v>4711081</v>
          </cell>
          <cell r="W416">
            <v>5734176</v>
          </cell>
          <cell r="X416">
            <v>6326943</v>
          </cell>
          <cell r="Y416">
            <v>7505156</v>
          </cell>
          <cell r="Z416">
            <v>6858817</v>
          </cell>
          <cell r="AA416">
            <v>6041777</v>
          </cell>
          <cell r="AB416">
            <v>4535222</v>
          </cell>
          <cell r="AC416">
            <v>4012992</v>
          </cell>
          <cell r="AD416">
            <v>4043266</v>
          </cell>
          <cell r="AE416">
            <v>4124695</v>
          </cell>
          <cell r="AF416">
            <v>3924357</v>
          </cell>
          <cell r="AG416">
            <v>3737194</v>
          </cell>
          <cell r="AI416">
            <v>4870921</v>
          </cell>
        </row>
        <row r="417">
          <cell r="I417">
            <v>1744895</v>
          </cell>
          <cell r="J417">
            <v>1887304</v>
          </cell>
          <cell r="K417">
            <v>2229430</v>
          </cell>
          <cell r="L417">
            <v>3081545</v>
          </cell>
          <cell r="M417">
            <v>3346284</v>
          </cell>
          <cell r="N417">
            <v>3612972</v>
          </cell>
          <cell r="O417">
            <v>2714441</v>
          </cell>
          <cell r="P417">
            <v>1917337</v>
          </cell>
          <cell r="Q417">
            <v>1631916</v>
          </cell>
          <cell r="R417">
            <v>1768168</v>
          </cell>
          <cell r="S417">
            <v>1727295</v>
          </cell>
          <cell r="T417">
            <v>1906620</v>
          </cell>
          <cell r="U417">
            <v>1687904</v>
          </cell>
          <cell r="V417">
            <v>1636924</v>
          </cell>
          <cell r="W417">
            <v>2431240</v>
          </cell>
          <cell r="X417">
            <v>2702667</v>
          </cell>
          <cell r="Y417">
            <v>3548832</v>
          </cell>
          <cell r="Z417">
            <v>3958917</v>
          </cell>
          <cell r="AA417">
            <v>2957266</v>
          </cell>
          <cell r="AB417">
            <v>1977617</v>
          </cell>
          <cell r="AC417">
            <v>1716402</v>
          </cell>
          <cell r="AD417">
            <v>1785641</v>
          </cell>
          <cell r="AE417">
            <v>1809426</v>
          </cell>
          <cell r="AF417">
            <v>1784461</v>
          </cell>
          <cell r="AG417">
            <v>1528983</v>
          </cell>
          <cell r="AI417">
            <v>1887304</v>
          </cell>
        </row>
        <row r="418">
          <cell r="I418">
            <v>8857451</v>
          </cell>
          <cell r="J418">
            <v>8318579</v>
          </cell>
          <cell r="K418">
            <v>9762838</v>
          </cell>
          <cell r="L418">
            <v>10032482</v>
          </cell>
          <cell r="M418">
            <v>10558397</v>
          </cell>
          <cell r="N418">
            <v>11530356</v>
          </cell>
          <cell r="O418">
            <v>9419787</v>
          </cell>
          <cell r="P418">
            <v>8063549</v>
          </cell>
          <cell r="Q418">
            <v>7589689</v>
          </cell>
          <cell r="R418">
            <v>8418752</v>
          </cell>
          <cell r="S418">
            <v>8089792</v>
          </cell>
          <cell r="T418">
            <v>8634438</v>
          </cell>
          <cell r="U418">
            <v>8144594</v>
          </cell>
          <cell r="V418">
            <v>7964265</v>
          </cell>
          <cell r="W418">
            <v>10057652</v>
          </cell>
          <cell r="X418">
            <v>10066736</v>
          </cell>
          <cell r="Y418">
            <v>11173307</v>
          </cell>
          <cell r="Z418">
            <v>12572420</v>
          </cell>
          <cell r="AA418">
            <v>10085476</v>
          </cell>
          <cell r="AB418">
            <v>8739582</v>
          </cell>
          <cell r="AC418">
            <v>8108216</v>
          </cell>
          <cell r="AD418">
            <v>8276491</v>
          </cell>
          <cell r="AE418">
            <v>8757840</v>
          </cell>
          <cell r="AF418">
            <v>8680330</v>
          </cell>
          <cell r="AG418">
            <v>8210361</v>
          </cell>
          <cell r="AI418">
            <v>8318579</v>
          </cell>
        </row>
        <row r="419">
          <cell r="I419">
            <v>2914015</v>
          </cell>
          <cell r="J419">
            <v>3132914</v>
          </cell>
          <cell r="K419">
            <v>4403061</v>
          </cell>
          <cell r="L419">
            <v>5703196</v>
          </cell>
          <cell r="M419">
            <v>6193527</v>
          </cell>
          <cell r="N419">
            <v>6325348</v>
          </cell>
          <cell r="O419">
            <v>5814233</v>
          </cell>
          <cell r="P419">
            <v>4208528</v>
          </cell>
          <cell r="Q419">
            <v>3785373</v>
          </cell>
          <cell r="R419">
            <v>4408701</v>
          </cell>
          <cell r="S419">
            <v>4132426</v>
          </cell>
          <cell r="T419">
            <v>4385856</v>
          </cell>
          <cell r="U419">
            <v>4011337</v>
          </cell>
          <cell r="V419">
            <v>3726035</v>
          </cell>
          <cell r="W419">
            <v>5048474</v>
          </cell>
          <cell r="X419">
            <v>5330156</v>
          </cell>
          <cell r="Y419">
            <v>6419970</v>
          </cell>
          <cell r="Z419">
            <v>7259277</v>
          </cell>
          <cell r="AA419">
            <v>6048539</v>
          </cell>
          <cell r="AB419">
            <v>4440577</v>
          </cell>
          <cell r="AC419">
            <v>4169056</v>
          </cell>
          <cell r="AD419">
            <v>4256482</v>
          </cell>
          <cell r="AE419">
            <v>4140035</v>
          </cell>
          <cell r="AF419">
            <v>4173946</v>
          </cell>
          <cell r="AG419">
            <v>4110462</v>
          </cell>
          <cell r="AI419">
            <v>3132914</v>
          </cell>
        </row>
        <row r="420">
          <cell r="I420">
            <v>1714415</v>
          </cell>
          <cell r="J420">
            <v>2318233</v>
          </cell>
          <cell r="K420">
            <v>2413004</v>
          </cell>
          <cell r="L420">
            <v>3087081</v>
          </cell>
          <cell r="M420">
            <v>3088402</v>
          </cell>
          <cell r="N420">
            <v>3537201</v>
          </cell>
          <cell r="O420">
            <v>3263895</v>
          </cell>
          <cell r="P420">
            <v>2294014</v>
          </cell>
          <cell r="Q420">
            <v>2115345</v>
          </cell>
          <cell r="R420">
            <v>2301411</v>
          </cell>
          <cell r="S420">
            <v>2435926</v>
          </cell>
          <cell r="T420">
            <v>2346109</v>
          </cell>
          <cell r="U420">
            <v>2484760</v>
          </cell>
          <cell r="V420">
            <v>1984911</v>
          </cell>
          <cell r="W420">
            <v>2700230</v>
          </cell>
          <cell r="X420">
            <v>2906213</v>
          </cell>
          <cell r="Y420">
            <v>3260487</v>
          </cell>
          <cell r="Z420">
            <v>4127441</v>
          </cell>
          <cell r="AA420">
            <v>2925641</v>
          </cell>
          <cell r="AB420">
            <v>2412314</v>
          </cell>
          <cell r="AC420">
            <v>2254699</v>
          </cell>
          <cell r="AD420">
            <v>2331174</v>
          </cell>
          <cell r="AE420">
            <v>2439938</v>
          </cell>
          <cell r="AF420">
            <v>2310178</v>
          </cell>
          <cell r="AG420">
            <v>2169526</v>
          </cell>
          <cell r="AI420">
            <v>2318233</v>
          </cell>
        </row>
        <row r="421">
          <cell r="I421">
            <v>2082567</v>
          </cell>
          <cell r="J421">
            <v>2193873</v>
          </cell>
          <cell r="K421">
            <v>2291184</v>
          </cell>
          <cell r="L421">
            <v>3161767</v>
          </cell>
          <cell r="M421">
            <v>3346584</v>
          </cell>
          <cell r="N421">
            <v>3867607</v>
          </cell>
          <cell r="O421">
            <v>3403203</v>
          </cell>
          <cell r="P421">
            <v>2150425</v>
          </cell>
          <cell r="Q421">
            <v>1950496</v>
          </cell>
          <cell r="R421">
            <v>2112918</v>
          </cell>
          <cell r="S421">
            <v>2023682</v>
          </cell>
          <cell r="T421">
            <v>2248553</v>
          </cell>
          <cell r="U421">
            <v>1936948</v>
          </cell>
          <cell r="V421">
            <v>2010147</v>
          </cell>
          <cell r="W421">
            <v>2341282</v>
          </cell>
          <cell r="X421">
            <v>2766867</v>
          </cell>
          <cell r="Y421">
            <v>3560489</v>
          </cell>
          <cell r="Z421">
            <v>3890061</v>
          </cell>
          <cell r="AA421">
            <v>3615703</v>
          </cell>
          <cell r="AB421">
            <v>2153983</v>
          </cell>
          <cell r="AC421">
            <v>1935485</v>
          </cell>
          <cell r="AD421">
            <v>2126639</v>
          </cell>
          <cell r="AE421">
            <v>2225839</v>
          </cell>
          <cell r="AF421">
            <v>2074486</v>
          </cell>
          <cell r="AG421">
            <v>1933879</v>
          </cell>
          <cell r="AI421">
            <v>2193873</v>
          </cell>
        </row>
        <row r="422">
          <cell r="I422">
            <v>3006392</v>
          </cell>
          <cell r="J422">
            <v>2780787</v>
          </cell>
          <cell r="K422">
            <v>2857036</v>
          </cell>
          <cell r="L422">
            <v>3860835</v>
          </cell>
          <cell r="M422">
            <v>3787227</v>
          </cell>
          <cell r="N422">
            <v>4102827</v>
          </cell>
          <cell r="O422">
            <v>4310199</v>
          </cell>
          <cell r="P422">
            <v>2772926</v>
          </cell>
          <cell r="Q422">
            <v>2577462</v>
          </cell>
          <cell r="R422">
            <v>2824531</v>
          </cell>
          <cell r="S422">
            <v>2748144</v>
          </cell>
          <cell r="T422">
            <v>3239392</v>
          </cell>
          <cell r="U422">
            <v>2639752</v>
          </cell>
          <cell r="V422">
            <v>2584957</v>
          </cell>
          <cell r="W422">
            <v>3048499</v>
          </cell>
          <cell r="X422">
            <v>3315854</v>
          </cell>
          <cell r="Y422">
            <v>4029525</v>
          </cell>
          <cell r="Z422">
            <v>4471270</v>
          </cell>
          <cell r="AA422">
            <v>4748679</v>
          </cell>
          <cell r="AB422">
            <v>2447893</v>
          </cell>
          <cell r="AC422">
            <v>2712834</v>
          </cell>
          <cell r="AD422">
            <v>2737698</v>
          </cell>
          <cell r="AE422">
            <v>2864279</v>
          </cell>
          <cell r="AF422">
            <v>2960923</v>
          </cell>
          <cell r="AG422">
            <v>2504584</v>
          </cell>
          <cell r="AI422">
            <v>2780787</v>
          </cell>
        </row>
        <row r="423">
          <cell r="I423">
            <v>4077814</v>
          </cell>
          <cell r="J423">
            <v>4273127</v>
          </cell>
          <cell r="K423">
            <v>4294405</v>
          </cell>
          <cell r="L423">
            <v>5988288</v>
          </cell>
          <cell r="M423">
            <v>5889480</v>
          </cell>
          <cell r="N423">
            <v>6942866</v>
          </cell>
          <cell r="O423">
            <v>5490341</v>
          </cell>
          <cell r="P423">
            <v>4640046</v>
          </cell>
          <cell r="Q423">
            <v>4018496</v>
          </cell>
          <cell r="R423">
            <v>4028075</v>
          </cell>
          <cell r="S423">
            <v>4379894</v>
          </cell>
          <cell r="T423">
            <v>4042086</v>
          </cell>
          <cell r="U423">
            <v>4294915</v>
          </cell>
          <cell r="V423">
            <v>4185100</v>
          </cell>
          <cell r="W423">
            <v>5046104</v>
          </cell>
          <cell r="X423">
            <v>5392303</v>
          </cell>
          <cell r="Y423">
            <v>6206147</v>
          </cell>
          <cell r="Z423">
            <v>7903046</v>
          </cell>
          <cell r="AA423">
            <v>5446361</v>
          </cell>
          <cell r="AB423">
            <v>4872727</v>
          </cell>
          <cell r="AC423">
            <v>4380498</v>
          </cell>
          <cell r="AD423">
            <v>3975962</v>
          </cell>
          <cell r="AE423">
            <v>4230718</v>
          </cell>
          <cell r="AF423">
            <v>4286122</v>
          </cell>
          <cell r="AG423">
            <v>4148444</v>
          </cell>
          <cell r="AI423">
            <v>4273127</v>
          </cell>
        </row>
        <row r="424">
          <cell r="I424">
            <v>2025275</v>
          </cell>
          <cell r="J424">
            <v>2066549</v>
          </cell>
          <cell r="K424">
            <v>2141385</v>
          </cell>
          <cell r="L424">
            <v>3677489</v>
          </cell>
          <cell r="M424">
            <v>3678706</v>
          </cell>
          <cell r="N424">
            <v>4313497</v>
          </cell>
          <cell r="O424">
            <v>3901037</v>
          </cell>
          <cell r="P424">
            <v>2588763</v>
          </cell>
          <cell r="Q424">
            <v>1844991</v>
          </cell>
          <cell r="R424">
            <v>1999375</v>
          </cell>
          <cell r="S424">
            <v>2229782</v>
          </cell>
          <cell r="T424">
            <v>2152630</v>
          </cell>
          <cell r="U424">
            <v>2128335</v>
          </cell>
          <cell r="V424">
            <v>2068198</v>
          </cell>
          <cell r="W424">
            <v>2474405</v>
          </cell>
          <cell r="X424">
            <v>2906299</v>
          </cell>
          <cell r="Y424">
            <v>4056282</v>
          </cell>
          <cell r="Z424">
            <v>4864901</v>
          </cell>
          <cell r="AA424">
            <v>4149241</v>
          </cell>
          <cell r="AB424">
            <v>2562925</v>
          </cell>
          <cell r="AC424">
            <v>2094385</v>
          </cell>
          <cell r="AD424">
            <v>1985142</v>
          </cell>
          <cell r="AE424">
            <v>2240077</v>
          </cell>
          <cell r="AF424">
            <v>2169987</v>
          </cell>
          <cell r="AG424">
            <v>1954367</v>
          </cell>
          <cell r="AI424">
            <v>2066549</v>
          </cell>
        </row>
        <row r="425">
          <cell r="I425">
            <v>8605053</v>
          </cell>
          <cell r="J425">
            <v>6881615</v>
          </cell>
          <cell r="K425">
            <v>5533696</v>
          </cell>
          <cell r="L425">
            <v>8600756</v>
          </cell>
          <cell r="M425">
            <v>8605429</v>
          </cell>
          <cell r="N425">
            <v>8729896</v>
          </cell>
          <cell r="O425">
            <v>9312413</v>
          </cell>
          <cell r="P425">
            <v>7055686</v>
          </cell>
          <cell r="Q425">
            <v>5724378</v>
          </cell>
          <cell r="R425">
            <v>5515764</v>
          </cell>
          <cell r="S425">
            <v>5811699</v>
          </cell>
          <cell r="T425">
            <v>5691965</v>
          </cell>
          <cell r="U425">
            <v>5390564</v>
          </cell>
          <cell r="V425">
            <v>5388725</v>
          </cell>
          <cell r="W425">
            <v>6031653</v>
          </cell>
          <cell r="X425">
            <v>7049902</v>
          </cell>
          <cell r="Y425">
            <v>8444669</v>
          </cell>
          <cell r="Z425">
            <v>9164621</v>
          </cell>
          <cell r="AA425">
            <v>9249999</v>
          </cell>
          <cell r="AB425">
            <v>6254323</v>
          </cell>
          <cell r="AC425">
            <v>5710659</v>
          </cell>
          <cell r="AD425">
            <v>5390150</v>
          </cell>
          <cell r="AE425">
            <v>5685470</v>
          </cell>
          <cell r="AF425">
            <v>5662314</v>
          </cell>
          <cell r="AG425">
            <v>4142890</v>
          </cell>
          <cell r="AI425">
            <v>6881615</v>
          </cell>
        </row>
      </sheetData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  <sheetName val="Oth"/>
      <sheetName val="Tot"/>
      <sheetName val="Pd"/>
      <sheetName val="408"/>
      <sheetName val="Intco"/>
      <sheetName val="Rp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Sheet1"/>
      <sheetName val="Sheet2"/>
      <sheetName val="Sheet3"/>
      <sheetName val="Rpt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"/>
      <sheetName val="Exhibit 2"/>
      <sheetName val="BellarExhibits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utcomes"/>
      <sheetName val="LGE Electric"/>
      <sheetName val="LGE Gas"/>
      <sheetName val="Cap"/>
      <sheetName val="Ex 1"/>
      <sheetName val="Ex 2"/>
      <sheetName val="Ex 3"/>
      <sheetName val="Ex 4"/>
      <sheetName val="A"/>
      <sheetName val="B"/>
      <sheetName val="C"/>
      <sheetName val="D"/>
      <sheetName val="E"/>
      <sheetName val="G"/>
      <sheetName val="F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AA"/>
      <sheetName val="AB"/>
      <sheetName val="AC"/>
      <sheetName val="AD"/>
      <sheetName val="AE"/>
      <sheetName val="AF"/>
      <sheetName val="AG"/>
      <sheetName val="AH"/>
      <sheetName val="AI"/>
      <sheetName val="AW"/>
      <sheetName val="Gross up Factor"/>
      <sheetName val="not used Ex 4"/>
      <sheetName val="not used Ex 5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hibits==&gt;"/>
      <sheetName val="Sch M-2.1"/>
      <sheetName val="Sch M-2.2-pg 1"/>
      <sheetName val="Sch M-2.2 pgs 2-14"/>
      <sheetName val="Sch M-2.2 pgs 15-21"/>
      <sheetName val="Sch M-2.3 pg 1-2"/>
      <sheetName val="Sch M-2.3 pgs 3-19"/>
      <sheetName val="Sch M-2.3 pgs 20-26"/>
      <sheetName val="Summaries==&gt;"/>
      <sheetName val="Rate Summary"/>
      <sheetName val="Class Summary"/>
      <sheetName val="Data==&gt;"/>
      <sheetName val="12MonResults"/>
      <sheetName val="12MonLights"/>
      <sheetName val="12MonPoles"/>
      <sheetName val="ECR in Base Rates"/>
      <sheetName val="Sources ==&gt;"/>
      <sheetName val="Rates"/>
      <sheetName val="LightingRates"/>
      <sheetName val="PoleRates"/>
      <sheetName val="1022"/>
      <sheetName val="1051"/>
      <sheetName val="1055"/>
      <sheetName val="SBR"/>
      <sheetName val="MiscData"/>
      <sheetName val="Power Factor"/>
      <sheetName val="LEV"/>
      <sheetName val="Lighting"/>
    </sheetNames>
    <sheetDataSet>
      <sheetData sheetId="0"/>
      <sheetData sheetId="1"/>
      <sheetData sheetId="2"/>
      <sheetData sheetId="3"/>
      <sheetData sheetId="4"/>
      <sheetData sheetId="5"/>
      <sheetData sheetId="6">
        <row r="179">
          <cell r="D179">
            <v>2259463.5425757286</v>
          </cell>
        </row>
        <row r="180">
          <cell r="D180">
            <v>2719904.618628988</v>
          </cell>
        </row>
        <row r="216">
          <cell r="D216">
            <v>184989.95738184021</v>
          </cell>
        </row>
        <row r="217">
          <cell r="D217">
            <v>215342.4303247839</v>
          </cell>
        </row>
        <row r="255">
          <cell r="D255">
            <v>2122416.0723105436</v>
          </cell>
        </row>
        <row r="405">
          <cell r="D405">
            <v>1917694</v>
          </cell>
        </row>
      </sheetData>
      <sheetData sheetId="7"/>
      <sheetData sheetId="8"/>
      <sheetData sheetId="9"/>
      <sheetData sheetId="10"/>
      <sheetData sheetId="11"/>
      <sheetData sheetId="12">
        <row r="4">
          <cell r="C4" t="str">
            <v>FLSP</v>
          </cell>
          <cell r="K4">
            <v>0</v>
          </cell>
        </row>
        <row r="5">
          <cell r="C5" t="str">
            <v>FLST</v>
          </cell>
          <cell r="K5">
            <v>0</v>
          </cell>
        </row>
        <row r="6">
          <cell r="C6" t="str">
            <v>GS</v>
          </cell>
          <cell r="K6">
            <v>0</v>
          </cell>
        </row>
        <row r="7">
          <cell r="C7" t="str">
            <v>GS</v>
          </cell>
          <cell r="K7">
            <v>0</v>
          </cell>
        </row>
        <row r="8">
          <cell r="C8" t="str">
            <v>GS</v>
          </cell>
          <cell r="K8">
            <v>0</v>
          </cell>
        </row>
        <row r="9">
          <cell r="C9" t="str">
            <v>GS</v>
          </cell>
          <cell r="K9">
            <v>0</v>
          </cell>
        </row>
        <row r="10">
          <cell r="C10" t="str">
            <v>GS</v>
          </cell>
          <cell r="K10">
            <v>0</v>
          </cell>
        </row>
        <row r="11">
          <cell r="C11" t="str">
            <v>GS</v>
          </cell>
          <cell r="K11">
            <v>0</v>
          </cell>
        </row>
        <row r="12">
          <cell r="C12" t="str">
            <v>PSS</v>
          </cell>
          <cell r="K12">
            <v>0</v>
          </cell>
        </row>
        <row r="13">
          <cell r="C13" t="str">
            <v>PSP</v>
          </cell>
          <cell r="K13">
            <v>0</v>
          </cell>
        </row>
        <row r="14">
          <cell r="C14" t="str">
            <v>PSS</v>
          </cell>
          <cell r="K14">
            <v>0</v>
          </cell>
        </row>
        <row r="15">
          <cell r="C15" t="str">
            <v>TODS</v>
          </cell>
          <cell r="K15">
            <v>118759</v>
          </cell>
        </row>
        <row r="16">
          <cell r="C16" t="str">
            <v>CTODP</v>
          </cell>
          <cell r="K16">
            <v>67143</v>
          </cell>
        </row>
        <row r="17">
          <cell r="C17" t="str">
            <v>GS3</v>
          </cell>
          <cell r="K17">
            <v>0</v>
          </cell>
        </row>
        <row r="18">
          <cell r="C18" t="str">
            <v>GS3</v>
          </cell>
          <cell r="K18">
            <v>202711</v>
          </cell>
        </row>
        <row r="19">
          <cell r="C19" t="str">
            <v>GS3</v>
          </cell>
          <cell r="K19">
            <v>0</v>
          </cell>
        </row>
        <row r="20">
          <cell r="C20" t="str">
            <v>GS3</v>
          </cell>
          <cell r="K20">
            <v>0</v>
          </cell>
        </row>
        <row r="21">
          <cell r="C21" t="str">
            <v>LWC</v>
          </cell>
          <cell r="K21">
            <v>0</v>
          </cell>
        </row>
        <row r="22">
          <cell r="C22" t="str">
            <v>CSR</v>
          </cell>
          <cell r="K22">
            <v>0</v>
          </cell>
        </row>
        <row r="23">
          <cell r="C23" t="str">
            <v>CSR</v>
          </cell>
          <cell r="K23">
            <v>0</v>
          </cell>
        </row>
        <row r="24">
          <cell r="C24" t="str">
            <v>FK</v>
          </cell>
          <cell r="K24">
            <v>0</v>
          </cell>
        </row>
        <row r="25">
          <cell r="C25" t="str">
            <v>RTS</v>
          </cell>
          <cell r="K25">
            <v>167002</v>
          </cell>
        </row>
        <row r="26">
          <cell r="C26" t="str">
            <v>PSS</v>
          </cell>
          <cell r="K26">
            <v>0</v>
          </cell>
        </row>
        <row r="27">
          <cell r="C27" t="str">
            <v>PSP</v>
          </cell>
          <cell r="K27">
            <v>0</v>
          </cell>
        </row>
        <row r="28">
          <cell r="C28" t="str">
            <v>TODS</v>
          </cell>
          <cell r="K28">
            <v>50459</v>
          </cell>
        </row>
        <row r="29">
          <cell r="C29" t="str">
            <v>ITODP</v>
          </cell>
          <cell r="K29">
            <v>328863</v>
          </cell>
        </row>
        <row r="30">
          <cell r="C30" t="str">
            <v>ITODP</v>
          </cell>
          <cell r="K30">
            <v>0</v>
          </cell>
        </row>
        <row r="31">
          <cell r="C31" t="str">
            <v>LE</v>
          </cell>
          <cell r="K31">
            <v>0</v>
          </cell>
        </row>
        <row r="32">
          <cell r="C32" t="str">
            <v>LE</v>
          </cell>
          <cell r="K32">
            <v>0</v>
          </cell>
        </row>
        <row r="33">
          <cell r="C33" t="str">
            <v>LE</v>
          </cell>
          <cell r="K33">
            <v>0</v>
          </cell>
        </row>
        <row r="34">
          <cell r="C34" t="str">
            <v>TE</v>
          </cell>
          <cell r="K34">
            <v>0</v>
          </cell>
        </row>
        <row r="35">
          <cell r="C35" t="str">
            <v>TE</v>
          </cell>
          <cell r="K35">
            <v>0</v>
          </cell>
        </row>
        <row r="36">
          <cell r="C36" t="str">
            <v>RS</v>
          </cell>
          <cell r="K36">
            <v>0</v>
          </cell>
        </row>
        <row r="37">
          <cell r="C37" t="str">
            <v>RS</v>
          </cell>
          <cell r="K37">
            <v>0</v>
          </cell>
        </row>
        <row r="38">
          <cell r="C38" t="str">
            <v>RS</v>
          </cell>
          <cell r="K38">
            <v>0</v>
          </cell>
        </row>
        <row r="39">
          <cell r="C39" t="str">
            <v>RS</v>
          </cell>
          <cell r="K39">
            <v>0</v>
          </cell>
        </row>
        <row r="40">
          <cell r="C40" t="str">
            <v>LEV</v>
          </cell>
          <cell r="K40">
            <v>0</v>
          </cell>
        </row>
        <row r="41">
          <cell r="C41" t="str">
            <v>LEV</v>
          </cell>
          <cell r="K41">
            <v>0</v>
          </cell>
        </row>
        <row r="42">
          <cell r="C42" t="str">
            <v>FLSP</v>
          </cell>
          <cell r="K42">
            <v>0</v>
          </cell>
        </row>
        <row r="43">
          <cell r="C43" t="str">
            <v>FLST</v>
          </cell>
          <cell r="K43">
            <v>0</v>
          </cell>
        </row>
        <row r="44">
          <cell r="C44" t="str">
            <v>GS</v>
          </cell>
          <cell r="K44">
            <v>0</v>
          </cell>
        </row>
        <row r="45">
          <cell r="C45" t="str">
            <v>GS</v>
          </cell>
          <cell r="K45">
            <v>0</v>
          </cell>
        </row>
        <row r="46">
          <cell r="C46" t="str">
            <v>GS</v>
          </cell>
          <cell r="K46">
            <v>0</v>
          </cell>
        </row>
        <row r="47">
          <cell r="C47" t="str">
            <v>GS</v>
          </cell>
          <cell r="K47">
            <v>0</v>
          </cell>
        </row>
        <row r="48">
          <cell r="C48" t="str">
            <v>GS</v>
          </cell>
          <cell r="K48">
            <v>0</v>
          </cell>
        </row>
        <row r="49">
          <cell r="C49" t="str">
            <v>GS</v>
          </cell>
          <cell r="K49">
            <v>0</v>
          </cell>
        </row>
        <row r="50">
          <cell r="C50" t="str">
            <v>PSS</v>
          </cell>
          <cell r="K50">
            <v>0</v>
          </cell>
        </row>
        <row r="51">
          <cell r="C51" t="str">
            <v>PSP</v>
          </cell>
          <cell r="K51">
            <v>0</v>
          </cell>
        </row>
        <row r="52">
          <cell r="C52" t="str">
            <v>PSS</v>
          </cell>
          <cell r="K52">
            <v>0</v>
          </cell>
        </row>
        <row r="53">
          <cell r="C53" t="str">
            <v>TODS</v>
          </cell>
          <cell r="K53">
            <v>135574</v>
          </cell>
        </row>
        <row r="54">
          <cell r="C54" t="str">
            <v>CTODP</v>
          </cell>
          <cell r="K54">
            <v>65290</v>
          </cell>
        </row>
        <row r="55">
          <cell r="C55" t="str">
            <v>GS3</v>
          </cell>
          <cell r="K55">
            <v>0</v>
          </cell>
        </row>
        <row r="56">
          <cell r="C56" t="str">
            <v>GS3</v>
          </cell>
          <cell r="K56">
            <v>197213</v>
          </cell>
        </row>
        <row r="57">
          <cell r="C57" t="str">
            <v>GS3</v>
          </cell>
          <cell r="K57">
            <v>0</v>
          </cell>
        </row>
        <row r="58">
          <cell r="C58" t="str">
            <v>GS3</v>
          </cell>
          <cell r="K58">
            <v>0</v>
          </cell>
        </row>
        <row r="59">
          <cell r="C59" t="str">
            <v>LWC</v>
          </cell>
          <cell r="K59">
            <v>0</v>
          </cell>
        </row>
        <row r="60">
          <cell r="C60" t="str">
            <v>CSR</v>
          </cell>
          <cell r="K60">
            <v>0</v>
          </cell>
        </row>
        <row r="61">
          <cell r="C61" t="str">
            <v>CSR</v>
          </cell>
          <cell r="K61">
            <v>0</v>
          </cell>
        </row>
        <row r="62">
          <cell r="C62" t="str">
            <v>FK</v>
          </cell>
          <cell r="K62">
            <v>0</v>
          </cell>
        </row>
        <row r="63">
          <cell r="C63" t="str">
            <v>RTS</v>
          </cell>
          <cell r="K63">
            <v>157758</v>
          </cell>
        </row>
        <row r="64">
          <cell r="C64" t="str">
            <v>PSS</v>
          </cell>
          <cell r="K64">
            <v>0</v>
          </cell>
        </row>
        <row r="65">
          <cell r="C65" t="str">
            <v>PSP</v>
          </cell>
          <cell r="K65">
            <v>0</v>
          </cell>
        </row>
        <row r="66">
          <cell r="C66" t="str">
            <v>TODS</v>
          </cell>
          <cell r="K66">
            <v>53949</v>
          </cell>
        </row>
        <row r="67">
          <cell r="C67" t="str">
            <v>ITODP</v>
          </cell>
          <cell r="K67">
            <v>318625</v>
          </cell>
        </row>
        <row r="68">
          <cell r="C68" t="str">
            <v>ITODP</v>
          </cell>
          <cell r="K68">
            <v>0</v>
          </cell>
        </row>
        <row r="69">
          <cell r="C69" t="str">
            <v>LE</v>
          </cell>
          <cell r="K69">
            <v>0</v>
          </cell>
        </row>
        <row r="70">
          <cell r="C70" t="str">
            <v>LE</v>
          </cell>
          <cell r="K70">
            <v>0</v>
          </cell>
        </row>
        <row r="71">
          <cell r="C71" t="str">
            <v>LE</v>
          </cell>
          <cell r="K71">
            <v>0</v>
          </cell>
        </row>
        <row r="72">
          <cell r="C72" t="str">
            <v>TE</v>
          </cell>
          <cell r="K72">
            <v>0</v>
          </cell>
        </row>
        <row r="73">
          <cell r="C73" t="str">
            <v>TE</v>
          </cell>
          <cell r="K73">
            <v>0</v>
          </cell>
        </row>
        <row r="74">
          <cell r="C74" t="str">
            <v>RS</v>
          </cell>
          <cell r="K74">
            <v>0</v>
          </cell>
        </row>
        <row r="75">
          <cell r="C75" t="str">
            <v>RS</v>
          </cell>
          <cell r="K75">
            <v>0</v>
          </cell>
        </row>
        <row r="76">
          <cell r="C76" t="str">
            <v>RS</v>
          </cell>
          <cell r="K76">
            <v>0</v>
          </cell>
        </row>
        <row r="77">
          <cell r="C77" t="str">
            <v>RS</v>
          </cell>
          <cell r="K77">
            <v>0</v>
          </cell>
        </row>
        <row r="78">
          <cell r="C78" t="str">
            <v>LEV</v>
          </cell>
          <cell r="K78">
            <v>0</v>
          </cell>
        </row>
        <row r="79">
          <cell r="C79" t="str">
            <v>LEV</v>
          </cell>
          <cell r="K79">
            <v>0</v>
          </cell>
        </row>
        <row r="80">
          <cell r="C80" t="str">
            <v>FLSP</v>
          </cell>
          <cell r="K80">
            <v>0</v>
          </cell>
        </row>
        <row r="81">
          <cell r="C81" t="str">
            <v>FLST</v>
          </cell>
          <cell r="K81">
            <v>0</v>
          </cell>
        </row>
        <row r="82">
          <cell r="C82" t="str">
            <v>GS</v>
          </cell>
          <cell r="K82">
            <v>0</v>
          </cell>
        </row>
        <row r="83">
          <cell r="C83" t="str">
            <v>GS</v>
          </cell>
          <cell r="K83">
            <v>0</v>
          </cell>
        </row>
        <row r="84">
          <cell r="C84" t="str">
            <v>GS</v>
          </cell>
          <cell r="K84">
            <v>0</v>
          </cell>
        </row>
        <row r="85">
          <cell r="C85" t="str">
            <v>GS</v>
          </cell>
          <cell r="K85">
            <v>0</v>
          </cell>
        </row>
        <row r="86">
          <cell r="C86" t="str">
            <v>GS</v>
          </cell>
          <cell r="K86">
            <v>0</v>
          </cell>
        </row>
        <row r="87">
          <cell r="C87" t="str">
            <v>GS</v>
          </cell>
          <cell r="K87">
            <v>0</v>
          </cell>
        </row>
        <row r="88">
          <cell r="C88" t="str">
            <v>PSS</v>
          </cell>
          <cell r="K88">
            <v>0</v>
          </cell>
        </row>
        <row r="89">
          <cell r="C89" t="str">
            <v>PSP</v>
          </cell>
          <cell r="K89">
            <v>0</v>
          </cell>
        </row>
        <row r="90">
          <cell r="C90" t="str">
            <v>PSS</v>
          </cell>
          <cell r="K90">
            <v>0</v>
          </cell>
        </row>
        <row r="91">
          <cell r="C91" t="str">
            <v>TODS</v>
          </cell>
          <cell r="K91">
            <v>130300</v>
          </cell>
        </row>
        <row r="92">
          <cell r="C92" t="str">
            <v>CTODP</v>
          </cell>
          <cell r="K92">
            <v>65971</v>
          </cell>
        </row>
        <row r="93">
          <cell r="C93" t="str">
            <v>GS3</v>
          </cell>
          <cell r="K93">
            <v>0</v>
          </cell>
        </row>
        <row r="94">
          <cell r="C94" t="str">
            <v>GS3</v>
          </cell>
          <cell r="K94">
            <v>197201</v>
          </cell>
        </row>
        <row r="95">
          <cell r="C95" t="str">
            <v>GS3</v>
          </cell>
          <cell r="K95">
            <v>0</v>
          </cell>
        </row>
        <row r="96">
          <cell r="C96" t="str">
            <v>GS3</v>
          </cell>
          <cell r="K96">
            <v>0</v>
          </cell>
        </row>
        <row r="97">
          <cell r="C97" t="str">
            <v>LWC</v>
          </cell>
          <cell r="K97">
            <v>0</v>
          </cell>
        </row>
        <row r="98">
          <cell r="C98" t="str">
            <v>CSR</v>
          </cell>
          <cell r="K98">
            <v>0</v>
          </cell>
        </row>
        <row r="99">
          <cell r="C99" t="str">
            <v>CSR</v>
          </cell>
          <cell r="K99">
            <v>0</v>
          </cell>
        </row>
        <row r="100">
          <cell r="C100" t="str">
            <v>FK</v>
          </cell>
          <cell r="K100">
            <v>0</v>
          </cell>
        </row>
        <row r="101">
          <cell r="C101" t="str">
            <v>RTS</v>
          </cell>
          <cell r="K101">
            <v>157141</v>
          </cell>
        </row>
        <row r="102">
          <cell r="C102" t="str">
            <v>PSS</v>
          </cell>
          <cell r="K102">
            <v>0</v>
          </cell>
        </row>
        <row r="103">
          <cell r="C103" t="str">
            <v>PSP</v>
          </cell>
          <cell r="K103">
            <v>0</v>
          </cell>
        </row>
        <row r="104">
          <cell r="C104" t="str">
            <v>TODS</v>
          </cell>
          <cell r="K104">
            <v>53453</v>
          </cell>
        </row>
        <row r="105">
          <cell r="C105" t="str">
            <v>ITODP</v>
          </cell>
          <cell r="K105">
            <v>325255</v>
          </cell>
        </row>
        <row r="106">
          <cell r="C106" t="str">
            <v>ITODP</v>
          </cell>
          <cell r="K106">
            <v>0</v>
          </cell>
        </row>
        <row r="107">
          <cell r="C107" t="str">
            <v>LE</v>
          </cell>
          <cell r="K107">
            <v>0</v>
          </cell>
        </row>
        <row r="108">
          <cell r="C108" t="str">
            <v>LE</v>
          </cell>
          <cell r="K108">
            <v>0</v>
          </cell>
        </row>
        <row r="109">
          <cell r="C109" t="str">
            <v>LE</v>
          </cell>
          <cell r="K109">
            <v>0</v>
          </cell>
        </row>
        <row r="110">
          <cell r="C110" t="str">
            <v>TE</v>
          </cell>
          <cell r="K110">
            <v>0</v>
          </cell>
        </row>
        <row r="111">
          <cell r="C111" t="str">
            <v>TE</v>
          </cell>
          <cell r="K111">
            <v>0</v>
          </cell>
        </row>
        <row r="112">
          <cell r="C112" t="str">
            <v>RS</v>
          </cell>
          <cell r="K112">
            <v>0</v>
          </cell>
        </row>
        <row r="113">
          <cell r="C113" t="str">
            <v>RS</v>
          </cell>
          <cell r="K113">
            <v>0</v>
          </cell>
        </row>
        <row r="114">
          <cell r="C114" t="str">
            <v>RS</v>
          </cell>
          <cell r="K114">
            <v>0</v>
          </cell>
        </row>
        <row r="115">
          <cell r="C115" t="str">
            <v>RS</v>
          </cell>
          <cell r="K115">
            <v>0</v>
          </cell>
        </row>
        <row r="116">
          <cell r="C116" t="str">
            <v>LEV</v>
          </cell>
          <cell r="K116">
            <v>0</v>
          </cell>
        </row>
        <row r="117">
          <cell r="C117" t="str">
            <v>LEV</v>
          </cell>
          <cell r="K117">
            <v>0</v>
          </cell>
        </row>
        <row r="118">
          <cell r="C118" t="str">
            <v>FLSP</v>
          </cell>
          <cell r="K118">
            <v>0</v>
          </cell>
        </row>
        <row r="119">
          <cell r="C119" t="str">
            <v>FLST</v>
          </cell>
          <cell r="K119">
            <v>0</v>
          </cell>
        </row>
        <row r="120">
          <cell r="C120" t="str">
            <v>GS</v>
          </cell>
          <cell r="K120">
            <v>0</v>
          </cell>
        </row>
        <row r="121">
          <cell r="C121" t="str">
            <v>GS</v>
          </cell>
          <cell r="K121">
            <v>0</v>
          </cell>
        </row>
        <row r="122">
          <cell r="C122" t="str">
            <v>GS</v>
          </cell>
          <cell r="K122">
            <v>0</v>
          </cell>
        </row>
        <row r="123">
          <cell r="C123" t="str">
            <v>GS</v>
          </cell>
          <cell r="K123">
            <v>0</v>
          </cell>
        </row>
        <row r="124">
          <cell r="C124" t="str">
            <v>GS</v>
          </cell>
          <cell r="K124">
            <v>0</v>
          </cell>
        </row>
        <row r="125">
          <cell r="C125" t="str">
            <v>GS</v>
          </cell>
          <cell r="K125">
            <v>0</v>
          </cell>
        </row>
        <row r="126">
          <cell r="C126" t="str">
            <v>PSS</v>
          </cell>
          <cell r="K126">
            <v>0</v>
          </cell>
        </row>
        <row r="127">
          <cell r="C127" t="str">
            <v>PSP</v>
          </cell>
          <cell r="K127">
            <v>0</v>
          </cell>
        </row>
        <row r="128">
          <cell r="C128" t="str">
            <v>PSS</v>
          </cell>
          <cell r="K128">
            <v>0</v>
          </cell>
        </row>
        <row r="129">
          <cell r="C129" t="str">
            <v>TODS</v>
          </cell>
          <cell r="K129">
            <v>138479</v>
          </cell>
        </row>
        <row r="130">
          <cell r="C130" t="str">
            <v>CTODP</v>
          </cell>
          <cell r="K130">
            <v>68635</v>
          </cell>
        </row>
        <row r="131">
          <cell r="C131" t="str">
            <v>GS3</v>
          </cell>
          <cell r="K131">
            <v>0</v>
          </cell>
        </row>
        <row r="132">
          <cell r="C132" t="str">
            <v>GS3</v>
          </cell>
          <cell r="K132">
            <v>214875</v>
          </cell>
        </row>
        <row r="133">
          <cell r="C133" t="str">
            <v>GS3</v>
          </cell>
          <cell r="K133">
            <v>0</v>
          </cell>
        </row>
        <row r="134">
          <cell r="C134" t="str">
            <v>GS3</v>
          </cell>
          <cell r="K134">
            <v>0</v>
          </cell>
        </row>
        <row r="135">
          <cell r="C135" t="str">
            <v>LWC</v>
          </cell>
          <cell r="K135">
            <v>0</v>
          </cell>
        </row>
        <row r="136">
          <cell r="C136" t="str">
            <v>CSR</v>
          </cell>
          <cell r="K136">
            <v>0</v>
          </cell>
        </row>
        <row r="137">
          <cell r="C137" t="str">
            <v>CSR</v>
          </cell>
          <cell r="K137">
            <v>0</v>
          </cell>
        </row>
        <row r="138">
          <cell r="C138" t="str">
            <v>FK</v>
          </cell>
          <cell r="K138">
            <v>0</v>
          </cell>
        </row>
        <row r="139">
          <cell r="C139" t="str">
            <v>RTS</v>
          </cell>
          <cell r="K139">
            <v>171798</v>
          </cell>
        </row>
        <row r="140">
          <cell r="C140" t="str">
            <v>PSS</v>
          </cell>
          <cell r="K140">
            <v>0</v>
          </cell>
        </row>
        <row r="141">
          <cell r="C141" t="str">
            <v>PSP</v>
          </cell>
          <cell r="K141">
            <v>0</v>
          </cell>
        </row>
        <row r="142">
          <cell r="C142" t="str">
            <v>TODS</v>
          </cell>
          <cell r="K142">
            <v>53481</v>
          </cell>
        </row>
        <row r="143">
          <cell r="C143" t="str">
            <v>ITODP</v>
          </cell>
          <cell r="K143">
            <v>333045</v>
          </cell>
        </row>
        <row r="144">
          <cell r="C144" t="str">
            <v>ITODP</v>
          </cell>
          <cell r="K144">
            <v>0</v>
          </cell>
        </row>
        <row r="145">
          <cell r="C145" t="str">
            <v>LE</v>
          </cell>
          <cell r="K145">
            <v>0</v>
          </cell>
        </row>
        <row r="146">
          <cell r="C146" t="str">
            <v>LE</v>
          </cell>
          <cell r="K146">
            <v>0</v>
          </cell>
        </row>
        <row r="147">
          <cell r="C147" t="str">
            <v>LE</v>
          </cell>
          <cell r="K147">
            <v>0</v>
          </cell>
        </row>
        <row r="148">
          <cell r="C148" t="str">
            <v>TE</v>
          </cell>
          <cell r="K148">
            <v>0</v>
          </cell>
        </row>
        <row r="149">
          <cell r="C149" t="str">
            <v>TE</v>
          </cell>
          <cell r="K149">
            <v>0</v>
          </cell>
        </row>
        <row r="150">
          <cell r="C150" t="str">
            <v>RS</v>
          </cell>
          <cell r="K150">
            <v>0</v>
          </cell>
        </row>
        <row r="151">
          <cell r="C151" t="str">
            <v>RS</v>
          </cell>
          <cell r="K151">
            <v>0</v>
          </cell>
        </row>
        <row r="152">
          <cell r="C152" t="str">
            <v>RS</v>
          </cell>
          <cell r="K152">
            <v>0</v>
          </cell>
        </row>
        <row r="153">
          <cell r="C153" t="str">
            <v>RS</v>
          </cell>
          <cell r="K153">
            <v>0</v>
          </cell>
        </row>
        <row r="154">
          <cell r="C154" t="str">
            <v>LEV</v>
          </cell>
          <cell r="K154">
            <v>0</v>
          </cell>
        </row>
        <row r="155">
          <cell r="C155" t="str">
            <v>LEV</v>
          </cell>
          <cell r="K155">
            <v>0</v>
          </cell>
        </row>
        <row r="156">
          <cell r="C156" t="str">
            <v>FLSP</v>
          </cell>
          <cell r="K156">
            <v>0</v>
          </cell>
        </row>
        <row r="157">
          <cell r="C157" t="str">
            <v>FLST</v>
          </cell>
          <cell r="K157">
            <v>0</v>
          </cell>
        </row>
        <row r="158">
          <cell r="C158" t="str">
            <v>GS</v>
          </cell>
          <cell r="K158">
            <v>0</v>
          </cell>
        </row>
        <row r="159">
          <cell r="C159" t="str">
            <v>GS</v>
          </cell>
          <cell r="K159">
            <v>0</v>
          </cell>
        </row>
        <row r="160">
          <cell r="C160" t="str">
            <v>GS</v>
          </cell>
          <cell r="K160">
            <v>0</v>
          </cell>
        </row>
        <row r="161">
          <cell r="C161" t="str">
            <v>GS</v>
          </cell>
          <cell r="K161">
            <v>0</v>
          </cell>
        </row>
        <row r="162">
          <cell r="C162" t="str">
            <v>GS</v>
          </cell>
          <cell r="K162">
            <v>0</v>
          </cell>
        </row>
        <row r="163">
          <cell r="C163" t="str">
            <v>GS</v>
          </cell>
          <cell r="K163">
            <v>0</v>
          </cell>
        </row>
        <row r="164">
          <cell r="C164" t="str">
            <v>PSS</v>
          </cell>
          <cell r="K164">
            <v>0</v>
          </cell>
        </row>
        <row r="165">
          <cell r="C165" t="str">
            <v>PSP</v>
          </cell>
          <cell r="K165">
            <v>0</v>
          </cell>
        </row>
        <row r="166">
          <cell r="C166" t="str">
            <v>PSS</v>
          </cell>
          <cell r="K166">
            <v>0</v>
          </cell>
        </row>
        <row r="167">
          <cell r="C167" t="str">
            <v>TODS</v>
          </cell>
          <cell r="K167">
            <v>139944</v>
          </cell>
        </row>
        <row r="168">
          <cell r="C168" t="str">
            <v>CTODP</v>
          </cell>
          <cell r="K168">
            <v>69868</v>
          </cell>
        </row>
        <row r="169">
          <cell r="C169" t="str">
            <v>GS3</v>
          </cell>
          <cell r="K169">
            <v>0</v>
          </cell>
        </row>
        <row r="170">
          <cell r="C170" t="str">
            <v>GS3</v>
          </cell>
          <cell r="K170">
            <v>220979</v>
          </cell>
        </row>
        <row r="171">
          <cell r="C171" t="str">
            <v>GS3</v>
          </cell>
          <cell r="K171">
            <v>0</v>
          </cell>
        </row>
        <row r="172">
          <cell r="C172" t="str">
            <v>GS3</v>
          </cell>
          <cell r="K172">
            <v>0</v>
          </cell>
        </row>
        <row r="173">
          <cell r="C173" t="str">
            <v>LWC</v>
          </cell>
          <cell r="K173">
            <v>0</v>
          </cell>
        </row>
        <row r="174">
          <cell r="C174" t="str">
            <v>CSR</v>
          </cell>
          <cell r="K174">
            <v>0</v>
          </cell>
        </row>
        <row r="175">
          <cell r="C175" t="str">
            <v>CSR</v>
          </cell>
          <cell r="K175">
            <v>0</v>
          </cell>
        </row>
        <row r="176">
          <cell r="C176" t="str">
            <v>FK</v>
          </cell>
          <cell r="K176">
            <v>0</v>
          </cell>
        </row>
        <row r="177">
          <cell r="C177" t="str">
            <v>RTS</v>
          </cell>
          <cell r="K177">
            <v>164840</v>
          </cell>
        </row>
        <row r="178">
          <cell r="C178" t="str">
            <v>PSS</v>
          </cell>
          <cell r="K178">
            <v>0</v>
          </cell>
        </row>
        <row r="179">
          <cell r="C179" t="str">
            <v>PSP</v>
          </cell>
          <cell r="K179">
            <v>0</v>
          </cell>
        </row>
        <row r="180">
          <cell r="C180" t="str">
            <v>TODS</v>
          </cell>
          <cell r="K180">
            <v>55168</v>
          </cell>
        </row>
        <row r="181">
          <cell r="C181" t="str">
            <v>ITODP</v>
          </cell>
          <cell r="K181">
            <v>342427</v>
          </cell>
        </row>
        <row r="182">
          <cell r="C182" t="str">
            <v>ITODP</v>
          </cell>
          <cell r="K182">
            <v>0</v>
          </cell>
        </row>
        <row r="183">
          <cell r="C183" t="str">
            <v>LE</v>
          </cell>
          <cell r="K183">
            <v>0</v>
          </cell>
        </row>
        <row r="184">
          <cell r="C184" t="str">
            <v>LE</v>
          </cell>
          <cell r="K184">
            <v>0</v>
          </cell>
        </row>
        <row r="185">
          <cell r="C185" t="str">
            <v>LE</v>
          </cell>
          <cell r="K185">
            <v>0</v>
          </cell>
        </row>
        <row r="186">
          <cell r="C186" t="str">
            <v>TE</v>
          </cell>
          <cell r="K186">
            <v>0</v>
          </cell>
        </row>
        <row r="187">
          <cell r="C187" t="str">
            <v>TE</v>
          </cell>
          <cell r="K187">
            <v>0</v>
          </cell>
        </row>
        <row r="188">
          <cell r="C188" t="str">
            <v>RS</v>
          </cell>
          <cell r="K188">
            <v>0</v>
          </cell>
        </row>
        <row r="189">
          <cell r="C189" t="str">
            <v>RS</v>
          </cell>
          <cell r="K189">
            <v>0</v>
          </cell>
        </row>
        <row r="190">
          <cell r="C190" t="str">
            <v>RS</v>
          </cell>
          <cell r="K190">
            <v>0</v>
          </cell>
        </row>
        <row r="191">
          <cell r="C191" t="str">
            <v>RS</v>
          </cell>
          <cell r="K191">
            <v>0</v>
          </cell>
        </row>
        <row r="192">
          <cell r="C192" t="str">
            <v>LEV</v>
          </cell>
          <cell r="K192">
            <v>0</v>
          </cell>
        </row>
        <row r="193">
          <cell r="C193" t="str">
            <v>LEV</v>
          </cell>
          <cell r="K193">
            <v>0</v>
          </cell>
        </row>
        <row r="194">
          <cell r="C194" t="str">
            <v>FLSP</v>
          </cell>
          <cell r="K194">
            <v>0</v>
          </cell>
        </row>
        <row r="195">
          <cell r="C195" t="str">
            <v>FLST</v>
          </cell>
          <cell r="K195">
            <v>0</v>
          </cell>
        </row>
        <row r="196">
          <cell r="C196" t="str">
            <v>GS</v>
          </cell>
          <cell r="K196">
            <v>0</v>
          </cell>
        </row>
        <row r="197">
          <cell r="C197" t="str">
            <v>GS</v>
          </cell>
          <cell r="K197">
            <v>0</v>
          </cell>
        </row>
        <row r="198">
          <cell r="C198" t="str">
            <v>GS</v>
          </cell>
          <cell r="K198">
            <v>0</v>
          </cell>
        </row>
        <row r="199">
          <cell r="C199" t="str">
            <v>GS</v>
          </cell>
          <cell r="K199">
            <v>0</v>
          </cell>
        </row>
        <row r="200">
          <cell r="C200" t="str">
            <v>GS</v>
          </cell>
          <cell r="K200">
            <v>0</v>
          </cell>
        </row>
        <row r="201">
          <cell r="C201" t="str">
            <v>GS</v>
          </cell>
          <cell r="K201">
            <v>0</v>
          </cell>
        </row>
        <row r="202">
          <cell r="C202" t="str">
            <v>PSS</v>
          </cell>
          <cell r="K202">
            <v>0</v>
          </cell>
        </row>
        <row r="203">
          <cell r="C203" t="str">
            <v>PSP</v>
          </cell>
          <cell r="K203">
            <v>0</v>
          </cell>
        </row>
        <row r="204">
          <cell r="C204" t="str">
            <v>PSS</v>
          </cell>
          <cell r="K204">
            <v>0</v>
          </cell>
        </row>
        <row r="205">
          <cell r="C205" t="str">
            <v>TODS</v>
          </cell>
          <cell r="K205">
            <v>155338</v>
          </cell>
        </row>
        <row r="206">
          <cell r="C206" t="str">
            <v>CTODP</v>
          </cell>
          <cell r="K206">
            <v>80665</v>
          </cell>
        </row>
        <row r="207">
          <cell r="C207" t="str">
            <v>GS3</v>
          </cell>
          <cell r="K207">
            <v>0</v>
          </cell>
        </row>
        <row r="208">
          <cell r="C208" t="str">
            <v>GS3</v>
          </cell>
          <cell r="K208">
            <v>216926</v>
          </cell>
        </row>
        <row r="209">
          <cell r="C209" t="str">
            <v>GS3</v>
          </cell>
          <cell r="K209">
            <v>0</v>
          </cell>
        </row>
        <row r="210">
          <cell r="C210" t="str">
            <v>GS3</v>
          </cell>
          <cell r="K210">
            <v>0</v>
          </cell>
        </row>
        <row r="211">
          <cell r="C211" t="str">
            <v>LWC</v>
          </cell>
          <cell r="K211">
            <v>0</v>
          </cell>
        </row>
        <row r="212">
          <cell r="C212" t="str">
            <v>CSR</v>
          </cell>
          <cell r="K212">
            <v>0</v>
          </cell>
        </row>
        <row r="213">
          <cell r="C213" t="str">
            <v>CSR</v>
          </cell>
          <cell r="K213">
            <v>0</v>
          </cell>
        </row>
        <row r="214">
          <cell r="C214" t="str">
            <v>FK</v>
          </cell>
          <cell r="K214">
            <v>0</v>
          </cell>
        </row>
        <row r="215">
          <cell r="C215" t="str">
            <v>RTS</v>
          </cell>
          <cell r="K215">
            <v>165068</v>
          </cell>
        </row>
        <row r="216">
          <cell r="C216" t="str">
            <v>PSS</v>
          </cell>
          <cell r="K216">
            <v>0</v>
          </cell>
        </row>
        <row r="217">
          <cell r="C217" t="str">
            <v>PSP</v>
          </cell>
          <cell r="K217">
            <v>0</v>
          </cell>
        </row>
        <row r="218">
          <cell r="C218" t="str">
            <v>TODS</v>
          </cell>
          <cell r="K218">
            <v>58439</v>
          </cell>
        </row>
        <row r="219">
          <cell r="C219" t="str">
            <v>ITODP</v>
          </cell>
          <cell r="K219">
            <v>369509</v>
          </cell>
        </row>
        <row r="220">
          <cell r="C220" t="str">
            <v>ITODP</v>
          </cell>
          <cell r="K220">
            <v>0</v>
          </cell>
        </row>
        <row r="221">
          <cell r="C221" t="str">
            <v>LE</v>
          </cell>
          <cell r="K221">
            <v>0</v>
          </cell>
        </row>
        <row r="222">
          <cell r="C222" t="str">
            <v>LE</v>
          </cell>
          <cell r="K222">
            <v>0</v>
          </cell>
        </row>
        <row r="223">
          <cell r="C223" t="str">
            <v>LE</v>
          </cell>
          <cell r="K223">
            <v>0</v>
          </cell>
        </row>
        <row r="224">
          <cell r="C224" t="str">
            <v>TE</v>
          </cell>
          <cell r="K224">
            <v>0</v>
          </cell>
        </row>
        <row r="225">
          <cell r="C225" t="str">
            <v>TE</v>
          </cell>
          <cell r="K225">
            <v>0</v>
          </cell>
        </row>
        <row r="226">
          <cell r="C226" t="str">
            <v>RS</v>
          </cell>
          <cell r="K226">
            <v>0</v>
          </cell>
        </row>
        <row r="227">
          <cell r="C227" t="str">
            <v>RS</v>
          </cell>
          <cell r="K227">
            <v>0</v>
          </cell>
        </row>
        <row r="228">
          <cell r="C228" t="str">
            <v>RS</v>
          </cell>
          <cell r="K228">
            <v>0</v>
          </cell>
        </row>
        <row r="229">
          <cell r="C229" t="str">
            <v>RS</v>
          </cell>
          <cell r="K229">
            <v>0</v>
          </cell>
        </row>
        <row r="230">
          <cell r="C230" t="str">
            <v>LEV</v>
          </cell>
          <cell r="K230">
            <v>0</v>
          </cell>
        </row>
        <row r="231">
          <cell r="C231" t="str">
            <v>LEV</v>
          </cell>
          <cell r="K231">
            <v>0</v>
          </cell>
        </row>
        <row r="232">
          <cell r="C232" t="str">
            <v>FLSP</v>
          </cell>
          <cell r="K232">
            <v>0</v>
          </cell>
        </row>
        <row r="233">
          <cell r="C233" t="str">
            <v>FLST</v>
          </cell>
          <cell r="K233">
            <v>0</v>
          </cell>
        </row>
        <row r="234">
          <cell r="C234" t="str">
            <v>GS</v>
          </cell>
          <cell r="K234">
            <v>0</v>
          </cell>
        </row>
        <row r="235">
          <cell r="C235" t="str">
            <v>GS</v>
          </cell>
          <cell r="K235">
            <v>0</v>
          </cell>
        </row>
        <row r="236">
          <cell r="C236" t="str">
            <v>GS</v>
          </cell>
          <cell r="K236">
            <v>0</v>
          </cell>
        </row>
        <row r="237">
          <cell r="C237" t="str">
            <v>GS</v>
          </cell>
          <cell r="K237">
            <v>0</v>
          </cell>
        </row>
        <row r="238">
          <cell r="C238" t="str">
            <v>GS</v>
          </cell>
          <cell r="K238">
            <v>0</v>
          </cell>
        </row>
        <row r="239">
          <cell r="C239" t="str">
            <v>GS</v>
          </cell>
          <cell r="K239">
            <v>0</v>
          </cell>
        </row>
        <row r="240">
          <cell r="C240" t="str">
            <v>PSS</v>
          </cell>
          <cell r="K240">
            <v>0</v>
          </cell>
        </row>
        <row r="241">
          <cell r="C241" t="str">
            <v>PSP</v>
          </cell>
          <cell r="K241">
            <v>0</v>
          </cell>
        </row>
        <row r="242">
          <cell r="C242" t="str">
            <v>PSS</v>
          </cell>
          <cell r="K242">
            <v>0</v>
          </cell>
        </row>
        <row r="243">
          <cell r="C243" t="str">
            <v>TODS</v>
          </cell>
          <cell r="K243">
            <v>156986</v>
          </cell>
        </row>
        <row r="244">
          <cell r="C244" t="str">
            <v>CTODP</v>
          </cell>
          <cell r="K244">
            <v>85062</v>
          </cell>
        </row>
        <row r="245">
          <cell r="C245" t="str">
            <v>GS3</v>
          </cell>
          <cell r="K245">
            <v>0</v>
          </cell>
        </row>
        <row r="246">
          <cell r="C246" t="str">
            <v>GS3</v>
          </cell>
          <cell r="K246">
            <v>238335</v>
          </cell>
        </row>
        <row r="247">
          <cell r="C247" t="str">
            <v>GS3</v>
          </cell>
          <cell r="K247">
            <v>0</v>
          </cell>
        </row>
        <row r="248">
          <cell r="C248" t="str">
            <v>GS3</v>
          </cell>
          <cell r="K248">
            <v>0</v>
          </cell>
        </row>
        <row r="249">
          <cell r="C249" t="str">
            <v>LWC</v>
          </cell>
          <cell r="K249">
            <v>0</v>
          </cell>
        </row>
        <row r="250">
          <cell r="C250" t="str">
            <v>CSR</v>
          </cell>
          <cell r="K250">
            <v>0</v>
          </cell>
        </row>
        <row r="251">
          <cell r="C251" t="str">
            <v>CSR</v>
          </cell>
          <cell r="K251">
            <v>0</v>
          </cell>
        </row>
        <row r="252">
          <cell r="C252" t="str">
            <v>FK</v>
          </cell>
          <cell r="K252">
            <v>0</v>
          </cell>
        </row>
        <row r="253">
          <cell r="C253" t="str">
            <v>RTS</v>
          </cell>
          <cell r="K253">
            <v>148471</v>
          </cell>
        </row>
        <row r="254">
          <cell r="C254" t="str">
            <v>PSS</v>
          </cell>
          <cell r="K254">
            <v>0</v>
          </cell>
        </row>
        <row r="255">
          <cell r="C255" t="str">
            <v>PSP</v>
          </cell>
          <cell r="K255">
            <v>0</v>
          </cell>
        </row>
        <row r="256">
          <cell r="C256" t="str">
            <v>TODS</v>
          </cell>
          <cell r="K256">
            <v>55144</v>
          </cell>
        </row>
        <row r="257">
          <cell r="C257" t="str">
            <v>ITODP</v>
          </cell>
          <cell r="K257">
            <v>355998</v>
          </cell>
        </row>
        <row r="258">
          <cell r="C258" t="str">
            <v>ITODP</v>
          </cell>
          <cell r="K258">
            <v>0</v>
          </cell>
        </row>
        <row r="259">
          <cell r="C259" t="str">
            <v>LE</v>
          </cell>
          <cell r="K259">
            <v>0</v>
          </cell>
        </row>
        <row r="260">
          <cell r="C260" t="str">
            <v>LE</v>
          </cell>
          <cell r="K260">
            <v>0</v>
          </cell>
        </row>
        <row r="261">
          <cell r="C261" t="str">
            <v>LE</v>
          </cell>
          <cell r="K261">
            <v>0</v>
          </cell>
        </row>
        <row r="262">
          <cell r="C262" t="str">
            <v>TE</v>
          </cell>
          <cell r="K262">
            <v>0</v>
          </cell>
        </row>
        <row r="263">
          <cell r="C263" t="str">
            <v>TE</v>
          </cell>
          <cell r="K263">
            <v>0</v>
          </cell>
        </row>
        <row r="264">
          <cell r="C264" t="str">
            <v>RS</v>
          </cell>
          <cell r="K264">
            <v>0</v>
          </cell>
        </row>
        <row r="265">
          <cell r="C265" t="str">
            <v>RS</v>
          </cell>
          <cell r="K265">
            <v>0</v>
          </cell>
        </row>
        <row r="266">
          <cell r="C266" t="str">
            <v>RS</v>
          </cell>
          <cell r="K266">
            <v>0</v>
          </cell>
        </row>
        <row r="267">
          <cell r="C267" t="str">
            <v>RS</v>
          </cell>
          <cell r="K267">
            <v>0</v>
          </cell>
        </row>
        <row r="268">
          <cell r="C268" t="str">
            <v>LEV</v>
          </cell>
          <cell r="K268">
            <v>0</v>
          </cell>
        </row>
        <row r="269">
          <cell r="C269" t="str">
            <v>LEV</v>
          </cell>
          <cell r="K269">
            <v>0</v>
          </cell>
        </row>
        <row r="270">
          <cell r="C270" t="str">
            <v>FLSP</v>
          </cell>
          <cell r="K270">
            <v>0</v>
          </cell>
        </row>
        <row r="271">
          <cell r="C271" t="str">
            <v>FLST</v>
          </cell>
          <cell r="K271">
            <v>0</v>
          </cell>
        </row>
        <row r="272">
          <cell r="C272" t="str">
            <v>GS</v>
          </cell>
          <cell r="K272">
            <v>0</v>
          </cell>
        </row>
        <row r="273">
          <cell r="C273" t="str">
            <v>GS</v>
          </cell>
          <cell r="K273">
            <v>0</v>
          </cell>
        </row>
        <row r="274">
          <cell r="C274" t="str">
            <v>GS</v>
          </cell>
          <cell r="K274">
            <v>0</v>
          </cell>
        </row>
        <row r="275">
          <cell r="C275" t="str">
            <v>GS</v>
          </cell>
          <cell r="K275">
            <v>0</v>
          </cell>
        </row>
        <row r="276">
          <cell r="C276" t="str">
            <v>GS</v>
          </cell>
          <cell r="K276">
            <v>0</v>
          </cell>
        </row>
        <row r="277">
          <cell r="C277" t="str">
            <v>GS</v>
          </cell>
          <cell r="K277">
            <v>0</v>
          </cell>
        </row>
        <row r="278">
          <cell r="C278" t="str">
            <v>PSS</v>
          </cell>
          <cell r="K278">
            <v>0</v>
          </cell>
        </row>
        <row r="279">
          <cell r="C279" t="str">
            <v>PSP</v>
          </cell>
          <cell r="K279">
            <v>0</v>
          </cell>
        </row>
        <row r="280">
          <cell r="C280" t="str">
            <v>PSS</v>
          </cell>
          <cell r="K280">
            <v>0</v>
          </cell>
        </row>
        <row r="281">
          <cell r="C281" t="str">
            <v>TODS</v>
          </cell>
          <cell r="K281">
            <v>162445</v>
          </cell>
        </row>
        <row r="282">
          <cell r="C282" t="str">
            <v>CTODP</v>
          </cell>
          <cell r="K282">
            <v>83741</v>
          </cell>
        </row>
        <row r="283">
          <cell r="C283" t="str">
            <v>GS3</v>
          </cell>
          <cell r="K283">
            <v>0</v>
          </cell>
        </row>
        <row r="284">
          <cell r="C284" t="str">
            <v>GS3</v>
          </cell>
          <cell r="K284">
            <v>239619</v>
          </cell>
        </row>
        <row r="285">
          <cell r="C285" t="str">
            <v>GS3</v>
          </cell>
          <cell r="K285">
            <v>0</v>
          </cell>
        </row>
        <row r="286">
          <cell r="C286" t="str">
            <v>GS3</v>
          </cell>
          <cell r="K286">
            <v>0</v>
          </cell>
        </row>
        <row r="287">
          <cell r="C287" t="str">
            <v>LWC</v>
          </cell>
          <cell r="K287">
            <v>0</v>
          </cell>
        </row>
        <row r="288">
          <cell r="C288" t="str">
            <v>CSR</v>
          </cell>
          <cell r="K288">
            <v>0</v>
          </cell>
        </row>
        <row r="289">
          <cell r="C289" t="str">
            <v>CSR</v>
          </cell>
          <cell r="K289">
            <v>0</v>
          </cell>
        </row>
        <row r="290">
          <cell r="C290" t="str">
            <v>FK</v>
          </cell>
          <cell r="K290">
            <v>0</v>
          </cell>
        </row>
        <row r="291">
          <cell r="C291" t="str">
            <v>RTS</v>
          </cell>
          <cell r="K291">
            <v>158091</v>
          </cell>
        </row>
        <row r="292">
          <cell r="C292" t="str">
            <v>PSS</v>
          </cell>
          <cell r="K292">
            <v>0</v>
          </cell>
        </row>
        <row r="293">
          <cell r="C293" t="str">
            <v>PSP</v>
          </cell>
          <cell r="K293">
            <v>0</v>
          </cell>
        </row>
        <row r="294">
          <cell r="C294" t="str">
            <v>TODS</v>
          </cell>
          <cell r="K294">
            <v>57193</v>
          </cell>
        </row>
        <row r="295">
          <cell r="C295" t="str">
            <v>ITODP</v>
          </cell>
          <cell r="K295">
            <v>380170</v>
          </cell>
        </row>
        <row r="296">
          <cell r="C296" t="str">
            <v>ITODP</v>
          </cell>
          <cell r="K296">
            <v>0</v>
          </cell>
        </row>
        <row r="297">
          <cell r="C297" t="str">
            <v>LE</v>
          </cell>
          <cell r="K297">
            <v>0</v>
          </cell>
        </row>
        <row r="298">
          <cell r="C298" t="str">
            <v>LE</v>
          </cell>
          <cell r="K298">
            <v>0</v>
          </cell>
        </row>
        <row r="299">
          <cell r="C299" t="str">
            <v>LE</v>
          </cell>
          <cell r="K299">
            <v>0</v>
          </cell>
        </row>
        <row r="300">
          <cell r="C300" t="str">
            <v>TE</v>
          </cell>
          <cell r="K300">
            <v>0</v>
          </cell>
        </row>
        <row r="301">
          <cell r="C301" t="str">
            <v>TE</v>
          </cell>
          <cell r="K301">
            <v>0</v>
          </cell>
        </row>
        <row r="302">
          <cell r="C302" t="str">
            <v>RS</v>
          </cell>
          <cell r="K302">
            <v>0</v>
          </cell>
        </row>
        <row r="303">
          <cell r="C303" t="str">
            <v>RS</v>
          </cell>
          <cell r="K303">
            <v>0</v>
          </cell>
        </row>
        <row r="304">
          <cell r="C304" t="str">
            <v>RS</v>
          </cell>
          <cell r="K304">
            <v>0</v>
          </cell>
        </row>
        <row r="305">
          <cell r="C305" t="str">
            <v>RS</v>
          </cell>
          <cell r="K305">
            <v>0</v>
          </cell>
        </row>
        <row r="306">
          <cell r="C306" t="str">
            <v>LEV</v>
          </cell>
          <cell r="K306">
            <v>0</v>
          </cell>
        </row>
        <row r="307">
          <cell r="C307" t="str">
            <v>LEV</v>
          </cell>
          <cell r="K307">
            <v>0</v>
          </cell>
        </row>
        <row r="308">
          <cell r="C308" t="str">
            <v>FLSP</v>
          </cell>
          <cell r="K308">
            <v>0</v>
          </cell>
        </row>
        <row r="309">
          <cell r="C309" t="str">
            <v>FLST</v>
          </cell>
          <cell r="K309">
            <v>0</v>
          </cell>
        </row>
        <row r="310">
          <cell r="C310" t="str">
            <v>GS</v>
          </cell>
          <cell r="K310">
            <v>0</v>
          </cell>
        </row>
        <row r="311">
          <cell r="C311" t="str">
            <v>GS</v>
          </cell>
          <cell r="K311">
            <v>0</v>
          </cell>
        </row>
        <row r="312">
          <cell r="C312" t="str">
            <v>GS</v>
          </cell>
          <cell r="K312">
            <v>0</v>
          </cell>
        </row>
        <row r="313">
          <cell r="C313" t="str">
            <v>GS</v>
          </cell>
          <cell r="K313">
            <v>0</v>
          </cell>
        </row>
        <row r="314">
          <cell r="C314" t="str">
            <v>GS</v>
          </cell>
          <cell r="K314">
            <v>0</v>
          </cell>
        </row>
        <row r="315">
          <cell r="C315" t="str">
            <v>GS</v>
          </cell>
          <cell r="K315">
            <v>0</v>
          </cell>
        </row>
        <row r="316">
          <cell r="C316" t="str">
            <v>PSS</v>
          </cell>
          <cell r="K316">
            <v>0</v>
          </cell>
        </row>
        <row r="317">
          <cell r="C317" t="str">
            <v>PSP</v>
          </cell>
          <cell r="K317">
            <v>0</v>
          </cell>
        </row>
        <row r="318">
          <cell r="C318" t="str">
            <v>PSS</v>
          </cell>
          <cell r="K318">
            <v>0</v>
          </cell>
        </row>
        <row r="319">
          <cell r="C319" t="str">
            <v>TODS</v>
          </cell>
          <cell r="K319">
            <v>156169</v>
          </cell>
        </row>
        <row r="320">
          <cell r="C320" t="str">
            <v>CTODP</v>
          </cell>
          <cell r="K320">
            <v>83488</v>
          </cell>
        </row>
        <row r="321">
          <cell r="C321" t="str">
            <v>GS3</v>
          </cell>
          <cell r="K321">
            <v>0</v>
          </cell>
        </row>
        <row r="322">
          <cell r="C322" t="str">
            <v>GS3</v>
          </cell>
          <cell r="K322">
            <v>227086</v>
          </cell>
        </row>
        <row r="323">
          <cell r="C323" t="str">
            <v>GS3</v>
          </cell>
          <cell r="K323">
            <v>0</v>
          </cell>
        </row>
        <row r="324">
          <cell r="C324" t="str">
            <v>GS3</v>
          </cell>
          <cell r="K324">
            <v>0</v>
          </cell>
        </row>
        <row r="325">
          <cell r="C325" t="str">
            <v>LWC</v>
          </cell>
          <cell r="K325">
            <v>0</v>
          </cell>
        </row>
        <row r="326">
          <cell r="C326" t="str">
            <v>CSR</v>
          </cell>
          <cell r="K326">
            <v>0</v>
          </cell>
        </row>
        <row r="327">
          <cell r="C327" t="str">
            <v>CSR</v>
          </cell>
          <cell r="K327">
            <v>0</v>
          </cell>
        </row>
        <row r="328">
          <cell r="C328" t="str">
            <v>FK</v>
          </cell>
          <cell r="K328">
            <v>0</v>
          </cell>
        </row>
        <row r="329">
          <cell r="C329" t="str">
            <v>RTS</v>
          </cell>
          <cell r="K329">
            <v>159696</v>
          </cell>
        </row>
        <row r="330">
          <cell r="C330" t="str">
            <v>PSS</v>
          </cell>
          <cell r="K330">
            <v>0</v>
          </cell>
        </row>
        <row r="331">
          <cell r="C331" t="str">
            <v>PSP</v>
          </cell>
          <cell r="K331">
            <v>0</v>
          </cell>
        </row>
        <row r="332">
          <cell r="C332" t="str">
            <v>TODS</v>
          </cell>
          <cell r="K332">
            <v>54409</v>
          </cell>
        </row>
        <row r="333">
          <cell r="C333" t="str">
            <v>ITODP</v>
          </cell>
          <cell r="K333">
            <v>362538</v>
          </cell>
        </row>
        <row r="334">
          <cell r="C334" t="str">
            <v>ITODP</v>
          </cell>
          <cell r="K334">
            <v>0</v>
          </cell>
        </row>
        <row r="335">
          <cell r="C335" t="str">
            <v>LE</v>
          </cell>
          <cell r="K335">
            <v>0</v>
          </cell>
        </row>
        <row r="336">
          <cell r="C336" t="str">
            <v>LE</v>
          </cell>
          <cell r="K336">
            <v>0</v>
          </cell>
        </row>
        <row r="337">
          <cell r="C337" t="str">
            <v>LE</v>
          </cell>
          <cell r="K337">
            <v>0</v>
          </cell>
        </row>
        <row r="338">
          <cell r="C338" t="str">
            <v>TE</v>
          </cell>
          <cell r="K338">
            <v>0</v>
          </cell>
        </row>
        <row r="339">
          <cell r="C339" t="str">
            <v>TE</v>
          </cell>
          <cell r="K339">
            <v>0</v>
          </cell>
        </row>
        <row r="340">
          <cell r="C340" t="str">
            <v>RS</v>
          </cell>
          <cell r="K340">
            <v>0</v>
          </cell>
        </row>
        <row r="341">
          <cell r="C341" t="str">
            <v>RS</v>
          </cell>
          <cell r="K341">
            <v>0</v>
          </cell>
        </row>
        <row r="342">
          <cell r="C342" t="str">
            <v>RS</v>
          </cell>
          <cell r="K342">
            <v>0</v>
          </cell>
        </row>
        <row r="343">
          <cell r="C343" t="str">
            <v>RS</v>
          </cell>
          <cell r="K343">
            <v>0</v>
          </cell>
        </row>
        <row r="344">
          <cell r="C344" t="str">
            <v>LEV</v>
          </cell>
          <cell r="K344">
            <v>0</v>
          </cell>
        </row>
        <row r="345">
          <cell r="C345" t="str">
            <v>LEV</v>
          </cell>
          <cell r="K345">
            <v>0</v>
          </cell>
        </row>
        <row r="346">
          <cell r="C346" t="str">
            <v>FLSP</v>
          </cell>
          <cell r="K346">
            <v>0</v>
          </cell>
        </row>
        <row r="347">
          <cell r="C347" t="str">
            <v>FLST</v>
          </cell>
          <cell r="K347">
            <v>0</v>
          </cell>
        </row>
        <row r="348">
          <cell r="C348" t="str">
            <v>GS</v>
          </cell>
          <cell r="K348">
            <v>0</v>
          </cell>
        </row>
        <row r="349">
          <cell r="C349" t="str">
            <v>GS</v>
          </cell>
          <cell r="K349">
            <v>0</v>
          </cell>
        </row>
        <row r="350">
          <cell r="C350" t="str">
            <v>GS</v>
          </cell>
          <cell r="K350">
            <v>0</v>
          </cell>
        </row>
        <row r="351">
          <cell r="C351" t="str">
            <v>GS</v>
          </cell>
          <cell r="K351">
            <v>0</v>
          </cell>
        </row>
        <row r="352">
          <cell r="C352" t="str">
            <v>GS</v>
          </cell>
          <cell r="K352">
            <v>0</v>
          </cell>
        </row>
        <row r="353">
          <cell r="C353" t="str">
            <v>GS</v>
          </cell>
          <cell r="K353">
            <v>0</v>
          </cell>
        </row>
        <row r="354">
          <cell r="C354" t="str">
            <v>PSS</v>
          </cell>
          <cell r="K354">
            <v>0</v>
          </cell>
        </row>
        <row r="355">
          <cell r="C355" t="str">
            <v>PSP</v>
          </cell>
          <cell r="K355">
            <v>0</v>
          </cell>
        </row>
        <row r="356">
          <cell r="C356" t="str">
            <v>PSS</v>
          </cell>
          <cell r="K356">
            <v>0</v>
          </cell>
        </row>
        <row r="357">
          <cell r="C357" t="str">
            <v>TODS</v>
          </cell>
          <cell r="K357">
            <v>143906</v>
          </cell>
        </row>
        <row r="358">
          <cell r="C358" t="str">
            <v>CTODP</v>
          </cell>
          <cell r="K358">
            <v>74509</v>
          </cell>
        </row>
        <row r="359">
          <cell r="C359" t="str">
            <v>GS3</v>
          </cell>
          <cell r="K359">
            <v>0</v>
          </cell>
        </row>
        <row r="360">
          <cell r="C360" t="str">
            <v>GS3</v>
          </cell>
          <cell r="K360">
            <v>215612</v>
          </cell>
        </row>
        <row r="361">
          <cell r="C361" t="str">
            <v>GS3</v>
          </cell>
          <cell r="K361">
            <v>0</v>
          </cell>
        </row>
        <row r="362">
          <cell r="C362" t="str">
            <v>GS3</v>
          </cell>
          <cell r="K362">
            <v>0</v>
          </cell>
        </row>
        <row r="363">
          <cell r="C363" t="str">
            <v>LWC</v>
          </cell>
          <cell r="K363">
            <v>0</v>
          </cell>
        </row>
        <row r="364">
          <cell r="C364" t="str">
            <v>CSR</v>
          </cell>
          <cell r="K364">
            <v>0</v>
          </cell>
        </row>
        <row r="365">
          <cell r="C365" t="str">
            <v>CSR</v>
          </cell>
          <cell r="K365">
            <v>0</v>
          </cell>
        </row>
        <row r="366">
          <cell r="C366" t="str">
            <v>FK</v>
          </cell>
          <cell r="K366">
            <v>0</v>
          </cell>
        </row>
        <row r="367">
          <cell r="C367" t="str">
            <v>RTS</v>
          </cell>
          <cell r="K367">
            <v>163502</v>
          </cell>
        </row>
        <row r="368">
          <cell r="C368" t="str">
            <v>PSS</v>
          </cell>
          <cell r="K368">
            <v>0</v>
          </cell>
        </row>
        <row r="369">
          <cell r="C369" t="str">
            <v>PSP</v>
          </cell>
          <cell r="K369">
            <v>0</v>
          </cell>
        </row>
        <row r="370">
          <cell r="C370" t="str">
            <v>TODS</v>
          </cell>
          <cell r="K370">
            <v>52059</v>
          </cell>
        </row>
        <row r="371">
          <cell r="C371" t="str">
            <v>ITODP</v>
          </cell>
          <cell r="K371">
            <v>332089</v>
          </cell>
        </row>
        <row r="372">
          <cell r="C372" t="str">
            <v>ITODP</v>
          </cell>
          <cell r="K372">
            <v>0</v>
          </cell>
        </row>
        <row r="373">
          <cell r="C373" t="str">
            <v>LE</v>
          </cell>
          <cell r="K373">
            <v>0</v>
          </cell>
        </row>
        <row r="374">
          <cell r="C374" t="str">
            <v>LE</v>
          </cell>
          <cell r="K374">
            <v>0</v>
          </cell>
        </row>
        <row r="375">
          <cell r="C375" t="str">
            <v>LE</v>
          </cell>
          <cell r="K375">
            <v>0</v>
          </cell>
        </row>
        <row r="376">
          <cell r="C376" t="str">
            <v>TE</v>
          </cell>
          <cell r="K376">
            <v>0</v>
          </cell>
        </row>
        <row r="377">
          <cell r="C377" t="str">
            <v>TE</v>
          </cell>
          <cell r="K377">
            <v>0</v>
          </cell>
        </row>
        <row r="378">
          <cell r="C378" t="str">
            <v>RS</v>
          </cell>
          <cell r="K378">
            <v>0</v>
          </cell>
        </row>
        <row r="379">
          <cell r="C379" t="str">
            <v>RS</v>
          </cell>
          <cell r="K379">
            <v>0</v>
          </cell>
        </row>
        <row r="380">
          <cell r="C380" t="str">
            <v>RS</v>
          </cell>
          <cell r="K380">
            <v>0</v>
          </cell>
        </row>
        <row r="381">
          <cell r="C381" t="str">
            <v>RS</v>
          </cell>
          <cell r="K381">
            <v>0</v>
          </cell>
        </row>
        <row r="382">
          <cell r="C382" t="str">
            <v>LEV</v>
          </cell>
          <cell r="K382">
            <v>0</v>
          </cell>
        </row>
        <row r="383">
          <cell r="C383" t="str">
            <v>LEV</v>
          </cell>
          <cell r="K383">
            <v>0</v>
          </cell>
        </row>
        <row r="384">
          <cell r="C384" t="str">
            <v>FLSP</v>
          </cell>
          <cell r="K384">
            <v>0</v>
          </cell>
        </row>
        <row r="385">
          <cell r="C385" t="str">
            <v>FLST</v>
          </cell>
          <cell r="K385">
            <v>0</v>
          </cell>
        </row>
        <row r="386">
          <cell r="C386" t="str">
            <v>GS</v>
          </cell>
          <cell r="K386">
            <v>0</v>
          </cell>
        </row>
        <row r="387">
          <cell r="C387" t="str">
            <v>GS</v>
          </cell>
          <cell r="K387">
            <v>0</v>
          </cell>
        </row>
        <row r="388">
          <cell r="C388" t="str">
            <v>GS</v>
          </cell>
          <cell r="K388">
            <v>0</v>
          </cell>
        </row>
        <row r="389">
          <cell r="C389" t="str">
            <v>GS</v>
          </cell>
          <cell r="K389">
            <v>0</v>
          </cell>
        </row>
        <row r="390">
          <cell r="C390" t="str">
            <v>GS</v>
          </cell>
          <cell r="K390">
            <v>0</v>
          </cell>
        </row>
        <row r="391">
          <cell r="C391" t="str">
            <v>GS</v>
          </cell>
          <cell r="K391">
            <v>0</v>
          </cell>
        </row>
        <row r="392">
          <cell r="C392" t="str">
            <v>PSS</v>
          </cell>
          <cell r="K392">
            <v>0</v>
          </cell>
        </row>
        <row r="393">
          <cell r="C393" t="str">
            <v>PSP</v>
          </cell>
          <cell r="K393">
            <v>0</v>
          </cell>
        </row>
        <row r="394">
          <cell r="C394" t="str">
            <v>PSS</v>
          </cell>
          <cell r="K394">
            <v>0</v>
          </cell>
        </row>
        <row r="395">
          <cell r="C395" t="str">
            <v>TODS</v>
          </cell>
          <cell r="K395">
            <v>137838</v>
          </cell>
        </row>
        <row r="396">
          <cell r="C396" t="str">
            <v>CTODP</v>
          </cell>
          <cell r="K396">
            <v>70146</v>
          </cell>
        </row>
        <row r="397">
          <cell r="C397" t="str">
            <v>GS3</v>
          </cell>
          <cell r="K397">
            <v>0</v>
          </cell>
        </row>
        <row r="398">
          <cell r="C398" t="str">
            <v>GS3</v>
          </cell>
          <cell r="K398">
            <v>211286</v>
          </cell>
        </row>
        <row r="399">
          <cell r="C399" t="str">
            <v>GS3</v>
          </cell>
          <cell r="K399">
            <v>0</v>
          </cell>
        </row>
        <row r="400">
          <cell r="C400" t="str">
            <v>GS3</v>
          </cell>
          <cell r="K400">
            <v>0</v>
          </cell>
        </row>
        <row r="401">
          <cell r="C401" t="str">
            <v>LWC</v>
          </cell>
          <cell r="K401">
            <v>0</v>
          </cell>
        </row>
        <row r="402">
          <cell r="C402" t="str">
            <v>CSR</v>
          </cell>
          <cell r="K402">
            <v>0</v>
          </cell>
        </row>
        <row r="403">
          <cell r="C403" t="str">
            <v>CSR</v>
          </cell>
          <cell r="K403">
            <v>0</v>
          </cell>
        </row>
        <row r="404">
          <cell r="C404" t="str">
            <v>FK</v>
          </cell>
          <cell r="K404">
            <v>0</v>
          </cell>
        </row>
        <row r="405">
          <cell r="C405" t="str">
            <v>RTS</v>
          </cell>
          <cell r="K405">
            <v>148975</v>
          </cell>
        </row>
        <row r="406">
          <cell r="C406" t="str">
            <v>PSS</v>
          </cell>
          <cell r="K406">
            <v>0</v>
          </cell>
        </row>
        <row r="407">
          <cell r="C407" t="str">
            <v>PSP</v>
          </cell>
          <cell r="K407">
            <v>0</v>
          </cell>
        </row>
        <row r="408">
          <cell r="C408" t="str">
            <v>TODS</v>
          </cell>
          <cell r="K408">
            <v>53247</v>
          </cell>
        </row>
        <row r="409">
          <cell r="C409" t="str">
            <v>ITODP</v>
          </cell>
          <cell r="K409">
            <v>322436</v>
          </cell>
        </row>
        <row r="410">
          <cell r="C410" t="str">
            <v>ITODP</v>
          </cell>
          <cell r="K410">
            <v>0</v>
          </cell>
        </row>
        <row r="411">
          <cell r="C411" t="str">
            <v>LE</v>
          </cell>
          <cell r="K411">
            <v>0</v>
          </cell>
        </row>
        <row r="412">
          <cell r="C412" t="str">
            <v>LE</v>
          </cell>
          <cell r="K412">
            <v>0</v>
          </cell>
        </row>
        <row r="413">
          <cell r="C413" t="str">
            <v>LE</v>
          </cell>
          <cell r="K413">
            <v>0</v>
          </cell>
        </row>
        <row r="414">
          <cell r="C414" t="str">
            <v>TE</v>
          </cell>
          <cell r="K414">
            <v>0</v>
          </cell>
        </row>
        <row r="415">
          <cell r="C415" t="str">
            <v>TE</v>
          </cell>
          <cell r="K415">
            <v>0</v>
          </cell>
        </row>
        <row r="416">
          <cell r="C416" t="str">
            <v>RS</v>
          </cell>
          <cell r="K416">
            <v>0</v>
          </cell>
        </row>
        <row r="417">
          <cell r="C417" t="str">
            <v>RS</v>
          </cell>
          <cell r="K417">
            <v>0</v>
          </cell>
        </row>
        <row r="418">
          <cell r="C418" t="str">
            <v>RS</v>
          </cell>
          <cell r="K418">
            <v>0</v>
          </cell>
        </row>
        <row r="419">
          <cell r="C419" t="str">
            <v>RS</v>
          </cell>
          <cell r="K419">
            <v>0</v>
          </cell>
        </row>
        <row r="420">
          <cell r="C420" t="str">
            <v>LEV</v>
          </cell>
          <cell r="K420">
            <v>0</v>
          </cell>
        </row>
        <row r="421">
          <cell r="C421" t="str">
            <v>LEV</v>
          </cell>
          <cell r="K421">
            <v>0</v>
          </cell>
        </row>
        <row r="422">
          <cell r="C422" t="str">
            <v>FLSP</v>
          </cell>
          <cell r="K422">
            <v>0</v>
          </cell>
        </row>
        <row r="423">
          <cell r="C423" t="str">
            <v>FLST</v>
          </cell>
          <cell r="K423">
            <v>0</v>
          </cell>
        </row>
        <row r="424">
          <cell r="C424" t="str">
            <v>GS</v>
          </cell>
          <cell r="K424">
            <v>0</v>
          </cell>
        </row>
        <row r="425">
          <cell r="C425" t="str">
            <v>GS</v>
          </cell>
          <cell r="K425">
            <v>0</v>
          </cell>
        </row>
        <row r="426">
          <cell r="C426" t="str">
            <v>GS</v>
          </cell>
          <cell r="K426">
            <v>0</v>
          </cell>
        </row>
        <row r="427">
          <cell r="C427" t="str">
            <v>GS</v>
          </cell>
          <cell r="K427">
            <v>0</v>
          </cell>
        </row>
        <row r="428">
          <cell r="C428" t="str">
            <v>GS</v>
          </cell>
          <cell r="K428">
            <v>0</v>
          </cell>
        </row>
        <row r="429">
          <cell r="C429" t="str">
            <v>GS</v>
          </cell>
          <cell r="K429">
            <v>0</v>
          </cell>
        </row>
        <row r="430">
          <cell r="C430" t="str">
            <v>PSS</v>
          </cell>
          <cell r="K430">
            <v>0</v>
          </cell>
        </row>
        <row r="431">
          <cell r="C431" t="str">
            <v>PSP</v>
          </cell>
          <cell r="K431">
            <v>0</v>
          </cell>
        </row>
        <row r="432">
          <cell r="C432" t="str">
            <v>PSS</v>
          </cell>
          <cell r="K432">
            <v>0</v>
          </cell>
        </row>
        <row r="433">
          <cell r="C433" t="str">
            <v>TODS</v>
          </cell>
          <cell r="K433">
            <v>139785</v>
          </cell>
        </row>
        <row r="434">
          <cell r="C434" t="str">
            <v>CTODP</v>
          </cell>
          <cell r="K434">
            <v>72450</v>
          </cell>
        </row>
        <row r="435">
          <cell r="C435" t="str">
            <v>GS3</v>
          </cell>
          <cell r="K435">
            <v>0</v>
          </cell>
        </row>
        <row r="436">
          <cell r="C436" t="str">
            <v>GS3</v>
          </cell>
          <cell r="K436">
            <v>192223</v>
          </cell>
        </row>
        <row r="437">
          <cell r="C437" t="str">
            <v>GS3</v>
          </cell>
          <cell r="K437">
            <v>0</v>
          </cell>
        </row>
        <row r="438">
          <cell r="C438" t="str">
            <v>GS3</v>
          </cell>
          <cell r="K438">
            <v>0</v>
          </cell>
        </row>
        <row r="439">
          <cell r="C439" t="str">
            <v>LWC</v>
          </cell>
          <cell r="K439">
            <v>0</v>
          </cell>
        </row>
        <row r="440">
          <cell r="C440" t="str">
            <v>CSR</v>
          </cell>
          <cell r="K440">
            <v>0</v>
          </cell>
        </row>
        <row r="441">
          <cell r="C441" t="str">
            <v>CSR</v>
          </cell>
          <cell r="K441">
            <v>0</v>
          </cell>
        </row>
        <row r="442">
          <cell r="C442" t="str">
            <v>FK</v>
          </cell>
          <cell r="K442">
            <v>0</v>
          </cell>
        </row>
        <row r="443">
          <cell r="C443" t="str">
            <v>RTS</v>
          </cell>
          <cell r="K443">
            <v>155352</v>
          </cell>
        </row>
        <row r="444">
          <cell r="C444" t="str">
            <v>PSS</v>
          </cell>
          <cell r="K444">
            <v>0</v>
          </cell>
        </row>
        <row r="445">
          <cell r="C445" t="str">
            <v>PSP</v>
          </cell>
          <cell r="K445">
            <v>0</v>
          </cell>
        </row>
        <row r="446">
          <cell r="C446" t="str">
            <v>TODS</v>
          </cell>
          <cell r="K446">
            <v>51840</v>
          </cell>
        </row>
        <row r="447">
          <cell r="C447" t="str">
            <v>ITODP</v>
          </cell>
          <cell r="K447">
            <v>333146</v>
          </cell>
        </row>
        <row r="448">
          <cell r="C448" t="str">
            <v>ITODP</v>
          </cell>
          <cell r="K448">
            <v>0</v>
          </cell>
        </row>
        <row r="449">
          <cell r="C449" t="str">
            <v>LE</v>
          </cell>
          <cell r="K449">
            <v>0</v>
          </cell>
        </row>
        <row r="450">
          <cell r="C450" t="str">
            <v>LE</v>
          </cell>
          <cell r="K450">
            <v>0</v>
          </cell>
        </row>
        <row r="451">
          <cell r="C451" t="str">
            <v>LE</v>
          </cell>
          <cell r="K451">
            <v>0</v>
          </cell>
        </row>
        <row r="452">
          <cell r="C452" t="str">
            <v>TE</v>
          </cell>
          <cell r="K452">
            <v>0</v>
          </cell>
        </row>
        <row r="453">
          <cell r="C453" t="str">
            <v>TE</v>
          </cell>
          <cell r="K453">
            <v>0</v>
          </cell>
        </row>
        <row r="454">
          <cell r="C454" t="str">
            <v>RS</v>
          </cell>
          <cell r="K454">
            <v>0</v>
          </cell>
        </row>
        <row r="455">
          <cell r="C455" t="str">
            <v>RS</v>
          </cell>
          <cell r="K455">
            <v>0</v>
          </cell>
        </row>
        <row r="456">
          <cell r="C456" t="str">
            <v>RS</v>
          </cell>
          <cell r="K456">
            <v>0</v>
          </cell>
        </row>
        <row r="457">
          <cell r="C457" t="str">
            <v>RS</v>
          </cell>
          <cell r="K457">
            <v>0</v>
          </cell>
        </row>
        <row r="458">
          <cell r="C458" t="str">
            <v>LEV</v>
          </cell>
          <cell r="K458">
            <v>0</v>
          </cell>
        </row>
        <row r="459">
          <cell r="C459" t="str">
            <v>LEV</v>
          </cell>
          <cell r="K45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Y10" t="str">
            <v>GS3</v>
          </cell>
        </row>
      </sheetData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68"/>
  <sheetViews>
    <sheetView tabSelected="1" view="pageBreakPreview" zoomScale="75" zoomScaleNormal="85" zoomScaleSheetLayoutView="75" workbookViewId="0">
      <pane xSplit="4" ySplit="4" topLeftCell="E5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4.25"/>
  <cols>
    <col min="1" max="1" width="7.7109375" style="45" customWidth="1"/>
    <col min="2" max="2" width="55.85546875" style="45" customWidth="1"/>
    <col min="3" max="3" width="14.42578125" style="45" customWidth="1"/>
    <col min="4" max="4" width="12.42578125" style="45" customWidth="1"/>
    <col min="5" max="5" width="2.7109375" style="45" customWidth="1"/>
    <col min="6" max="6" width="17.5703125" style="61" customWidth="1"/>
    <col min="7" max="7" width="2.140625" style="45" customWidth="1"/>
    <col min="8" max="8" width="20.42578125" style="45" bestFit="1" customWidth="1"/>
    <col min="9" max="9" width="19" style="45" bestFit="1" customWidth="1"/>
    <col min="10" max="11" width="18" style="45" customWidth="1"/>
    <col min="12" max="12" width="21.85546875" style="45" hidden="1" customWidth="1"/>
    <col min="13" max="13" width="22.28515625" style="45" hidden="1" customWidth="1"/>
    <col min="14" max="14" width="18.7109375" style="45" bestFit="1" customWidth="1"/>
    <col min="15" max="16" width="18.7109375" style="45" customWidth="1"/>
    <col min="17" max="17" width="17.5703125" style="45" hidden="1" customWidth="1"/>
    <col min="18" max="18" width="17.5703125" style="45" customWidth="1"/>
    <col min="19" max="19" width="16.28515625" style="45" customWidth="1"/>
    <col min="20" max="20" width="17.85546875" style="45" customWidth="1"/>
    <col min="21" max="21" width="16.28515625" style="45" customWidth="1"/>
    <col min="22" max="22" width="16.7109375" style="45" customWidth="1"/>
    <col min="23" max="23" width="16.7109375" style="44" customWidth="1"/>
    <col min="24" max="25" width="16.85546875" style="45" customWidth="1"/>
    <col min="26" max="28" width="17.5703125" style="45" customWidth="1"/>
    <col min="29" max="29" width="17.85546875" style="45" customWidth="1"/>
    <col min="30" max="30" width="15" style="45" customWidth="1"/>
    <col min="31" max="31" width="18.28515625" style="45" bestFit="1" customWidth="1"/>
    <col min="32" max="32" width="18.28515625" style="45" customWidth="1"/>
    <col min="33" max="33" width="14.7109375" style="45" customWidth="1"/>
    <col min="34" max="35" width="17.5703125" style="45" bestFit="1" customWidth="1"/>
    <col min="36" max="36" width="15.140625" style="45" bestFit="1" customWidth="1"/>
    <col min="37" max="37" width="17.5703125" style="45" bestFit="1" customWidth="1"/>
    <col min="38" max="16384" width="9.140625" style="45"/>
  </cols>
  <sheetData>
    <row r="1" spans="1:37" ht="15" thickBot="1"/>
    <row r="2" spans="1:37" ht="15" hidden="1" thickBot="1">
      <c r="A2" s="44"/>
      <c r="B2" s="44"/>
      <c r="C2" s="44">
        <v>1</v>
      </c>
      <c r="D2" s="44">
        <f>C2+1</f>
        <v>2</v>
      </c>
      <c r="E2" s="44">
        <f t="shared" ref="E2:AG2" si="0">D2+1</f>
        <v>3</v>
      </c>
      <c r="F2" s="78">
        <f t="shared" si="0"/>
        <v>4</v>
      </c>
      <c r="G2" s="44">
        <f t="shared" si="0"/>
        <v>5</v>
      </c>
      <c r="H2" s="44">
        <f t="shared" si="0"/>
        <v>6</v>
      </c>
      <c r="I2" s="44">
        <f t="shared" si="0"/>
        <v>7</v>
      </c>
      <c r="J2" s="44">
        <f t="shared" si="0"/>
        <v>8</v>
      </c>
      <c r="K2" s="44">
        <f t="shared" si="0"/>
        <v>9</v>
      </c>
      <c r="L2" s="44">
        <f t="shared" si="0"/>
        <v>10</v>
      </c>
      <c r="M2" s="44">
        <f t="shared" si="0"/>
        <v>11</v>
      </c>
      <c r="N2" s="44">
        <f t="shared" si="0"/>
        <v>12</v>
      </c>
      <c r="O2" s="44">
        <f t="shared" si="0"/>
        <v>13</v>
      </c>
      <c r="P2" s="44">
        <f t="shared" si="0"/>
        <v>14</v>
      </c>
      <c r="Q2" s="44">
        <f t="shared" si="0"/>
        <v>15</v>
      </c>
      <c r="R2" s="44">
        <f t="shared" si="0"/>
        <v>16</v>
      </c>
      <c r="S2" s="44">
        <f t="shared" si="0"/>
        <v>17</v>
      </c>
      <c r="T2" s="44">
        <f t="shared" si="0"/>
        <v>18</v>
      </c>
      <c r="U2" s="44">
        <f t="shared" si="0"/>
        <v>19</v>
      </c>
      <c r="V2" s="44">
        <f t="shared" si="0"/>
        <v>20</v>
      </c>
      <c r="W2" s="44">
        <f t="shared" si="0"/>
        <v>21</v>
      </c>
      <c r="X2" s="44">
        <f t="shared" si="0"/>
        <v>22</v>
      </c>
      <c r="Y2" s="44">
        <f t="shared" si="0"/>
        <v>23</v>
      </c>
      <c r="Z2" s="44">
        <f t="shared" si="0"/>
        <v>24</v>
      </c>
      <c r="AA2" s="44">
        <f t="shared" si="0"/>
        <v>25</v>
      </c>
      <c r="AB2" s="44">
        <f t="shared" si="0"/>
        <v>26</v>
      </c>
      <c r="AC2" s="44">
        <f t="shared" si="0"/>
        <v>27</v>
      </c>
      <c r="AD2" s="44">
        <f t="shared" si="0"/>
        <v>28</v>
      </c>
      <c r="AE2" s="44">
        <f t="shared" si="0"/>
        <v>29</v>
      </c>
      <c r="AF2" s="44">
        <f t="shared" si="0"/>
        <v>30</v>
      </c>
      <c r="AG2" s="44">
        <f t="shared" si="0"/>
        <v>31</v>
      </c>
    </row>
    <row r="3" spans="1:37" ht="48" customHeight="1" thickBot="1">
      <c r="A3" s="46"/>
      <c r="B3" s="46"/>
      <c r="C3" s="47"/>
      <c r="D3" s="48" t="s">
        <v>943</v>
      </c>
      <c r="E3" s="47"/>
      <c r="F3" s="73" t="s">
        <v>944</v>
      </c>
      <c r="G3" s="47"/>
      <c r="H3" s="348" t="s">
        <v>347</v>
      </c>
      <c r="I3" s="349"/>
      <c r="J3" s="350"/>
      <c r="K3" s="51" t="s">
        <v>348</v>
      </c>
      <c r="L3" s="49"/>
      <c r="M3" s="50"/>
      <c r="N3" s="348" t="s">
        <v>176</v>
      </c>
      <c r="O3" s="351"/>
      <c r="P3" s="350"/>
      <c r="Q3" s="51" t="s">
        <v>350</v>
      </c>
      <c r="R3" s="51" t="s">
        <v>351</v>
      </c>
      <c r="S3" s="348" t="s">
        <v>358</v>
      </c>
      <c r="T3" s="349"/>
      <c r="U3" s="350"/>
      <c r="V3" s="346" t="s">
        <v>357</v>
      </c>
      <c r="W3" s="347"/>
      <c r="X3" s="346" t="s">
        <v>359</v>
      </c>
      <c r="Y3" s="347"/>
      <c r="Z3" s="51" t="s">
        <v>356</v>
      </c>
      <c r="AA3" s="51" t="s">
        <v>355</v>
      </c>
      <c r="AB3" s="51" t="s">
        <v>354</v>
      </c>
      <c r="AC3" s="51" t="s">
        <v>1047</v>
      </c>
      <c r="AD3" s="51" t="s">
        <v>353</v>
      </c>
      <c r="AE3" s="51" t="s">
        <v>352</v>
      </c>
      <c r="AF3" s="46"/>
      <c r="AG3" s="46"/>
    </row>
    <row r="4" spans="1:37" ht="15.75" thickBot="1">
      <c r="A4" s="52" t="s">
        <v>947</v>
      </c>
      <c r="B4" s="52"/>
      <c r="C4" s="53" t="s">
        <v>948</v>
      </c>
      <c r="D4" s="53" t="s">
        <v>949</v>
      </c>
      <c r="E4" s="54"/>
      <c r="F4" s="74" t="s">
        <v>950</v>
      </c>
      <c r="G4" s="55"/>
      <c r="H4" s="54" t="s">
        <v>184</v>
      </c>
      <c r="I4" s="54" t="s">
        <v>1283</v>
      </c>
      <c r="J4" s="54" t="s">
        <v>1284</v>
      </c>
      <c r="K4" s="54"/>
      <c r="L4" s="54"/>
      <c r="M4" s="54"/>
      <c r="N4" s="54" t="s">
        <v>184</v>
      </c>
      <c r="O4" s="54" t="s">
        <v>1283</v>
      </c>
      <c r="P4" s="54" t="s">
        <v>1284</v>
      </c>
      <c r="Q4" s="54" t="s">
        <v>349</v>
      </c>
      <c r="R4" s="54" t="s">
        <v>206</v>
      </c>
      <c r="S4" s="54" t="s">
        <v>349</v>
      </c>
      <c r="T4" s="54" t="s">
        <v>951</v>
      </c>
      <c r="U4" s="54" t="s">
        <v>953</v>
      </c>
      <c r="V4" s="54" t="s">
        <v>951</v>
      </c>
      <c r="W4" s="54" t="s">
        <v>953</v>
      </c>
      <c r="X4" s="54" t="s">
        <v>951</v>
      </c>
      <c r="Y4" s="54" t="s">
        <v>953</v>
      </c>
      <c r="Z4" s="54" t="s">
        <v>953</v>
      </c>
      <c r="AA4" s="54"/>
      <c r="AB4" s="54"/>
      <c r="AC4" s="54"/>
      <c r="AD4" s="54"/>
      <c r="AE4" s="54"/>
      <c r="AF4" s="54" t="s">
        <v>954</v>
      </c>
      <c r="AG4" s="56" t="s">
        <v>955</v>
      </c>
    </row>
    <row r="5" spans="1:37">
      <c r="F5" s="79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  <c r="X5" s="57"/>
      <c r="Y5" s="57"/>
      <c r="Z5" s="57"/>
      <c r="AA5" s="57"/>
      <c r="AB5" s="57"/>
      <c r="AC5" s="57"/>
      <c r="AD5" s="57"/>
      <c r="AE5" s="57"/>
      <c r="AG5" s="59"/>
    </row>
    <row r="6" spans="1:37" ht="15">
      <c r="A6" s="229" t="s">
        <v>956</v>
      </c>
      <c r="F6" s="79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7"/>
      <c r="Y6" s="57"/>
      <c r="Z6" s="57"/>
      <c r="AA6" s="57"/>
      <c r="AB6" s="57"/>
      <c r="AC6" s="57"/>
      <c r="AD6" s="57"/>
      <c r="AE6" s="57"/>
      <c r="AG6" s="59"/>
      <c r="AK6" s="259"/>
    </row>
    <row r="7" spans="1:37">
      <c r="A7" s="61"/>
      <c r="AG7" s="59"/>
      <c r="AH7" s="45" t="s">
        <v>1314</v>
      </c>
      <c r="AJ7" s="75">
        <v>0.7</v>
      </c>
    </row>
    <row r="8" spans="1:37" ht="15">
      <c r="A8" s="60" t="s">
        <v>1155</v>
      </c>
      <c r="B8" s="61"/>
      <c r="AG8" s="59"/>
      <c r="AJ8" s="255"/>
    </row>
    <row r="9" spans="1:37">
      <c r="A9" s="62">
        <v>301</v>
      </c>
      <c r="B9" s="61" t="s">
        <v>1158</v>
      </c>
      <c r="C9" s="45" t="s">
        <v>1159</v>
      </c>
      <c r="D9" s="45" t="s">
        <v>1186</v>
      </c>
      <c r="F9" s="77">
        <v>73343.910000000018</v>
      </c>
      <c r="H9" s="64">
        <f t="shared" ref="H9:Q13" si="1">IF(VLOOKUP($D9,$C$6:$AE$651,H$2,)=0,0,((VLOOKUP($D9,$C$6:$AE$651,H$2,)/VLOOKUP($D9,$C$6:$AE$651,4,))*$F9))</f>
        <v>14999.750876979819</v>
      </c>
      <c r="I9" s="64">
        <f t="shared" si="1"/>
        <v>14616.718510890718</v>
      </c>
      <c r="J9" s="64">
        <f t="shared" si="1"/>
        <v>13252.312245721025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2685.7318660263913</v>
      </c>
      <c r="O9" s="64">
        <f t="shared" si="1"/>
        <v>2617.1492449040784</v>
      </c>
      <c r="P9" s="64">
        <f t="shared" si="1"/>
        <v>2372.8498952264699</v>
      </c>
      <c r="Q9" s="64">
        <f t="shared" si="1"/>
        <v>0</v>
      </c>
      <c r="R9" s="64">
        <f t="shared" ref="R9:AE13" si="2">IF(VLOOKUP($D9,$C$6:$AE$651,R$2,)=0,0,((VLOOKUP($D9,$C$6:$AE$651,R$2,)/VLOOKUP($D9,$C$6:$AE$651,4,))*$F9))</f>
        <v>2717.5307071567349</v>
      </c>
      <c r="S9" s="64">
        <f t="shared" si="2"/>
        <v>0</v>
      </c>
      <c r="T9" s="64">
        <f t="shared" si="2"/>
        <v>3988.1180447340034</v>
      </c>
      <c r="U9" s="64">
        <f t="shared" si="2"/>
        <v>6480.3923396534919</v>
      </c>
      <c r="V9" s="64">
        <f t="shared" si="2"/>
        <v>1329.3726815780012</v>
      </c>
      <c r="W9" s="64">
        <f t="shared" si="2"/>
        <v>2160.1307798844973</v>
      </c>
      <c r="X9" s="64">
        <f t="shared" si="2"/>
        <v>1647.8815286851031</v>
      </c>
      <c r="Y9" s="64">
        <f t="shared" si="2"/>
        <v>1250.594013990092</v>
      </c>
      <c r="Z9" s="64">
        <f t="shared" si="2"/>
        <v>593.49173802363066</v>
      </c>
      <c r="AA9" s="64">
        <f t="shared" si="2"/>
        <v>783.8048252484665</v>
      </c>
      <c r="AB9" s="64">
        <f t="shared" si="2"/>
        <v>1848.0807012975008</v>
      </c>
      <c r="AC9" s="64">
        <f t="shared" si="2"/>
        <v>0</v>
      </c>
      <c r="AD9" s="64">
        <f t="shared" si="2"/>
        <v>0</v>
      </c>
      <c r="AE9" s="64">
        <f t="shared" si="2"/>
        <v>0</v>
      </c>
      <c r="AF9" s="64">
        <f>SUM(H9:AE9)</f>
        <v>73343.910000000033</v>
      </c>
      <c r="AG9" s="59" t="str">
        <f>IF(ABS(AF9-F9)&lt;1,"ok","err")</f>
        <v>ok</v>
      </c>
      <c r="AH9" s="45" t="s">
        <v>1315</v>
      </c>
      <c r="AJ9" s="75">
        <v>0.3</v>
      </c>
    </row>
    <row r="10" spans="1:37">
      <c r="A10" s="62">
        <v>302</v>
      </c>
      <c r="B10" s="61" t="s">
        <v>1157</v>
      </c>
      <c r="C10" s="45" t="s">
        <v>1159</v>
      </c>
      <c r="D10" s="45" t="s">
        <v>1186</v>
      </c>
      <c r="F10" s="80">
        <v>0</v>
      </c>
      <c r="H10" s="64">
        <f t="shared" si="1"/>
        <v>0</v>
      </c>
      <c r="I10" s="64">
        <f t="shared" si="1"/>
        <v>0</v>
      </c>
      <c r="J10" s="64">
        <f t="shared" si="1"/>
        <v>0</v>
      </c>
      <c r="K10" s="64">
        <f t="shared" si="1"/>
        <v>0</v>
      </c>
      <c r="L10" s="64">
        <f t="shared" si="1"/>
        <v>0</v>
      </c>
      <c r="M10" s="64">
        <f t="shared" si="1"/>
        <v>0</v>
      </c>
      <c r="N10" s="64">
        <f t="shared" si="1"/>
        <v>0</v>
      </c>
      <c r="O10" s="64">
        <f t="shared" si="1"/>
        <v>0</v>
      </c>
      <c r="P10" s="64">
        <f t="shared" si="1"/>
        <v>0</v>
      </c>
      <c r="Q10" s="64">
        <f t="shared" si="1"/>
        <v>0</v>
      </c>
      <c r="R10" s="64">
        <f t="shared" si="2"/>
        <v>0</v>
      </c>
      <c r="S10" s="64">
        <f t="shared" si="2"/>
        <v>0</v>
      </c>
      <c r="T10" s="64">
        <f t="shared" si="2"/>
        <v>0</v>
      </c>
      <c r="U10" s="64">
        <f t="shared" si="2"/>
        <v>0</v>
      </c>
      <c r="V10" s="64">
        <f t="shared" si="2"/>
        <v>0</v>
      </c>
      <c r="W10" s="64">
        <f t="shared" si="2"/>
        <v>0</v>
      </c>
      <c r="X10" s="64">
        <f t="shared" si="2"/>
        <v>0</v>
      </c>
      <c r="Y10" s="64">
        <f t="shared" si="2"/>
        <v>0</v>
      </c>
      <c r="Z10" s="64">
        <f t="shared" si="2"/>
        <v>0</v>
      </c>
      <c r="AA10" s="64">
        <f t="shared" si="2"/>
        <v>0</v>
      </c>
      <c r="AB10" s="64">
        <f t="shared" si="2"/>
        <v>0</v>
      </c>
      <c r="AC10" s="64">
        <f t="shared" si="2"/>
        <v>0</v>
      </c>
      <c r="AD10" s="64">
        <f t="shared" si="2"/>
        <v>0</v>
      </c>
      <c r="AE10" s="64">
        <f t="shared" si="2"/>
        <v>0</v>
      </c>
      <c r="AF10" s="64">
        <f>SUM(H10:AE10)</f>
        <v>0</v>
      </c>
      <c r="AG10" s="59" t="str">
        <f>IF(ABS(AF10-F10)&lt;1,"ok","err")</f>
        <v>ok</v>
      </c>
    </row>
    <row r="11" spans="1:37">
      <c r="A11" s="62">
        <v>303</v>
      </c>
      <c r="B11" s="61" t="s">
        <v>936</v>
      </c>
      <c r="C11" s="45" t="s">
        <v>1160</v>
      </c>
      <c r="D11" s="45" t="s">
        <v>1186</v>
      </c>
      <c r="F11" s="80">
        <v>0</v>
      </c>
      <c r="H11" s="64">
        <f t="shared" si="1"/>
        <v>0</v>
      </c>
      <c r="I11" s="64">
        <f t="shared" si="1"/>
        <v>0</v>
      </c>
      <c r="J11" s="64">
        <f t="shared" si="1"/>
        <v>0</v>
      </c>
      <c r="K11" s="64">
        <f t="shared" si="1"/>
        <v>0</v>
      </c>
      <c r="L11" s="64">
        <f t="shared" si="1"/>
        <v>0</v>
      </c>
      <c r="M11" s="64">
        <f t="shared" si="1"/>
        <v>0</v>
      </c>
      <c r="N11" s="64">
        <f t="shared" si="1"/>
        <v>0</v>
      </c>
      <c r="O11" s="64">
        <f t="shared" si="1"/>
        <v>0</v>
      </c>
      <c r="P11" s="64">
        <f t="shared" si="1"/>
        <v>0</v>
      </c>
      <c r="Q11" s="64">
        <f t="shared" si="1"/>
        <v>0</v>
      </c>
      <c r="R11" s="64">
        <f t="shared" si="2"/>
        <v>0</v>
      </c>
      <c r="S11" s="64">
        <f t="shared" si="2"/>
        <v>0</v>
      </c>
      <c r="T11" s="64">
        <f t="shared" si="2"/>
        <v>0</v>
      </c>
      <c r="U11" s="64">
        <f t="shared" si="2"/>
        <v>0</v>
      </c>
      <c r="V11" s="64">
        <f t="shared" si="2"/>
        <v>0</v>
      </c>
      <c r="W11" s="64">
        <f t="shared" si="2"/>
        <v>0</v>
      </c>
      <c r="X11" s="64">
        <f t="shared" si="2"/>
        <v>0</v>
      </c>
      <c r="Y11" s="64">
        <f t="shared" si="2"/>
        <v>0</v>
      </c>
      <c r="Z11" s="64">
        <f t="shared" si="2"/>
        <v>0</v>
      </c>
      <c r="AA11" s="64">
        <f t="shared" si="2"/>
        <v>0</v>
      </c>
      <c r="AB11" s="64">
        <f t="shared" si="2"/>
        <v>0</v>
      </c>
      <c r="AC11" s="64">
        <f t="shared" si="2"/>
        <v>0</v>
      </c>
      <c r="AD11" s="64">
        <f t="shared" si="2"/>
        <v>0</v>
      </c>
      <c r="AE11" s="64">
        <f t="shared" si="2"/>
        <v>0</v>
      </c>
      <c r="AF11" s="64">
        <f>SUM(H11:AE11)</f>
        <v>0</v>
      </c>
      <c r="AG11" s="59" t="str">
        <f>IF(ABS(AF11-F11)&lt;1,"ok","err")</f>
        <v>ok</v>
      </c>
    </row>
    <row r="12" spans="1:37">
      <c r="A12" s="62">
        <v>301</v>
      </c>
      <c r="B12" s="61" t="s">
        <v>934</v>
      </c>
      <c r="C12" s="45" t="s">
        <v>1159</v>
      </c>
      <c r="D12" s="45" t="s">
        <v>1186</v>
      </c>
      <c r="F12" s="258">
        <v>0</v>
      </c>
      <c r="H12" s="64">
        <f t="shared" si="1"/>
        <v>0</v>
      </c>
      <c r="I12" s="64">
        <f t="shared" si="1"/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0</v>
      </c>
      <c r="N12" s="64">
        <f t="shared" si="1"/>
        <v>0</v>
      </c>
      <c r="O12" s="64">
        <f t="shared" si="1"/>
        <v>0</v>
      </c>
      <c r="P12" s="64">
        <f t="shared" si="1"/>
        <v>0</v>
      </c>
      <c r="Q12" s="64">
        <f t="shared" si="1"/>
        <v>0</v>
      </c>
      <c r="R12" s="64">
        <f t="shared" si="2"/>
        <v>0</v>
      </c>
      <c r="S12" s="64">
        <f t="shared" si="2"/>
        <v>0</v>
      </c>
      <c r="T12" s="64">
        <f t="shared" si="2"/>
        <v>0</v>
      </c>
      <c r="U12" s="64">
        <f t="shared" si="2"/>
        <v>0</v>
      </c>
      <c r="V12" s="64">
        <f t="shared" si="2"/>
        <v>0</v>
      </c>
      <c r="W12" s="64">
        <f t="shared" si="2"/>
        <v>0</v>
      </c>
      <c r="X12" s="64">
        <f t="shared" si="2"/>
        <v>0</v>
      </c>
      <c r="Y12" s="64">
        <f t="shared" si="2"/>
        <v>0</v>
      </c>
      <c r="Z12" s="64">
        <f t="shared" si="2"/>
        <v>0</v>
      </c>
      <c r="AA12" s="64">
        <f t="shared" si="2"/>
        <v>0</v>
      </c>
      <c r="AB12" s="64">
        <f t="shared" si="2"/>
        <v>0</v>
      </c>
      <c r="AC12" s="64">
        <f t="shared" si="2"/>
        <v>0</v>
      </c>
      <c r="AD12" s="64">
        <f t="shared" si="2"/>
        <v>0</v>
      </c>
      <c r="AE12" s="64">
        <f t="shared" si="2"/>
        <v>0</v>
      </c>
      <c r="AF12" s="64">
        <f>SUM(H12:AE12)</f>
        <v>0</v>
      </c>
      <c r="AG12" s="59" t="str">
        <f>IF(ABS(AF12-F12)&lt;1,"ok","err")</f>
        <v>ok</v>
      </c>
    </row>
    <row r="13" spans="1:37">
      <c r="A13" s="62">
        <v>302</v>
      </c>
      <c r="B13" s="61" t="s">
        <v>935</v>
      </c>
      <c r="C13" s="45" t="s">
        <v>1159</v>
      </c>
      <c r="D13" s="45" t="s">
        <v>1186</v>
      </c>
      <c r="F13" s="80">
        <v>0</v>
      </c>
      <c r="H13" s="64">
        <f t="shared" si="1"/>
        <v>0</v>
      </c>
      <c r="I13" s="64">
        <f t="shared" si="1"/>
        <v>0</v>
      </c>
      <c r="J13" s="64">
        <f t="shared" si="1"/>
        <v>0</v>
      </c>
      <c r="K13" s="64">
        <f t="shared" si="1"/>
        <v>0</v>
      </c>
      <c r="L13" s="64">
        <f t="shared" si="1"/>
        <v>0</v>
      </c>
      <c r="M13" s="64">
        <f t="shared" si="1"/>
        <v>0</v>
      </c>
      <c r="N13" s="64">
        <f t="shared" si="1"/>
        <v>0</v>
      </c>
      <c r="O13" s="64">
        <f t="shared" si="1"/>
        <v>0</v>
      </c>
      <c r="P13" s="64">
        <f t="shared" si="1"/>
        <v>0</v>
      </c>
      <c r="Q13" s="64">
        <f t="shared" si="1"/>
        <v>0</v>
      </c>
      <c r="R13" s="64">
        <f t="shared" si="2"/>
        <v>0</v>
      </c>
      <c r="S13" s="64">
        <f t="shared" si="2"/>
        <v>0</v>
      </c>
      <c r="T13" s="64">
        <f t="shared" si="2"/>
        <v>0</v>
      </c>
      <c r="U13" s="64">
        <f t="shared" si="2"/>
        <v>0</v>
      </c>
      <c r="V13" s="64">
        <f t="shared" si="2"/>
        <v>0</v>
      </c>
      <c r="W13" s="64">
        <f t="shared" si="2"/>
        <v>0</v>
      </c>
      <c r="X13" s="64">
        <f t="shared" si="2"/>
        <v>0</v>
      </c>
      <c r="Y13" s="64">
        <f t="shared" si="2"/>
        <v>0</v>
      </c>
      <c r="Z13" s="64">
        <f t="shared" si="2"/>
        <v>0</v>
      </c>
      <c r="AA13" s="64">
        <f t="shared" si="2"/>
        <v>0</v>
      </c>
      <c r="AB13" s="64">
        <f t="shared" si="2"/>
        <v>0</v>
      </c>
      <c r="AC13" s="64">
        <f t="shared" si="2"/>
        <v>0</v>
      </c>
      <c r="AD13" s="64">
        <f t="shared" si="2"/>
        <v>0</v>
      </c>
      <c r="AE13" s="64">
        <f t="shared" si="2"/>
        <v>0</v>
      </c>
      <c r="AF13" s="64">
        <f>SUM(H13:AE13)</f>
        <v>0</v>
      </c>
      <c r="AG13" s="59" t="str">
        <f>IF(ABS(AF13-F13)&lt;1,"ok","err")</f>
        <v>ok</v>
      </c>
    </row>
    <row r="14" spans="1:37">
      <c r="A14" s="61"/>
      <c r="B14" s="61"/>
      <c r="AG14" s="59"/>
    </row>
    <row r="15" spans="1:37">
      <c r="A15" s="61"/>
      <c r="B15" s="61" t="s">
        <v>958</v>
      </c>
      <c r="C15" s="45" t="s">
        <v>959</v>
      </c>
      <c r="F15" s="81">
        <f>SUM(F9:F14)</f>
        <v>73343.910000000018</v>
      </c>
      <c r="G15" s="65">
        <f>SUM(G9:G11)</f>
        <v>0</v>
      </c>
      <c r="H15" s="65">
        <f>SUM(H9:H13)</f>
        <v>14999.750876979819</v>
      </c>
      <c r="I15" s="65">
        <f>SUM(I9:I13)</f>
        <v>14616.718510890718</v>
      </c>
      <c r="J15" s="65">
        <f t="shared" ref="J15:AE15" si="3">SUM(J9:J13)</f>
        <v>13252.312245721025</v>
      </c>
      <c r="K15" s="65">
        <f t="shared" si="3"/>
        <v>0</v>
      </c>
      <c r="L15" s="65">
        <f t="shared" si="3"/>
        <v>0</v>
      </c>
      <c r="M15" s="65">
        <f t="shared" si="3"/>
        <v>0</v>
      </c>
      <c r="N15" s="65">
        <f t="shared" si="3"/>
        <v>2685.7318660263913</v>
      </c>
      <c r="O15" s="65">
        <f t="shared" si="3"/>
        <v>2617.1492449040784</v>
      </c>
      <c r="P15" s="65">
        <f t="shared" si="3"/>
        <v>2372.8498952264699</v>
      </c>
      <c r="Q15" s="65">
        <f t="shared" si="3"/>
        <v>0</v>
      </c>
      <c r="R15" s="65">
        <f t="shared" si="3"/>
        <v>2717.5307071567349</v>
      </c>
      <c r="S15" s="65">
        <f t="shared" si="3"/>
        <v>0</v>
      </c>
      <c r="T15" s="65">
        <f t="shared" si="3"/>
        <v>3988.1180447340034</v>
      </c>
      <c r="U15" s="65">
        <f t="shared" si="3"/>
        <v>6480.3923396534919</v>
      </c>
      <c r="V15" s="65">
        <f t="shared" si="3"/>
        <v>1329.3726815780012</v>
      </c>
      <c r="W15" s="65">
        <f t="shared" si="3"/>
        <v>2160.1307798844973</v>
      </c>
      <c r="X15" s="65">
        <f t="shared" si="3"/>
        <v>1647.8815286851031</v>
      </c>
      <c r="Y15" s="65">
        <f t="shared" si="3"/>
        <v>1250.594013990092</v>
      </c>
      <c r="Z15" s="65">
        <f t="shared" si="3"/>
        <v>593.49173802363066</v>
      </c>
      <c r="AA15" s="65">
        <f t="shared" si="3"/>
        <v>783.8048252484665</v>
      </c>
      <c r="AB15" s="65">
        <f t="shared" si="3"/>
        <v>1848.0807012975008</v>
      </c>
      <c r="AC15" s="65">
        <f t="shared" si="3"/>
        <v>0</v>
      </c>
      <c r="AD15" s="65">
        <f t="shared" si="3"/>
        <v>0</v>
      </c>
      <c r="AE15" s="65">
        <f t="shared" si="3"/>
        <v>0</v>
      </c>
      <c r="AF15" s="64">
        <f>SUM(H15:AE15)</f>
        <v>73343.910000000033</v>
      </c>
      <c r="AG15" s="59" t="str">
        <f>IF(ABS(AF15-F15)&lt;1,"ok","err")</f>
        <v>ok</v>
      </c>
    </row>
    <row r="16" spans="1:37">
      <c r="A16" s="61"/>
      <c r="B16" s="61"/>
      <c r="F16" s="81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4"/>
      <c r="AG16" s="59"/>
    </row>
    <row r="17" spans="1:33" ht="15">
      <c r="A17" s="60" t="s">
        <v>195</v>
      </c>
      <c r="B17" s="61"/>
      <c r="W17" s="45"/>
      <c r="AG17" s="59"/>
    </row>
    <row r="18" spans="1:33">
      <c r="A18" s="61"/>
      <c r="B18" s="61"/>
      <c r="F18" s="81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4"/>
      <c r="AG18" s="59"/>
    </row>
    <row r="19" spans="1:33">
      <c r="A19" s="61"/>
      <c r="B19" s="61" t="s">
        <v>196</v>
      </c>
      <c r="C19" s="45" t="s">
        <v>197</v>
      </c>
      <c r="D19" s="45" t="s">
        <v>645</v>
      </c>
      <c r="F19" s="81">
        <v>1819674529.8146157</v>
      </c>
      <c r="G19" s="65"/>
      <c r="H19" s="64">
        <f t="shared" ref="H19:AE19" si="4">IF(VLOOKUP($D19,$C$6:$AE$651,H$2,)=0,0,((VLOOKUP($D19,$C$6:$AE$651,H$2,)/VLOOKUP($D19,$C$6:$AE$651,4,))*$F19))</f>
        <v>636702597.6548115</v>
      </c>
      <c r="I19" s="64">
        <f t="shared" si="4"/>
        <v>620443814.12734115</v>
      </c>
      <c r="J19" s="64">
        <f t="shared" si="4"/>
        <v>562528118.03246307</v>
      </c>
      <c r="K19" s="64">
        <f t="shared" si="4"/>
        <v>0</v>
      </c>
      <c r="L19" s="64">
        <f t="shared" si="4"/>
        <v>0</v>
      </c>
      <c r="M19" s="64">
        <f t="shared" si="4"/>
        <v>0</v>
      </c>
      <c r="N19" s="64">
        <f t="shared" si="4"/>
        <v>0</v>
      </c>
      <c r="O19" s="64">
        <f t="shared" si="4"/>
        <v>0</v>
      </c>
      <c r="P19" s="64">
        <f t="shared" si="4"/>
        <v>0</v>
      </c>
      <c r="Q19" s="64">
        <f t="shared" si="4"/>
        <v>0</v>
      </c>
      <c r="R19" s="64">
        <f t="shared" si="4"/>
        <v>0</v>
      </c>
      <c r="S19" s="64">
        <f t="shared" si="4"/>
        <v>0</v>
      </c>
      <c r="T19" s="64">
        <f t="shared" si="4"/>
        <v>0</v>
      </c>
      <c r="U19" s="64">
        <f t="shared" si="4"/>
        <v>0</v>
      </c>
      <c r="V19" s="64">
        <f t="shared" si="4"/>
        <v>0</v>
      </c>
      <c r="W19" s="64">
        <f t="shared" si="4"/>
        <v>0</v>
      </c>
      <c r="X19" s="64">
        <f t="shared" si="4"/>
        <v>0</v>
      </c>
      <c r="Y19" s="64">
        <f t="shared" si="4"/>
        <v>0</v>
      </c>
      <c r="Z19" s="64">
        <f t="shared" si="4"/>
        <v>0</v>
      </c>
      <c r="AA19" s="64">
        <f t="shared" si="4"/>
        <v>0</v>
      </c>
      <c r="AB19" s="64">
        <f t="shared" si="4"/>
        <v>0</v>
      </c>
      <c r="AC19" s="64">
        <f t="shared" si="4"/>
        <v>0</v>
      </c>
      <c r="AD19" s="64">
        <f t="shared" si="4"/>
        <v>0</v>
      </c>
      <c r="AE19" s="64">
        <f t="shared" si="4"/>
        <v>0</v>
      </c>
      <c r="AF19" s="64">
        <f>SUM(H19:AE19)</f>
        <v>1819674529.8146157</v>
      </c>
      <c r="AG19" s="59" t="str">
        <f>IF(ABS(AF19-F19)&lt;1,"ok","err")</f>
        <v>ok</v>
      </c>
    </row>
    <row r="20" spans="1:33">
      <c r="A20" s="61"/>
      <c r="B20" s="61"/>
      <c r="AG20" s="59"/>
    </row>
    <row r="21" spans="1:33" ht="15">
      <c r="A21" s="60" t="s">
        <v>303</v>
      </c>
      <c r="B21" s="61"/>
      <c r="W21" s="45"/>
      <c r="AG21" s="59"/>
    </row>
    <row r="22" spans="1:33">
      <c r="A22" s="61"/>
      <c r="B22" s="61"/>
      <c r="F22" s="81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4"/>
      <c r="AG22" s="59"/>
    </row>
    <row r="23" spans="1:33">
      <c r="A23" s="61"/>
      <c r="B23" s="61" t="s">
        <v>304</v>
      </c>
      <c r="C23" s="45" t="s">
        <v>305</v>
      </c>
      <c r="D23" s="45" t="s">
        <v>645</v>
      </c>
      <c r="F23" s="81">
        <v>112960056.2453845</v>
      </c>
      <c r="G23" s="65"/>
      <c r="H23" s="64">
        <f t="shared" ref="H23:AE23" si="5">IF(VLOOKUP($D23,$C$6:$AE$651,H$2,)=0,0,((VLOOKUP($D23,$C$6:$AE$651,H$2,)/VLOOKUP($D23,$C$6:$AE$651,4,))*$F23))</f>
        <v>39524629.302800193</v>
      </c>
      <c r="I23" s="64">
        <f t="shared" si="5"/>
        <v>38515331.721473001</v>
      </c>
      <c r="J23" s="64">
        <f t="shared" si="5"/>
        <v>34920095.221111298</v>
      </c>
      <c r="K23" s="64">
        <f t="shared" si="5"/>
        <v>0</v>
      </c>
      <c r="L23" s="64">
        <f t="shared" si="5"/>
        <v>0</v>
      </c>
      <c r="M23" s="64">
        <f t="shared" si="5"/>
        <v>0</v>
      </c>
      <c r="N23" s="64">
        <f t="shared" si="5"/>
        <v>0</v>
      </c>
      <c r="O23" s="64">
        <f t="shared" si="5"/>
        <v>0</v>
      </c>
      <c r="P23" s="64">
        <f t="shared" si="5"/>
        <v>0</v>
      </c>
      <c r="Q23" s="64">
        <f t="shared" si="5"/>
        <v>0</v>
      </c>
      <c r="R23" s="64">
        <f t="shared" si="5"/>
        <v>0</v>
      </c>
      <c r="S23" s="64">
        <f t="shared" si="5"/>
        <v>0</v>
      </c>
      <c r="T23" s="64">
        <f t="shared" si="5"/>
        <v>0</v>
      </c>
      <c r="U23" s="64">
        <f t="shared" si="5"/>
        <v>0</v>
      </c>
      <c r="V23" s="64">
        <f t="shared" si="5"/>
        <v>0</v>
      </c>
      <c r="W23" s="64">
        <f t="shared" si="5"/>
        <v>0</v>
      </c>
      <c r="X23" s="64">
        <f t="shared" si="5"/>
        <v>0</v>
      </c>
      <c r="Y23" s="64">
        <f t="shared" si="5"/>
        <v>0</v>
      </c>
      <c r="Z23" s="64">
        <f t="shared" si="5"/>
        <v>0</v>
      </c>
      <c r="AA23" s="64">
        <f t="shared" si="5"/>
        <v>0</v>
      </c>
      <c r="AB23" s="64">
        <f t="shared" si="5"/>
        <v>0</v>
      </c>
      <c r="AC23" s="64">
        <f t="shared" si="5"/>
        <v>0</v>
      </c>
      <c r="AD23" s="64">
        <f t="shared" si="5"/>
        <v>0</v>
      </c>
      <c r="AE23" s="64">
        <f t="shared" si="5"/>
        <v>0</v>
      </c>
      <c r="AF23" s="64">
        <f>SUM(H23:AE23)</f>
        <v>112960056.24538448</v>
      </c>
      <c r="AG23" s="59" t="str">
        <f>IF(ABS(AF23-F23)&lt;1,"ok","err")</f>
        <v>ok</v>
      </c>
    </row>
    <row r="24" spans="1:33">
      <c r="A24" s="61"/>
      <c r="B24" s="61"/>
      <c r="AG24" s="59"/>
    </row>
    <row r="25" spans="1:33" ht="15">
      <c r="A25" s="60" t="s">
        <v>198</v>
      </c>
      <c r="B25" s="61"/>
      <c r="W25" s="45"/>
      <c r="AG25" s="59"/>
    </row>
    <row r="26" spans="1:33">
      <c r="A26" s="61"/>
      <c r="B26" s="61"/>
      <c r="F26" s="81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4"/>
      <c r="AG26" s="59"/>
    </row>
    <row r="27" spans="1:33">
      <c r="A27" s="61"/>
      <c r="B27" s="61" t="s">
        <v>199</v>
      </c>
      <c r="C27" s="45" t="s">
        <v>200</v>
      </c>
      <c r="D27" s="45" t="s">
        <v>645</v>
      </c>
      <c r="F27" s="81">
        <v>379370791.76846159</v>
      </c>
      <c r="G27" s="65"/>
      <c r="H27" s="64">
        <f t="shared" ref="H27:AE27" si="6">IF(VLOOKUP($D27,$C$6:$AE$651,H$2,)=0,0,((VLOOKUP($D27,$C$6:$AE$651,H$2,)/VLOOKUP($D27,$C$6:$AE$651,4,))*$F27))</f>
        <v>132741523.07772878</v>
      </c>
      <c r="I27" s="64">
        <f t="shared" si="6"/>
        <v>129351846.80378717</v>
      </c>
      <c r="J27" s="64">
        <f t="shared" si="6"/>
        <v>117277421.88694564</v>
      </c>
      <c r="K27" s="64">
        <f t="shared" si="6"/>
        <v>0</v>
      </c>
      <c r="L27" s="64">
        <f t="shared" si="6"/>
        <v>0</v>
      </c>
      <c r="M27" s="64">
        <f t="shared" si="6"/>
        <v>0</v>
      </c>
      <c r="N27" s="64">
        <f t="shared" si="6"/>
        <v>0</v>
      </c>
      <c r="O27" s="64">
        <f t="shared" si="6"/>
        <v>0</v>
      </c>
      <c r="P27" s="64">
        <f t="shared" si="6"/>
        <v>0</v>
      </c>
      <c r="Q27" s="64">
        <f t="shared" si="6"/>
        <v>0</v>
      </c>
      <c r="R27" s="64">
        <f t="shared" si="6"/>
        <v>0</v>
      </c>
      <c r="S27" s="64">
        <f t="shared" si="6"/>
        <v>0</v>
      </c>
      <c r="T27" s="64">
        <f t="shared" si="6"/>
        <v>0</v>
      </c>
      <c r="U27" s="64">
        <f t="shared" si="6"/>
        <v>0</v>
      </c>
      <c r="V27" s="64">
        <f t="shared" si="6"/>
        <v>0</v>
      </c>
      <c r="W27" s="64">
        <f t="shared" si="6"/>
        <v>0</v>
      </c>
      <c r="X27" s="64">
        <f t="shared" si="6"/>
        <v>0</v>
      </c>
      <c r="Y27" s="64">
        <f t="shared" si="6"/>
        <v>0</v>
      </c>
      <c r="Z27" s="64">
        <f t="shared" si="6"/>
        <v>0</v>
      </c>
      <c r="AA27" s="64">
        <f t="shared" si="6"/>
        <v>0</v>
      </c>
      <c r="AB27" s="64">
        <f t="shared" si="6"/>
        <v>0</v>
      </c>
      <c r="AC27" s="64">
        <f t="shared" si="6"/>
        <v>0</v>
      </c>
      <c r="AD27" s="64">
        <f t="shared" si="6"/>
        <v>0</v>
      </c>
      <c r="AE27" s="64">
        <f t="shared" si="6"/>
        <v>0</v>
      </c>
      <c r="AF27" s="64">
        <f>SUM(H27:AE27)</f>
        <v>379370791.76846159</v>
      </c>
      <c r="AG27" s="59" t="str">
        <f>IF(ABS(AF27-F27)&lt;1,"ok","err")</f>
        <v>ok</v>
      </c>
    </row>
    <row r="28" spans="1:33">
      <c r="A28" s="61"/>
      <c r="B28" s="61"/>
      <c r="AG28" s="59"/>
    </row>
    <row r="29" spans="1:33" ht="15">
      <c r="A29" s="61"/>
      <c r="B29" s="66" t="s">
        <v>201</v>
      </c>
      <c r="C29" s="45" t="s">
        <v>202</v>
      </c>
      <c r="F29" s="81">
        <f>F19+F23+F27</f>
        <v>2312005377.8284616</v>
      </c>
      <c r="G29" s="65"/>
      <c r="H29" s="65">
        <f t="shared" ref="H29:AE29" si="7">H19+H23+H27</f>
        <v>808968750.03534043</v>
      </c>
      <c r="I29" s="65">
        <f t="shared" si="7"/>
        <v>788310992.65260124</v>
      </c>
      <c r="J29" s="65">
        <f t="shared" si="7"/>
        <v>714725635.14051998</v>
      </c>
      <c r="K29" s="65">
        <f t="shared" si="7"/>
        <v>0</v>
      </c>
      <c r="L29" s="65">
        <f t="shared" si="7"/>
        <v>0</v>
      </c>
      <c r="M29" s="65">
        <f t="shared" si="7"/>
        <v>0</v>
      </c>
      <c r="N29" s="65">
        <f t="shared" si="7"/>
        <v>0</v>
      </c>
      <c r="O29" s="65">
        <f>O19+O23+O27</f>
        <v>0</v>
      </c>
      <c r="P29" s="65">
        <f>P19+P23+P27</f>
        <v>0</v>
      </c>
      <c r="Q29" s="65">
        <f t="shared" si="7"/>
        <v>0</v>
      </c>
      <c r="R29" s="65"/>
      <c r="S29" s="65">
        <f t="shared" si="7"/>
        <v>0</v>
      </c>
      <c r="T29" s="65">
        <f t="shared" si="7"/>
        <v>0</v>
      </c>
      <c r="U29" s="65"/>
      <c r="V29" s="65"/>
      <c r="W29" s="65"/>
      <c r="X29" s="65">
        <f t="shared" si="7"/>
        <v>0</v>
      </c>
      <c r="Y29" s="65">
        <f t="shared" si="7"/>
        <v>0</v>
      </c>
      <c r="Z29" s="65"/>
      <c r="AA29" s="65"/>
      <c r="AB29" s="65">
        <f t="shared" si="7"/>
        <v>0</v>
      </c>
      <c r="AC29" s="65">
        <f t="shared" si="7"/>
        <v>0</v>
      </c>
      <c r="AD29" s="65">
        <f t="shared" si="7"/>
        <v>0</v>
      </c>
      <c r="AE29" s="65">
        <f t="shared" si="7"/>
        <v>0</v>
      </c>
      <c r="AF29" s="64">
        <f>SUM(H29:AE29)</f>
        <v>2312005377.8284616</v>
      </c>
      <c r="AG29" s="59" t="str">
        <f>IF(ABS(AF29-F29)&lt;1,"ok","err")</f>
        <v>ok</v>
      </c>
    </row>
    <row r="30" spans="1:33">
      <c r="A30" s="61"/>
      <c r="B30" s="61"/>
      <c r="AG30" s="59"/>
    </row>
    <row r="31" spans="1:33" ht="15">
      <c r="A31" s="60" t="s">
        <v>1153</v>
      </c>
      <c r="B31" s="61"/>
      <c r="W31" s="45"/>
      <c r="AG31" s="59"/>
    </row>
    <row r="32" spans="1:33">
      <c r="A32" s="61"/>
      <c r="B32" s="61"/>
      <c r="W32" s="45"/>
      <c r="AF32" s="64"/>
      <c r="AG32" s="59"/>
    </row>
    <row r="33" spans="1:33">
      <c r="A33" s="61"/>
      <c r="B33" s="61" t="s">
        <v>1156</v>
      </c>
      <c r="C33" s="45" t="s">
        <v>1184</v>
      </c>
      <c r="D33" s="45" t="s">
        <v>1185</v>
      </c>
      <c r="F33" s="81">
        <v>413968643.11846131</v>
      </c>
      <c r="G33" s="65"/>
      <c r="H33" s="64">
        <f t="shared" ref="H33:AE33" si="8">IF(VLOOKUP($D33,$C$6:$AE$651,H$2,)=0,0,((VLOOKUP($D33,$C$6:$AE$651,H$2,)/VLOOKUP($D33,$C$6:$AE$651,4,))*$F33))</f>
        <v>0</v>
      </c>
      <c r="I33" s="64">
        <f t="shared" si="8"/>
        <v>0</v>
      </c>
      <c r="J33" s="64">
        <f t="shared" si="8"/>
        <v>0</v>
      </c>
      <c r="K33" s="64">
        <f t="shared" si="8"/>
        <v>0</v>
      </c>
      <c r="L33" s="64">
        <f t="shared" si="8"/>
        <v>0</v>
      </c>
      <c r="M33" s="64">
        <f t="shared" si="8"/>
        <v>0</v>
      </c>
      <c r="N33" s="64">
        <f t="shared" si="8"/>
        <v>144847282.35879323</v>
      </c>
      <c r="O33" s="64">
        <f t="shared" si="8"/>
        <v>141148474.4426823</v>
      </c>
      <c r="P33" s="64">
        <f t="shared" si="8"/>
        <v>127972886.31698579</v>
      </c>
      <c r="Q33" s="64">
        <f t="shared" si="8"/>
        <v>0</v>
      </c>
      <c r="R33" s="64">
        <f t="shared" si="8"/>
        <v>0</v>
      </c>
      <c r="S33" s="64">
        <f t="shared" si="8"/>
        <v>0</v>
      </c>
      <c r="T33" s="64">
        <f t="shared" si="8"/>
        <v>0</v>
      </c>
      <c r="U33" s="64">
        <f t="shared" si="8"/>
        <v>0</v>
      </c>
      <c r="V33" s="64">
        <f t="shared" si="8"/>
        <v>0</v>
      </c>
      <c r="W33" s="64">
        <f t="shared" si="8"/>
        <v>0</v>
      </c>
      <c r="X33" s="64">
        <f t="shared" si="8"/>
        <v>0</v>
      </c>
      <c r="Y33" s="64">
        <f t="shared" si="8"/>
        <v>0</v>
      </c>
      <c r="Z33" s="64">
        <f t="shared" si="8"/>
        <v>0</v>
      </c>
      <c r="AA33" s="64">
        <f t="shared" si="8"/>
        <v>0</v>
      </c>
      <c r="AB33" s="64">
        <f t="shared" si="8"/>
        <v>0</v>
      </c>
      <c r="AC33" s="64">
        <f t="shared" si="8"/>
        <v>0</v>
      </c>
      <c r="AD33" s="64">
        <f t="shared" si="8"/>
        <v>0</v>
      </c>
      <c r="AE33" s="64">
        <f t="shared" si="8"/>
        <v>0</v>
      </c>
      <c r="AF33" s="64">
        <f>SUM(H33:AE33)</f>
        <v>413968643.11846131</v>
      </c>
      <c r="AG33" s="59" t="str">
        <f>IF(ABS(AF33-F33)&lt;1,"ok","err")</f>
        <v>ok</v>
      </c>
    </row>
    <row r="34" spans="1:33">
      <c r="A34" s="61"/>
      <c r="B34" s="61"/>
      <c r="W34" s="45"/>
      <c r="AG34" s="59"/>
    </row>
    <row r="35" spans="1:33" ht="15">
      <c r="A35" s="60" t="s">
        <v>960</v>
      </c>
      <c r="B35" s="61"/>
      <c r="W35" s="45"/>
      <c r="AG35" s="59"/>
    </row>
    <row r="36" spans="1:33">
      <c r="A36" s="299"/>
      <c r="B36" s="43" t="s">
        <v>306</v>
      </c>
      <c r="C36" s="45" t="s">
        <v>961</v>
      </c>
      <c r="D36" s="45" t="s">
        <v>962</v>
      </c>
      <c r="F36" s="77">
        <v>146562262.09230772</v>
      </c>
      <c r="H36" s="64">
        <f t="shared" ref="H36:Q44" si="9">IF(VLOOKUP($D36,$C$6:$AE$651,H$2,)=0,0,((VLOOKUP($D36,$C$6:$AE$651,H$2,)/VLOOKUP($D36,$C$6:$AE$651,4,))*$F36))</f>
        <v>0</v>
      </c>
      <c r="I36" s="64">
        <f t="shared" si="9"/>
        <v>0</v>
      </c>
      <c r="J36" s="64">
        <f t="shared" si="9"/>
        <v>0</v>
      </c>
      <c r="K36" s="64">
        <f t="shared" si="9"/>
        <v>0</v>
      </c>
      <c r="L36" s="64">
        <f t="shared" si="9"/>
        <v>0</v>
      </c>
      <c r="M36" s="64">
        <f t="shared" si="9"/>
        <v>0</v>
      </c>
      <c r="N36" s="64">
        <f t="shared" si="9"/>
        <v>0</v>
      </c>
      <c r="O36" s="64">
        <f t="shared" si="9"/>
        <v>0</v>
      </c>
      <c r="P36" s="64">
        <f t="shared" si="9"/>
        <v>0</v>
      </c>
      <c r="Q36" s="64">
        <f t="shared" si="9"/>
        <v>0</v>
      </c>
      <c r="R36" s="64">
        <f t="shared" ref="R36:AE44" si="10">IF(VLOOKUP($D36,$C$6:$AE$651,R$2,)=0,0,((VLOOKUP($D36,$C$6:$AE$651,R$2,)/VLOOKUP($D36,$C$6:$AE$651,4,))*$F36))</f>
        <v>146562262.09230772</v>
      </c>
      <c r="S36" s="64">
        <f t="shared" si="10"/>
        <v>0</v>
      </c>
      <c r="T36" s="64">
        <f t="shared" si="10"/>
        <v>0</v>
      </c>
      <c r="U36" s="64">
        <f t="shared" si="10"/>
        <v>0</v>
      </c>
      <c r="V36" s="64">
        <f t="shared" si="10"/>
        <v>0</v>
      </c>
      <c r="W36" s="64">
        <f t="shared" si="10"/>
        <v>0</v>
      </c>
      <c r="X36" s="64">
        <f t="shared" si="10"/>
        <v>0</v>
      </c>
      <c r="Y36" s="64">
        <f t="shared" si="10"/>
        <v>0</v>
      </c>
      <c r="Z36" s="64">
        <f t="shared" si="10"/>
        <v>0</v>
      </c>
      <c r="AA36" s="64">
        <f t="shared" si="10"/>
        <v>0</v>
      </c>
      <c r="AB36" s="64">
        <f t="shared" si="10"/>
        <v>0</v>
      </c>
      <c r="AC36" s="64">
        <f t="shared" si="10"/>
        <v>0</v>
      </c>
      <c r="AD36" s="64">
        <f t="shared" si="10"/>
        <v>0</v>
      </c>
      <c r="AE36" s="64">
        <f t="shared" si="10"/>
        <v>0</v>
      </c>
      <c r="AF36" s="64">
        <f t="shared" ref="AF36:AF43" si="11">SUM(H36:AE36)</f>
        <v>146562262.09230772</v>
      </c>
      <c r="AG36" s="59" t="str">
        <f t="shared" ref="AG36:AG44" si="12">IF(ABS(AF36-F36)&lt;1,"ok","err")</f>
        <v>ok</v>
      </c>
    </row>
    <row r="37" spans="1:33">
      <c r="A37" s="299"/>
      <c r="B37" s="43" t="s">
        <v>307</v>
      </c>
      <c r="C37" s="45" t="s">
        <v>964</v>
      </c>
      <c r="D37" s="45" t="s">
        <v>965</v>
      </c>
      <c r="F37" s="80">
        <v>477433059.93538362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4">
        <f t="shared" si="9"/>
        <v>0</v>
      </c>
      <c r="N37" s="64">
        <f t="shared" si="9"/>
        <v>0</v>
      </c>
      <c r="O37" s="64">
        <f t="shared" si="9"/>
        <v>0</v>
      </c>
      <c r="P37" s="64">
        <f t="shared" si="9"/>
        <v>0</v>
      </c>
      <c r="Q37" s="64">
        <f t="shared" si="9"/>
        <v>0</v>
      </c>
      <c r="R37" s="64">
        <f t="shared" si="10"/>
        <v>0</v>
      </c>
      <c r="S37" s="64">
        <f t="shared" si="10"/>
        <v>0</v>
      </c>
      <c r="T37" s="64">
        <f t="shared" si="10"/>
        <v>153112782.32127753</v>
      </c>
      <c r="U37" s="64">
        <f t="shared" si="10"/>
        <v>204962012.6302602</v>
      </c>
      <c r="V37" s="64">
        <f t="shared" si="10"/>
        <v>51037594.107092507</v>
      </c>
      <c r="W37" s="64">
        <f t="shared" si="10"/>
        <v>68320670.876753405</v>
      </c>
      <c r="X37" s="64">
        <f t="shared" si="10"/>
        <v>0</v>
      </c>
      <c r="Y37" s="64">
        <f t="shared" si="10"/>
        <v>0</v>
      </c>
      <c r="Z37" s="64">
        <f t="shared" si="10"/>
        <v>0</v>
      </c>
      <c r="AA37" s="64">
        <f t="shared" si="10"/>
        <v>0</v>
      </c>
      <c r="AB37" s="64">
        <f t="shared" si="10"/>
        <v>0</v>
      </c>
      <c r="AC37" s="64">
        <f t="shared" si="10"/>
        <v>0</v>
      </c>
      <c r="AD37" s="64">
        <f t="shared" si="10"/>
        <v>0</v>
      </c>
      <c r="AE37" s="64">
        <f t="shared" si="10"/>
        <v>0</v>
      </c>
      <c r="AF37" s="64">
        <f t="shared" si="11"/>
        <v>477433059.93538362</v>
      </c>
      <c r="AG37" s="59" t="str">
        <f t="shared" si="12"/>
        <v>ok</v>
      </c>
    </row>
    <row r="38" spans="1:33">
      <c r="A38" s="299"/>
      <c r="B38" s="43" t="s">
        <v>308</v>
      </c>
      <c r="C38" s="45" t="s">
        <v>967</v>
      </c>
      <c r="D38" s="45" t="s">
        <v>966</v>
      </c>
      <c r="F38" s="80">
        <v>275352576.7369231</v>
      </c>
      <c r="H38" s="64">
        <f t="shared" si="9"/>
        <v>0</v>
      </c>
      <c r="I38" s="64">
        <f t="shared" si="9"/>
        <v>0</v>
      </c>
      <c r="J38" s="64">
        <f t="shared" si="9"/>
        <v>0</v>
      </c>
      <c r="K38" s="64">
        <f t="shared" si="9"/>
        <v>0</v>
      </c>
      <c r="L38" s="64">
        <f t="shared" si="9"/>
        <v>0</v>
      </c>
      <c r="M38" s="64">
        <f t="shared" si="9"/>
        <v>0</v>
      </c>
      <c r="N38" s="64">
        <f t="shared" si="9"/>
        <v>0</v>
      </c>
      <c r="O38" s="64">
        <f t="shared" si="9"/>
        <v>0</v>
      </c>
      <c r="P38" s="64">
        <f t="shared" si="9"/>
        <v>0</v>
      </c>
      <c r="Q38" s="64">
        <f t="shared" si="9"/>
        <v>0</v>
      </c>
      <c r="R38" s="64">
        <f t="shared" si="10"/>
        <v>0</v>
      </c>
      <c r="S38" s="64">
        <f t="shared" si="10"/>
        <v>0</v>
      </c>
      <c r="T38" s="64">
        <f t="shared" si="10"/>
        <v>61974981.209062956</v>
      </c>
      <c r="U38" s="64">
        <f t="shared" si="10"/>
        <v>144539451.34362936</v>
      </c>
      <c r="V38" s="64">
        <f t="shared" si="10"/>
        <v>20658327.069687653</v>
      </c>
      <c r="W38" s="64">
        <f t="shared" si="10"/>
        <v>48179817.114543118</v>
      </c>
      <c r="X38" s="64">
        <f t="shared" si="10"/>
        <v>0</v>
      </c>
      <c r="Y38" s="64">
        <f t="shared" si="10"/>
        <v>0</v>
      </c>
      <c r="Z38" s="64">
        <f t="shared" si="10"/>
        <v>0</v>
      </c>
      <c r="AA38" s="64">
        <f t="shared" si="10"/>
        <v>0</v>
      </c>
      <c r="AB38" s="64">
        <f t="shared" si="10"/>
        <v>0</v>
      </c>
      <c r="AC38" s="64">
        <f t="shared" si="10"/>
        <v>0</v>
      </c>
      <c r="AD38" s="64">
        <f t="shared" si="10"/>
        <v>0</v>
      </c>
      <c r="AE38" s="64">
        <f t="shared" si="10"/>
        <v>0</v>
      </c>
      <c r="AF38" s="64">
        <f t="shared" si="11"/>
        <v>275352576.7369231</v>
      </c>
      <c r="AG38" s="59" t="str">
        <f t="shared" si="12"/>
        <v>ok</v>
      </c>
    </row>
    <row r="39" spans="1:33">
      <c r="A39" s="299"/>
      <c r="B39" s="43" t="s">
        <v>309</v>
      </c>
      <c r="C39" s="45" t="s">
        <v>968</v>
      </c>
      <c r="D39" s="45" t="s">
        <v>969</v>
      </c>
      <c r="F39" s="80">
        <v>156321005.32846153</v>
      </c>
      <c r="H39" s="64">
        <f t="shared" si="9"/>
        <v>0</v>
      </c>
      <c r="I39" s="64">
        <f t="shared" si="9"/>
        <v>0</v>
      </c>
      <c r="J39" s="64">
        <f t="shared" si="9"/>
        <v>0</v>
      </c>
      <c r="K39" s="64">
        <f t="shared" si="9"/>
        <v>0</v>
      </c>
      <c r="L39" s="64">
        <f t="shared" si="9"/>
        <v>0</v>
      </c>
      <c r="M39" s="64">
        <f t="shared" si="9"/>
        <v>0</v>
      </c>
      <c r="N39" s="64">
        <f t="shared" si="9"/>
        <v>0</v>
      </c>
      <c r="O39" s="64">
        <f t="shared" si="9"/>
        <v>0</v>
      </c>
      <c r="P39" s="64">
        <f t="shared" si="9"/>
        <v>0</v>
      </c>
      <c r="Q39" s="64">
        <f t="shared" si="9"/>
        <v>0</v>
      </c>
      <c r="R39" s="64">
        <f t="shared" si="10"/>
        <v>0</v>
      </c>
      <c r="S39" s="64">
        <f t="shared" si="10"/>
        <v>0</v>
      </c>
      <c r="T39" s="64">
        <f t="shared" si="10"/>
        <v>0</v>
      </c>
      <c r="U39" s="64">
        <f t="shared" si="10"/>
        <v>0</v>
      </c>
      <c r="V39" s="64">
        <f t="shared" si="10"/>
        <v>0</v>
      </c>
      <c r="W39" s="64">
        <f t="shared" si="10"/>
        <v>0</v>
      </c>
      <c r="X39" s="64">
        <f t="shared" si="10"/>
        <v>88873786.731525287</v>
      </c>
      <c r="Y39" s="64">
        <f t="shared" si="10"/>
        <v>67447218.596936226</v>
      </c>
      <c r="Z39" s="64">
        <f t="shared" si="10"/>
        <v>0</v>
      </c>
      <c r="AA39" s="64">
        <f t="shared" si="10"/>
        <v>0</v>
      </c>
      <c r="AB39" s="64">
        <f t="shared" si="10"/>
        <v>0</v>
      </c>
      <c r="AC39" s="64">
        <f t="shared" si="10"/>
        <v>0</v>
      </c>
      <c r="AD39" s="64">
        <f t="shared" si="10"/>
        <v>0</v>
      </c>
      <c r="AE39" s="64">
        <f t="shared" si="10"/>
        <v>0</v>
      </c>
      <c r="AF39" s="64">
        <f t="shared" si="11"/>
        <v>156321005.32846153</v>
      </c>
      <c r="AG39" s="59" t="str">
        <f t="shared" si="12"/>
        <v>ok</v>
      </c>
    </row>
    <row r="40" spans="1:33">
      <c r="A40" s="299"/>
      <c r="B40" s="43" t="s">
        <v>310</v>
      </c>
      <c r="C40" s="45" t="s">
        <v>970</v>
      </c>
      <c r="D40" s="45" t="s">
        <v>971</v>
      </c>
      <c r="F40" s="80">
        <v>32008282.897692304</v>
      </c>
      <c r="H40" s="64">
        <f t="shared" si="9"/>
        <v>0</v>
      </c>
      <c r="I40" s="64">
        <f t="shared" si="9"/>
        <v>0</v>
      </c>
      <c r="J40" s="64">
        <f t="shared" si="9"/>
        <v>0</v>
      </c>
      <c r="K40" s="64">
        <f t="shared" si="9"/>
        <v>0</v>
      </c>
      <c r="L40" s="64">
        <f t="shared" si="9"/>
        <v>0</v>
      </c>
      <c r="M40" s="64">
        <f t="shared" si="9"/>
        <v>0</v>
      </c>
      <c r="N40" s="64">
        <f t="shared" si="9"/>
        <v>0</v>
      </c>
      <c r="O40" s="64">
        <f t="shared" si="9"/>
        <v>0</v>
      </c>
      <c r="P40" s="64">
        <f t="shared" si="9"/>
        <v>0</v>
      </c>
      <c r="Q40" s="64">
        <f t="shared" si="9"/>
        <v>0</v>
      </c>
      <c r="R40" s="64">
        <f t="shared" si="10"/>
        <v>0</v>
      </c>
      <c r="S40" s="64">
        <f t="shared" si="10"/>
        <v>0</v>
      </c>
      <c r="T40" s="64">
        <f t="shared" si="10"/>
        <v>0</v>
      </c>
      <c r="U40" s="64">
        <f t="shared" si="10"/>
        <v>0</v>
      </c>
      <c r="V40" s="64">
        <f t="shared" si="10"/>
        <v>0</v>
      </c>
      <c r="W40" s="64">
        <f t="shared" si="10"/>
        <v>0</v>
      </c>
      <c r="X40" s="64">
        <f t="shared" si="10"/>
        <v>0</v>
      </c>
      <c r="Y40" s="64">
        <f t="shared" si="10"/>
        <v>0</v>
      </c>
      <c r="Z40" s="64">
        <f t="shared" si="10"/>
        <v>32008282.897692304</v>
      </c>
      <c r="AA40" s="64">
        <f t="shared" si="10"/>
        <v>0</v>
      </c>
      <c r="AB40" s="64">
        <f t="shared" si="10"/>
        <v>0</v>
      </c>
      <c r="AC40" s="64">
        <f t="shared" si="10"/>
        <v>0</v>
      </c>
      <c r="AD40" s="64">
        <f t="shared" si="10"/>
        <v>0</v>
      </c>
      <c r="AE40" s="64">
        <f t="shared" si="10"/>
        <v>0</v>
      </c>
      <c r="AF40" s="64">
        <f t="shared" si="11"/>
        <v>32008282.897692304</v>
      </c>
      <c r="AG40" s="59" t="str">
        <f t="shared" si="12"/>
        <v>ok</v>
      </c>
    </row>
    <row r="41" spans="1:33">
      <c r="A41" s="299"/>
      <c r="B41" s="43" t="s">
        <v>311</v>
      </c>
      <c r="C41" s="45" t="s">
        <v>972</v>
      </c>
      <c r="D41" s="45" t="s">
        <v>973</v>
      </c>
      <c r="F41" s="80">
        <v>42272276.049999997</v>
      </c>
      <c r="H41" s="64">
        <f t="shared" si="9"/>
        <v>0</v>
      </c>
      <c r="I41" s="64">
        <f t="shared" si="9"/>
        <v>0</v>
      </c>
      <c r="J41" s="64">
        <f t="shared" si="9"/>
        <v>0</v>
      </c>
      <c r="K41" s="64">
        <f t="shared" si="9"/>
        <v>0</v>
      </c>
      <c r="L41" s="64">
        <f t="shared" si="9"/>
        <v>0</v>
      </c>
      <c r="M41" s="64">
        <f t="shared" si="9"/>
        <v>0</v>
      </c>
      <c r="N41" s="64">
        <f t="shared" si="9"/>
        <v>0</v>
      </c>
      <c r="O41" s="64">
        <f t="shared" si="9"/>
        <v>0</v>
      </c>
      <c r="P41" s="64">
        <f t="shared" si="9"/>
        <v>0</v>
      </c>
      <c r="Q41" s="64">
        <f t="shared" si="9"/>
        <v>0</v>
      </c>
      <c r="R41" s="64">
        <f t="shared" si="10"/>
        <v>0</v>
      </c>
      <c r="S41" s="64">
        <f t="shared" si="10"/>
        <v>0</v>
      </c>
      <c r="T41" s="64">
        <f t="shared" si="10"/>
        <v>0</v>
      </c>
      <c r="U41" s="64">
        <f t="shared" si="10"/>
        <v>0</v>
      </c>
      <c r="V41" s="64">
        <f t="shared" si="10"/>
        <v>0</v>
      </c>
      <c r="W41" s="64">
        <f t="shared" si="10"/>
        <v>0</v>
      </c>
      <c r="X41" s="64">
        <f t="shared" si="10"/>
        <v>0</v>
      </c>
      <c r="Y41" s="64">
        <f t="shared" si="10"/>
        <v>0</v>
      </c>
      <c r="Z41" s="64">
        <f t="shared" si="10"/>
        <v>0</v>
      </c>
      <c r="AA41" s="64">
        <f t="shared" si="10"/>
        <v>42272276.049999997</v>
      </c>
      <c r="AB41" s="64">
        <f t="shared" si="10"/>
        <v>0</v>
      </c>
      <c r="AC41" s="64">
        <f t="shared" si="10"/>
        <v>0</v>
      </c>
      <c r="AD41" s="64">
        <f t="shared" si="10"/>
        <v>0</v>
      </c>
      <c r="AE41" s="64">
        <f t="shared" si="10"/>
        <v>0</v>
      </c>
      <c r="AF41" s="64">
        <f t="shared" si="11"/>
        <v>42272276.049999997</v>
      </c>
      <c r="AG41" s="59" t="str">
        <f t="shared" si="12"/>
        <v>ok</v>
      </c>
    </row>
    <row r="42" spans="1:33">
      <c r="A42" s="299"/>
      <c r="B42" s="43" t="s">
        <v>312</v>
      </c>
      <c r="C42" s="45" t="s">
        <v>974</v>
      </c>
      <c r="D42" s="45" t="s">
        <v>976</v>
      </c>
      <c r="F42" s="80">
        <v>0</v>
      </c>
      <c r="H42" s="64">
        <f t="shared" si="9"/>
        <v>0</v>
      </c>
      <c r="I42" s="64">
        <f t="shared" si="9"/>
        <v>0</v>
      </c>
      <c r="J42" s="64">
        <f t="shared" si="9"/>
        <v>0</v>
      </c>
      <c r="K42" s="64">
        <f t="shared" si="9"/>
        <v>0</v>
      </c>
      <c r="L42" s="64">
        <f t="shared" si="9"/>
        <v>0</v>
      </c>
      <c r="M42" s="64">
        <f t="shared" si="9"/>
        <v>0</v>
      </c>
      <c r="N42" s="64">
        <f t="shared" si="9"/>
        <v>0</v>
      </c>
      <c r="O42" s="64">
        <f t="shared" si="9"/>
        <v>0</v>
      </c>
      <c r="P42" s="64">
        <f t="shared" si="9"/>
        <v>0</v>
      </c>
      <c r="Q42" s="64">
        <f t="shared" si="9"/>
        <v>0</v>
      </c>
      <c r="R42" s="64">
        <f t="shared" si="10"/>
        <v>0</v>
      </c>
      <c r="S42" s="64">
        <f t="shared" si="10"/>
        <v>0</v>
      </c>
      <c r="T42" s="64">
        <f t="shared" si="10"/>
        <v>0</v>
      </c>
      <c r="U42" s="64">
        <f t="shared" si="10"/>
        <v>0</v>
      </c>
      <c r="V42" s="64">
        <f t="shared" si="10"/>
        <v>0</v>
      </c>
      <c r="W42" s="64">
        <f t="shared" si="10"/>
        <v>0</v>
      </c>
      <c r="X42" s="64">
        <f t="shared" si="10"/>
        <v>0</v>
      </c>
      <c r="Y42" s="64">
        <f t="shared" si="10"/>
        <v>0</v>
      </c>
      <c r="Z42" s="64">
        <f t="shared" si="10"/>
        <v>0</v>
      </c>
      <c r="AA42" s="64">
        <f t="shared" si="10"/>
        <v>0</v>
      </c>
      <c r="AB42" s="64">
        <f t="shared" si="10"/>
        <v>0</v>
      </c>
      <c r="AC42" s="64">
        <f t="shared" si="10"/>
        <v>0</v>
      </c>
      <c r="AD42" s="64">
        <f t="shared" si="10"/>
        <v>0</v>
      </c>
      <c r="AE42" s="64">
        <f t="shared" si="10"/>
        <v>0</v>
      </c>
      <c r="AF42" s="64">
        <f t="shared" si="11"/>
        <v>0</v>
      </c>
      <c r="AG42" s="59" t="str">
        <f t="shared" si="12"/>
        <v>ok</v>
      </c>
    </row>
    <row r="43" spans="1:33">
      <c r="A43" s="299"/>
      <c r="B43" s="43" t="s">
        <v>313</v>
      </c>
      <c r="C43" s="45" t="s">
        <v>975</v>
      </c>
      <c r="D43" s="45" t="s">
        <v>976</v>
      </c>
      <c r="F43" s="80">
        <v>99670957.681538448</v>
      </c>
      <c r="H43" s="64">
        <f t="shared" si="9"/>
        <v>0</v>
      </c>
      <c r="I43" s="64">
        <f t="shared" si="9"/>
        <v>0</v>
      </c>
      <c r="J43" s="64">
        <f t="shared" si="9"/>
        <v>0</v>
      </c>
      <c r="K43" s="64">
        <f t="shared" si="9"/>
        <v>0</v>
      </c>
      <c r="L43" s="64">
        <f t="shared" si="9"/>
        <v>0</v>
      </c>
      <c r="M43" s="64">
        <f t="shared" si="9"/>
        <v>0</v>
      </c>
      <c r="N43" s="64">
        <f t="shared" si="9"/>
        <v>0</v>
      </c>
      <c r="O43" s="64">
        <f t="shared" si="9"/>
        <v>0</v>
      </c>
      <c r="P43" s="64">
        <f t="shared" si="9"/>
        <v>0</v>
      </c>
      <c r="Q43" s="64">
        <f t="shared" si="9"/>
        <v>0</v>
      </c>
      <c r="R43" s="64">
        <f t="shared" si="10"/>
        <v>0</v>
      </c>
      <c r="S43" s="64">
        <f t="shared" si="10"/>
        <v>0</v>
      </c>
      <c r="T43" s="64">
        <f t="shared" si="10"/>
        <v>0</v>
      </c>
      <c r="U43" s="64">
        <f t="shared" si="10"/>
        <v>0</v>
      </c>
      <c r="V43" s="64">
        <f t="shared" si="10"/>
        <v>0</v>
      </c>
      <c r="W43" s="64">
        <f t="shared" si="10"/>
        <v>0</v>
      </c>
      <c r="X43" s="64">
        <f t="shared" si="10"/>
        <v>0</v>
      </c>
      <c r="Y43" s="64">
        <f t="shared" si="10"/>
        <v>0</v>
      </c>
      <c r="Z43" s="64">
        <f t="shared" si="10"/>
        <v>0</v>
      </c>
      <c r="AA43" s="64">
        <f t="shared" si="10"/>
        <v>0</v>
      </c>
      <c r="AB43" s="64">
        <f t="shared" si="10"/>
        <v>99670957.681538448</v>
      </c>
      <c r="AC43" s="64">
        <f t="shared" si="10"/>
        <v>0</v>
      </c>
      <c r="AD43" s="64">
        <f t="shared" si="10"/>
        <v>0</v>
      </c>
      <c r="AE43" s="64">
        <f t="shared" si="10"/>
        <v>0</v>
      </c>
      <c r="AF43" s="64">
        <f t="shared" si="11"/>
        <v>99670957.681538448</v>
      </c>
      <c r="AG43" s="59" t="str">
        <f t="shared" si="12"/>
        <v>ok</v>
      </c>
    </row>
    <row r="44" spans="1:33">
      <c r="A44" s="299"/>
      <c r="B44" s="43" t="s">
        <v>933</v>
      </c>
      <c r="C44" s="61" t="s">
        <v>1330</v>
      </c>
      <c r="D44" s="61" t="s">
        <v>965</v>
      </c>
      <c r="F44" s="80">
        <v>0</v>
      </c>
      <c r="H44" s="64">
        <f t="shared" si="9"/>
        <v>0</v>
      </c>
      <c r="I44" s="64">
        <f t="shared" si="9"/>
        <v>0</v>
      </c>
      <c r="J44" s="64">
        <f t="shared" si="9"/>
        <v>0</v>
      </c>
      <c r="K44" s="64">
        <f t="shared" si="9"/>
        <v>0</v>
      </c>
      <c r="L44" s="64">
        <f t="shared" si="9"/>
        <v>0</v>
      </c>
      <c r="M44" s="64">
        <f t="shared" si="9"/>
        <v>0</v>
      </c>
      <c r="N44" s="64">
        <f t="shared" si="9"/>
        <v>0</v>
      </c>
      <c r="O44" s="64">
        <f t="shared" si="9"/>
        <v>0</v>
      </c>
      <c r="P44" s="64">
        <f t="shared" si="9"/>
        <v>0</v>
      </c>
      <c r="Q44" s="64">
        <f t="shared" si="9"/>
        <v>0</v>
      </c>
      <c r="R44" s="64">
        <f t="shared" si="10"/>
        <v>0</v>
      </c>
      <c r="S44" s="64">
        <f t="shared" si="10"/>
        <v>0</v>
      </c>
      <c r="T44" s="64">
        <f t="shared" si="10"/>
        <v>0</v>
      </c>
      <c r="U44" s="64">
        <f t="shared" si="10"/>
        <v>0</v>
      </c>
      <c r="V44" s="64">
        <f t="shared" si="10"/>
        <v>0</v>
      </c>
      <c r="W44" s="64">
        <f t="shared" si="10"/>
        <v>0</v>
      </c>
      <c r="X44" s="64">
        <f t="shared" si="10"/>
        <v>0</v>
      </c>
      <c r="Y44" s="64">
        <f t="shared" si="10"/>
        <v>0</v>
      </c>
      <c r="Z44" s="64">
        <f t="shared" si="10"/>
        <v>0</v>
      </c>
      <c r="AA44" s="64">
        <f t="shared" si="10"/>
        <v>0</v>
      </c>
      <c r="AB44" s="64">
        <f t="shared" si="10"/>
        <v>0</v>
      </c>
      <c r="AC44" s="64">
        <f t="shared" si="10"/>
        <v>0</v>
      </c>
      <c r="AD44" s="64">
        <f t="shared" si="10"/>
        <v>0</v>
      </c>
      <c r="AE44" s="64">
        <f t="shared" si="10"/>
        <v>0</v>
      </c>
      <c r="AF44" s="64">
        <f>SUM(H44:AE44)</f>
        <v>0</v>
      </c>
      <c r="AG44" s="59" t="str">
        <f t="shared" si="12"/>
        <v>ok</v>
      </c>
    </row>
    <row r="45" spans="1:33">
      <c r="A45" s="61"/>
      <c r="B45" s="61"/>
      <c r="W45" s="45"/>
      <c r="AF45" s="64"/>
      <c r="AG45" s="59"/>
    </row>
    <row r="46" spans="1:33">
      <c r="A46" s="61"/>
      <c r="B46" s="61" t="s">
        <v>977</v>
      </c>
      <c r="C46" s="45" t="s">
        <v>957</v>
      </c>
      <c r="F46" s="77">
        <f>SUM(F36:F45)</f>
        <v>1229620420.7223065</v>
      </c>
      <c r="G46" s="67"/>
      <c r="H46" s="63">
        <f t="shared" ref="H46:M46" si="13">SUM(H36:H45)</f>
        <v>0</v>
      </c>
      <c r="I46" s="63">
        <f t="shared" si="13"/>
        <v>0</v>
      </c>
      <c r="J46" s="63">
        <f t="shared" si="13"/>
        <v>0</v>
      </c>
      <c r="K46" s="63">
        <f t="shared" si="13"/>
        <v>0</v>
      </c>
      <c r="L46" s="63">
        <f t="shared" si="13"/>
        <v>0</v>
      </c>
      <c r="M46" s="63">
        <f t="shared" si="13"/>
        <v>0</v>
      </c>
      <c r="N46" s="63">
        <f>SUM(N36:N45)</f>
        <v>0</v>
      </c>
      <c r="O46" s="63">
        <f>SUM(O36:O45)</f>
        <v>0</v>
      </c>
      <c r="P46" s="63">
        <f>SUM(P36:P45)</f>
        <v>0</v>
      </c>
      <c r="Q46" s="63">
        <f t="shared" ref="Q46:AE46" si="14">SUM(Q36:Q45)</f>
        <v>0</v>
      </c>
      <c r="R46" s="63">
        <f t="shared" si="14"/>
        <v>146562262.09230772</v>
      </c>
      <c r="S46" s="63">
        <f t="shared" si="14"/>
        <v>0</v>
      </c>
      <c r="T46" s="63">
        <f t="shared" si="14"/>
        <v>215087763.53034049</v>
      </c>
      <c r="U46" s="63">
        <f>SUM(U36:U45)</f>
        <v>349501463.97388959</v>
      </c>
      <c r="V46" s="63">
        <f>SUM(V36:V45)</f>
        <v>71695921.176780164</v>
      </c>
      <c r="W46" s="63">
        <f>SUM(W36:W45)</f>
        <v>116500487.99129653</v>
      </c>
      <c r="X46" s="63">
        <f t="shared" si="14"/>
        <v>88873786.731525287</v>
      </c>
      <c r="Y46" s="63">
        <f t="shared" si="14"/>
        <v>67447218.596936226</v>
      </c>
      <c r="Z46" s="63">
        <f>SUM(Z36:Z45)</f>
        <v>32008282.897692304</v>
      </c>
      <c r="AA46" s="63">
        <f>SUM(AA36:AA45)</f>
        <v>42272276.049999997</v>
      </c>
      <c r="AB46" s="63">
        <f t="shared" si="14"/>
        <v>99670957.681538448</v>
      </c>
      <c r="AC46" s="63">
        <f t="shared" si="14"/>
        <v>0</v>
      </c>
      <c r="AD46" s="63">
        <f t="shared" si="14"/>
        <v>0</v>
      </c>
      <c r="AE46" s="63">
        <f t="shared" si="14"/>
        <v>0</v>
      </c>
      <c r="AF46" s="64">
        <f>SUM(H46:AE46)</f>
        <v>1229620420.7223067</v>
      </c>
      <c r="AG46" s="59" t="str">
        <f>IF(ABS(AF46-F46)&lt;1,"ok","err")</f>
        <v>ok</v>
      </c>
    </row>
    <row r="47" spans="1:33">
      <c r="A47" s="61"/>
      <c r="B47" s="61"/>
      <c r="W47" s="45"/>
      <c r="AG47" s="59"/>
    </row>
    <row r="48" spans="1:33" ht="15">
      <c r="A48" s="61"/>
      <c r="B48" s="66" t="s">
        <v>905</v>
      </c>
      <c r="C48" s="45" t="s">
        <v>1186</v>
      </c>
      <c r="F48" s="81">
        <f>F29+F33+F46</f>
        <v>3955594441.6692295</v>
      </c>
      <c r="G48" s="65"/>
      <c r="H48" s="65">
        <f t="shared" ref="H48:AE48" si="15">H29+H33+H46</f>
        <v>808968750.03534043</v>
      </c>
      <c r="I48" s="65">
        <f t="shared" si="15"/>
        <v>788310992.65260124</v>
      </c>
      <c r="J48" s="65">
        <f t="shared" si="15"/>
        <v>714725635.14051998</v>
      </c>
      <c r="K48" s="65">
        <f t="shared" si="15"/>
        <v>0</v>
      </c>
      <c r="L48" s="65">
        <f t="shared" si="15"/>
        <v>0</v>
      </c>
      <c r="M48" s="65">
        <f t="shared" si="15"/>
        <v>0</v>
      </c>
      <c r="N48" s="65">
        <f t="shared" si="15"/>
        <v>144847282.35879323</v>
      </c>
      <c r="O48" s="65">
        <f t="shared" si="15"/>
        <v>141148474.4426823</v>
      </c>
      <c r="P48" s="65">
        <f t="shared" si="15"/>
        <v>127972886.31698579</v>
      </c>
      <c r="Q48" s="65">
        <f t="shared" si="15"/>
        <v>0</v>
      </c>
      <c r="R48" s="65">
        <f t="shared" si="15"/>
        <v>146562262.09230772</v>
      </c>
      <c r="S48" s="65">
        <f t="shared" si="15"/>
        <v>0</v>
      </c>
      <c r="T48" s="65">
        <f t="shared" si="15"/>
        <v>215087763.53034049</v>
      </c>
      <c r="U48" s="65">
        <f t="shared" si="15"/>
        <v>349501463.97388959</v>
      </c>
      <c r="V48" s="65">
        <f t="shared" si="15"/>
        <v>71695921.176780164</v>
      </c>
      <c r="W48" s="65">
        <f t="shared" si="15"/>
        <v>116500487.99129653</v>
      </c>
      <c r="X48" s="65">
        <f t="shared" si="15"/>
        <v>88873786.731525287</v>
      </c>
      <c r="Y48" s="65">
        <f t="shared" si="15"/>
        <v>67447218.596936226</v>
      </c>
      <c r="Z48" s="65">
        <f t="shared" si="15"/>
        <v>32008282.897692304</v>
      </c>
      <c r="AA48" s="65">
        <f t="shared" si="15"/>
        <v>42272276.049999997</v>
      </c>
      <c r="AB48" s="65">
        <f t="shared" si="15"/>
        <v>99670957.681538448</v>
      </c>
      <c r="AC48" s="65">
        <f t="shared" si="15"/>
        <v>0</v>
      </c>
      <c r="AD48" s="65">
        <f t="shared" si="15"/>
        <v>0</v>
      </c>
      <c r="AE48" s="65">
        <f t="shared" si="15"/>
        <v>0</v>
      </c>
      <c r="AF48" s="64">
        <f>SUM(H48:AE48)</f>
        <v>3955594441.66923</v>
      </c>
      <c r="AG48" s="59" t="str">
        <f>IF(ABS(AF48-F48)&lt;1,"ok","err")</f>
        <v>ok</v>
      </c>
    </row>
    <row r="49" spans="1:33">
      <c r="A49" s="61"/>
      <c r="B49" s="61"/>
      <c r="W49" s="45"/>
      <c r="AG49" s="59"/>
    </row>
    <row r="50" spans="1:33">
      <c r="A50" s="61"/>
      <c r="B50" s="61"/>
      <c r="F50" s="81"/>
      <c r="W50" s="45"/>
      <c r="AG50" s="59"/>
    </row>
    <row r="51" spans="1:33">
      <c r="A51" s="61"/>
      <c r="B51" s="61"/>
      <c r="F51" s="81"/>
      <c r="W51" s="45"/>
      <c r="AG51" s="59"/>
    </row>
    <row r="52" spans="1:33">
      <c r="A52" s="61"/>
      <c r="B52" s="61"/>
      <c r="W52" s="45"/>
      <c r="AG52" s="59"/>
    </row>
    <row r="53" spans="1:33">
      <c r="A53" s="61"/>
      <c r="B53" s="61"/>
      <c r="W53" s="45"/>
      <c r="AG53" s="59"/>
    </row>
    <row r="54" spans="1:33" ht="15">
      <c r="A54" s="60" t="s">
        <v>1163</v>
      </c>
      <c r="B54" s="61"/>
      <c r="W54" s="45"/>
      <c r="AG54" s="59"/>
    </row>
    <row r="55" spans="1:33">
      <c r="A55" s="61"/>
      <c r="B55" s="61"/>
      <c r="F55" s="81"/>
      <c r="W55" s="45"/>
      <c r="AG55" s="59"/>
    </row>
    <row r="56" spans="1:33" ht="15">
      <c r="A56" s="60" t="s">
        <v>978</v>
      </c>
      <c r="B56" s="61"/>
      <c r="F56" s="81"/>
      <c r="W56" s="45"/>
      <c r="AG56" s="59"/>
    </row>
    <row r="57" spans="1:33">
      <c r="A57" s="61"/>
      <c r="B57" s="61"/>
      <c r="W57" s="45"/>
      <c r="AF57" s="64"/>
      <c r="AG57" s="59"/>
    </row>
    <row r="58" spans="1:33">
      <c r="A58" s="61"/>
      <c r="B58" s="61" t="s">
        <v>979</v>
      </c>
      <c r="C58" s="45" t="s">
        <v>980</v>
      </c>
      <c r="D58" s="45" t="s">
        <v>1186</v>
      </c>
      <c r="F58" s="77">
        <v>18647864.072307684</v>
      </c>
      <c r="G58" s="63"/>
      <c r="H58" s="64">
        <f t="shared" ref="H58:AE58" si="16">IF(VLOOKUP($D58,$C$6:$AE$651,H$2,)=0,0,((VLOOKUP($D58,$C$6:$AE$651,H$2,)/VLOOKUP($D58,$C$6:$AE$651,4,))*$F58))</f>
        <v>3813722.4409279185</v>
      </c>
      <c r="I58" s="64">
        <f t="shared" si="16"/>
        <v>3716335.5481630801</v>
      </c>
      <c r="J58" s="64">
        <f t="shared" si="16"/>
        <v>3369432.0005844273</v>
      </c>
      <c r="K58" s="64">
        <f t="shared" si="16"/>
        <v>0</v>
      </c>
      <c r="L58" s="64">
        <f t="shared" si="16"/>
        <v>0</v>
      </c>
      <c r="M58" s="64">
        <f t="shared" si="16"/>
        <v>0</v>
      </c>
      <c r="N58" s="64">
        <f t="shared" si="16"/>
        <v>682853.73349096603</v>
      </c>
      <c r="O58" s="64">
        <f t="shared" si="16"/>
        <v>665416.43847340473</v>
      </c>
      <c r="P58" s="64">
        <f t="shared" si="16"/>
        <v>603302.74606538878</v>
      </c>
      <c r="Q58" s="64">
        <f t="shared" si="16"/>
        <v>0</v>
      </c>
      <c r="R58" s="64">
        <f t="shared" si="16"/>
        <v>690938.66470141779</v>
      </c>
      <c r="S58" s="64">
        <f t="shared" si="16"/>
        <v>0</v>
      </c>
      <c r="T58" s="64">
        <f t="shared" si="16"/>
        <v>1013988.5261437135</v>
      </c>
      <c r="U58" s="64">
        <f t="shared" si="16"/>
        <v>1647655.2107064137</v>
      </c>
      <c r="V58" s="64">
        <f t="shared" si="16"/>
        <v>337996.17538123782</v>
      </c>
      <c r="W58" s="64">
        <f t="shared" si="16"/>
        <v>549218.40356880461</v>
      </c>
      <c r="X58" s="64">
        <f t="shared" si="16"/>
        <v>418977.80953028536</v>
      </c>
      <c r="Y58" s="64">
        <f t="shared" si="16"/>
        <v>317966.51122811536</v>
      </c>
      <c r="Z58" s="64">
        <f t="shared" si="16"/>
        <v>150896.69010968061</v>
      </c>
      <c r="AA58" s="64">
        <f t="shared" si="16"/>
        <v>199284.24651006851</v>
      </c>
      <c r="AB58" s="64">
        <f t="shared" si="16"/>
        <v>469878.92672276194</v>
      </c>
      <c r="AC58" s="64">
        <f t="shared" si="16"/>
        <v>0</v>
      </c>
      <c r="AD58" s="64">
        <f t="shared" si="16"/>
        <v>0</v>
      </c>
      <c r="AE58" s="64">
        <f t="shared" si="16"/>
        <v>0</v>
      </c>
      <c r="AF58" s="64">
        <f>SUM(H58:AE58)</f>
        <v>18647864.072307684</v>
      </c>
      <c r="AG58" s="59" t="str">
        <f>IF(ABS(AF58-F58)&lt;1,"ok","err")</f>
        <v>ok</v>
      </c>
    </row>
    <row r="59" spans="1:33">
      <c r="A59" s="61"/>
      <c r="B59" s="61"/>
      <c r="F59" s="81"/>
      <c r="O59" s="64"/>
      <c r="P59" s="64"/>
      <c r="W59" s="45"/>
      <c r="AF59" s="64"/>
      <c r="AG59" s="59"/>
    </row>
    <row r="60" spans="1:33">
      <c r="A60" s="61"/>
      <c r="B60" s="61" t="s">
        <v>203</v>
      </c>
      <c r="C60" s="45" t="s">
        <v>204</v>
      </c>
      <c r="D60" s="45" t="s">
        <v>1186</v>
      </c>
      <c r="F60" s="77">
        <v>198761866.97876918</v>
      </c>
      <c r="H60" s="64">
        <f t="shared" ref="H60:Q65" si="17">IF(VLOOKUP($D60,$C$6:$AE$651,H$2,)=0,0,((VLOOKUP($D60,$C$6:$AE$651,H$2,)/VLOOKUP($D60,$C$6:$AE$651,4,))*$F60))</f>
        <v>40649298.469701692</v>
      </c>
      <c r="I60" s="64">
        <f t="shared" si="17"/>
        <v>39611281.431924932</v>
      </c>
      <c r="J60" s="64">
        <f t="shared" si="17"/>
        <v>35913742.855338849</v>
      </c>
      <c r="K60" s="64">
        <f t="shared" si="17"/>
        <v>0</v>
      </c>
      <c r="L60" s="64">
        <f t="shared" si="17"/>
        <v>0</v>
      </c>
      <c r="M60" s="64">
        <f t="shared" si="17"/>
        <v>0</v>
      </c>
      <c r="N60" s="64">
        <f t="shared" si="17"/>
        <v>7278328.6287270337</v>
      </c>
      <c r="O60" s="64">
        <f t="shared" si="17"/>
        <v>7092469.8462245949</v>
      </c>
      <c r="P60" s="64">
        <f t="shared" si="17"/>
        <v>6430419.0386848738</v>
      </c>
      <c r="Q60" s="64">
        <f t="shared" si="17"/>
        <v>0</v>
      </c>
      <c r="R60" s="64">
        <f t="shared" ref="R60:AE65" si="18">IF(VLOOKUP($D60,$C$6:$AE$651,R$2,)=0,0,((VLOOKUP($D60,$C$6:$AE$651,R$2,)/VLOOKUP($D60,$C$6:$AE$651,4,))*$F60))</f>
        <v>7364503.4322087187</v>
      </c>
      <c r="S60" s="64">
        <f t="shared" si="18"/>
        <v>0</v>
      </c>
      <c r="T60" s="64">
        <f t="shared" si="18"/>
        <v>10807792.880186629</v>
      </c>
      <c r="U60" s="64">
        <f t="shared" si="18"/>
        <v>17561851.831794102</v>
      </c>
      <c r="V60" s="64">
        <f t="shared" si="18"/>
        <v>3602597.626728876</v>
      </c>
      <c r="W60" s="64">
        <f t="shared" si="18"/>
        <v>5853950.6105980342</v>
      </c>
      <c r="X60" s="64">
        <f t="shared" si="18"/>
        <v>4465756.0416574357</v>
      </c>
      <c r="Y60" s="64">
        <f t="shared" si="18"/>
        <v>3389107.5762547101</v>
      </c>
      <c r="Z60" s="64">
        <f t="shared" si="18"/>
        <v>1608361.5652076823</v>
      </c>
      <c r="AA60" s="64">
        <f t="shared" si="18"/>
        <v>2124109.6965426728</v>
      </c>
      <c r="AB60" s="64">
        <f t="shared" si="18"/>
        <v>5008295.4469883628</v>
      </c>
      <c r="AC60" s="64">
        <f t="shared" si="18"/>
        <v>0</v>
      </c>
      <c r="AD60" s="64">
        <f t="shared" si="18"/>
        <v>0</v>
      </c>
      <c r="AE60" s="64">
        <f t="shared" si="18"/>
        <v>0</v>
      </c>
      <c r="AF60" s="64">
        <f t="shared" ref="AF60:AF65" si="19">SUM(H60:AE60)</f>
        <v>198761866.97876918</v>
      </c>
      <c r="AG60" s="59" t="str">
        <f t="shared" ref="AG60:AG65" si="20">IF(ABS(AF60-F60)&lt;1,"ok","err")</f>
        <v>ok</v>
      </c>
    </row>
    <row r="61" spans="1:33">
      <c r="A61" s="62">
        <v>106</v>
      </c>
      <c r="B61" s="61" t="s">
        <v>1161</v>
      </c>
      <c r="C61" s="45" t="s">
        <v>1162</v>
      </c>
      <c r="D61" s="45" t="s">
        <v>1186</v>
      </c>
      <c r="F61" s="80">
        <v>0</v>
      </c>
      <c r="H61" s="64">
        <f t="shared" si="17"/>
        <v>0</v>
      </c>
      <c r="I61" s="64">
        <f t="shared" si="17"/>
        <v>0</v>
      </c>
      <c r="J61" s="64">
        <f t="shared" si="17"/>
        <v>0</v>
      </c>
      <c r="K61" s="64">
        <f t="shared" si="17"/>
        <v>0</v>
      </c>
      <c r="L61" s="64">
        <f t="shared" si="17"/>
        <v>0</v>
      </c>
      <c r="M61" s="64">
        <f t="shared" si="17"/>
        <v>0</v>
      </c>
      <c r="N61" s="64">
        <f t="shared" si="17"/>
        <v>0</v>
      </c>
      <c r="O61" s="64">
        <f t="shared" si="17"/>
        <v>0</v>
      </c>
      <c r="P61" s="64">
        <f t="shared" si="17"/>
        <v>0</v>
      </c>
      <c r="Q61" s="64">
        <f t="shared" si="17"/>
        <v>0</v>
      </c>
      <c r="R61" s="64">
        <f t="shared" si="18"/>
        <v>0</v>
      </c>
      <c r="S61" s="64">
        <f t="shared" si="18"/>
        <v>0</v>
      </c>
      <c r="T61" s="64">
        <f t="shared" si="18"/>
        <v>0</v>
      </c>
      <c r="U61" s="64">
        <f t="shared" si="18"/>
        <v>0</v>
      </c>
      <c r="V61" s="64">
        <f t="shared" si="18"/>
        <v>0</v>
      </c>
      <c r="W61" s="64">
        <f t="shared" si="18"/>
        <v>0</v>
      </c>
      <c r="X61" s="64">
        <f t="shared" si="18"/>
        <v>0</v>
      </c>
      <c r="Y61" s="64">
        <f t="shared" si="18"/>
        <v>0</v>
      </c>
      <c r="Z61" s="64">
        <f t="shared" si="18"/>
        <v>0</v>
      </c>
      <c r="AA61" s="64">
        <f t="shared" si="18"/>
        <v>0</v>
      </c>
      <c r="AB61" s="64">
        <f t="shared" si="18"/>
        <v>0</v>
      </c>
      <c r="AC61" s="64">
        <f t="shared" si="18"/>
        <v>0</v>
      </c>
      <c r="AD61" s="64">
        <f t="shared" si="18"/>
        <v>0</v>
      </c>
      <c r="AE61" s="64">
        <f t="shared" si="18"/>
        <v>0</v>
      </c>
      <c r="AF61" s="64">
        <f t="shared" si="19"/>
        <v>0</v>
      </c>
      <c r="AG61" s="59" t="str">
        <f t="shared" si="20"/>
        <v>ok</v>
      </c>
    </row>
    <row r="62" spans="1:33">
      <c r="A62" s="62">
        <v>105</v>
      </c>
      <c r="B62" s="61" t="s">
        <v>1317</v>
      </c>
      <c r="C62" s="45" t="s">
        <v>141</v>
      </c>
      <c r="D62" s="45" t="s">
        <v>957</v>
      </c>
      <c r="F62" s="80">
        <v>5684517.7999999998</v>
      </c>
      <c r="H62" s="64">
        <f t="shared" si="17"/>
        <v>0</v>
      </c>
      <c r="I62" s="64">
        <f t="shared" si="17"/>
        <v>0</v>
      </c>
      <c r="J62" s="64">
        <f t="shared" si="17"/>
        <v>0</v>
      </c>
      <c r="K62" s="64">
        <f t="shared" si="17"/>
        <v>0</v>
      </c>
      <c r="L62" s="64">
        <f t="shared" si="17"/>
        <v>0</v>
      </c>
      <c r="M62" s="64">
        <f t="shared" si="17"/>
        <v>0</v>
      </c>
      <c r="N62" s="64">
        <f t="shared" si="17"/>
        <v>0</v>
      </c>
      <c r="O62" s="64">
        <f t="shared" si="17"/>
        <v>0</v>
      </c>
      <c r="P62" s="64">
        <f t="shared" si="17"/>
        <v>0</v>
      </c>
      <c r="Q62" s="64">
        <f t="shared" si="17"/>
        <v>0</v>
      </c>
      <c r="R62" s="64">
        <f t="shared" si="18"/>
        <v>677555.2630970343</v>
      </c>
      <c r="S62" s="64">
        <f t="shared" si="18"/>
        <v>0</v>
      </c>
      <c r="T62" s="64">
        <f t="shared" si="18"/>
        <v>994347.68628207035</v>
      </c>
      <c r="U62" s="64">
        <f t="shared" si="18"/>
        <v>1615740.3208370388</v>
      </c>
      <c r="V62" s="64">
        <f t="shared" si="18"/>
        <v>331449.22876069008</v>
      </c>
      <c r="W62" s="64">
        <f t="shared" si="18"/>
        <v>538580.10694567964</v>
      </c>
      <c r="X62" s="64">
        <f t="shared" si="18"/>
        <v>410862.25807147124</v>
      </c>
      <c r="Y62" s="64">
        <f t="shared" si="18"/>
        <v>311807.5368734966</v>
      </c>
      <c r="Z62" s="64">
        <f t="shared" si="18"/>
        <v>147973.83876601935</v>
      </c>
      <c r="AA62" s="64">
        <f t="shared" si="18"/>
        <v>195424.1338246339</v>
      </c>
      <c r="AB62" s="64">
        <f t="shared" si="18"/>
        <v>460777.42654186691</v>
      </c>
      <c r="AC62" s="64">
        <f t="shared" si="18"/>
        <v>0</v>
      </c>
      <c r="AD62" s="64">
        <f t="shared" si="18"/>
        <v>0</v>
      </c>
      <c r="AE62" s="64">
        <f t="shared" si="18"/>
        <v>0</v>
      </c>
      <c r="AF62" s="64">
        <f t="shared" si="19"/>
        <v>5684517.8000000007</v>
      </c>
      <c r="AG62" s="59" t="str">
        <f t="shared" si="20"/>
        <v>ok</v>
      </c>
    </row>
    <row r="63" spans="1:33">
      <c r="A63" s="62">
        <v>105</v>
      </c>
      <c r="B63" s="61" t="s">
        <v>1318</v>
      </c>
      <c r="C63" s="45" t="s">
        <v>141</v>
      </c>
      <c r="D63" s="45" t="s">
        <v>645</v>
      </c>
      <c r="F63" s="80">
        <v>0</v>
      </c>
      <c r="H63" s="64">
        <f t="shared" si="17"/>
        <v>0</v>
      </c>
      <c r="I63" s="64">
        <f t="shared" si="17"/>
        <v>0</v>
      </c>
      <c r="J63" s="64">
        <f t="shared" si="17"/>
        <v>0</v>
      </c>
      <c r="K63" s="64">
        <f t="shared" si="17"/>
        <v>0</v>
      </c>
      <c r="L63" s="64">
        <f t="shared" si="17"/>
        <v>0</v>
      </c>
      <c r="M63" s="64">
        <f t="shared" si="17"/>
        <v>0</v>
      </c>
      <c r="N63" s="64">
        <f t="shared" si="17"/>
        <v>0</v>
      </c>
      <c r="O63" s="64">
        <f t="shared" si="17"/>
        <v>0</v>
      </c>
      <c r="P63" s="64">
        <f t="shared" si="17"/>
        <v>0</v>
      </c>
      <c r="Q63" s="64">
        <f t="shared" si="17"/>
        <v>0</v>
      </c>
      <c r="R63" s="64">
        <f t="shared" si="18"/>
        <v>0</v>
      </c>
      <c r="S63" s="64">
        <f t="shared" si="18"/>
        <v>0</v>
      </c>
      <c r="T63" s="64">
        <f t="shared" si="18"/>
        <v>0</v>
      </c>
      <c r="U63" s="64">
        <f t="shared" si="18"/>
        <v>0</v>
      </c>
      <c r="V63" s="64">
        <f t="shared" si="18"/>
        <v>0</v>
      </c>
      <c r="W63" s="64">
        <f t="shared" si="18"/>
        <v>0</v>
      </c>
      <c r="X63" s="64">
        <f t="shared" si="18"/>
        <v>0</v>
      </c>
      <c r="Y63" s="64">
        <f t="shared" si="18"/>
        <v>0</v>
      </c>
      <c r="Z63" s="64">
        <f t="shared" si="18"/>
        <v>0</v>
      </c>
      <c r="AA63" s="64">
        <f t="shared" si="18"/>
        <v>0</v>
      </c>
      <c r="AB63" s="64">
        <f t="shared" si="18"/>
        <v>0</v>
      </c>
      <c r="AC63" s="64">
        <f t="shared" si="18"/>
        <v>0</v>
      </c>
      <c r="AD63" s="64">
        <f t="shared" si="18"/>
        <v>0</v>
      </c>
      <c r="AE63" s="64">
        <f t="shared" si="18"/>
        <v>0</v>
      </c>
      <c r="AF63" s="64">
        <f t="shared" si="19"/>
        <v>0</v>
      </c>
      <c r="AG63" s="59" t="str">
        <f t="shared" si="20"/>
        <v>ok</v>
      </c>
    </row>
    <row r="64" spans="1:33">
      <c r="A64" s="61"/>
      <c r="B64" s="61" t="s">
        <v>764</v>
      </c>
      <c r="D64" s="45" t="s">
        <v>645</v>
      </c>
      <c r="F64" s="80">
        <v>0</v>
      </c>
      <c r="H64" s="45">
        <f t="shared" si="17"/>
        <v>0</v>
      </c>
      <c r="I64" s="45">
        <f t="shared" si="17"/>
        <v>0</v>
      </c>
      <c r="J64" s="45">
        <f t="shared" si="17"/>
        <v>0</v>
      </c>
      <c r="K64" s="45">
        <f t="shared" si="17"/>
        <v>0</v>
      </c>
      <c r="L64" s="45">
        <f t="shared" si="17"/>
        <v>0</v>
      </c>
      <c r="M64" s="45">
        <f t="shared" si="17"/>
        <v>0</v>
      </c>
      <c r="N64" s="45">
        <f t="shared" si="17"/>
        <v>0</v>
      </c>
      <c r="O64" s="64">
        <f t="shared" si="17"/>
        <v>0</v>
      </c>
      <c r="P64" s="64">
        <f t="shared" si="17"/>
        <v>0</v>
      </c>
      <c r="Q64" s="45">
        <f t="shared" si="17"/>
        <v>0</v>
      </c>
      <c r="R64" s="45">
        <f t="shared" si="18"/>
        <v>0</v>
      </c>
      <c r="S64" s="45">
        <f t="shared" si="18"/>
        <v>0</v>
      </c>
      <c r="T64" s="45">
        <f t="shared" si="18"/>
        <v>0</v>
      </c>
      <c r="U64" s="45">
        <f t="shared" si="18"/>
        <v>0</v>
      </c>
      <c r="V64" s="45">
        <f t="shared" si="18"/>
        <v>0</v>
      </c>
      <c r="W64" s="45">
        <f t="shared" si="18"/>
        <v>0</v>
      </c>
      <c r="X64" s="45">
        <f t="shared" si="18"/>
        <v>0</v>
      </c>
      <c r="Y64" s="45">
        <f t="shared" si="18"/>
        <v>0</v>
      </c>
      <c r="Z64" s="45">
        <f t="shared" si="18"/>
        <v>0</v>
      </c>
      <c r="AA64" s="45">
        <f t="shared" si="18"/>
        <v>0</v>
      </c>
      <c r="AB64" s="45">
        <f t="shared" si="18"/>
        <v>0</v>
      </c>
      <c r="AC64" s="45">
        <f t="shared" si="18"/>
        <v>0</v>
      </c>
      <c r="AD64" s="45">
        <f t="shared" si="18"/>
        <v>0</v>
      </c>
      <c r="AE64" s="45">
        <f t="shared" si="18"/>
        <v>0</v>
      </c>
      <c r="AF64" s="64">
        <f t="shared" si="19"/>
        <v>0</v>
      </c>
      <c r="AG64" s="59" t="str">
        <f t="shared" si="20"/>
        <v>ok</v>
      </c>
    </row>
    <row r="65" spans="1:33">
      <c r="A65" s="62"/>
      <c r="B65" s="61" t="s">
        <v>23</v>
      </c>
      <c r="D65" s="45" t="s">
        <v>957</v>
      </c>
      <c r="F65" s="77">
        <v>0</v>
      </c>
      <c r="H65" s="64">
        <f t="shared" si="17"/>
        <v>0</v>
      </c>
      <c r="I65" s="64">
        <f t="shared" si="17"/>
        <v>0</v>
      </c>
      <c r="J65" s="64">
        <f t="shared" si="17"/>
        <v>0</v>
      </c>
      <c r="K65" s="64">
        <f t="shared" si="17"/>
        <v>0</v>
      </c>
      <c r="L65" s="64">
        <f t="shared" si="17"/>
        <v>0</v>
      </c>
      <c r="M65" s="64">
        <f t="shared" si="17"/>
        <v>0</v>
      </c>
      <c r="N65" s="64">
        <f t="shared" si="17"/>
        <v>0</v>
      </c>
      <c r="O65" s="64">
        <f t="shared" si="17"/>
        <v>0</v>
      </c>
      <c r="P65" s="64">
        <f t="shared" si="17"/>
        <v>0</v>
      </c>
      <c r="Q65" s="64">
        <f t="shared" si="17"/>
        <v>0</v>
      </c>
      <c r="R65" s="64">
        <f t="shared" si="18"/>
        <v>0</v>
      </c>
      <c r="S65" s="64">
        <f t="shared" si="18"/>
        <v>0</v>
      </c>
      <c r="T65" s="64">
        <f t="shared" si="18"/>
        <v>0</v>
      </c>
      <c r="U65" s="64">
        <f t="shared" si="18"/>
        <v>0</v>
      </c>
      <c r="V65" s="64">
        <f t="shared" si="18"/>
        <v>0</v>
      </c>
      <c r="W65" s="64">
        <f t="shared" si="18"/>
        <v>0</v>
      </c>
      <c r="X65" s="64">
        <f t="shared" si="18"/>
        <v>0</v>
      </c>
      <c r="Y65" s="64">
        <f t="shared" si="18"/>
        <v>0</v>
      </c>
      <c r="Z65" s="64">
        <f t="shared" si="18"/>
        <v>0</v>
      </c>
      <c r="AA65" s="64">
        <f t="shared" si="18"/>
        <v>0</v>
      </c>
      <c r="AB65" s="64">
        <f t="shared" si="18"/>
        <v>0</v>
      </c>
      <c r="AC65" s="64">
        <f t="shared" si="18"/>
        <v>0</v>
      </c>
      <c r="AD65" s="64">
        <f t="shared" si="18"/>
        <v>0</v>
      </c>
      <c r="AE65" s="64">
        <f t="shared" si="18"/>
        <v>0</v>
      </c>
      <c r="AF65" s="64">
        <f t="shared" si="19"/>
        <v>0</v>
      </c>
      <c r="AG65" s="59" t="str">
        <f t="shared" si="20"/>
        <v>ok</v>
      </c>
    </row>
    <row r="66" spans="1:33">
      <c r="A66" s="61"/>
      <c r="B66" s="61"/>
      <c r="W66" s="45"/>
      <c r="AF66" s="64"/>
      <c r="AG66" s="59"/>
    </row>
    <row r="67" spans="1:33" s="61" customFormat="1">
      <c r="B67" s="61" t="s">
        <v>981</v>
      </c>
      <c r="C67" s="61" t="s">
        <v>982</v>
      </c>
      <c r="F67" s="81">
        <f>F15+SUM(F48:F65)</f>
        <v>4178762034.4303064</v>
      </c>
      <c r="G67" s="81"/>
      <c r="H67" s="81">
        <f t="shared" ref="H67:AE67" si="21">H15+SUM(H48:H65)</f>
        <v>853446770.69684696</v>
      </c>
      <c r="I67" s="81">
        <f t="shared" si="21"/>
        <v>831653226.3512001</v>
      </c>
      <c r="J67" s="81">
        <f t="shared" si="21"/>
        <v>754022062.308689</v>
      </c>
      <c r="K67" s="81">
        <f t="shared" si="21"/>
        <v>0</v>
      </c>
      <c r="L67" s="81">
        <f t="shared" si="21"/>
        <v>0</v>
      </c>
      <c r="M67" s="81">
        <f t="shared" si="21"/>
        <v>0</v>
      </c>
      <c r="N67" s="81">
        <f t="shared" si="21"/>
        <v>152811150.45287725</v>
      </c>
      <c r="O67" s="81">
        <f t="shared" si="21"/>
        <v>148908977.87662521</v>
      </c>
      <c r="P67" s="81">
        <f t="shared" si="21"/>
        <v>135008980.95163128</v>
      </c>
      <c r="Q67" s="81">
        <f t="shared" si="21"/>
        <v>0</v>
      </c>
      <c r="R67" s="81">
        <f t="shared" si="21"/>
        <v>155297976.98302206</v>
      </c>
      <c r="S67" s="81">
        <f t="shared" si="21"/>
        <v>0</v>
      </c>
      <c r="T67" s="81">
        <f t="shared" si="21"/>
        <v>227907880.74099761</v>
      </c>
      <c r="U67" s="81">
        <f t="shared" si="21"/>
        <v>370333191.72956675</v>
      </c>
      <c r="V67" s="81">
        <f t="shared" si="21"/>
        <v>75969293.580332547</v>
      </c>
      <c r="W67" s="81">
        <f t="shared" si="21"/>
        <v>123444397.24318892</v>
      </c>
      <c r="X67" s="81">
        <f t="shared" si="21"/>
        <v>94171030.722313166</v>
      </c>
      <c r="Y67" s="81">
        <f t="shared" si="21"/>
        <v>71467350.815306529</v>
      </c>
      <c r="Z67" s="81">
        <f t="shared" si="21"/>
        <v>33916108.483513705</v>
      </c>
      <c r="AA67" s="81">
        <f t="shared" si="21"/>
        <v>44791877.931702614</v>
      </c>
      <c r="AB67" s="81">
        <f t="shared" si="21"/>
        <v>105611757.56249273</v>
      </c>
      <c r="AC67" s="81">
        <f t="shared" si="21"/>
        <v>0</v>
      </c>
      <c r="AD67" s="81">
        <f t="shared" si="21"/>
        <v>0</v>
      </c>
      <c r="AE67" s="81">
        <f t="shared" si="21"/>
        <v>0</v>
      </c>
      <c r="AF67" s="81">
        <f>SUM(H67:AE67)</f>
        <v>4178762034.4303069</v>
      </c>
      <c r="AG67" s="94" t="str">
        <f>IF(ABS(AF67-F67)&lt;1,"ok","err")</f>
        <v>ok</v>
      </c>
    </row>
    <row r="68" spans="1:33">
      <c r="A68" s="61"/>
      <c r="B68" s="61"/>
      <c r="AG68" s="59"/>
    </row>
    <row r="69" spans="1:33" ht="15">
      <c r="A69" s="60"/>
      <c r="B69" s="61"/>
      <c r="AG69" s="59"/>
    </row>
    <row r="70" spans="1:33" ht="15">
      <c r="A70" s="60" t="s">
        <v>983</v>
      </c>
      <c r="B70" s="61"/>
      <c r="AG70" s="59"/>
    </row>
    <row r="71" spans="1:33" ht="15">
      <c r="A71" s="60"/>
      <c r="B71" s="61"/>
      <c r="AG71" s="59"/>
    </row>
    <row r="72" spans="1:33">
      <c r="A72" s="61"/>
      <c r="B72" s="61" t="s">
        <v>321</v>
      </c>
      <c r="C72" s="45" t="s">
        <v>123</v>
      </c>
      <c r="D72" s="45" t="s">
        <v>645</v>
      </c>
      <c r="F72" s="77">
        <v>46347392.66538465</v>
      </c>
      <c r="H72" s="64">
        <f t="shared" ref="H72:Q75" si="22">IF(VLOOKUP($D72,$C$6:$AE$651,H$2,)=0,0,((VLOOKUP($D72,$C$6:$AE$651,H$2,)/VLOOKUP($D72,$C$6:$AE$651,4,))*$F72))</f>
        <v>16216913.970645249</v>
      </c>
      <c r="I72" s="64">
        <f t="shared" si="22"/>
        <v>15802800.231038239</v>
      </c>
      <c r="J72" s="64">
        <f t="shared" si="22"/>
        <v>14327678.463701162</v>
      </c>
      <c r="K72" s="64">
        <f t="shared" si="22"/>
        <v>0</v>
      </c>
      <c r="L72" s="64">
        <f t="shared" si="22"/>
        <v>0</v>
      </c>
      <c r="M72" s="64">
        <f t="shared" si="22"/>
        <v>0</v>
      </c>
      <c r="N72" s="64">
        <f t="shared" si="22"/>
        <v>0</v>
      </c>
      <c r="O72" s="64">
        <f t="shared" si="22"/>
        <v>0</v>
      </c>
      <c r="P72" s="64">
        <f t="shared" si="22"/>
        <v>0</v>
      </c>
      <c r="Q72" s="64">
        <f t="shared" si="22"/>
        <v>0</v>
      </c>
      <c r="R72" s="64">
        <f t="shared" ref="R72:AE75" si="23">IF(VLOOKUP($D72,$C$6:$AE$651,R$2,)=0,0,((VLOOKUP($D72,$C$6:$AE$651,R$2,)/VLOOKUP($D72,$C$6:$AE$651,4,))*$F72))</f>
        <v>0</v>
      </c>
      <c r="S72" s="64">
        <f t="shared" si="23"/>
        <v>0</v>
      </c>
      <c r="T72" s="64">
        <f t="shared" si="23"/>
        <v>0</v>
      </c>
      <c r="U72" s="64">
        <f t="shared" si="23"/>
        <v>0</v>
      </c>
      <c r="V72" s="64">
        <f t="shared" si="23"/>
        <v>0</v>
      </c>
      <c r="W72" s="64">
        <f t="shared" si="23"/>
        <v>0</v>
      </c>
      <c r="X72" s="64">
        <f t="shared" si="23"/>
        <v>0</v>
      </c>
      <c r="Y72" s="64">
        <f t="shared" si="23"/>
        <v>0</v>
      </c>
      <c r="Z72" s="64">
        <f t="shared" si="23"/>
        <v>0</v>
      </c>
      <c r="AA72" s="64">
        <f t="shared" si="23"/>
        <v>0</v>
      </c>
      <c r="AB72" s="64">
        <f t="shared" si="23"/>
        <v>0</v>
      </c>
      <c r="AC72" s="64">
        <f t="shared" si="23"/>
        <v>0</v>
      </c>
      <c r="AD72" s="64">
        <f t="shared" si="23"/>
        <v>0</v>
      </c>
      <c r="AE72" s="64">
        <f t="shared" si="23"/>
        <v>0</v>
      </c>
      <c r="AF72" s="64">
        <f>SUM(H72:AE72)</f>
        <v>46347392.66538465</v>
      </c>
      <c r="AG72" s="59" t="str">
        <f>IF(ABS(AF72-F72)&lt;1,"ok","err")</f>
        <v>ok</v>
      </c>
    </row>
    <row r="73" spans="1:33">
      <c r="A73" s="61"/>
      <c r="B73" s="61" t="s">
        <v>24</v>
      </c>
      <c r="C73" s="45" t="s">
        <v>124</v>
      </c>
      <c r="D73" s="45" t="s">
        <v>1185</v>
      </c>
      <c r="F73" s="80">
        <v>3929933.6715384624</v>
      </c>
      <c r="H73" s="64">
        <f t="shared" si="22"/>
        <v>0</v>
      </c>
      <c r="I73" s="64">
        <f t="shared" si="22"/>
        <v>0</v>
      </c>
      <c r="J73" s="64">
        <f t="shared" si="22"/>
        <v>0</v>
      </c>
      <c r="K73" s="64">
        <f t="shared" si="22"/>
        <v>0</v>
      </c>
      <c r="L73" s="64">
        <f t="shared" si="22"/>
        <v>0</v>
      </c>
      <c r="M73" s="64">
        <f t="shared" si="22"/>
        <v>0</v>
      </c>
      <c r="N73" s="64">
        <f t="shared" si="22"/>
        <v>1375080.5082349358</v>
      </c>
      <c r="O73" s="64">
        <f t="shared" si="22"/>
        <v>1339966.5690134147</v>
      </c>
      <c r="P73" s="64">
        <f t="shared" si="22"/>
        <v>1214886.5942901119</v>
      </c>
      <c r="Q73" s="64">
        <f t="shared" si="22"/>
        <v>0</v>
      </c>
      <c r="R73" s="64">
        <f t="shared" si="23"/>
        <v>0</v>
      </c>
      <c r="S73" s="64">
        <f t="shared" si="23"/>
        <v>0</v>
      </c>
      <c r="T73" s="64">
        <f t="shared" si="23"/>
        <v>0</v>
      </c>
      <c r="U73" s="64">
        <f t="shared" si="23"/>
        <v>0</v>
      </c>
      <c r="V73" s="64">
        <f t="shared" si="23"/>
        <v>0</v>
      </c>
      <c r="W73" s="64">
        <f t="shared" si="23"/>
        <v>0</v>
      </c>
      <c r="X73" s="64">
        <f t="shared" si="23"/>
        <v>0</v>
      </c>
      <c r="Y73" s="64">
        <f t="shared" si="23"/>
        <v>0</v>
      </c>
      <c r="Z73" s="64">
        <f t="shared" si="23"/>
        <v>0</v>
      </c>
      <c r="AA73" s="64">
        <f t="shared" si="23"/>
        <v>0</v>
      </c>
      <c r="AB73" s="64">
        <f t="shared" si="23"/>
        <v>0</v>
      </c>
      <c r="AC73" s="64">
        <f t="shared" si="23"/>
        <v>0</v>
      </c>
      <c r="AD73" s="64">
        <f t="shared" si="23"/>
        <v>0</v>
      </c>
      <c r="AE73" s="64">
        <f t="shared" si="23"/>
        <v>0</v>
      </c>
      <c r="AF73" s="64">
        <f>SUM(H73:AE73)</f>
        <v>3929933.6715384629</v>
      </c>
      <c r="AG73" s="59" t="str">
        <f>IF(ABS(AF73-F73)&lt;1,"ok","err")</f>
        <v>ok</v>
      </c>
    </row>
    <row r="74" spans="1:33">
      <c r="A74" s="61"/>
      <c r="B74" s="61" t="s">
        <v>1316</v>
      </c>
      <c r="C74" s="45" t="s">
        <v>125</v>
      </c>
      <c r="D74" s="45" t="s">
        <v>957</v>
      </c>
      <c r="F74" s="80">
        <v>20107033.163846157</v>
      </c>
      <c r="H74" s="64">
        <f t="shared" si="22"/>
        <v>0</v>
      </c>
      <c r="I74" s="64">
        <f t="shared" si="22"/>
        <v>0</v>
      </c>
      <c r="J74" s="64">
        <f t="shared" si="22"/>
        <v>0</v>
      </c>
      <c r="K74" s="64">
        <f t="shared" si="22"/>
        <v>0</v>
      </c>
      <c r="L74" s="64">
        <f t="shared" si="22"/>
        <v>0</v>
      </c>
      <c r="M74" s="64">
        <f t="shared" si="22"/>
        <v>0</v>
      </c>
      <c r="N74" s="64">
        <f t="shared" si="22"/>
        <v>0</v>
      </c>
      <c r="O74" s="64">
        <f t="shared" si="22"/>
        <v>0</v>
      </c>
      <c r="P74" s="64">
        <f t="shared" si="22"/>
        <v>0</v>
      </c>
      <c r="Q74" s="64">
        <f t="shared" si="22"/>
        <v>0</v>
      </c>
      <c r="R74" s="64">
        <f t="shared" si="23"/>
        <v>2396619.4890674064</v>
      </c>
      <c r="S74" s="64">
        <f t="shared" si="23"/>
        <v>0</v>
      </c>
      <c r="T74" s="64">
        <f t="shared" si="23"/>
        <v>3517164.0951616485</v>
      </c>
      <c r="U74" s="64">
        <f t="shared" si="23"/>
        <v>5715127.5373319741</v>
      </c>
      <c r="V74" s="64">
        <f t="shared" si="23"/>
        <v>1172388.0317205493</v>
      </c>
      <c r="W74" s="64">
        <f t="shared" si="23"/>
        <v>1905042.5124439914</v>
      </c>
      <c r="X74" s="64">
        <f t="shared" si="23"/>
        <v>1453284.4015046959</v>
      </c>
      <c r="Y74" s="64">
        <f t="shared" si="23"/>
        <v>1102912.2794993413</v>
      </c>
      <c r="Z74" s="64">
        <f t="shared" si="23"/>
        <v>523406.73178118566</v>
      </c>
      <c r="AA74" s="64">
        <f t="shared" si="23"/>
        <v>691245.88541667047</v>
      </c>
      <c r="AB74" s="64">
        <f t="shared" si="23"/>
        <v>1629842.1999186992</v>
      </c>
      <c r="AC74" s="64">
        <f t="shared" si="23"/>
        <v>0</v>
      </c>
      <c r="AD74" s="64">
        <f t="shared" si="23"/>
        <v>0</v>
      </c>
      <c r="AE74" s="64">
        <f t="shared" si="23"/>
        <v>0</v>
      </c>
      <c r="AF74" s="64">
        <f>SUM(H74:AE74)</f>
        <v>20107033.163846161</v>
      </c>
      <c r="AG74" s="59" t="str">
        <f>IF(ABS(AF74-F74)&lt;1,"ok","err")</f>
        <v>ok</v>
      </c>
    </row>
    <row r="75" spans="1:33">
      <c r="A75" s="61"/>
      <c r="B75" s="61" t="s">
        <v>1355</v>
      </c>
      <c r="C75" s="45" t="s">
        <v>126</v>
      </c>
      <c r="D75" s="45" t="s">
        <v>1186</v>
      </c>
      <c r="F75" s="80">
        <v>10163121.252153838</v>
      </c>
      <c r="H75" s="64">
        <f t="shared" si="22"/>
        <v>2078485.9562961224</v>
      </c>
      <c r="I75" s="64">
        <f t="shared" si="22"/>
        <v>2025409.9152170073</v>
      </c>
      <c r="J75" s="64">
        <f t="shared" si="22"/>
        <v>1836346.8244966196</v>
      </c>
      <c r="K75" s="64">
        <f t="shared" si="22"/>
        <v>0</v>
      </c>
      <c r="L75" s="64">
        <f t="shared" si="22"/>
        <v>0</v>
      </c>
      <c r="M75" s="64">
        <f t="shared" si="22"/>
        <v>0</v>
      </c>
      <c r="N75" s="64">
        <f t="shared" si="22"/>
        <v>372156.57857891126</v>
      </c>
      <c r="O75" s="64">
        <f t="shared" si="22"/>
        <v>362653.21975530079</v>
      </c>
      <c r="P75" s="64">
        <f t="shared" si="22"/>
        <v>328801.13970399369</v>
      </c>
      <c r="Q75" s="64">
        <f t="shared" si="22"/>
        <v>0</v>
      </c>
      <c r="R75" s="64">
        <f t="shared" si="23"/>
        <v>376562.88140740321</v>
      </c>
      <c r="S75" s="64">
        <f t="shared" si="23"/>
        <v>0</v>
      </c>
      <c r="T75" s="64">
        <f t="shared" si="23"/>
        <v>552625.66798708099</v>
      </c>
      <c r="U75" s="64">
        <f t="shared" si="23"/>
        <v>897975.21170370269</v>
      </c>
      <c r="V75" s="64">
        <f t="shared" si="23"/>
        <v>184208.55599569366</v>
      </c>
      <c r="W75" s="64">
        <f t="shared" si="23"/>
        <v>299325.0705679009</v>
      </c>
      <c r="X75" s="64">
        <f t="shared" si="23"/>
        <v>228343.70004559783</v>
      </c>
      <c r="Y75" s="64">
        <f t="shared" si="23"/>
        <v>173292.3510813519</v>
      </c>
      <c r="Z75" s="64">
        <f t="shared" si="23"/>
        <v>82238.982018898067</v>
      </c>
      <c r="AA75" s="64">
        <f t="shared" si="23"/>
        <v>108610.29193866831</v>
      </c>
      <c r="AB75" s="64">
        <f t="shared" si="23"/>
        <v>256084.90535958603</v>
      </c>
      <c r="AC75" s="64">
        <f t="shared" si="23"/>
        <v>0</v>
      </c>
      <c r="AD75" s="64">
        <f t="shared" si="23"/>
        <v>0</v>
      </c>
      <c r="AE75" s="64">
        <f t="shared" si="23"/>
        <v>0</v>
      </c>
      <c r="AF75" s="64">
        <f>SUM(H75:AE75)</f>
        <v>10163121.25215384</v>
      </c>
      <c r="AG75" s="59" t="str">
        <f>IF(ABS(AF75-F75)&lt;1,"ok","err")</f>
        <v>ok</v>
      </c>
    </row>
    <row r="76" spans="1:33">
      <c r="A76" s="61"/>
      <c r="B76" s="61"/>
      <c r="F76" s="80"/>
      <c r="AF76" s="64"/>
      <c r="AG76" s="59"/>
    </row>
    <row r="77" spans="1:33" ht="15">
      <c r="A77" s="300" t="s">
        <v>984</v>
      </c>
      <c r="B77" s="61"/>
      <c r="C77" s="45" t="s">
        <v>985</v>
      </c>
      <c r="F77" s="77">
        <f>SUM(F72:F75)</f>
        <v>80547480.752923116</v>
      </c>
      <c r="G77" s="63"/>
      <c r="H77" s="63">
        <f t="shared" ref="H77:AE77" si="24">SUM(H72:H75)</f>
        <v>18295399.926941372</v>
      </c>
      <c r="I77" s="63">
        <f t="shared" si="24"/>
        <v>17828210.146255247</v>
      </c>
      <c r="J77" s="63">
        <f t="shared" si="24"/>
        <v>16164025.288197782</v>
      </c>
      <c r="K77" s="63">
        <f t="shared" si="24"/>
        <v>0</v>
      </c>
      <c r="L77" s="63">
        <f t="shared" si="24"/>
        <v>0</v>
      </c>
      <c r="M77" s="63">
        <f t="shared" si="24"/>
        <v>0</v>
      </c>
      <c r="N77" s="63">
        <f t="shared" si="24"/>
        <v>1747237.0868138471</v>
      </c>
      <c r="O77" s="63">
        <f t="shared" si="24"/>
        <v>1702619.7887687155</v>
      </c>
      <c r="P77" s="63">
        <f t="shared" si="24"/>
        <v>1543687.7339941056</v>
      </c>
      <c r="Q77" s="63">
        <f t="shared" si="24"/>
        <v>0</v>
      </c>
      <c r="R77" s="63">
        <f t="shared" si="24"/>
        <v>2773182.3704748098</v>
      </c>
      <c r="S77" s="63">
        <f t="shared" si="24"/>
        <v>0</v>
      </c>
      <c r="T77" s="63">
        <f t="shared" si="24"/>
        <v>4069789.7631487297</v>
      </c>
      <c r="U77" s="63">
        <f t="shared" si="24"/>
        <v>6613102.7490356769</v>
      </c>
      <c r="V77" s="63">
        <f t="shared" si="24"/>
        <v>1356596.587716243</v>
      </c>
      <c r="W77" s="63">
        <f t="shared" si="24"/>
        <v>2204367.5830118922</v>
      </c>
      <c r="X77" s="63">
        <f t="shared" si="24"/>
        <v>1681628.1015502936</v>
      </c>
      <c r="Y77" s="63">
        <f t="shared" si="24"/>
        <v>1276204.6305806933</v>
      </c>
      <c r="Z77" s="63">
        <f t="shared" si="24"/>
        <v>605645.71380008373</v>
      </c>
      <c r="AA77" s="63">
        <f t="shared" si="24"/>
        <v>799856.17735533882</v>
      </c>
      <c r="AB77" s="63">
        <f t="shared" si="24"/>
        <v>1885927.1052782852</v>
      </c>
      <c r="AC77" s="63">
        <f t="shared" si="24"/>
        <v>0</v>
      </c>
      <c r="AD77" s="63">
        <f t="shared" si="24"/>
        <v>0</v>
      </c>
      <c r="AE77" s="63">
        <f t="shared" si="24"/>
        <v>0</v>
      </c>
      <c r="AF77" s="64">
        <f>SUM(H77:AE77)</f>
        <v>80547480.752923116</v>
      </c>
      <c r="AG77" s="59" t="str">
        <f>IF(ABS(AF77-F77)&lt;1,"ok","err")</f>
        <v>ok</v>
      </c>
    </row>
    <row r="78" spans="1:33" ht="15">
      <c r="A78" s="300"/>
      <c r="B78" s="61"/>
      <c r="F78" s="77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4"/>
      <c r="AG78" s="59"/>
    </row>
    <row r="79" spans="1:33" ht="15">
      <c r="A79" s="66" t="s">
        <v>1164</v>
      </c>
      <c r="B79" s="61"/>
      <c r="F79" s="77">
        <f>F67+F77</f>
        <v>4259309515.1832294</v>
      </c>
      <c r="G79" s="63"/>
      <c r="H79" s="63">
        <f t="shared" ref="H79:AE79" si="25">H67+H77</f>
        <v>871742170.62378836</v>
      </c>
      <c r="I79" s="63">
        <f t="shared" si="25"/>
        <v>849481436.49745536</v>
      </c>
      <c r="J79" s="63">
        <f t="shared" si="25"/>
        <v>770186087.59688675</v>
      </c>
      <c r="K79" s="63">
        <f t="shared" si="25"/>
        <v>0</v>
      </c>
      <c r="L79" s="63">
        <f t="shared" si="25"/>
        <v>0</v>
      </c>
      <c r="M79" s="63">
        <f t="shared" si="25"/>
        <v>0</v>
      </c>
      <c r="N79" s="63">
        <f t="shared" si="25"/>
        <v>154558387.53969109</v>
      </c>
      <c r="O79" s="63">
        <f t="shared" si="25"/>
        <v>150611597.66539392</v>
      </c>
      <c r="P79" s="63">
        <f t="shared" si="25"/>
        <v>136552668.68562537</v>
      </c>
      <c r="Q79" s="63">
        <f t="shared" si="25"/>
        <v>0</v>
      </c>
      <c r="R79" s="63">
        <f t="shared" si="25"/>
        <v>158071159.35349688</v>
      </c>
      <c r="S79" s="63">
        <f t="shared" si="25"/>
        <v>0</v>
      </c>
      <c r="T79" s="63">
        <f t="shared" si="25"/>
        <v>231977670.50414634</v>
      </c>
      <c r="U79" s="63">
        <f t="shared" si="25"/>
        <v>376946294.47860241</v>
      </c>
      <c r="V79" s="63">
        <f t="shared" si="25"/>
        <v>77325890.168048784</v>
      </c>
      <c r="W79" s="63">
        <f t="shared" si="25"/>
        <v>125648764.82620081</v>
      </c>
      <c r="X79" s="63">
        <f t="shared" si="25"/>
        <v>95852658.823863462</v>
      </c>
      <c r="Y79" s="63">
        <f t="shared" si="25"/>
        <v>72743555.445887223</v>
      </c>
      <c r="Z79" s="63">
        <f t="shared" si="25"/>
        <v>34521754.197313786</v>
      </c>
      <c r="AA79" s="63">
        <f t="shared" si="25"/>
        <v>45591734.109057955</v>
      </c>
      <c r="AB79" s="63">
        <f t="shared" si="25"/>
        <v>107497684.66777101</v>
      </c>
      <c r="AC79" s="63">
        <f t="shared" si="25"/>
        <v>0</v>
      </c>
      <c r="AD79" s="63">
        <f t="shared" si="25"/>
        <v>0</v>
      </c>
      <c r="AE79" s="63">
        <f t="shared" si="25"/>
        <v>0</v>
      </c>
      <c r="AF79" s="64">
        <f>SUM(H79:AE79)</f>
        <v>4259309515.1832294</v>
      </c>
      <c r="AG79" s="59" t="str">
        <f>IF(ABS(AF79-F79)&lt;1,"ok","err")</f>
        <v>ok</v>
      </c>
    </row>
    <row r="80" spans="1:33" ht="15">
      <c r="A80" s="66"/>
      <c r="B80" s="61"/>
      <c r="F80" s="77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4"/>
      <c r="AG80" s="59"/>
    </row>
    <row r="81" spans="1:37" ht="15">
      <c r="A81" s="66"/>
      <c r="B81" s="61"/>
      <c r="F81" s="77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5"/>
      <c r="AA81" s="65">
        <f>R79+T79+U79+V79+W79+X79+Y79+Z79+AA79</f>
        <v>1218679481.9066176</v>
      </c>
      <c r="AB81" s="63"/>
      <c r="AC81" s="63"/>
      <c r="AD81" s="63"/>
      <c r="AE81" s="63"/>
      <c r="AF81" s="64"/>
      <c r="AG81" s="59"/>
    </row>
    <row r="82" spans="1:37" ht="15">
      <c r="A82" s="66"/>
      <c r="B82" s="61"/>
      <c r="F82" s="77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4"/>
      <c r="AG82" s="59"/>
    </row>
    <row r="83" spans="1:37" ht="15">
      <c r="A83" s="66"/>
      <c r="B83" s="61"/>
      <c r="F83" s="77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4"/>
      <c r="AG83" s="59"/>
    </row>
    <row r="84" spans="1:37" ht="15">
      <c r="A84" s="66"/>
      <c r="B84" s="61"/>
      <c r="F84" s="77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4"/>
      <c r="AG84" s="59"/>
    </row>
    <row r="85" spans="1:37" ht="15">
      <c r="A85" s="66"/>
      <c r="B85" s="61"/>
      <c r="F85" s="77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/>
      <c r="AG85" s="59"/>
    </row>
    <row r="86" spans="1:37" ht="15">
      <c r="A86" s="66"/>
      <c r="B86" s="61"/>
      <c r="F86" s="77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4"/>
      <c r="AG86" s="59"/>
    </row>
    <row r="87" spans="1:37" ht="15">
      <c r="A87" s="66"/>
      <c r="B87" s="61"/>
      <c r="F87" s="77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4"/>
      <c r="AG87" s="59"/>
    </row>
    <row r="88" spans="1:37" ht="15">
      <c r="A88" s="66"/>
      <c r="B88" s="61"/>
      <c r="F88" s="77"/>
      <c r="G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4"/>
      <c r="AG88" s="59"/>
      <c r="AH88" s="63"/>
      <c r="AI88" s="63"/>
      <c r="AJ88" s="63"/>
      <c r="AK88" s="63"/>
    </row>
    <row r="89" spans="1:37">
      <c r="A89" s="61"/>
      <c r="B89" s="61"/>
      <c r="AG89" s="59"/>
      <c r="AH89" s="65"/>
    </row>
    <row r="90" spans="1:37" ht="15">
      <c r="A90" s="60" t="s">
        <v>987</v>
      </c>
      <c r="B90" s="61"/>
      <c r="AG90" s="59"/>
      <c r="AH90" s="65"/>
      <c r="AI90" s="65"/>
    </row>
    <row r="91" spans="1:37">
      <c r="A91" s="61"/>
      <c r="B91" s="61"/>
      <c r="AG91" s="59"/>
      <c r="AI91" s="65"/>
    </row>
    <row r="92" spans="1:37" ht="15">
      <c r="A92" s="60" t="s">
        <v>988</v>
      </c>
      <c r="B92" s="61"/>
      <c r="AG92" s="59"/>
    </row>
    <row r="93" spans="1:37">
      <c r="A93" s="61" t="s">
        <v>956</v>
      </c>
      <c r="B93" s="61"/>
      <c r="F93" s="81">
        <f>F67</f>
        <v>4178762034.4303064</v>
      </c>
      <c r="G93" s="65"/>
      <c r="H93" s="65">
        <f t="shared" ref="H93:M93" si="26">H67</f>
        <v>853446770.69684696</v>
      </c>
      <c r="I93" s="65">
        <f t="shared" si="26"/>
        <v>831653226.3512001</v>
      </c>
      <c r="J93" s="65">
        <f t="shared" si="26"/>
        <v>754022062.308689</v>
      </c>
      <c r="K93" s="65">
        <f t="shared" si="26"/>
        <v>0</v>
      </c>
      <c r="L93" s="65">
        <f t="shared" si="26"/>
        <v>0</v>
      </c>
      <c r="M93" s="65">
        <f t="shared" si="26"/>
        <v>0</v>
      </c>
      <c r="N93" s="65">
        <f>N67</f>
        <v>152811150.45287725</v>
      </c>
      <c r="O93" s="65">
        <f>O67</f>
        <v>148908977.87662521</v>
      </c>
      <c r="P93" s="65">
        <f>P67</f>
        <v>135008980.95163128</v>
      </c>
      <c r="Q93" s="65">
        <f t="shared" ref="Q93:AB93" si="27">Q67</f>
        <v>0</v>
      </c>
      <c r="R93" s="65">
        <f t="shared" si="27"/>
        <v>155297976.98302206</v>
      </c>
      <c r="S93" s="65">
        <f t="shared" si="27"/>
        <v>0</v>
      </c>
      <c r="T93" s="65">
        <f t="shared" si="27"/>
        <v>227907880.74099761</v>
      </c>
      <c r="U93" s="65">
        <f t="shared" si="27"/>
        <v>370333191.72956675</v>
      </c>
      <c r="V93" s="65">
        <f t="shared" si="27"/>
        <v>75969293.580332547</v>
      </c>
      <c r="W93" s="65">
        <f t="shared" si="27"/>
        <v>123444397.24318892</v>
      </c>
      <c r="X93" s="65">
        <f t="shared" si="27"/>
        <v>94171030.722313166</v>
      </c>
      <c r="Y93" s="65">
        <f t="shared" si="27"/>
        <v>71467350.815306529</v>
      </c>
      <c r="Z93" s="65">
        <f t="shared" si="27"/>
        <v>33916108.483513705</v>
      </c>
      <c r="AA93" s="65">
        <f t="shared" si="27"/>
        <v>44791877.931702614</v>
      </c>
      <c r="AB93" s="65">
        <f t="shared" si="27"/>
        <v>105611757.56249273</v>
      </c>
      <c r="AC93" s="65">
        <f>AC67</f>
        <v>0</v>
      </c>
      <c r="AD93" s="65">
        <f>AD67</f>
        <v>0</v>
      </c>
      <c r="AE93" s="65">
        <f>AE67</f>
        <v>0</v>
      </c>
      <c r="AF93" s="64">
        <f>SUM(H93:AE93)</f>
        <v>4178762034.4303069</v>
      </c>
      <c r="AG93" s="59" t="str">
        <f>IF(ABS(AF93-F93)&lt;1,"ok","err")</f>
        <v>ok</v>
      </c>
    </row>
    <row r="94" spans="1:37">
      <c r="A94" s="61" t="s">
        <v>983</v>
      </c>
      <c r="B94" s="61"/>
      <c r="F94" s="80">
        <f>F77</f>
        <v>80547480.752923116</v>
      </c>
      <c r="G94" s="68"/>
      <c r="H94" s="68">
        <f t="shared" ref="H94:AE94" si="28">H77</f>
        <v>18295399.926941372</v>
      </c>
      <c r="I94" s="68">
        <f t="shared" si="28"/>
        <v>17828210.146255247</v>
      </c>
      <c r="J94" s="68">
        <f t="shared" si="28"/>
        <v>16164025.288197782</v>
      </c>
      <c r="K94" s="68">
        <f>K77</f>
        <v>0</v>
      </c>
      <c r="L94" s="68">
        <f t="shared" si="28"/>
        <v>0</v>
      </c>
      <c r="M94" s="68">
        <f t="shared" si="28"/>
        <v>0</v>
      </c>
      <c r="N94" s="68">
        <f>N77</f>
        <v>1747237.0868138471</v>
      </c>
      <c r="O94" s="68">
        <f>O77</f>
        <v>1702619.7887687155</v>
      </c>
      <c r="P94" s="68">
        <f>P77</f>
        <v>1543687.7339941056</v>
      </c>
      <c r="Q94" s="68">
        <f t="shared" si="28"/>
        <v>0</v>
      </c>
      <c r="R94" s="68">
        <f>R77</f>
        <v>2773182.3704748098</v>
      </c>
      <c r="S94" s="68">
        <f t="shared" si="28"/>
        <v>0</v>
      </c>
      <c r="T94" s="68">
        <f t="shared" si="28"/>
        <v>4069789.7631487297</v>
      </c>
      <c r="U94" s="68">
        <f>U77</f>
        <v>6613102.7490356769</v>
      </c>
      <c r="V94" s="68">
        <f>V77</f>
        <v>1356596.587716243</v>
      </c>
      <c r="W94" s="68">
        <f>W77</f>
        <v>2204367.5830118922</v>
      </c>
      <c r="X94" s="68">
        <f t="shared" si="28"/>
        <v>1681628.1015502936</v>
      </c>
      <c r="Y94" s="68">
        <f t="shared" si="28"/>
        <v>1276204.6305806933</v>
      </c>
      <c r="Z94" s="68">
        <f>Z77</f>
        <v>605645.71380008373</v>
      </c>
      <c r="AA94" s="68">
        <f>AA77</f>
        <v>799856.17735533882</v>
      </c>
      <c r="AB94" s="68">
        <f t="shared" si="28"/>
        <v>1885927.1052782852</v>
      </c>
      <c r="AC94" s="68">
        <f t="shared" si="28"/>
        <v>0</v>
      </c>
      <c r="AD94" s="68">
        <f t="shared" si="28"/>
        <v>0</v>
      </c>
      <c r="AE94" s="64">
        <f t="shared" si="28"/>
        <v>0</v>
      </c>
      <c r="AF94" s="64">
        <f>SUM(H94:AE94)</f>
        <v>80547480.752923116</v>
      </c>
      <c r="AG94" s="59" t="str">
        <f>IF(ABS(AF94-F94)&lt;1,"ok","err")</f>
        <v>ok</v>
      </c>
    </row>
    <row r="95" spans="1:37">
      <c r="A95" s="61"/>
      <c r="B95" s="61"/>
      <c r="W95" s="45"/>
      <c r="AF95" s="64"/>
      <c r="AG95" s="59"/>
    </row>
    <row r="96" spans="1:37" ht="15">
      <c r="A96" s="300" t="s">
        <v>989</v>
      </c>
      <c r="B96" s="61"/>
      <c r="C96" s="45" t="s">
        <v>990</v>
      </c>
      <c r="F96" s="81">
        <f>F93+F94</f>
        <v>4259309515.1832294</v>
      </c>
      <c r="G96" s="65"/>
      <c r="H96" s="65">
        <f t="shared" ref="H96:AE96" si="29">H93+H94</f>
        <v>871742170.62378836</v>
      </c>
      <c r="I96" s="65">
        <f t="shared" si="29"/>
        <v>849481436.49745536</v>
      </c>
      <c r="J96" s="65">
        <f t="shared" si="29"/>
        <v>770186087.59688675</v>
      </c>
      <c r="K96" s="65">
        <f>K93+K94</f>
        <v>0</v>
      </c>
      <c r="L96" s="65">
        <f t="shared" si="29"/>
        <v>0</v>
      </c>
      <c r="M96" s="65">
        <f t="shared" si="29"/>
        <v>0</v>
      </c>
      <c r="N96" s="65">
        <f t="shared" si="29"/>
        <v>154558387.53969109</v>
      </c>
      <c r="O96" s="65">
        <f>O93+O94</f>
        <v>150611597.66539392</v>
      </c>
      <c r="P96" s="65">
        <f>P93+P94</f>
        <v>136552668.68562537</v>
      </c>
      <c r="Q96" s="65">
        <f t="shared" si="29"/>
        <v>0</v>
      </c>
      <c r="R96" s="65">
        <f>R93+R94</f>
        <v>158071159.35349688</v>
      </c>
      <c r="S96" s="65">
        <f t="shared" si="29"/>
        <v>0</v>
      </c>
      <c r="T96" s="65">
        <f t="shared" si="29"/>
        <v>231977670.50414634</v>
      </c>
      <c r="U96" s="65">
        <f>U93+U94</f>
        <v>376946294.47860241</v>
      </c>
      <c r="V96" s="65">
        <f>V93+V94</f>
        <v>77325890.168048784</v>
      </c>
      <c r="W96" s="65">
        <f>W93+W94</f>
        <v>125648764.82620081</v>
      </c>
      <c r="X96" s="65">
        <f t="shared" si="29"/>
        <v>95852658.823863462</v>
      </c>
      <c r="Y96" s="65">
        <f t="shared" si="29"/>
        <v>72743555.445887223</v>
      </c>
      <c r="Z96" s="65">
        <f>Z93+Z94</f>
        <v>34521754.197313786</v>
      </c>
      <c r="AA96" s="65">
        <f>AA93+AA94</f>
        <v>45591734.109057955</v>
      </c>
      <c r="AB96" s="65">
        <f t="shared" si="29"/>
        <v>107497684.66777101</v>
      </c>
      <c r="AC96" s="65">
        <f t="shared" si="29"/>
        <v>0</v>
      </c>
      <c r="AD96" s="65">
        <f t="shared" si="29"/>
        <v>0</v>
      </c>
      <c r="AE96" s="65">
        <f t="shared" si="29"/>
        <v>0</v>
      </c>
      <c r="AF96" s="64">
        <f>SUM(H96:AE96)</f>
        <v>4259309515.1832294</v>
      </c>
      <c r="AG96" s="59" t="str">
        <f>IF(ABS(AF96-F96)&lt;1,"ok","err")</f>
        <v>ok</v>
      </c>
    </row>
    <row r="97" spans="1:33">
      <c r="A97" s="61"/>
      <c r="B97" s="61"/>
      <c r="W97" s="45"/>
      <c r="AG97" s="59"/>
    </row>
    <row r="98" spans="1:33" ht="15">
      <c r="A98" s="301" t="s">
        <v>765</v>
      </c>
      <c r="B98" s="61"/>
      <c r="W98" s="45"/>
      <c r="AG98" s="59"/>
    </row>
    <row r="99" spans="1:33">
      <c r="A99" s="69" t="s">
        <v>628</v>
      </c>
      <c r="B99" s="61"/>
      <c r="C99" s="45" t="s">
        <v>2</v>
      </c>
      <c r="D99" s="45" t="s">
        <v>645</v>
      </c>
      <c r="F99" s="77">
        <v>952228396.15821803</v>
      </c>
      <c r="H99" s="64">
        <f t="shared" ref="H99:Q103" si="30">IF(VLOOKUP($D99,$C$6:$AE$651,H$2,)=0,0,((VLOOKUP($D99,$C$6:$AE$651,H$2,)/VLOOKUP($D99,$C$6:$AE$651,4,))*$F99))</f>
        <v>333183920.23455942</v>
      </c>
      <c r="I99" s="64">
        <f t="shared" si="30"/>
        <v>324675763.90870041</v>
      </c>
      <c r="J99" s="64">
        <f t="shared" si="30"/>
        <v>294368712.0149582</v>
      </c>
      <c r="K99" s="64">
        <f t="shared" si="30"/>
        <v>0</v>
      </c>
      <c r="L99" s="64">
        <f t="shared" si="30"/>
        <v>0</v>
      </c>
      <c r="M99" s="64">
        <f t="shared" si="30"/>
        <v>0</v>
      </c>
      <c r="N99" s="64">
        <f t="shared" si="30"/>
        <v>0</v>
      </c>
      <c r="O99" s="64">
        <f t="shared" si="30"/>
        <v>0</v>
      </c>
      <c r="P99" s="64">
        <f t="shared" si="30"/>
        <v>0</v>
      </c>
      <c r="Q99" s="64">
        <f t="shared" si="30"/>
        <v>0</v>
      </c>
      <c r="R99" s="64">
        <f t="shared" ref="R99:AE103" si="31">IF(VLOOKUP($D99,$C$6:$AE$651,R$2,)=0,0,((VLOOKUP($D99,$C$6:$AE$651,R$2,)/VLOOKUP($D99,$C$6:$AE$651,4,))*$F99))</f>
        <v>0</v>
      </c>
      <c r="S99" s="64">
        <f t="shared" si="31"/>
        <v>0</v>
      </c>
      <c r="T99" s="64">
        <f t="shared" si="31"/>
        <v>0</v>
      </c>
      <c r="U99" s="64">
        <f t="shared" si="31"/>
        <v>0</v>
      </c>
      <c r="V99" s="64">
        <f t="shared" si="31"/>
        <v>0</v>
      </c>
      <c r="W99" s="64">
        <f t="shared" si="31"/>
        <v>0</v>
      </c>
      <c r="X99" s="64">
        <f t="shared" si="31"/>
        <v>0</v>
      </c>
      <c r="Y99" s="64">
        <f t="shared" si="31"/>
        <v>0</v>
      </c>
      <c r="Z99" s="64">
        <f t="shared" si="31"/>
        <v>0</v>
      </c>
      <c r="AA99" s="64">
        <f t="shared" si="31"/>
        <v>0</v>
      </c>
      <c r="AB99" s="64">
        <f t="shared" si="31"/>
        <v>0</v>
      </c>
      <c r="AC99" s="64">
        <f t="shared" si="31"/>
        <v>0</v>
      </c>
      <c r="AD99" s="64">
        <f t="shared" si="31"/>
        <v>0</v>
      </c>
      <c r="AE99" s="64">
        <f t="shared" si="31"/>
        <v>0</v>
      </c>
      <c r="AF99" s="64">
        <f>SUM(H99:AE99)</f>
        <v>952228396.15821791</v>
      </c>
      <c r="AG99" s="59" t="str">
        <f>IF(ABS(AF99-F99)&lt;1,"ok","err")</f>
        <v>ok</v>
      </c>
    </row>
    <row r="100" spans="1:33">
      <c r="A100" s="61" t="s">
        <v>624</v>
      </c>
      <c r="B100" s="61"/>
      <c r="C100" s="45" t="s">
        <v>3</v>
      </c>
      <c r="D100" s="45" t="s">
        <v>1184</v>
      </c>
      <c r="F100" s="80">
        <v>153569620.03692299</v>
      </c>
      <c r="H100" s="64">
        <f t="shared" si="30"/>
        <v>0</v>
      </c>
      <c r="I100" s="64">
        <f t="shared" si="30"/>
        <v>0</v>
      </c>
      <c r="J100" s="64">
        <f t="shared" si="30"/>
        <v>0</v>
      </c>
      <c r="K100" s="64">
        <f t="shared" si="30"/>
        <v>0</v>
      </c>
      <c r="L100" s="64">
        <f t="shared" si="30"/>
        <v>0</v>
      </c>
      <c r="M100" s="64">
        <f t="shared" si="30"/>
        <v>0</v>
      </c>
      <c r="N100" s="64">
        <f t="shared" si="30"/>
        <v>53733881.744408809</v>
      </c>
      <c r="O100" s="64">
        <f t="shared" si="30"/>
        <v>52361737.897986673</v>
      </c>
      <c r="P100" s="64">
        <f t="shared" si="30"/>
        <v>47474000.394527502</v>
      </c>
      <c r="Q100" s="64">
        <f t="shared" si="30"/>
        <v>0</v>
      </c>
      <c r="R100" s="64">
        <f t="shared" si="31"/>
        <v>0</v>
      </c>
      <c r="S100" s="64">
        <f t="shared" si="31"/>
        <v>0</v>
      </c>
      <c r="T100" s="64">
        <f t="shared" si="31"/>
        <v>0</v>
      </c>
      <c r="U100" s="64">
        <f t="shared" si="31"/>
        <v>0</v>
      </c>
      <c r="V100" s="64">
        <f t="shared" si="31"/>
        <v>0</v>
      </c>
      <c r="W100" s="64">
        <f t="shared" si="31"/>
        <v>0</v>
      </c>
      <c r="X100" s="64">
        <f t="shared" si="31"/>
        <v>0</v>
      </c>
      <c r="Y100" s="64">
        <f t="shared" si="31"/>
        <v>0</v>
      </c>
      <c r="Z100" s="64">
        <f t="shared" si="31"/>
        <v>0</v>
      </c>
      <c r="AA100" s="64">
        <f t="shared" si="31"/>
        <v>0</v>
      </c>
      <c r="AB100" s="64">
        <f t="shared" si="31"/>
        <v>0</v>
      </c>
      <c r="AC100" s="64">
        <f t="shared" si="31"/>
        <v>0</v>
      </c>
      <c r="AD100" s="64">
        <f t="shared" si="31"/>
        <v>0</v>
      </c>
      <c r="AE100" s="64">
        <f t="shared" si="31"/>
        <v>0</v>
      </c>
      <c r="AF100" s="64">
        <f>SUM(H100:AE100)</f>
        <v>153569620.03692299</v>
      </c>
      <c r="AG100" s="59" t="str">
        <f>IF(ABS(AF100-F100)&lt;1,"ok","err")</f>
        <v>ok</v>
      </c>
    </row>
    <row r="101" spans="1:33">
      <c r="A101" s="61" t="s">
        <v>320</v>
      </c>
      <c r="B101" s="61"/>
      <c r="C101" s="45" t="s">
        <v>25</v>
      </c>
      <c r="D101" s="45" t="s">
        <v>957</v>
      </c>
      <c r="F101" s="80">
        <f>483072654.071365+121196</f>
        <v>483193850.071365</v>
      </c>
      <c r="H101" s="64">
        <f t="shared" si="30"/>
        <v>0</v>
      </c>
      <c r="I101" s="64">
        <f t="shared" si="30"/>
        <v>0</v>
      </c>
      <c r="J101" s="64">
        <f t="shared" si="30"/>
        <v>0</v>
      </c>
      <c r="K101" s="64">
        <f t="shared" si="30"/>
        <v>0</v>
      </c>
      <c r="L101" s="64">
        <f t="shared" si="30"/>
        <v>0</v>
      </c>
      <c r="M101" s="64">
        <f t="shared" si="30"/>
        <v>0</v>
      </c>
      <c r="N101" s="64">
        <f t="shared" si="30"/>
        <v>0</v>
      </c>
      <c r="O101" s="64">
        <f t="shared" si="30"/>
        <v>0</v>
      </c>
      <c r="P101" s="64">
        <f t="shared" si="30"/>
        <v>0</v>
      </c>
      <c r="Q101" s="64">
        <f t="shared" si="30"/>
        <v>0</v>
      </c>
      <c r="R101" s="64">
        <f t="shared" si="31"/>
        <v>57593369.874217421</v>
      </c>
      <c r="S101" s="64">
        <f t="shared" si="31"/>
        <v>0</v>
      </c>
      <c r="T101" s="64">
        <f t="shared" si="31"/>
        <v>84521274.054975674</v>
      </c>
      <c r="U101" s="64">
        <f t="shared" si="31"/>
        <v>137340723.31355727</v>
      </c>
      <c r="V101" s="64">
        <f t="shared" si="31"/>
        <v>28173758.018325225</v>
      </c>
      <c r="W101" s="64">
        <f t="shared" si="31"/>
        <v>45780241.104519092</v>
      </c>
      <c r="X101" s="64">
        <f t="shared" si="31"/>
        <v>34924002.934174813</v>
      </c>
      <c r="Y101" s="64">
        <f t="shared" si="31"/>
        <v>26504180.217919968</v>
      </c>
      <c r="Z101" s="64">
        <f t="shared" si="31"/>
        <v>12578032.364186158</v>
      </c>
      <c r="AA101" s="64">
        <f t="shared" si="31"/>
        <v>16611389.557015112</v>
      </c>
      <c r="AB101" s="64">
        <f t="shared" si="31"/>
        <v>39166878.632474378</v>
      </c>
      <c r="AC101" s="64">
        <f t="shared" si="31"/>
        <v>0</v>
      </c>
      <c r="AD101" s="64">
        <f t="shared" si="31"/>
        <v>0</v>
      </c>
      <c r="AE101" s="64">
        <f t="shared" si="31"/>
        <v>0</v>
      </c>
      <c r="AF101" s="64">
        <f>SUM(H101:AE101)</f>
        <v>483193850.07136506</v>
      </c>
      <c r="AG101" s="59" t="str">
        <f>IF(ABS(AF101-F101)&lt;1,"ok","err")</f>
        <v>ok</v>
      </c>
    </row>
    <row r="102" spans="1:33">
      <c r="A102" s="69" t="s">
        <v>625</v>
      </c>
      <c r="B102" s="61"/>
      <c r="C102" s="45" t="s">
        <v>26</v>
      </c>
      <c r="D102" s="45" t="s">
        <v>1186</v>
      </c>
      <c r="F102" s="80">
        <v>123073416.19769301</v>
      </c>
      <c r="H102" s="64">
        <f t="shared" si="30"/>
        <v>25170059.552923311</v>
      </c>
      <c r="I102" s="64">
        <f t="shared" si="30"/>
        <v>24527319.047148924</v>
      </c>
      <c r="J102" s="64">
        <f t="shared" si="30"/>
        <v>22237801.892473511</v>
      </c>
      <c r="K102" s="64">
        <f t="shared" si="30"/>
        <v>0</v>
      </c>
      <c r="L102" s="64">
        <f t="shared" si="30"/>
        <v>0</v>
      </c>
      <c r="M102" s="64">
        <f t="shared" si="30"/>
        <v>0</v>
      </c>
      <c r="N102" s="64">
        <f t="shared" si="30"/>
        <v>4506743.582976046</v>
      </c>
      <c r="O102" s="64">
        <f t="shared" si="30"/>
        <v>4391659.7611111477</v>
      </c>
      <c r="P102" s="64">
        <f t="shared" si="30"/>
        <v>3981717.6740353699</v>
      </c>
      <c r="Q102" s="64">
        <f t="shared" si="30"/>
        <v>0</v>
      </c>
      <c r="R102" s="64">
        <f t="shared" si="31"/>
        <v>4560103.0508451452</v>
      </c>
      <c r="S102" s="64">
        <f t="shared" si="31"/>
        <v>0</v>
      </c>
      <c r="T102" s="64">
        <f t="shared" si="31"/>
        <v>6692189.0578928441</v>
      </c>
      <c r="U102" s="64">
        <f t="shared" si="31"/>
        <v>10874304.67700066</v>
      </c>
      <c r="V102" s="64">
        <f t="shared" si="31"/>
        <v>2230729.6859642812</v>
      </c>
      <c r="W102" s="64">
        <f t="shared" si="31"/>
        <v>3624768.2256668871</v>
      </c>
      <c r="X102" s="64">
        <f t="shared" si="31"/>
        <v>2765197.672504128</v>
      </c>
      <c r="Y102" s="64">
        <f t="shared" si="31"/>
        <v>2098536.5734952781</v>
      </c>
      <c r="Z102" s="64">
        <f t="shared" si="31"/>
        <v>995898.03275656374</v>
      </c>
      <c r="AA102" s="64">
        <f t="shared" si="31"/>
        <v>1315249.4525525642</v>
      </c>
      <c r="AB102" s="64">
        <f t="shared" si="31"/>
        <v>3101138.2583463527</v>
      </c>
      <c r="AC102" s="64">
        <f t="shared" si="31"/>
        <v>0</v>
      </c>
      <c r="AD102" s="64">
        <f t="shared" si="31"/>
        <v>0</v>
      </c>
      <c r="AE102" s="64">
        <f t="shared" si="31"/>
        <v>0</v>
      </c>
      <c r="AF102" s="64">
        <f>SUM(H102:AE102)</f>
        <v>123073416.19769301</v>
      </c>
      <c r="AG102" s="59" t="str">
        <f>IF(ABS(AF102-F102)&lt;1,"ok","err")</f>
        <v>ok</v>
      </c>
    </row>
    <row r="103" spans="1:33">
      <c r="A103" s="69" t="s">
        <v>319</v>
      </c>
      <c r="B103" s="61"/>
      <c r="C103" s="45" t="s">
        <v>991</v>
      </c>
      <c r="D103" s="45" t="s">
        <v>1186</v>
      </c>
      <c r="F103" s="80">
        <v>0</v>
      </c>
      <c r="H103" s="64">
        <f t="shared" si="30"/>
        <v>0</v>
      </c>
      <c r="I103" s="64">
        <f t="shared" si="30"/>
        <v>0</v>
      </c>
      <c r="J103" s="64">
        <f t="shared" si="30"/>
        <v>0</v>
      </c>
      <c r="K103" s="64">
        <f t="shared" si="30"/>
        <v>0</v>
      </c>
      <c r="L103" s="64">
        <f t="shared" si="30"/>
        <v>0</v>
      </c>
      <c r="M103" s="64">
        <f t="shared" si="30"/>
        <v>0</v>
      </c>
      <c r="N103" s="64">
        <f t="shared" si="30"/>
        <v>0</v>
      </c>
      <c r="O103" s="64">
        <f t="shared" si="30"/>
        <v>0</v>
      </c>
      <c r="P103" s="64">
        <f t="shared" si="30"/>
        <v>0</v>
      </c>
      <c r="Q103" s="64">
        <f t="shared" si="30"/>
        <v>0</v>
      </c>
      <c r="R103" s="64">
        <f t="shared" si="31"/>
        <v>0</v>
      </c>
      <c r="S103" s="64">
        <f t="shared" si="31"/>
        <v>0</v>
      </c>
      <c r="T103" s="64">
        <f t="shared" si="31"/>
        <v>0</v>
      </c>
      <c r="U103" s="64">
        <f t="shared" si="31"/>
        <v>0</v>
      </c>
      <c r="V103" s="64">
        <f t="shared" si="31"/>
        <v>0</v>
      </c>
      <c r="W103" s="64">
        <f t="shared" si="31"/>
        <v>0</v>
      </c>
      <c r="X103" s="64">
        <f t="shared" si="31"/>
        <v>0</v>
      </c>
      <c r="Y103" s="64">
        <f t="shared" si="31"/>
        <v>0</v>
      </c>
      <c r="Z103" s="64">
        <f t="shared" si="31"/>
        <v>0</v>
      </c>
      <c r="AA103" s="64">
        <f t="shared" si="31"/>
        <v>0</v>
      </c>
      <c r="AB103" s="64">
        <f t="shared" si="31"/>
        <v>0</v>
      </c>
      <c r="AC103" s="64">
        <f t="shared" si="31"/>
        <v>0</v>
      </c>
      <c r="AD103" s="64">
        <f t="shared" si="31"/>
        <v>0</v>
      </c>
      <c r="AE103" s="64">
        <f t="shared" si="31"/>
        <v>0</v>
      </c>
      <c r="AF103" s="64">
        <f>SUM(H103:AE103)</f>
        <v>0</v>
      </c>
      <c r="AG103" s="59" t="str">
        <f>IF(ABS(AF103-F103)&lt;1,"ok","err")</f>
        <v>ok</v>
      </c>
    </row>
    <row r="104" spans="1:33">
      <c r="A104" s="61"/>
      <c r="B104" s="61"/>
      <c r="W104" s="45"/>
      <c r="AF104" s="64"/>
      <c r="AG104" s="59"/>
    </row>
    <row r="105" spans="1:33">
      <c r="A105" s="61" t="s">
        <v>992</v>
      </c>
      <c r="B105" s="61"/>
      <c r="C105" s="45" t="s">
        <v>993</v>
      </c>
      <c r="F105" s="81">
        <f>SUM(F99:F103)</f>
        <v>1712065282.4641993</v>
      </c>
      <c r="G105" s="65"/>
      <c r="H105" s="65">
        <f t="shared" ref="H105:M105" si="32">SUM(H99:H103)</f>
        <v>358353979.78748274</v>
      </c>
      <c r="I105" s="65">
        <f t="shared" si="32"/>
        <v>349203082.95584935</v>
      </c>
      <c r="J105" s="65">
        <f t="shared" si="32"/>
        <v>316606513.90743172</v>
      </c>
      <c r="K105" s="65">
        <f t="shared" si="32"/>
        <v>0</v>
      </c>
      <c r="L105" s="65">
        <f t="shared" si="32"/>
        <v>0</v>
      </c>
      <c r="M105" s="65">
        <f t="shared" si="32"/>
        <v>0</v>
      </c>
      <c r="N105" s="65">
        <f>SUM(N99:N103)</f>
        <v>58240625.327384852</v>
      </c>
      <c r="O105" s="65">
        <f>SUM(O99:O103)</f>
        <v>56753397.659097821</v>
      </c>
      <c r="P105" s="65">
        <f>SUM(P99:P103)</f>
        <v>51455718.068562873</v>
      </c>
      <c r="Q105" s="65">
        <f t="shared" ref="Q105:AB105" si="33">SUM(Q99:Q103)</f>
        <v>0</v>
      </c>
      <c r="R105" s="65">
        <f t="shared" si="33"/>
        <v>62153472.925062567</v>
      </c>
      <c r="S105" s="65">
        <f t="shared" si="33"/>
        <v>0</v>
      </c>
      <c r="T105" s="65">
        <f t="shared" si="33"/>
        <v>91213463.112868518</v>
      </c>
      <c r="U105" s="65">
        <f t="shared" si="33"/>
        <v>148215027.99055794</v>
      </c>
      <c r="V105" s="65">
        <f t="shared" si="33"/>
        <v>30404487.704289507</v>
      </c>
      <c r="W105" s="65">
        <f t="shared" si="33"/>
        <v>49405009.33018598</v>
      </c>
      <c r="X105" s="65">
        <f t="shared" si="33"/>
        <v>37689200.60667894</v>
      </c>
      <c r="Y105" s="65">
        <f t="shared" si="33"/>
        <v>28602716.791415244</v>
      </c>
      <c r="Z105" s="65">
        <f t="shared" si="33"/>
        <v>13573930.396942722</v>
      </c>
      <c r="AA105" s="65">
        <f t="shared" si="33"/>
        <v>17926639.009567674</v>
      </c>
      <c r="AB105" s="65">
        <f t="shared" si="33"/>
        <v>42268016.890820727</v>
      </c>
      <c r="AC105" s="65">
        <f>SUM(AC99:AC103)</f>
        <v>0</v>
      </c>
      <c r="AD105" s="65">
        <f>SUM(AD99:AD103)</f>
        <v>0</v>
      </c>
      <c r="AE105" s="65">
        <f>SUM(AE99:AE103)</f>
        <v>0</v>
      </c>
      <c r="AF105" s="64">
        <f>SUM(H105:AE105)</f>
        <v>1712065282.4641993</v>
      </c>
      <c r="AG105" s="59" t="str">
        <f>IF(ABS(AF105-F105)&lt;1,"ok","err")</f>
        <v>ok</v>
      </c>
    </row>
    <row r="106" spans="1:33">
      <c r="A106" s="61"/>
      <c r="B106" s="61"/>
      <c r="F106" s="81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4"/>
      <c r="AG106" s="59"/>
    </row>
    <row r="107" spans="1:33" ht="15">
      <c r="A107" s="60" t="s">
        <v>994</v>
      </c>
      <c r="B107" s="61"/>
      <c r="C107" s="45" t="s">
        <v>995</v>
      </c>
      <c r="F107" s="81">
        <f>F96-F105</f>
        <v>2547244232.7190304</v>
      </c>
      <c r="G107" s="65"/>
      <c r="H107" s="65">
        <f t="shared" ref="H107:M107" si="34">H96-H105</f>
        <v>513388190.83630562</v>
      </c>
      <c r="I107" s="65">
        <f t="shared" si="34"/>
        <v>500278353.54160601</v>
      </c>
      <c r="J107" s="65">
        <f t="shared" si="34"/>
        <v>453579573.68945503</v>
      </c>
      <c r="K107" s="65">
        <f t="shared" si="34"/>
        <v>0</v>
      </c>
      <c r="L107" s="65">
        <f t="shared" si="34"/>
        <v>0</v>
      </c>
      <c r="M107" s="65">
        <f t="shared" si="34"/>
        <v>0</v>
      </c>
      <c r="N107" s="65">
        <f>N96-N105</f>
        <v>96317762.212306231</v>
      </c>
      <c r="O107" s="65">
        <f>O96-O105</f>
        <v>93858200.006296098</v>
      </c>
      <c r="P107" s="65">
        <f>P96-P105</f>
        <v>85096950.617062509</v>
      </c>
      <c r="Q107" s="65">
        <f t="shared" ref="Q107:AB107" si="35">Q96-Q105</f>
        <v>0</v>
      </c>
      <c r="R107" s="65">
        <f t="shared" si="35"/>
        <v>95917686.428434312</v>
      </c>
      <c r="S107" s="65">
        <f t="shared" si="35"/>
        <v>0</v>
      </c>
      <c r="T107" s="65">
        <f t="shared" si="35"/>
        <v>140764207.39127782</v>
      </c>
      <c r="U107" s="65">
        <f t="shared" si="35"/>
        <v>228731266.48804447</v>
      </c>
      <c r="V107" s="65">
        <f t="shared" si="35"/>
        <v>46921402.463759273</v>
      </c>
      <c r="W107" s="65">
        <f t="shared" si="35"/>
        <v>76243755.496014833</v>
      </c>
      <c r="X107" s="65">
        <f t="shared" si="35"/>
        <v>58163458.217184521</v>
      </c>
      <c r="Y107" s="65">
        <f t="shared" si="35"/>
        <v>44140838.654471979</v>
      </c>
      <c r="Z107" s="65">
        <f t="shared" si="35"/>
        <v>20947823.800371066</v>
      </c>
      <c r="AA107" s="65">
        <f t="shared" si="35"/>
        <v>27665095.099490281</v>
      </c>
      <c r="AB107" s="65">
        <f t="shared" si="35"/>
        <v>65229667.776950285</v>
      </c>
      <c r="AC107" s="65">
        <f>AC96-AC105</f>
        <v>0</v>
      </c>
      <c r="AD107" s="65">
        <f>AD96-AD105</f>
        <v>0</v>
      </c>
      <c r="AE107" s="65">
        <f>AE96-AE105</f>
        <v>0</v>
      </c>
      <c r="AF107" s="64">
        <f>SUM(H107:AE107)</f>
        <v>2547244232.7190309</v>
      </c>
      <c r="AG107" s="59" t="str">
        <f>IF(ABS(AF107-F107)&lt;1,"ok","err")</f>
        <v>ok</v>
      </c>
    </row>
    <row r="108" spans="1:33">
      <c r="A108" s="61"/>
      <c r="B108" s="61"/>
      <c r="W108" s="45"/>
      <c r="AG108" s="59"/>
    </row>
    <row r="109" spans="1:33" ht="15">
      <c r="A109" s="60" t="s">
        <v>996</v>
      </c>
      <c r="B109" s="61"/>
      <c r="W109" s="45"/>
      <c r="AG109" s="59"/>
    </row>
    <row r="110" spans="1:33">
      <c r="A110" s="61" t="s">
        <v>20</v>
      </c>
      <c r="B110" s="61"/>
      <c r="C110" s="45" t="s">
        <v>998</v>
      </c>
      <c r="D110" s="45" t="s">
        <v>999</v>
      </c>
      <c r="F110" s="77">
        <v>80312762.803111494</v>
      </c>
      <c r="G110" s="63"/>
      <c r="H110" s="64">
        <f t="shared" ref="H110:Q113" si="36">IF(VLOOKUP($D110,$C$6:$AE$651,H$2,)=0,0,((VLOOKUP($D110,$C$6:$AE$651,H$2,)/VLOOKUP($D110,$C$6:$AE$651,4,))*$F110))</f>
        <v>4044911.2788433288</v>
      </c>
      <c r="I110" s="64">
        <f t="shared" si="36"/>
        <v>3941620.7675233302</v>
      </c>
      <c r="J110" s="64">
        <f t="shared" si="36"/>
        <v>3573687.8374251854</v>
      </c>
      <c r="K110" s="64">
        <f t="shared" si="36"/>
        <v>54582124.401785523</v>
      </c>
      <c r="L110" s="64">
        <f t="shared" si="36"/>
        <v>0</v>
      </c>
      <c r="M110" s="64">
        <f t="shared" si="36"/>
        <v>0</v>
      </c>
      <c r="N110" s="64">
        <f t="shared" si="36"/>
        <v>933045.22891062708</v>
      </c>
      <c r="O110" s="64">
        <f t="shared" si="36"/>
        <v>909219.06508771528</v>
      </c>
      <c r="P110" s="64">
        <f t="shared" si="36"/>
        <v>824347.47178904875</v>
      </c>
      <c r="Q110" s="64">
        <f t="shared" si="36"/>
        <v>0</v>
      </c>
      <c r="R110" s="64">
        <f t="shared" ref="R110:AE113" si="37">IF(VLOOKUP($D110,$C$6:$AE$651,R$2,)=0,0,((VLOOKUP($D110,$C$6:$AE$651,R$2,)/VLOOKUP($D110,$C$6:$AE$651,4,))*$F110))</f>
        <v>859736.4333189741</v>
      </c>
      <c r="S110" s="64">
        <f t="shared" si="37"/>
        <v>0</v>
      </c>
      <c r="T110" s="64">
        <f t="shared" si="37"/>
        <v>1769686.5925036445</v>
      </c>
      <c r="U110" s="64">
        <f t="shared" si="37"/>
        <v>2526180.2274413919</v>
      </c>
      <c r="V110" s="64">
        <f t="shared" si="37"/>
        <v>589895.53083454818</v>
      </c>
      <c r="W110" s="64">
        <f t="shared" si="37"/>
        <v>842060.07581379719</v>
      </c>
      <c r="X110" s="64">
        <f t="shared" si="37"/>
        <v>130006.1970412853</v>
      </c>
      <c r="Y110" s="64">
        <f t="shared" si="37"/>
        <v>98663.022171975841</v>
      </c>
      <c r="Z110" s="64">
        <f t="shared" si="37"/>
        <v>31409.934413534684</v>
      </c>
      <c r="AA110" s="64">
        <f t="shared" si="37"/>
        <v>1656975.2218310747</v>
      </c>
      <c r="AB110" s="64">
        <f t="shared" si="37"/>
        <v>156373.44129865858</v>
      </c>
      <c r="AC110" s="64">
        <f t="shared" si="37"/>
        <v>2493400.3566691312</v>
      </c>
      <c r="AD110" s="64">
        <f t="shared" si="37"/>
        <v>349419.71840870695</v>
      </c>
      <c r="AE110" s="64">
        <f t="shared" si="37"/>
        <v>0</v>
      </c>
      <c r="AF110" s="64">
        <f>SUM(H110:AE110)</f>
        <v>80312762.803111479</v>
      </c>
      <c r="AG110" s="59" t="str">
        <f>IF(ABS(AF110-F110)&lt;1,"ok","err")</f>
        <v>ok</v>
      </c>
    </row>
    <row r="111" spans="1:33">
      <c r="A111" s="61" t="s">
        <v>986</v>
      </c>
      <c r="B111" s="61"/>
      <c r="C111" s="45" t="s">
        <v>4</v>
      </c>
      <c r="D111" s="45" t="s">
        <v>982</v>
      </c>
      <c r="F111" s="80">
        <v>28316606.484293766</v>
      </c>
      <c r="G111" s="64"/>
      <c r="H111" s="64">
        <f t="shared" si="36"/>
        <v>5783223.8739597378</v>
      </c>
      <c r="I111" s="64">
        <f t="shared" si="36"/>
        <v>5635543.959657602</v>
      </c>
      <c r="J111" s="64">
        <f t="shared" si="36"/>
        <v>5109490.7637595655</v>
      </c>
      <c r="K111" s="64">
        <f t="shared" si="36"/>
        <v>0</v>
      </c>
      <c r="L111" s="64">
        <f t="shared" si="36"/>
        <v>0</v>
      </c>
      <c r="M111" s="64">
        <f t="shared" si="36"/>
        <v>0</v>
      </c>
      <c r="N111" s="64">
        <f t="shared" si="36"/>
        <v>1035496.4408439328</v>
      </c>
      <c r="O111" s="64">
        <f t="shared" si="36"/>
        <v>1009054.0915631857</v>
      </c>
      <c r="P111" s="64">
        <f t="shared" si="36"/>
        <v>914863.33846096776</v>
      </c>
      <c r="Q111" s="64">
        <f t="shared" si="36"/>
        <v>0</v>
      </c>
      <c r="R111" s="64">
        <f t="shared" si="37"/>
        <v>1052347.9599466263</v>
      </c>
      <c r="S111" s="64">
        <f t="shared" si="37"/>
        <v>0</v>
      </c>
      <c r="T111" s="64">
        <f t="shared" si="37"/>
        <v>1544375.5161071296</v>
      </c>
      <c r="U111" s="64">
        <f t="shared" si="37"/>
        <v>2509494.240609061</v>
      </c>
      <c r="V111" s="64">
        <f t="shared" si="37"/>
        <v>514791.83870237664</v>
      </c>
      <c r="W111" s="64">
        <f t="shared" si="37"/>
        <v>836498.08020302025</v>
      </c>
      <c r="X111" s="64">
        <f t="shared" si="37"/>
        <v>638132.5371516688</v>
      </c>
      <c r="Y111" s="64">
        <f t="shared" si="37"/>
        <v>484285.25789167132</v>
      </c>
      <c r="Z111" s="64">
        <f t="shared" si="37"/>
        <v>229826.22353062648</v>
      </c>
      <c r="AA111" s="64">
        <f t="shared" si="37"/>
        <v>303523.85961060371</v>
      </c>
      <c r="AB111" s="64">
        <f t="shared" si="37"/>
        <v>715658.50229599129</v>
      </c>
      <c r="AC111" s="64">
        <f t="shared" si="37"/>
        <v>0</v>
      </c>
      <c r="AD111" s="64">
        <f t="shared" si="37"/>
        <v>0</v>
      </c>
      <c r="AE111" s="64">
        <f t="shared" si="37"/>
        <v>0</v>
      </c>
      <c r="AF111" s="64">
        <f>SUM(H111:AE111)</f>
        <v>28316606.484293763</v>
      </c>
      <c r="AG111" s="59" t="str">
        <f>IF(ABS(AF111-F111)&lt;1,"ok","err")</f>
        <v>ok</v>
      </c>
    </row>
    <row r="112" spans="1:33">
      <c r="A112" s="61" t="s">
        <v>1000</v>
      </c>
      <c r="B112" s="61"/>
      <c r="C112" s="45" t="s">
        <v>1001</v>
      </c>
      <c r="D112" s="45" t="s">
        <v>982</v>
      </c>
      <c r="F112" s="80">
        <v>5537585.1506020222</v>
      </c>
      <c r="H112" s="64">
        <f t="shared" si="36"/>
        <v>1130965.1340039545</v>
      </c>
      <c r="I112" s="64">
        <f t="shared" si="36"/>
        <v>1102084.9042724967</v>
      </c>
      <c r="J112" s="64">
        <f t="shared" si="36"/>
        <v>999210.13473937928</v>
      </c>
      <c r="K112" s="64">
        <f t="shared" si="36"/>
        <v>0</v>
      </c>
      <c r="L112" s="64">
        <f t="shared" si="36"/>
        <v>0</v>
      </c>
      <c r="M112" s="64">
        <f t="shared" si="36"/>
        <v>0</v>
      </c>
      <c r="N112" s="64">
        <f t="shared" si="36"/>
        <v>202501.30316636426</v>
      </c>
      <c r="O112" s="64">
        <f t="shared" si="36"/>
        <v>197330.24706522742</v>
      </c>
      <c r="P112" s="64">
        <f t="shared" si="36"/>
        <v>178910.3380273217</v>
      </c>
      <c r="Q112" s="64">
        <f t="shared" si="36"/>
        <v>0</v>
      </c>
      <c r="R112" s="64">
        <f t="shared" si="37"/>
        <v>205796.78004492036</v>
      </c>
      <c r="S112" s="64">
        <f t="shared" si="37"/>
        <v>0</v>
      </c>
      <c r="T112" s="64">
        <f t="shared" si="37"/>
        <v>302017.50798393629</v>
      </c>
      <c r="U112" s="64">
        <f t="shared" si="37"/>
        <v>490755.77082394954</v>
      </c>
      <c r="V112" s="64">
        <f t="shared" si="37"/>
        <v>100672.50266131212</v>
      </c>
      <c r="W112" s="64">
        <f t="shared" si="37"/>
        <v>163585.2569413165</v>
      </c>
      <c r="X112" s="64">
        <f t="shared" si="37"/>
        <v>124792.96429136387</v>
      </c>
      <c r="Y112" s="64">
        <f t="shared" si="37"/>
        <v>94706.646936802776</v>
      </c>
      <c r="Z112" s="64">
        <f t="shared" si="37"/>
        <v>44944.731754776149</v>
      </c>
      <c r="AA112" s="64">
        <f t="shared" si="37"/>
        <v>59357.01436418121</v>
      </c>
      <c r="AB112" s="64">
        <f t="shared" si="37"/>
        <v>139953.91352471962</v>
      </c>
      <c r="AC112" s="64">
        <f t="shared" si="37"/>
        <v>0</v>
      </c>
      <c r="AD112" s="64">
        <f t="shared" si="37"/>
        <v>0</v>
      </c>
      <c r="AE112" s="64">
        <f t="shared" si="37"/>
        <v>0</v>
      </c>
      <c r="AF112" s="64">
        <f>SUM(H112:AE112)</f>
        <v>5537585.1506020231</v>
      </c>
      <c r="AG112" s="59" t="str">
        <f>IF(ABS(AF112-F112)&lt;1,"ok","err")</f>
        <v>ok</v>
      </c>
    </row>
    <row r="113" spans="1:33">
      <c r="A113" s="61" t="s">
        <v>1354</v>
      </c>
      <c r="B113" s="61"/>
      <c r="D113" s="45" t="s">
        <v>645</v>
      </c>
      <c r="F113" s="80">
        <v>49176007.99988997</v>
      </c>
      <c r="H113" s="64">
        <f t="shared" si="36"/>
        <v>17206644.112897255</v>
      </c>
      <c r="I113" s="64">
        <f t="shared" si="36"/>
        <v>16767256.708328363</v>
      </c>
      <c r="J113" s="64">
        <f t="shared" si="36"/>
        <v>15202107.178664353</v>
      </c>
      <c r="K113" s="64">
        <f t="shared" si="36"/>
        <v>0</v>
      </c>
      <c r="L113" s="64">
        <f t="shared" si="36"/>
        <v>0</v>
      </c>
      <c r="M113" s="64">
        <f t="shared" si="36"/>
        <v>0</v>
      </c>
      <c r="N113" s="64">
        <f t="shared" si="36"/>
        <v>0</v>
      </c>
      <c r="O113" s="64">
        <f t="shared" si="36"/>
        <v>0</v>
      </c>
      <c r="P113" s="64">
        <f t="shared" si="36"/>
        <v>0</v>
      </c>
      <c r="Q113" s="64">
        <f t="shared" si="36"/>
        <v>0</v>
      </c>
      <c r="R113" s="64">
        <f t="shared" si="37"/>
        <v>0</v>
      </c>
      <c r="S113" s="64">
        <f t="shared" si="37"/>
        <v>0</v>
      </c>
      <c r="T113" s="64">
        <f t="shared" si="37"/>
        <v>0</v>
      </c>
      <c r="U113" s="64">
        <f t="shared" si="37"/>
        <v>0</v>
      </c>
      <c r="V113" s="64">
        <f t="shared" si="37"/>
        <v>0</v>
      </c>
      <c r="W113" s="64">
        <f t="shared" si="37"/>
        <v>0</v>
      </c>
      <c r="X113" s="64">
        <f t="shared" si="37"/>
        <v>0</v>
      </c>
      <c r="Y113" s="64">
        <f t="shared" si="37"/>
        <v>0</v>
      </c>
      <c r="Z113" s="64">
        <f t="shared" si="37"/>
        <v>0</v>
      </c>
      <c r="AA113" s="64">
        <f t="shared" si="37"/>
        <v>0</v>
      </c>
      <c r="AB113" s="64">
        <f t="shared" si="37"/>
        <v>0</v>
      </c>
      <c r="AC113" s="64">
        <f t="shared" si="37"/>
        <v>0</v>
      </c>
      <c r="AD113" s="64">
        <f t="shared" si="37"/>
        <v>0</v>
      </c>
      <c r="AE113" s="64">
        <f t="shared" si="37"/>
        <v>0</v>
      </c>
      <c r="AF113" s="64">
        <f>SUM(H113:AE113)</f>
        <v>49176007.99988997</v>
      </c>
      <c r="AG113" s="59" t="str">
        <f>IF(ABS(AF113-F113)&lt;1,"ok","err")</f>
        <v>ok</v>
      </c>
    </row>
    <row r="114" spans="1:33">
      <c r="A114" s="69" t="s">
        <v>1002</v>
      </c>
      <c r="B114" s="61"/>
      <c r="C114" s="45" t="s">
        <v>1003</v>
      </c>
      <c r="F114" s="81">
        <f>SUM(F110:F113)</f>
        <v>163342962.43789726</v>
      </c>
      <c r="G114" s="65"/>
      <c r="H114" s="65">
        <f t="shared" ref="H114:M114" si="38">SUM(H110:H113)</f>
        <v>28165744.399704278</v>
      </c>
      <c r="I114" s="65">
        <f t="shared" si="38"/>
        <v>27446506.339781791</v>
      </c>
      <c r="J114" s="65">
        <f t="shared" si="38"/>
        <v>24884495.914588481</v>
      </c>
      <c r="K114" s="65">
        <f t="shared" si="38"/>
        <v>54582124.401785523</v>
      </c>
      <c r="L114" s="65">
        <f t="shared" si="38"/>
        <v>0</v>
      </c>
      <c r="M114" s="65">
        <f t="shared" si="38"/>
        <v>0</v>
      </c>
      <c r="N114" s="65">
        <f>SUM(N110:N113)</f>
        <v>2171042.972920924</v>
      </c>
      <c r="O114" s="65">
        <f>SUM(O110:O113)</f>
        <v>2115603.4037161283</v>
      </c>
      <c r="P114" s="65">
        <f>SUM(P110:P113)</f>
        <v>1918121.1482773381</v>
      </c>
      <c r="Q114" s="65">
        <f t="shared" ref="Q114:AB114" si="39">SUM(Q110:Q113)</f>
        <v>0</v>
      </c>
      <c r="R114" s="65">
        <f t="shared" si="39"/>
        <v>2117881.1733105206</v>
      </c>
      <c r="S114" s="65">
        <f t="shared" si="39"/>
        <v>0</v>
      </c>
      <c r="T114" s="65">
        <f t="shared" si="39"/>
        <v>3616079.6165947109</v>
      </c>
      <c r="U114" s="65">
        <f t="shared" si="39"/>
        <v>5526430.2388744028</v>
      </c>
      <c r="V114" s="65">
        <f t="shared" si="39"/>
        <v>1205359.8721982371</v>
      </c>
      <c r="W114" s="65">
        <f t="shared" si="39"/>
        <v>1842143.4129581337</v>
      </c>
      <c r="X114" s="65">
        <f t="shared" si="39"/>
        <v>892931.69848431798</v>
      </c>
      <c r="Y114" s="65">
        <f t="shared" si="39"/>
        <v>677654.92700044997</v>
      </c>
      <c r="Z114" s="65">
        <f t="shared" si="39"/>
        <v>306180.8896989373</v>
      </c>
      <c r="AA114" s="65">
        <f t="shared" si="39"/>
        <v>2019856.0958058597</v>
      </c>
      <c r="AB114" s="65">
        <f t="shared" si="39"/>
        <v>1011985.8571193696</v>
      </c>
      <c r="AC114" s="65">
        <f>SUM(AC110:AC113)</f>
        <v>2493400.3566691312</v>
      </c>
      <c r="AD114" s="65">
        <f>SUM(AD110:AD113)</f>
        <v>349419.71840870695</v>
      </c>
      <c r="AE114" s="65">
        <f>SUM(AE110:AE113)</f>
        <v>0</v>
      </c>
      <c r="AF114" s="64">
        <f>SUM(H114:AE114)</f>
        <v>163342962.43789724</v>
      </c>
      <c r="AG114" s="59" t="str">
        <f>IF(ABS(AF114-F114)&lt;1,"ok","err")</f>
        <v>ok</v>
      </c>
    </row>
    <row r="115" spans="1:33">
      <c r="A115" s="61"/>
      <c r="B115" s="61"/>
      <c r="W115" s="45"/>
      <c r="AG115" s="59"/>
    </row>
    <row r="116" spans="1:33" ht="15">
      <c r="A116" s="60" t="s">
        <v>44</v>
      </c>
      <c r="B116" s="61"/>
      <c r="I116" s="67"/>
      <c r="W116" s="45"/>
      <c r="AG116" s="59"/>
    </row>
    <row r="117" spans="1:33">
      <c r="A117" s="61" t="s">
        <v>143</v>
      </c>
      <c r="B117" s="61"/>
      <c r="C117" s="45" t="s">
        <v>144</v>
      </c>
      <c r="D117" s="45" t="s">
        <v>99</v>
      </c>
      <c r="F117" s="77">
        <v>0</v>
      </c>
      <c r="H117" s="64">
        <f t="shared" ref="H117:Q118" si="40">IF(VLOOKUP($D117,$C$6:$AE$651,H$2,)=0,0,((VLOOKUP($D117,$C$6:$AE$651,H$2,)/VLOOKUP($D117,$C$6:$AE$651,4,))*$F117))</f>
        <v>0</v>
      </c>
      <c r="I117" s="64">
        <f t="shared" si="40"/>
        <v>0</v>
      </c>
      <c r="J117" s="64">
        <f t="shared" si="40"/>
        <v>0</v>
      </c>
      <c r="K117" s="64">
        <f t="shared" si="40"/>
        <v>0</v>
      </c>
      <c r="L117" s="64">
        <f t="shared" si="40"/>
        <v>0</v>
      </c>
      <c r="M117" s="64">
        <f t="shared" si="40"/>
        <v>0</v>
      </c>
      <c r="N117" s="64">
        <f t="shared" si="40"/>
        <v>0</v>
      </c>
      <c r="O117" s="64">
        <f t="shared" si="40"/>
        <v>0</v>
      </c>
      <c r="P117" s="64">
        <f t="shared" si="40"/>
        <v>0</v>
      </c>
      <c r="Q117" s="64">
        <f t="shared" si="40"/>
        <v>0</v>
      </c>
      <c r="R117" s="64">
        <f t="shared" ref="R117:AE118" si="41">IF(VLOOKUP($D117,$C$6:$AE$651,R$2,)=0,0,((VLOOKUP($D117,$C$6:$AE$651,R$2,)/VLOOKUP($D117,$C$6:$AE$651,4,))*$F117))</f>
        <v>0</v>
      </c>
      <c r="S117" s="64">
        <f t="shared" si="41"/>
        <v>0</v>
      </c>
      <c r="T117" s="64">
        <f t="shared" si="41"/>
        <v>0</v>
      </c>
      <c r="U117" s="64">
        <f t="shared" si="41"/>
        <v>0</v>
      </c>
      <c r="V117" s="64">
        <f t="shared" si="41"/>
        <v>0</v>
      </c>
      <c r="W117" s="64">
        <f t="shared" si="41"/>
        <v>0</v>
      </c>
      <c r="X117" s="64">
        <f t="shared" si="41"/>
        <v>0</v>
      </c>
      <c r="Y117" s="64">
        <f t="shared" si="41"/>
        <v>0</v>
      </c>
      <c r="Z117" s="64">
        <f t="shared" si="41"/>
        <v>0</v>
      </c>
      <c r="AA117" s="64">
        <f t="shared" si="41"/>
        <v>0</v>
      </c>
      <c r="AB117" s="64">
        <f t="shared" si="41"/>
        <v>0</v>
      </c>
      <c r="AC117" s="64">
        <f t="shared" si="41"/>
        <v>0</v>
      </c>
      <c r="AD117" s="64">
        <f t="shared" si="41"/>
        <v>0</v>
      </c>
      <c r="AE117" s="64">
        <f t="shared" si="41"/>
        <v>0</v>
      </c>
      <c r="AF117" s="64">
        <f>SUM(H117:AE117)</f>
        <v>0</v>
      </c>
      <c r="AG117" s="59" t="str">
        <f>IF(ABS(AF117-F117)&lt;1,"ok","err")</f>
        <v>ok</v>
      </c>
    </row>
    <row r="118" spans="1:33">
      <c r="A118" s="61" t="s">
        <v>159</v>
      </c>
      <c r="B118" s="61"/>
      <c r="C118" s="45" t="s">
        <v>5</v>
      </c>
      <c r="D118" s="45" t="s">
        <v>18</v>
      </c>
      <c r="F118" s="80">
        <v>0</v>
      </c>
      <c r="H118" s="64">
        <f t="shared" si="40"/>
        <v>0</v>
      </c>
      <c r="I118" s="64">
        <f t="shared" si="40"/>
        <v>0</v>
      </c>
      <c r="J118" s="64">
        <f t="shared" si="40"/>
        <v>0</v>
      </c>
      <c r="K118" s="64">
        <f t="shared" si="40"/>
        <v>0</v>
      </c>
      <c r="L118" s="64">
        <f t="shared" si="40"/>
        <v>0</v>
      </c>
      <c r="M118" s="64">
        <f t="shared" si="40"/>
        <v>0</v>
      </c>
      <c r="N118" s="64">
        <f t="shared" si="40"/>
        <v>0</v>
      </c>
      <c r="O118" s="64">
        <f t="shared" si="40"/>
        <v>0</v>
      </c>
      <c r="P118" s="64">
        <f t="shared" si="40"/>
        <v>0</v>
      </c>
      <c r="Q118" s="64">
        <f t="shared" si="40"/>
        <v>0</v>
      </c>
      <c r="R118" s="64">
        <f t="shared" si="41"/>
        <v>0</v>
      </c>
      <c r="S118" s="64">
        <f t="shared" si="41"/>
        <v>0</v>
      </c>
      <c r="T118" s="64">
        <f t="shared" si="41"/>
        <v>0</v>
      </c>
      <c r="U118" s="64">
        <f t="shared" si="41"/>
        <v>0</v>
      </c>
      <c r="V118" s="64">
        <f t="shared" si="41"/>
        <v>0</v>
      </c>
      <c r="W118" s="64">
        <f t="shared" si="41"/>
        <v>0</v>
      </c>
      <c r="X118" s="64">
        <f t="shared" si="41"/>
        <v>0</v>
      </c>
      <c r="Y118" s="64">
        <f t="shared" si="41"/>
        <v>0</v>
      </c>
      <c r="Z118" s="64">
        <f t="shared" si="41"/>
        <v>0</v>
      </c>
      <c r="AA118" s="64">
        <f t="shared" si="41"/>
        <v>0</v>
      </c>
      <c r="AB118" s="64">
        <f t="shared" si="41"/>
        <v>0</v>
      </c>
      <c r="AC118" s="64">
        <f t="shared" si="41"/>
        <v>0</v>
      </c>
      <c r="AD118" s="64">
        <f t="shared" si="41"/>
        <v>0</v>
      </c>
      <c r="AE118" s="64">
        <f t="shared" si="41"/>
        <v>0</v>
      </c>
      <c r="AF118" s="64">
        <f>SUM(H118:AE118)</f>
        <v>0</v>
      </c>
      <c r="AG118" s="59" t="str">
        <f>IF(ABS(AF118-F118)&lt;1,"ok","err")</f>
        <v>ok</v>
      </c>
    </row>
    <row r="119" spans="1:33">
      <c r="A119" s="61"/>
      <c r="B119" s="61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59"/>
    </row>
    <row r="120" spans="1:33">
      <c r="A120" s="61" t="s">
        <v>1165</v>
      </c>
      <c r="B120" s="61"/>
      <c r="F120" s="81">
        <f t="shared" ref="F120:M120" si="42">SUM(F117:F118)</f>
        <v>0</v>
      </c>
      <c r="G120" s="65"/>
      <c r="H120" s="65">
        <f t="shared" si="42"/>
        <v>0</v>
      </c>
      <c r="I120" s="65">
        <f t="shared" si="42"/>
        <v>0</v>
      </c>
      <c r="J120" s="65">
        <f t="shared" si="42"/>
        <v>0</v>
      </c>
      <c r="K120" s="65">
        <f t="shared" si="42"/>
        <v>0</v>
      </c>
      <c r="L120" s="65">
        <f t="shared" si="42"/>
        <v>0</v>
      </c>
      <c r="M120" s="65">
        <f t="shared" si="42"/>
        <v>0</v>
      </c>
      <c r="N120" s="65">
        <f>SUM(N117:N118)</f>
        <v>0</v>
      </c>
      <c r="O120" s="65">
        <f>SUM(O117:O118)</f>
        <v>0</v>
      </c>
      <c r="P120" s="65">
        <f>SUM(P117:P118)</f>
        <v>0</v>
      </c>
      <c r="Q120" s="65">
        <f t="shared" ref="Q120:AB120" si="43">SUM(Q117:Q118)</f>
        <v>0</v>
      </c>
      <c r="R120" s="65">
        <f t="shared" si="43"/>
        <v>0</v>
      </c>
      <c r="S120" s="65">
        <f t="shared" si="43"/>
        <v>0</v>
      </c>
      <c r="T120" s="65">
        <f t="shared" si="43"/>
        <v>0</v>
      </c>
      <c r="U120" s="65">
        <f t="shared" si="43"/>
        <v>0</v>
      </c>
      <c r="V120" s="65">
        <f t="shared" si="43"/>
        <v>0</v>
      </c>
      <c r="W120" s="65">
        <f t="shared" si="43"/>
        <v>0</v>
      </c>
      <c r="X120" s="65">
        <f t="shared" si="43"/>
        <v>0</v>
      </c>
      <c r="Y120" s="65">
        <f t="shared" si="43"/>
        <v>0</v>
      </c>
      <c r="Z120" s="65">
        <f t="shared" si="43"/>
        <v>0</v>
      </c>
      <c r="AA120" s="65">
        <f t="shared" si="43"/>
        <v>0</v>
      </c>
      <c r="AB120" s="65">
        <f t="shared" si="43"/>
        <v>0</v>
      </c>
      <c r="AC120" s="65">
        <f>SUM(AC117:AC118)</f>
        <v>0</v>
      </c>
      <c r="AD120" s="65">
        <f>SUM(AD117:AD118)</f>
        <v>0</v>
      </c>
      <c r="AE120" s="65">
        <f>SUM(AE117:AE118)</f>
        <v>0</v>
      </c>
      <c r="AF120" s="64">
        <f>SUM(H120:AE120)</f>
        <v>0</v>
      </c>
      <c r="AG120" s="59" t="str">
        <f>IF(ABS(AF120-F120)&lt;1,"ok","err")</f>
        <v>ok</v>
      </c>
    </row>
    <row r="121" spans="1:33">
      <c r="A121" s="61" t="s">
        <v>626</v>
      </c>
      <c r="B121" s="61"/>
      <c r="C121" s="45" t="s">
        <v>1004</v>
      </c>
      <c r="D121" s="45" t="s">
        <v>906</v>
      </c>
      <c r="F121" s="77">
        <v>1631543.5</v>
      </c>
      <c r="H121" s="64">
        <f t="shared" ref="H121:AE121" si="44">IF(VLOOKUP($D121,$C$6:$AE$651,H$2,)=0,0,((VLOOKUP($D121,$C$6:$AE$651,H$2,)/VLOOKUP($D121,$C$6:$AE$651,4,))*$F121))</f>
        <v>0</v>
      </c>
      <c r="I121" s="64">
        <f t="shared" si="44"/>
        <v>0</v>
      </c>
      <c r="J121" s="64">
        <f t="shared" si="44"/>
        <v>0</v>
      </c>
      <c r="K121" s="64">
        <f t="shared" si="44"/>
        <v>0</v>
      </c>
      <c r="L121" s="64">
        <f t="shared" si="44"/>
        <v>0</v>
      </c>
      <c r="M121" s="64">
        <f t="shared" si="44"/>
        <v>0</v>
      </c>
      <c r="N121" s="64">
        <f t="shared" si="44"/>
        <v>0</v>
      </c>
      <c r="O121" s="64">
        <f t="shared" si="44"/>
        <v>0</v>
      </c>
      <c r="P121" s="64">
        <f t="shared" si="44"/>
        <v>0</v>
      </c>
      <c r="Q121" s="64">
        <f t="shared" si="44"/>
        <v>0</v>
      </c>
      <c r="R121" s="64">
        <f t="shared" si="44"/>
        <v>0</v>
      </c>
      <c r="S121" s="64">
        <f t="shared" si="44"/>
        <v>0</v>
      </c>
      <c r="T121" s="64">
        <f t="shared" si="44"/>
        <v>466168.62147998757</v>
      </c>
      <c r="U121" s="64">
        <f t="shared" si="44"/>
        <v>757489.00352001237</v>
      </c>
      <c r="V121" s="64">
        <f t="shared" si="44"/>
        <v>155389.54049332923</v>
      </c>
      <c r="W121" s="64">
        <f t="shared" si="44"/>
        <v>252496.33450667077</v>
      </c>
      <c r="X121" s="64">
        <f t="shared" si="44"/>
        <v>0</v>
      </c>
      <c r="Y121" s="64">
        <f t="shared" si="44"/>
        <v>0</v>
      </c>
      <c r="Z121" s="64">
        <f t="shared" si="44"/>
        <v>0</v>
      </c>
      <c r="AA121" s="64">
        <f t="shared" si="44"/>
        <v>0</v>
      </c>
      <c r="AB121" s="64">
        <f t="shared" si="44"/>
        <v>0</v>
      </c>
      <c r="AC121" s="64">
        <f t="shared" si="44"/>
        <v>0</v>
      </c>
      <c r="AD121" s="64">
        <f t="shared" si="44"/>
        <v>0</v>
      </c>
      <c r="AE121" s="64">
        <f t="shared" si="44"/>
        <v>0</v>
      </c>
      <c r="AF121" s="64">
        <f>SUM(H121:AE121)</f>
        <v>1631543.5</v>
      </c>
      <c r="AG121" s="59" t="str">
        <f>IF(ABS(AF121-F121)&lt;1,"ok","err")</f>
        <v>ok</v>
      </c>
    </row>
    <row r="122" spans="1:33">
      <c r="A122" s="61" t="s">
        <v>722</v>
      </c>
      <c r="B122" s="61"/>
      <c r="F122" s="77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59"/>
    </row>
    <row r="123" spans="1:33">
      <c r="A123" s="69" t="s">
        <v>1188</v>
      </c>
      <c r="B123" s="61"/>
      <c r="C123" s="45" t="s">
        <v>627</v>
      </c>
      <c r="D123" s="45" t="s">
        <v>982</v>
      </c>
      <c r="F123" s="77">
        <v>458923962.12801999</v>
      </c>
      <c r="H123" s="64">
        <f t="shared" ref="H123:Q126" si="45">IF(VLOOKUP($D123,$C$6:$AE$651,H$2,)=0,0,((VLOOKUP($D123,$C$6:$AE$651,H$2,)/VLOOKUP($D123,$C$6:$AE$651,4,))*$F123))</f>
        <v>93728039.607538223</v>
      </c>
      <c r="I123" s="64">
        <f t="shared" si="45"/>
        <v>91334608.338298574</v>
      </c>
      <c r="J123" s="64">
        <f t="shared" si="45"/>
        <v>82808925.111195058</v>
      </c>
      <c r="K123" s="64">
        <f t="shared" si="45"/>
        <v>0</v>
      </c>
      <c r="L123" s="64">
        <f t="shared" si="45"/>
        <v>0</v>
      </c>
      <c r="M123" s="64">
        <f t="shared" si="45"/>
        <v>0</v>
      </c>
      <c r="N123" s="64">
        <f t="shared" si="45"/>
        <v>16782170.902616639</v>
      </c>
      <c r="O123" s="64">
        <f t="shared" si="45"/>
        <v>16353622.809940903</v>
      </c>
      <c r="P123" s="64">
        <f t="shared" si="45"/>
        <v>14827084.182034764</v>
      </c>
      <c r="Q123" s="64">
        <f t="shared" si="45"/>
        <v>0</v>
      </c>
      <c r="R123" s="64">
        <f t="shared" ref="R123:AE126" si="46">IF(VLOOKUP($D123,$C$6:$AE$651,R$2,)=0,0,((VLOOKUP($D123,$C$6:$AE$651,R$2,)/VLOOKUP($D123,$C$6:$AE$651,4,))*$F123))</f>
        <v>17055281.521248631</v>
      </c>
      <c r="S123" s="64">
        <f t="shared" si="46"/>
        <v>0</v>
      </c>
      <c r="T123" s="64">
        <f t="shared" si="46"/>
        <v>25029515.145415079</v>
      </c>
      <c r="U123" s="64">
        <f t="shared" si="46"/>
        <v>40671082.549264744</v>
      </c>
      <c r="V123" s="64">
        <f t="shared" si="46"/>
        <v>8343171.7151383609</v>
      </c>
      <c r="W123" s="64">
        <f t="shared" si="46"/>
        <v>13557027.516421579</v>
      </c>
      <c r="X123" s="64">
        <f t="shared" si="46"/>
        <v>10342140.131618025</v>
      </c>
      <c r="Y123" s="64">
        <f t="shared" si="46"/>
        <v>7848755.0927089425</v>
      </c>
      <c r="Z123" s="64">
        <f t="shared" si="46"/>
        <v>3724766.990073374</v>
      </c>
      <c r="AA123" s="64">
        <f t="shared" si="46"/>
        <v>4919176.0435753092</v>
      </c>
      <c r="AB123" s="64">
        <f t="shared" si="46"/>
        <v>11598594.470931793</v>
      </c>
      <c r="AC123" s="64">
        <f t="shared" si="46"/>
        <v>0</v>
      </c>
      <c r="AD123" s="64">
        <f t="shared" si="46"/>
        <v>0</v>
      </c>
      <c r="AE123" s="64">
        <f t="shared" si="46"/>
        <v>0</v>
      </c>
      <c r="AF123" s="64">
        <f>SUM(H123:AE123)</f>
        <v>458923962.12801993</v>
      </c>
      <c r="AG123" s="59" t="str">
        <f>IF(ABS(AF123-F123)&lt;1,"ok","err")</f>
        <v>ok</v>
      </c>
    </row>
    <row r="124" spans="1:33" s="61" customFormat="1">
      <c r="A124" s="69" t="s">
        <v>1189</v>
      </c>
      <c r="C124" s="61" t="s">
        <v>627</v>
      </c>
      <c r="D124" s="61" t="s">
        <v>982</v>
      </c>
      <c r="F124" s="77">
        <v>0</v>
      </c>
      <c r="H124" s="80">
        <f t="shared" si="45"/>
        <v>0</v>
      </c>
      <c r="I124" s="80">
        <f t="shared" si="45"/>
        <v>0</v>
      </c>
      <c r="J124" s="80">
        <f t="shared" si="45"/>
        <v>0</v>
      </c>
      <c r="K124" s="80">
        <f t="shared" si="45"/>
        <v>0</v>
      </c>
      <c r="L124" s="80">
        <f t="shared" si="45"/>
        <v>0</v>
      </c>
      <c r="M124" s="80">
        <f t="shared" si="45"/>
        <v>0</v>
      </c>
      <c r="N124" s="80">
        <f t="shared" si="45"/>
        <v>0</v>
      </c>
      <c r="O124" s="80">
        <f t="shared" si="45"/>
        <v>0</v>
      </c>
      <c r="P124" s="80">
        <f t="shared" si="45"/>
        <v>0</v>
      </c>
      <c r="Q124" s="80">
        <f t="shared" si="45"/>
        <v>0</v>
      </c>
      <c r="R124" s="80">
        <f t="shared" si="46"/>
        <v>0</v>
      </c>
      <c r="S124" s="80">
        <f t="shared" si="46"/>
        <v>0</v>
      </c>
      <c r="T124" s="80">
        <f t="shared" si="46"/>
        <v>0</v>
      </c>
      <c r="U124" s="80">
        <f t="shared" si="46"/>
        <v>0</v>
      </c>
      <c r="V124" s="80">
        <f t="shared" si="46"/>
        <v>0</v>
      </c>
      <c r="W124" s="80">
        <f t="shared" si="46"/>
        <v>0</v>
      </c>
      <c r="X124" s="80">
        <f t="shared" si="46"/>
        <v>0</v>
      </c>
      <c r="Y124" s="80">
        <f t="shared" si="46"/>
        <v>0</v>
      </c>
      <c r="Z124" s="80">
        <f t="shared" si="46"/>
        <v>0</v>
      </c>
      <c r="AA124" s="80">
        <f t="shared" si="46"/>
        <v>0</v>
      </c>
      <c r="AB124" s="80">
        <f t="shared" si="46"/>
        <v>0</v>
      </c>
      <c r="AC124" s="80">
        <f t="shared" si="46"/>
        <v>0</v>
      </c>
      <c r="AD124" s="80">
        <f t="shared" si="46"/>
        <v>0</v>
      </c>
      <c r="AE124" s="80">
        <f t="shared" si="46"/>
        <v>0</v>
      </c>
      <c r="AF124" s="80">
        <f>SUM(H124:AE124)</f>
        <v>0</v>
      </c>
      <c r="AG124" s="94" t="str">
        <f>IF(ABS(AF124-F124)&lt;1,"ok","err")</f>
        <v>ok</v>
      </c>
    </row>
    <row r="125" spans="1:33" s="61" customFormat="1">
      <c r="A125" s="69" t="s">
        <v>1190</v>
      </c>
      <c r="C125" s="61" t="s">
        <v>627</v>
      </c>
      <c r="D125" s="61" t="s">
        <v>982</v>
      </c>
      <c r="F125" s="77">
        <v>0</v>
      </c>
      <c r="H125" s="80">
        <f t="shared" si="45"/>
        <v>0</v>
      </c>
      <c r="I125" s="80">
        <f t="shared" si="45"/>
        <v>0</v>
      </c>
      <c r="J125" s="80">
        <f t="shared" si="45"/>
        <v>0</v>
      </c>
      <c r="K125" s="80">
        <f t="shared" si="45"/>
        <v>0</v>
      </c>
      <c r="L125" s="80">
        <f t="shared" si="45"/>
        <v>0</v>
      </c>
      <c r="M125" s="80">
        <f t="shared" si="45"/>
        <v>0</v>
      </c>
      <c r="N125" s="80">
        <f t="shared" si="45"/>
        <v>0</v>
      </c>
      <c r="O125" s="80">
        <f t="shared" si="45"/>
        <v>0</v>
      </c>
      <c r="P125" s="80">
        <f t="shared" si="45"/>
        <v>0</v>
      </c>
      <c r="Q125" s="80">
        <f t="shared" si="45"/>
        <v>0</v>
      </c>
      <c r="R125" s="80">
        <f t="shared" si="46"/>
        <v>0</v>
      </c>
      <c r="S125" s="80">
        <f t="shared" si="46"/>
        <v>0</v>
      </c>
      <c r="T125" s="80">
        <f t="shared" si="46"/>
        <v>0</v>
      </c>
      <c r="U125" s="80">
        <f t="shared" si="46"/>
        <v>0</v>
      </c>
      <c r="V125" s="80">
        <f t="shared" si="46"/>
        <v>0</v>
      </c>
      <c r="W125" s="80">
        <f t="shared" si="46"/>
        <v>0</v>
      </c>
      <c r="X125" s="80">
        <f t="shared" si="46"/>
        <v>0</v>
      </c>
      <c r="Y125" s="80">
        <f t="shared" si="46"/>
        <v>0</v>
      </c>
      <c r="Z125" s="80">
        <f t="shared" si="46"/>
        <v>0</v>
      </c>
      <c r="AA125" s="80">
        <f t="shared" si="46"/>
        <v>0</v>
      </c>
      <c r="AB125" s="80">
        <f t="shared" si="46"/>
        <v>0</v>
      </c>
      <c r="AC125" s="80">
        <f t="shared" si="46"/>
        <v>0</v>
      </c>
      <c r="AD125" s="80">
        <f t="shared" si="46"/>
        <v>0</v>
      </c>
      <c r="AE125" s="80">
        <f t="shared" si="46"/>
        <v>0</v>
      </c>
      <c r="AF125" s="80">
        <f>SUM(H125:AE125)</f>
        <v>0</v>
      </c>
      <c r="AG125" s="94" t="str">
        <f>IF(ABS(AF125-F125)&lt;1,"ok","err")</f>
        <v>ok</v>
      </c>
    </row>
    <row r="126" spans="1:33" s="61" customFormat="1">
      <c r="A126" s="69" t="s">
        <v>1191</v>
      </c>
      <c r="C126" s="61" t="s">
        <v>627</v>
      </c>
      <c r="D126" s="61" t="s">
        <v>982</v>
      </c>
      <c r="F126" s="77">
        <v>0</v>
      </c>
      <c r="H126" s="80">
        <f t="shared" si="45"/>
        <v>0</v>
      </c>
      <c r="I126" s="80">
        <f t="shared" si="45"/>
        <v>0</v>
      </c>
      <c r="J126" s="80">
        <f t="shared" si="45"/>
        <v>0</v>
      </c>
      <c r="K126" s="80">
        <f t="shared" si="45"/>
        <v>0</v>
      </c>
      <c r="L126" s="80">
        <f t="shared" si="45"/>
        <v>0</v>
      </c>
      <c r="M126" s="80">
        <f t="shared" si="45"/>
        <v>0</v>
      </c>
      <c r="N126" s="80">
        <f t="shared" si="45"/>
        <v>0</v>
      </c>
      <c r="O126" s="80">
        <f t="shared" si="45"/>
        <v>0</v>
      </c>
      <c r="P126" s="80">
        <f t="shared" si="45"/>
        <v>0</v>
      </c>
      <c r="Q126" s="80">
        <f t="shared" si="45"/>
        <v>0</v>
      </c>
      <c r="R126" s="80">
        <f t="shared" si="46"/>
        <v>0</v>
      </c>
      <c r="S126" s="80">
        <f t="shared" si="46"/>
        <v>0</v>
      </c>
      <c r="T126" s="80">
        <f t="shared" si="46"/>
        <v>0</v>
      </c>
      <c r="U126" s="80">
        <f t="shared" si="46"/>
        <v>0</v>
      </c>
      <c r="V126" s="80">
        <f t="shared" si="46"/>
        <v>0</v>
      </c>
      <c r="W126" s="80">
        <f t="shared" si="46"/>
        <v>0</v>
      </c>
      <c r="X126" s="80">
        <f t="shared" si="46"/>
        <v>0</v>
      </c>
      <c r="Y126" s="80">
        <f t="shared" si="46"/>
        <v>0</v>
      </c>
      <c r="Z126" s="80">
        <f t="shared" si="46"/>
        <v>0</v>
      </c>
      <c r="AA126" s="80">
        <f t="shared" si="46"/>
        <v>0</v>
      </c>
      <c r="AB126" s="80">
        <f t="shared" si="46"/>
        <v>0</v>
      </c>
      <c r="AC126" s="80">
        <f t="shared" si="46"/>
        <v>0</v>
      </c>
      <c r="AD126" s="80">
        <f t="shared" si="46"/>
        <v>0</v>
      </c>
      <c r="AE126" s="80">
        <f t="shared" si="46"/>
        <v>0</v>
      </c>
      <c r="AF126" s="80">
        <f>SUM(H126:AE126)</f>
        <v>0</v>
      </c>
      <c r="AG126" s="94" t="str">
        <f>IF(ABS(AF126-F126)&lt;1,"ok","err")</f>
        <v>ok</v>
      </c>
    </row>
    <row r="127" spans="1:33" s="61" customFormat="1">
      <c r="A127" s="69"/>
      <c r="F127" s="77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94"/>
    </row>
    <row r="128" spans="1:33">
      <c r="A128" s="61" t="s">
        <v>727</v>
      </c>
      <c r="B128" s="61"/>
      <c r="F128" s="77">
        <f>SUM(F123:F126)</f>
        <v>458923962.12801999</v>
      </c>
      <c r="G128" s="77"/>
      <c r="H128" s="77">
        <f t="shared" ref="H128:AE128" si="47">SUM(H123:H126)</f>
        <v>93728039.607538223</v>
      </c>
      <c r="I128" s="77">
        <f t="shared" si="47"/>
        <v>91334608.338298574</v>
      </c>
      <c r="J128" s="77">
        <f t="shared" si="47"/>
        <v>82808925.111195058</v>
      </c>
      <c r="K128" s="77">
        <f t="shared" si="47"/>
        <v>0</v>
      </c>
      <c r="L128" s="77">
        <f t="shared" si="47"/>
        <v>0</v>
      </c>
      <c r="M128" s="77">
        <f t="shared" si="47"/>
        <v>0</v>
      </c>
      <c r="N128" s="77">
        <f t="shared" si="47"/>
        <v>16782170.902616639</v>
      </c>
      <c r="O128" s="77">
        <f t="shared" si="47"/>
        <v>16353622.809940903</v>
      </c>
      <c r="P128" s="77">
        <f t="shared" si="47"/>
        <v>14827084.182034764</v>
      </c>
      <c r="Q128" s="77">
        <f t="shared" si="47"/>
        <v>0</v>
      </c>
      <c r="R128" s="77">
        <f t="shared" si="47"/>
        <v>17055281.521248631</v>
      </c>
      <c r="S128" s="77">
        <f t="shared" si="47"/>
        <v>0</v>
      </c>
      <c r="T128" s="77">
        <f t="shared" si="47"/>
        <v>25029515.145415079</v>
      </c>
      <c r="U128" s="77">
        <f t="shared" si="47"/>
        <v>40671082.549264744</v>
      </c>
      <c r="V128" s="77">
        <f t="shared" si="47"/>
        <v>8343171.7151383609</v>
      </c>
      <c r="W128" s="77">
        <f t="shared" si="47"/>
        <v>13557027.516421579</v>
      </c>
      <c r="X128" s="77">
        <f t="shared" si="47"/>
        <v>10342140.131618025</v>
      </c>
      <c r="Y128" s="77">
        <f t="shared" si="47"/>
        <v>7848755.0927089425</v>
      </c>
      <c r="Z128" s="77">
        <f t="shared" si="47"/>
        <v>3724766.990073374</v>
      </c>
      <c r="AA128" s="77">
        <f t="shared" si="47"/>
        <v>4919176.0435753092</v>
      </c>
      <c r="AB128" s="77">
        <f t="shared" si="47"/>
        <v>11598594.470931793</v>
      </c>
      <c r="AC128" s="77">
        <f t="shared" si="47"/>
        <v>0</v>
      </c>
      <c r="AD128" s="77">
        <f t="shared" si="47"/>
        <v>0</v>
      </c>
      <c r="AE128" s="77">
        <f t="shared" si="47"/>
        <v>0</v>
      </c>
      <c r="AF128" s="64">
        <f>SUM(H128:AE128)</f>
        <v>458923962.12801993</v>
      </c>
      <c r="AG128" s="59" t="str">
        <f>IF(ABS(AF128-F128)&lt;1,"ok","err")</f>
        <v>ok</v>
      </c>
    </row>
    <row r="129" spans="1:33">
      <c r="A129" s="61"/>
      <c r="B129" s="61"/>
      <c r="F129" s="77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4"/>
      <c r="AG129" s="59"/>
    </row>
    <row r="130" spans="1:33">
      <c r="A130" s="61" t="s">
        <v>728</v>
      </c>
      <c r="B130" s="61"/>
      <c r="F130" s="77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4"/>
      <c r="AG130" s="59"/>
    </row>
    <row r="131" spans="1:33">
      <c r="A131" s="69" t="s">
        <v>724</v>
      </c>
      <c r="B131" s="61"/>
      <c r="C131" s="45" t="s">
        <v>627</v>
      </c>
      <c r="D131" s="45" t="s">
        <v>645</v>
      </c>
      <c r="F131" s="77">
        <v>0</v>
      </c>
      <c r="H131" s="64">
        <f t="shared" ref="H131:Q134" si="48">IF(VLOOKUP($D131,$C$6:$AE$651,H$2,)=0,0,((VLOOKUP($D131,$C$6:$AE$651,H$2,)/VLOOKUP($D131,$C$6:$AE$651,4,))*$F131))</f>
        <v>0</v>
      </c>
      <c r="I131" s="64">
        <f t="shared" si="48"/>
        <v>0</v>
      </c>
      <c r="J131" s="64">
        <f t="shared" si="48"/>
        <v>0</v>
      </c>
      <c r="K131" s="64">
        <f t="shared" si="48"/>
        <v>0</v>
      </c>
      <c r="L131" s="64">
        <f t="shared" si="48"/>
        <v>0</v>
      </c>
      <c r="M131" s="64">
        <f t="shared" si="48"/>
        <v>0</v>
      </c>
      <c r="N131" s="64">
        <f t="shared" si="48"/>
        <v>0</v>
      </c>
      <c r="O131" s="64">
        <f t="shared" si="48"/>
        <v>0</v>
      </c>
      <c r="P131" s="64">
        <f t="shared" si="48"/>
        <v>0</v>
      </c>
      <c r="Q131" s="64">
        <f t="shared" si="48"/>
        <v>0</v>
      </c>
      <c r="R131" s="64">
        <f t="shared" ref="R131:AE134" si="49">IF(VLOOKUP($D131,$C$6:$AE$651,R$2,)=0,0,((VLOOKUP($D131,$C$6:$AE$651,R$2,)/VLOOKUP($D131,$C$6:$AE$651,4,))*$F131))</f>
        <v>0</v>
      </c>
      <c r="S131" s="64">
        <f t="shared" si="49"/>
        <v>0</v>
      </c>
      <c r="T131" s="64">
        <f t="shared" si="49"/>
        <v>0</v>
      </c>
      <c r="U131" s="64">
        <f t="shared" si="49"/>
        <v>0</v>
      </c>
      <c r="V131" s="64">
        <f t="shared" si="49"/>
        <v>0</v>
      </c>
      <c r="W131" s="64">
        <f t="shared" si="49"/>
        <v>0</v>
      </c>
      <c r="X131" s="64">
        <f t="shared" si="49"/>
        <v>0</v>
      </c>
      <c r="Y131" s="64">
        <f t="shared" si="49"/>
        <v>0</v>
      </c>
      <c r="Z131" s="64">
        <f t="shared" si="49"/>
        <v>0</v>
      </c>
      <c r="AA131" s="64">
        <f t="shared" si="49"/>
        <v>0</v>
      </c>
      <c r="AB131" s="64">
        <f t="shared" si="49"/>
        <v>0</v>
      </c>
      <c r="AC131" s="64">
        <f t="shared" si="49"/>
        <v>0</v>
      </c>
      <c r="AD131" s="64">
        <f t="shared" si="49"/>
        <v>0</v>
      </c>
      <c r="AE131" s="64">
        <f t="shared" si="49"/>
        <v>0</v>
      </c>
      <c r="AF131" s="64">
        <f>SUM(H131:AE131)</f>
        <v>0</v>
      </c>
      <c r="AG131" s="59" t="str">
        <f>IF(ABS(AF131-F131)&lt;1,"ok","err")</f>
        <v>ok</v>
      </c>
    </row>
    <row r="132" spans="1:33">
      <c r="A132" s="69" t="s">
        <v>723</v>
      </c>
      <c r="B132" s="61"/>
      <c r="C132" s="45" t="s">
        <v>627</v>
      </c>
      <c r="D132" s="45" t="s">
        <v>1184</v>
      </c>
      <c r="F132" s="80">
        <v>0</v>
      </c>
      <c r="H132" s="64">
        <f t="shared" si="48"/>
        <v>0</v>
      </c>
      <c r="I132" s="64">
        <f t="shared" si="48"/>
        <v>0</v>
      </c>
      <c r="J132" s="64">
        <f t="shared" si="48"/>
        <v>0</v>
      </c>
      <c r="K132" s="64">
        <f t="shared" si="48"/>
        <v>0</v>
      </c>
      <c r="L132" s="64">
        <f t="shared" si="48"/>
        <v>0</v>
      </c>
      <c r="M132" s="64">
        <f t="shared" si="48"/>
        <v>0</v>
      </c>
      <c r="N132" s="64">
        <f t="shared" si="48"/>
        <v>0</v>
      </c>
      <c r="O132" s="64">
        <f t="shared" si="48"/>
        <v>0</v>
      </c>
      <c r="P132" s="64">
        <f t="shared" si="48"/>
        <v>0</v>
      </c>
      <c r="Q132" s="64">
        <f t="shared" si="48"/>
        <v>0</v>
      </c>
      <c r="R132" s="64">
        <f t="shared" si="49"/>
        <v>0</v>
      </c>
      <c r="S132" s="64">
        <f t="shared" si="49"/>
        <v>0</v>
      </c>
      <c r="T132" s="64">
        <f t="shared" si="49"/>
        <v>0</v>
      </c>
      <c r="U132" s="64">
        <f t="shared" si="49"/>
        <v>0</v>
      </c>
      <c r="V132" s="64">
        <f t="shared" si="49"/>
        <v>0</v>
      </c>
      <c r="W132" s="64">
        <f t="shared" si="49"/>
        <v>0</v>
      </c>
      <c r="X132" s="64">
        <f t="shared" si="49"/>
        <v>0</v>
      </c>
      <c r="Y132" s="64">
        <f t="shared" si="49"/>
        <v>0</v>
      </c>
      <c r="Z132" s="64">
        <f t="shared" si="49"/>
        <v>0</v>
      </c>
      <c r="AA132" s="64">
        <f t="shared" si="49"/>
        <v>0</v>
      </c>
      <c r="AB132" s="64">
        <f t="shared" si="49"/>
        <v>0</v>
      </c>
      <c r="AC132" s="64">
        <f t="shared" si="49"/>
        <v>0</v>
      </c>
      <c r="AD132" s="64">
        <f t="shared" si="49"/>
        <v>0</v>
      </c>
      <c r="AE132" s="64">
        <f t="shared" si="49"/>
        <v>0</v>
      </c>
      <c r="AF132" s="64">
        <f>SUM(H132:AE132)</f>
        <v>0</v>
      </c>
      <c r="AG132" s="59" t="str">
        <f>IF(ABS(AF132-F132)&lt;1,"ok","err")</f>
        <v>ok</v>
      </c>
    </row>
    <row r="133" spans="1:33">
      <c r="A133" s="69" t="s">
        <v>725</v>
      </c>
      <c r="B133" s="61"/>
      <c r="C133" s="45" t="s">
        <v>627</v>
      </c>
      <c r="D133" s="45" t="s">
        <v>957</v>
      </c>
      <c r="F133" s="80">
        <v>0</v>
      </c>
      <c r="H133" s="64">
        <f t="shared" si="48"/>
        <v>0</v>
      </c>
      <c r="I133" s="64">
        <f t="shared" si="48"/>
        <v>0</v>
      </c>
      <c r="J133" s="64">
        <f t="shared" si="48"/>
        <v>0</v>
      </c>
      <c r="K133" s="64">
        <f t="shared" si="48"/>
        <v>0</v>
      </c>
      <c r="L133" s="64">
        <f t="shared" si="48"/>
        <v>0</v>
      </c>
      <c r="M133" s="64">
        <f t="shared" si="48"/>
        <v>0</v>
      </c>
      <c r="N133" s="64">
        <f t="shared" si="48"/>
        <v>0</v>
      </c>
      <c r="O133" s="64">
        <f t="shared" si="48"/>
        <v>0</v>
      </c>
      <c r="P133" s="64">
        <f t="shared" si="48"/>
        <v>0</v>
      </c>
      <c r="Q133" s="64">
        <f t="shared" si="48"/>
        <v>0</v>
      </c>
      <c r="R133" s="64">
        <f t="shared" si="49"/>
        <v>0</v>
      </c>
      <c r="S133" s="64">
        <f t="shared" si="49"/>
        <v>0</v>
      </c>
      <c r="T133" s="64">
        <f t="shared" si="49"/>
        <v>0</v>
      </c>
      <c r="U133" s="64">
        <f t="shared" si="49"/>
        <v>0</v>
      </c>
      <c r="V133" s="64">
        <f t="shared" si="49"/>
        <v>0</v>
      </c>
      <c r="W133" s="64">
        <f t="shared" si="49"/>
        <v>0</v>
      </c>
      <c r="X133" s="64">
        <f t="shared" si="49"/>
        <v>0</v>
      </c>
      <c r="Y133" s="64">
        <f t="shared" si="49"/>
        <v>0</v>
      </c>
      <c r="Z133" s="64">
        <f t="shared" si="49"/>
        <v>0</v>
      </c>
      <c r="AA133" s="64">
        <f t="shared" si="49"/>
        <v>0</v>
      </c>
      <c r="AB133" s="64">
        <f t="shared" si="49"/>
        <v>0</v>
      </c>
      <c r="AC133" s="64">
        <f t="shared" si="49"/>
        <v>0</v>
      </c>
      <c r="AD133" s="64">
        <f t="shared" si="49"/>
        <v>0</v>
      </c>
      <c r="AE133" s="64">
        <f t="shared" si="49"/>
        <v>0</v>
      </c>
      <c r="AF133" s="64">
        <f>SUM(H133:AE133)</f>
        <v>0</v>
      </c>
      <c r="AG133" s="59" t="str">
        <f>IF(ABS(AF133-F133)&lt;1,"ok","err")</f>
        <v>ok</v>
      </c>
    </row>
    <row r="134" spans="1:33">
      <c r="A134" s="69" t="s">
        <v>726</v>
      </c>
      <c r="B134" s="61"/>
      <c r="C134" s="45" t="s">
        <v>627</v>
      </c>
      <c r="D134" s="45" t="s">
        <v>1186</v>
      </c>
      <c r="F134" s="80">
        <v>0</v>
      </c>
      <c r="H134" s="64">
        <f t="shared" si="48"/>
        <v>0</v>
      </c>
      <c r="I134" s="64">
        <f t="shared" si="48"/>
        <v>0</v>
      </c>
      <c r="J134" s="64">
        <f t="shared" si="48"/>
        <v>0</v>
      </c>
      <c r="K134" s="64">
        <f t="shared" si="48"/>
        <v>0</v>
      </c>
      <c r="L134" s="64">
        <f t="shared" si="48"/>
        <v>0</v>
      </c>
      <c r="M134" s="64">
        <f t="shared" si="48"/>
        <v>0</v>
      </c>
      <c r="N134" s="64">
        <f t="shared" si="48"/>
        <v>0</v>
      </c>
      <c r="O134" s="64">
        <f t="shared" si="48"/>
        <v>0</v>
      </c>
      <c r="P134" s="64">
        <f t="shared" si="48"/>
        <v>0</v>
      </c>
      <c r="Q134" s="64">
        <f t="shared" si="48"/>
        <v>0</v>
      </c>
      <c r="R134" s="64">
        <f t="shared" si="49"/>
        <v>0</v>
      </c>
      <c r="S134" s="64">
        <f t="shared" si="49"/>
        <v>0</v>
      </c>
      <c r="T134" s="64">
        <f t="shared" si="49"/>
        <v>0</v>
      </c>
      <c r="U134" s="64">
        <f t="shared" si="49"/>
        <v>0</v>
      </c>
      <c r="V134" s="64">
        <f t="shared" si="49"/>
        <v>0</v>
      </c>
      <c r="W134" s="64">
        <f t="shared" si="49"/>
        <v>0</v>
      </c>
      <c r="X134" s="64">
        <f t="shared" si="49"/>
        <v>0</v>
      </c>
      <c r="Y134" s="64">
        <f t="shared" si="49"/>
        <v>0</v>
      </c>
      <c r="Z134" s="64">
        <f t="shared" si="49"/>
        <v>0</v>
      </c>
      <c r="AA134" s="64">
        <f t="shared" si="49"/>
        <v>0</v>
      </c>
      <c r="AB134" s="64">
        <f t="shared" si="49"/>
        <v>0</v>
      </c>
      <c r="AC134" s="64">
        <f t="shared" si="49"/>
        <v>0</v>
      </c>
      <c r="AD134" s="64">
        <f t="shared" si="49"/>
        <v>0</v>
      </c>
      <c r="AE134" s="64">
        <f t="shared" si="49"/>
        <v>0</v>
      </c>
      <c r="AF134" s="64">
        <f>SUM(H134:AE134)</f>
        <v>0</v>
      </c>
      <c r="AG134" s="59" t="str">
        <f>IF(ABS(AF134-F134)&lt;1,"ok","err")</f>
        <v>ok</v>
      </c>
    </row>
    <row r="135" spans="1:33">
      <c r="A135" s="69"/>
      <c r="B135" s="61"/>
      <c r="F135" s="77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59"/>
    </row>
    <row r="136" spans="1:33">
      <c r="A136" s="61" t="s">
        <v>729</v>
      </c>
      <c r="B136" s="61"/>
      <c r="F136" s="77">
        <f>SUM(F131:F134)</f>
        <v>0</v>
      </c>
      <c r="H136" s="63">
        <f t="shared" ref="H136:M136" si="50">SUM(H131:H134)</f>
        <v>0</v>
      </c>
      <c r="I136" s="63">
        <f t="shared" si="50"/>
        <v>0</v>
      </c>
      <c r="J136" s="63">
        <f t="shared" si="50"/>
        <v>0</v>
      </c>
      <c r="K136" s="63">
        <f t="shared" si="50"/>
        <v>0</v>
      </c>
      <c r="L136" s="63">
        <f t="shared" si="50"/>
        <v>0</v>
      </c>
      <c r="M136" s="63">
        <f t="shared" si="50"/>
        <v>0</v>
      </c>
      <c r="N136" s="63">
        <f>SUM(N131:N134)</f>
        <v>0</v>
      </c>
      <c r="O136" s="63">
        <f>SUM(O131:O134)</f>
        <v>0</v>
      </c>
      <c r="P136" s="63">
        <f>SUM(P131:P134)</f>
        <v>0</v>
      </c>
      <c r="Q136" s="63">
        <f t="shared" ref="Q136:AB136" si="51">SUM(Q131:Q134)</f>
        <v>0</v>
      </c>
      <c r="R136" s="63">
        <f t="shared" si="51"/>
        <v>0</v>
      </c>
      <c r="S136" s="63">
        <f t="shared" si="51"/>
        <v>0</v>
      </c>
      <c r="T136" s="63">
        <f t="shared" si="51"/>
        <v>0</v>
      </c>
      <c r="U136" s="63">
        <f t="shared" si="51"/>
        <v>0</v>
      </c>
      <c r="V136" s="63">
        <f t="shared" si="51"/>
        <v>0</v>
      </c>
      <c r="W136" s="63">
        <f t="shared" si="51"/>
        <v>0</v>
      </c>
      <c r="X136" s="63">
        <f t="shared" si="51"/>
        <v>0</v>
      </c>
      <c r="Y136" s="63">
        <f t="shared" si="51"/>
        <v>0</v>
      </c>
      <c r="Z136" s="63">
        <f t="shared" si="51"/>
        <v>0</v>
      </c>
      <c r="AA136" s="63">
        <f t="shared" si="51"/>
        <v>0</v>
      </c>
      <c r="AB136" s="63">
        <f t="shared" si="51"/>
        <v>0</v>
      </c>
      <c r="AC136" s="63">
        <f>SUM(AC131:AC134)</f>
        <v>0</v>
      </c>
      <c r="AD136" s="63">
        <f>SUM(AD131:AD134)</f>
        <v>0</v>
      </c>
      <c r="AE136" s="63">
        <f>SUM(AE131:AE134)</f>
        <v>0</v>
      </c>
      <c r="AF136" s="64">
        <f>SUM(H136:AE136)</f>
        <v>0</v>
      </c>
      <c r="AG136" s="59" t="str">
        <f>IF(ABS(AF136-F136)&lt;1,"ok","err")</f>
        <v>ok</v>
      </c>
    </row>
    <row r="137" spans="1:33">
      <c r="A137" s="69"/>
      <c r="B137" s="61"/>
      <c r="F137" s="77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59"/>
    </row>
    <row r="138" spans="1:33" ht="15">
      <c r="A138" s="66" t="s">
        <v>1005</v>
      </c>
      <c r="B138" s="61"/>
      <c r="C138" s="45" t="s">
        <v>1006</v>
      </c>
      <c r="F138" s="81">
        <f>F107+F114+F120-F121-F128-F136</f>
        <v>2250031689.5289078</v>
      </c>
      <c r="G138" s="65"/>
      <c r="H138" s="65">
        <f t="shared" ref="H138:M138" si="52">H96-H105+H114+H120-H121-H128-H136</f>
        <v>447825895.62847161</v>
      </c>
      <c r="I138" s="65">
        <f t="shared" si="52"/>
        <v>436390251.54308927</v>
      </c>
      <c r="J138" s="65">
        <f t="shared" si="52"/>
        <v>395655144.4928484</v>
      </c>
      <c r="K138" s="65">
        <f t="shared" si="52"/>
        <v>54582124.401785523</v>
      </c>
      <c r="L138" s="65">
        <f t="shared" si="52"/>
        <v>0</v>
      </c>
      <c r="M138" s="65">
        <f t="shared" si="52"/>
        <v>0</v>
      </c>
      <c r="N138" s="65">
        <f>N96-N105+N114+N120-N121-N128-N136</f>
        <v>81706634.282610521</v>
      </c>
      <c r="O138" s="65">
        <f>O96-O105+O114+O120-O121-O128-O136</f>
        <v>79620180.600071326</v>
      </c>
      <c r="P138" s="65">
        <f>P96-P105+P114+P120-P121-P128-P136</f>
        <v>72187987.583305091</v>
      </c>
      <c r="Q138" s="65">
        <f t="shared" ref="Q138:AB138" si="53">Q96-Q105+Q114+Q120-Q121-Q128-Q136</f>
        <v>0</v>
      </c>
      <c r="R138" s="65">
        <f t="shared" si="53"/>
        <v>80980286.080496192</v>
      </c>
      <c r="S138" s="65">
        <f t="shared" si="53"/>
        <v>0</v>
      </c>
      <c r="T138" s="65">
        <f t="shared" si="53"/>
        <v>118884603.24097745</v>
      </c>
      <c r="U138" s="65">
        <f t="shared" si="53"/>
        <v>192829125.17413414</v>
      </c>
      <c r="V138" s="65">
        <f t="shared" si="53"/>
        <v>39628201.08032582</v>
      </c>
      <c r="W138" s="65">
        <f t="shared" si="53"/>
        <v>64276375.058044709</v>
      </c>
      <c r="X138" s="65">
        <f t="shared" si="53"/>
        <v>48714249.784050815</v>
      </c>
      <c r="Y138" s="65">
        <f t="shared" si="53"/>
        <v>36969738.488763481</v>
      </c>
      <c r="Z138" s="65">
        <f t="shared" si="53"/>
        <v>17529237.699996628</v>
      </c>
      <c r="AA138" s="65">
        <f t="shared" si="53"/>
        <v>24765775.151720833</v>
      </c>
      <c r="AB138" s="65">
        <f t="shared" si="53"/>
        <v>54643059.163137861</v>
      </c>
      <c r="AC138" s="65">
        <f>AC96-AC105+AC114+AC120-AC121-AC128-AC136</f>
        <v>2493400.3566691312</v>
      </c>
      <c r="AD138" s="65">
        <f>AD96-AD105+AD114+AD120-AD121-AD128-AD136</f>
        <v>349419.71840870695</v>
      </c>
      <c r="AE138" s="65">
        <f>AE96-AE105+AE114+AE120-AE121-AE128-AE136</f>
        <v>0</v>
      </c>
      <c r="AF138" s="64">
        <f>SUM(H138:AE138)</f>
        <v>2250031689.5289073</v>
      </c>
      <c r="AG138" s="59" t="str">
        <f>IF(ABS(AF138-F138)&lt;1,"ok","err")</f>
        <v>ok</v>
      </c>
    </row>
    <row r="139" spans="1:33">
      <c r="A139" s="61"/>
      <c r="W139" s="45"/>
      <c r="AG139" s="59"/>
    </row>
    <row r="140" spans="1:33">
      <c r="A140" s="61"/>
      <c r="W140" s="45"/>
      <c r="AG140" s="59"/>
    </row>
    <row r="141" spans="1:33" ht="15">
      <c r="A141" s="60" t="s">
        <v>997</v>
      </c>
      <c r="W141" s="45"/>
      <c r="AG141" s="59"/>
    </row>
    <row r="142" spans="1:33" ht="15">
      <c r="A142" s="60"/>
      <c r="W142" s="45"/>
      <c r="AG142" s="59"/>
    </row>
    <row r="143" spans="1:33" ht="15">
      <c r="A143" s="66" t="s">
        <v>218</v>
      </c>
      <c r="W143" s="45"/>
      <c r="AG143" s="59"/>
    </row>
    <row r="144" spans="1:33">
      <c r="A144" s="61">
        <v>500</v>
      </c>
      <c r="B144" s="45" t="s">
        <v>210</v>
      </c>
      <c r="C144" s="45" t="s">
        <v>211</v>
      </c>
      <c r="D144" s="45" t="s">
        <v>658</v>
      </c>
      <c r="F144" s="77">
        <v>6169849</v>
      </c>
      <c r="H144" s="64">
        <f t="shared" ref="H144:Q151" si="54">IF(VLOOKUP($D144,$C$6:$AE$651,H$2,)=0,0,((VLOOKUP($D144,$C$6:$AE$651,H$2,)/VLOOKUP($D144,$C$6:$AE$651,4,))*$F144))</f>
        <v>1839346.72993838</v>
      </c>
      <c r="I144" s="64">
        <f t="shared" si="54"/>
        <v>1792377.3278593239</v>
      </c>
      <c r="J144" s="64">
        <f t="shared" si="54"/>
        <v>1625066.8023226075</v>
      </c>
      <c r="K144" s="64">
        <f t="shared" si="54"/>
        <v>913058.13987968862</v>
      </c>
      <c r="L144" s="64">
        <f t="shared" si="54"/>
        <v>0</v>
      </c>
      <c r="M144" s="64">
        <f t="shared" si="54"/>
        <v>0</v>
      </c>
      <c r="N144" s="64">
        <f t="shared" si="54"/>
        <v>0</v>
      </c>
      <c r="O144" s="64">
        <f t="shared" si="54"/>
        <v>0</v>
      </c>
      <c r="P144" s="64">
        <f t="shared" si="54"/>
        <v>0</v>
      </c>
      <c r="Q144" s="64">
        <f t="shared" si="54"/>
        <v>0</v>
      </c>
      <c r="R144" s="64">
        <f t="shared" ref="R144:AE151" si="55">IF(VLOOKUP($D144,$C$6:$AE$651,R$2,)=0,0,((VLOOKUP($D144,$C$6:$AE$651,R$2,)/VLOOKUP($D144,$C$6:$AE$651,4,))*$F144))</f>
        <v>0</v>
      </c>
      <c r="S144" s="64">
        <f t="shared" si="55"/>
        <v>0</v>
      </c>
      <c r="T144" s="64">
        <f t="shared" si="55"/>
        <v>0</v>
      </c>
      <c r="U144" s="64">
        <f t="shared" si="55"/>
        <v>0</v>
      </c>
      <c r="V144" s="64">
        <f t="shared" si="55"/>
        <v>0</v>
      </c>
      <c r="W144" s="64">
        <f t="shared" si="55"/>
        <v>0</v>
      </c>
      <c r="X144" s="64">
        <f t="shared" si="55"/>
        <v>0</v>
      </c>
      <c r="Y144" s="64">
        <f t="shared" si="55"/>
        <v>0</v>
      </c>
      <c r="Z144" s="64">
        <f t="shared" si="55"/>
        <v>0</v>
      </c>
      <c r="AA144" s="64">
        <f t="shared" si="55"/>
        <v>0</v>
      </c>
      <c r="AB144" s="64">
        <f t="shared" si="55"/>
        <v>0</v>
      </c>
      <c r="AC144" s="64">
        <f t="shared" si="55"/>
        <v>0</v>
      </c>
      <c r="AD144" s="64">
        <f t="shared" si="55"/>
        <v>0</v>
      </c>
      <c r="AE144" s="64">
        <f t="shared" si="55"/>
        <v>0</v>
      </c>
      <c r="AF144" s="64">
        <f t="shared" ref="AF144:AF151" si="56">SUM(H144:AE144)</f>
        <v>6169849</v>
      </c>
      <c r="AG144" s="59" t="str">
        <f t="shared" ref="AG144:AG151" si="57">IF(ABS(AF144-F144)&lt;1,"ok","err")</f>
        <v>ok</v>
      </c>
    </row>
    <row r="145" spans="1:33">
      <c r="A145" s="302">
        <v>501</v>
      </c>
      <c r="B145" s="45" t="s">
        <v>212</v>
      </c>
      <c r="C145" s="45" t="s">
        <v>213</v>
      </c>
      <c r="D145" s="45" t="s">
        <v>952</v>
      </c>
      <c r="F145" s="80">
        <v>301938880.17740971</v>
      </c>
      <c r="H145" s="64">
        <f t="shared" si="54"/>
        <v>0</v>
      </c>
      <c r="I145" s="64">
        <f t="shared" si="54"/>
        <v>0</v>
      </c>
      <c r="J145" s="64">
        <f t="shared" si="54"/>
        <v>0</v>
      </c>
      <c r="K145" s="64">
        <f t="shared" si="54"/>
        <v>301938880.17740971</v>
      </c>
      <c r="L145" s="64">
        <f t="shared" si="54"/>
        <v>0</v>
      </c>
      <c r="M145" s="64">
        <f t="shared" si="54"/>
        <v>0</v>
      </c>
      <c r="N145" s="64">
        <f t="shared" si="54"/>
        <v>0</v>
      </c>
      <c r="O145" s="64">
        <f t="shared" si="54"/>
        <v>0</v>
      </c>
      <c r="P145" s="64">
        <f t="shared" si="54"/>
        <v>0</v>
      </c>
      <c r="Q145" s="64">
        <f t="shared" si="54"/>
        <v>0</v>
      </c>
      <c r="R145" s="64">
        <f t="shared" si="55"/>
        <v>0</v>
      </c>
      <c r="S145" s="64">
        <f t="shared" si="55"/>
        <v>0</v>
      </c>
      <c r="T145" s="64">
        <f t="shared" si="55"/>
        <v>0</v>
      </c>
      <c r="U145" s="64">
        <f t="shared" si="55"/>
        <v>0</v>
      </c>
      <c r="V145" s="64">
        <f t="shared" si="55"/>
        <v>0</v>
      </c>
      <c r="W145" s="64">
        <f t="shared" si="55"/>
        <v>0</v>
      </c>
      <c r="X145" s="64">
        <f t="shared" si="55"/>
        <v>0</v>
      </c>
      <c r="Y145" s="64">
        <f t="shared" si="55"/>
        <v>0</v>
      </c>
      <c r="Z145" s="64">
        <f t="shared" si="55"/>
        <v>0</v>
      </c>
      <c r="AA145" s="64">
        <f t="shared" si="55"/>
        <v>0</v>
      </c>
      <c r="AB145" s="64">
        <f t="shared" si="55"/>
        <v>0</v>
      </c>
      <c r="AC145" s="64">
        <f t="shared" si="55"/>
        <v>0</v>
      </c>
      <c r="AD145" s="64">
        <f t="shared" si="55"/>
        <v>0</v>
      </c>
      <c r="AE145" s="64">
        <f t="shared" si="55"/>
        <v>0</v>
      </c>
      <c r="AF145" s="64">
        <f t="shared" si="56"/>
        <v>301938880.17740971</v>
      </c>
      <c r="AG145" s="59" t="str">
        <f t="shared" si="57"/>
        <v>ok</v>
      </c>
    </row>
    <row r="146" spans="1:33">
      <c r="A146" s="61">
        <v>502</v>
      </c>
      <c r="B146" s="45" t="s">
        <v>214</v>
      </c>
      <c r="C146" s="45" t="s">
        <v>215</v>
      </c>
      <c r="D146" s="45" t="s">
        <v>653</v>
      </c>
      <c r="F146" s="80">
        <v>22202857.999999978</v>
      </c>
      <c r="H146" s="64">
        <f t="shared" si="54"/>
        <v>7768761.4638432646</v>
      </c>
      <c r="I146" s="64">
        <f t="shared" si="54"/>
        <v>7570379.0300626811</v>
      </c>
      <c r="J146" s="64">
        <f t="shared" si="54"/>
        <v>6863717.506094032</v>
      </c>
      <c r="K146" s="64">
        <f t="shared" si="54"/>
        <v>0</v>
      </c>
      <c r="L146" s="64">
        <f t="shared" si="54"/>
        <v>0</v>
      </c>
      <c r="M146" s="64">
        <f t="shared" si="54"/>
        <v>0</v>
      </c>
      <c r="N146" s="64">
        <f t="shared" si="54"/>
        <v>0</v>
      </c>
      <c r="O146" s="64">
        <f t="shared" si="54"/>
        <v>0</v>
      </c>
      <c r="P146" s="64">
        <f t="shared" si="54"/>
        <v>0</v>
      </c>
      <c r="Q146" s="64">
        <f t="shared" si="54"/>
        <v>0</v>
      </c>
      <c r="R146" s="64">
        <f t="shared" si="55"/>
        <v>0</v>
      </c>
      <c r="S146" s="64">
        <f t="shared" si="55"/>
        <v>0</v>
      </c>
      <c r="T146" s="64">
        <f t="shared" si="55"/>
        <v>0</v>
      </c>
      <c r="U146" s="64">
        <f t="shared" si="55"/>
        <v>0</v>
      </c>
      <c r="V146" s="64">
        <f t="shared" si="55"/>
        <v>0</v>
      </c>
      <c r="W146" s="64">
        <f t="shared" si="55"/>
        <v>0</v>
      </c>
      <c r="X146" s="64">
        <f t="shared" si="55"/>
        <v>0</v>
      </c>
      <c r="Y146" s="64">
        <f t="shared" si="55"/>
        <v>0</v>
      </c>
      <c r="Z146" s="64">
        <f t="shared" si="55"/>
        <v>0</v>
      </c>
      <c r="AA146" s="64">
        <f t="shared" si="55"/>
        <v>0</v>
      </c>
      <c r="AB146" s="64">
        <f t="shared" si="55"/>
        <v>0</v>
      </c>
      <c r="AC146" s="64">
        <f t="shared" si="55"/>
        <v>0</v>
      </c>
      <c r="AD146" s="64">
        <f t="shared" si="55"/>
        <v>0</v>
      </c>
      <c r="AE146" s="64">
        <f t="shared" si="55"/>
        <v>0</v>
      </c>
      <c r="AF146" s="64">
        <f t="shared" si="56"/>
        <v>22202857.999999978</v>
      </c>
      <c r="AG146" s="59" t="str">
        <f t="shared" si="57"/>
        <v>ok</v>
      </c>
    </row>
    <row r="147" spans="1:33">
      <c r="A147" s="61">
        <v>504</v>
      </c>
      <c r="B147" s="61" t="s">
        <v>1321</v>
      </c>
      <c r="C147" s="45" t="s">
        <v>1319</v>
      </c>
      <c r="D147" s="45" t="s">
        <v>653</v>
      </c>
      <c r="F147" s="80">
        <v>0</v>
      </c>
      <c r="H147" s="64">
        <f t="shared" si="54"/>
        <v>0</v>
      </c>
      <c r="I147" s="64">
        <f t="shared" si="54"/>
        <v>0</v>
      </c>
      <c r="J147" s="64">
        <f t="shared" si="54"/>
        <v>0</v>
      </c>
      <c r="K147" s="64">
        <f t="shared" si="54"/>
        <v>0</v>
      </c>
      <c r="L147" s="64">
        <f t="shared" si="54"/>
        <v>0</v>
      </c>
      <c r="M147" s="64">
        <f t="shared" si="54"/>
        <v>0</v>
      </c>
      <c r="N147" s="64">
        <f t="shared" si="54"/>
        <v>0</v>
      </c>
      <c r="O147" s="64">
        <f t="shared" si="54"/>
        <v>0</v>
      </c>
      <c r="P147" s="64">
        <f t="shared" si="54"/>
        <v>0</v>
      </c>
      <c r="Q147" s="64">
        <f t="shared" si="54"/>
        <v>0</v>
      </c>
      <c r="R147" s="64">
        <f t="shared" si="55"/>
        <v>0</v>
      </c>
      <c r="S147" s="64">
        <f t="shared" si="55"/>
        <v>0</v>
      </c>
      <c r="T147" s="64">
        <f t="shared" si="55"/>
        <v>0</v>
      </c>
      <c r="U147" s="64">
        <f t="shared" si="55"/>
        <v>0</v>
      </c>
      <c r="V147" s="64">
        <f t="shared" si="55"/>
        <v>0</v>
      </c>
      <c r="W147" s="64">
        <f t="shared" si="55"/>
        <v>0</v>
      </c>
      <c r="X147" s="64">
        <f t="shared" si="55"/>
        <v>0</v>
      </c>
      <c r="Y147" s="64">
        <f t="shared" si="55"/>
        <v>0</v>
      </c>
      <c r="Z147" s="64">
        <f t="shared" si="55"/>
        <v>0</v>
      </c>
      <c r="AA147" s="64">
        <f t="shared" si="55"/>
        <v>0</v>
      </c>
      <c r="AB147" s="64">
        <f t="shared" si="55"/>
        <v>0</v>
      </c>
      <c r="AC147" s="64">
        <f t="shared" si="55"/>
        <v>0</v>
      </c>
      <c r="AD147" s="64">
        <f t="shared" si="55"/>
        <v>0</v>
      </c>
      <c r="AE147" s="64">
        <f t="shared" si="55"/>
        <v>0</v>
      </c>
      <c r="AF147" s="64">
        <f>SUM(H147:AE147)</f>
        <v>0</v>
      </c>
      <c r="AG147" s="59" t="str">
        <f>IF(ABS(AF147-F147)&lt;1,"ok","err")</f>
        <v>ok</v>
      </c>
    </row>
    <row r="148" spans="1:33">
      <c r="A148" s="61">
        <v>505</v>
      </c>
      <c r="B148" s="45" t="s">
        <v>216</v>
      </c>
      <c r="C148" s="45" t="s">
        <v>217</v>
      </c>
      <c r="D148" s="45" t="s">
        <v>653</v>
      </c>
      <c r="F148" s="80">
        <v>815020</v>
      </c>
      <c r="H148" s="64">
        <f t="shared" si="54"/>
        <v>285174.81705560355</v>
      </c>
      <c r="I148" s="64">
        <f t="shared" si="54"/>
        <v>277892.61711630516</v>
      </c>
      <c r="J148" s="64">
        <f t="shared" si="54"/>
        <v>251952.56582809129</v>
      </c>
      <c r="K148" s="64">
        <f t="shared" si="54"/>
        <v>0</v>
      </c>
      <c r="L148" s="64">
        <f t="shared" si="54"/>
        <v>0</v>
      </c>
      <c r="M148" s="64">
        <f t="shared" si="54"/>
        <v>0</v>
      </c>
      <c r="N148" s="64">
        <f t="shared" si="54"/>
        <v>0</v>
      </c>
      <c r="O148" s="64">
        <f t="shared" si="54"/>
        <v>0</v>
      </c>
      <c r="P148" s="64">
        <f t="shared" si="54"/>
        <v>0</v>
      </c>
      <c r="Q148" s="64">
        <f t="shared" si="54"/>
        <v>0</v>
      </c>
      <c r="R148" s="64">
        <f t="shared" si="55"/>
        <v>0</v>
      </c>
      <c r="S148" s="64">
        <f t="shared" si="55"/>
        <v>0</v>
      </c>
      <c r="T148" s="64">
        <f t="shared" si="55"/>
        <v>0</v>
      </c>
      <c r="U148" s="64">
        <f t="shared" si="55"/>
        <v>0</v>
      </c>
      <c r="V148" s="64">
        <f t="shared" si="55"/>
        <v>0</v>
      </c>
      <c r="W148" s="64">
        <f t="shared" si="55"/>
        <v>0</v>
      </c>
      <c r="X148" s="64">
        <f t="shared" si="55"/>
        <v>0</v>
      </c>
      <c r="Y148" s="64">
        <f t="shared" si="55"/>
        <v>0</v>
      </c>
      <c r="Z148" s="64">
        <f t="shared" si="55"/>
        <v>0</v>
      </c>
      <c r="AA148" s="64">
        <f t="shared" si="55"/>
        <v>0</v>
      </c>
      <c r="AB148" s="64">
        <f t="shared" si="55"/>
        <v>0</v>
      </c>
      <c r="AC148" s="64">
        <f t="shared" si="55"/>
        <v>0</v>
      </c>
      <c r="AD148" s="64">
        <f t="shared" si="55"/>
        <v>0</v>
      </c>
      <c r="AE148" s="64">
        <f t="shared" si="55"/>
        <v>0</v>
      </c>
      <c r="AF148" s="64">
        <f t="shared" si="56"/>
        <v>815020</v>
      </c>
      <c r="AG148" s="59" t="str">
        <f t="shared" si="57"/>
        <v>ok</v>
      </c>
    </row>
    <row r="149" spans="1:33">
      <c r="A149" s="61">
        <v>506</v>
      </c>
      <c r="B149" s="45" t="s">
        <v>219</v>
      </c>
      <c r="C149" s="45" t="s">
        <v>220</v>
      </c>
      <c r="D149" s="45" t="s">
        <v>653</v>
      </c>
      <c r="F149" s="80">
        <v>13303955.000000002</v>
      </c>
      <c r="H149" s="64">
        <f t="shared" si="54"/>
        <v>4655042.7391241724</v>
      </c>
      <c r="I149" s="64">
        <f t="shared" si="54"/>
        <v>4536171.9625868741</v>
      </c>
      <c r="J149" s="64">
        <f t="shared" si="54"/>
        <v>4112740.2982889558</v>
      </c>
      <c r="K149" s="64">
        <f t="shared" si="54"/>
        <v>0</v>
      </c>
      <c r="L149" s="64">
        <f t="shared" si="54"/>
        <v>0</v>
      </c>
      <c r="M149" s="64">
        <f t="shared" si="54"/>
        <v>0</v>
      </c>
      <c r="N149" s="64">
        <f t="shared" si="54"/>
        <v>0</v>
      </c>
      <c r="O149" s="64">
        <f t="shared" si="54"/>
        <v>0</v>
      </c>
      <c r="P149" s="64">
        <f t="shared" si="54"/>
        <v>0</v>
      </c>
      <c r="Q149" s="64">
        <f t="shared" si="54"/>
        <v>0</v>
      </c>
      <c r="R149" s="64">
        <f t="shared" si="55"/>
        <v>0</v>
      </c>
      <c r="S149" s="64">
        <f t="shared" si="55"/>
        <v>0</v>
      </c>
      <c r="T149" s="64">
        <f t="shared" si="55"/>
        <v>0</v>
      </c>
      <c r="U149" s="64">
        <f t="shared" si="55"/>
        <v>0</v>
      </c>
      <c r="V149" s="64">
        <f t="shared" si="55"/>
        <v>0</v>
      </c>
      <c r="W149" s="64">
        <f t="shared" si="55"/>
        <v>0</v>
      </c>
      <c r="X149" s="64">
        <f t="shared" si="55"/>
        <v>0</v>
      </c>
      <c r="Y149" s="64">
        <f t="shared" si="55"/>
        <v>0</v>
      </c>
      <c r="Z149" s="64">
        <f t="shared" si="55"/>
        <v>0</v>
      </c>
      <c r="AA149" s="64">
        <f t="shared" si="55"/>
        <v>0</v>
      </c>
      <c r="AB149" s="64">
        <f t="shared" si="55"/>
        <v>0</v>
      </c>
      <c r="AC149" s="64">
        <f t="shared" si="55"/>
        <v>0</v>
      </c>
      <c r="AD149" s="64">
        <f t="shared" si="55"/>
        <v>0</v>
      </c>
      <c r="AE149" s="64">
        <f t="shared" si="55"/>
        <v>0</v>
      </c>
      <c r="AF149" s="64">
        <f t="shared" si="56"/>
        <v>13303955.000000004</v>
      </c>
      <c r="AG149" s="59" t="str">
        <f t="shared" si="57"/>
        <v>ok</v>
      </c>
    </row>
    <row r="150" spans="1:33">
      <c r="A150" s="61">
        <v>507</v>
      </c>
      <c r="B150" s="45" t="s">
        <v>1026</v>
      </c>
      <c r="C150" s="45" t="s">
        <v>345</v>
      </c>
      <c r="D150" s="45" t="s">
        <v>653</v>
      </c>
      <c r="F150" s="80">
        <v>0</v>
      </c>
      <c r="H150" s="64">
        <f t="shared" si="54"/>
        <v>0</v>
      </c>
      <c r="I150" s="64">
        <f t="shared" si="54"/>
        <v>0</v>
      </c>
      <c r="J150" s="64">
        <f t="shared" si="54"/>
        <v>0</v>
      </c>
      <c r="K150" s="64">
        <f t="shared" si="54"/>
        <v>0</v>
      </c>
      <c r="L150" s="64">
        <f t="shared" si="54"/>
        <v>0</v>
      </c>
      <c r="M150" s="64">
        <f t="shared" si="54"/>
        <v>0</v>
      </c>
      <c r="N150" s="64">
        <f t="shared" si="54"/>
        <v>0</v>
      </c>
      <c r="O150" s="64">
        <f t="shared" si="54"/>
        <v>0</v>
      </c>
      <c r="P150" s="64">
        <f t="shared" si="54"/>
        <v>0</v>
      </c>
      <c r="Q150" s="64">
        <f t="shared" si="54"/>
        <v>0</v>
      </c>
      <c r="R150" s="64">
        <f t="shared" si="55"/>
        <v>0</v>
      </c>
      <c r="S150" s="64">
        <f t="shared" si="55"/>
        <v>0</v>
      </c>
      <c r="T150" s="64">
        <f t="shared" si="55"/>
        <v>0</v>
      </c>
      <c r="U150" s="64">
        <f t="shared" si="55"/>
        <v>0</v>
      </c>
      <c r="V150" s="64">
        <f t="shared" si="55"/>
        <v>0</v>
      </c>
      <c r="W150" s="64">
        <f t="shared" si="55"/>
        <v>0</v>
      </c>
      <c r="X150" s="64">
        <f t="shared" si="55"/>
        <v>0</v>
      </c>
      <c r="Y150" s="64">
        <f t="shared" si="55"/>
        <v>0</v>
      </c>
      <c r="Z150" s="64">
        <f t="shared" si="55"/>
        <v>0</v>
      </c>
      <c r="AA150" s="64">
        <f t="shared" si="55"/>
        <v>0</v>
      </c>
      <c r="AB150" s="64">
        <f t="shared" si="55"/>
        <v>0</v>
      </c>
      <c r="AC150" s="64">
        <f t="shared" si="55"/>
        <v>0</v>
      </c>
      <c r="AD150" s="64">
        <f t="shared" si="55"/>
        <v>0</v>
      </c>
      <c r="AE150" s="64">
        <f t="shared" si="55"/>
        <v>0</v>
      </c>
      <c r="AF150" s="64">
        <f>SUM(H150:AE150)</f>
        <v>0</v>
      </c>
      <c r="AG150" s="59" t="str">
        <f t="shared" si="57"/>
        <v>ok</v>
      </c>
    </row>
    <row r="151" spans="1:33">
      <c r="A151" s="61">
        <v>509</v>
      </c>
      <c r="B151" s="45" t="s">
        <v>601</v>
      </c>
      <c r="C151" s="45" t="s">
        <v>600</v>
      </c>
      <c r="D151" s="45" t="s">
        <v>653</v>
      </c>
      <c r="F151" s="80">
        <v>64126</v>
      </c>
      <c r="H151" s="64">
        <f t="shared" si="54"/>
        <v>22437.633823105734</v>
      </c>
      <c r="I151" s="64">
        <f t="shared" si="54"/>
        <v>21864.668308998778</v>
      </c>
      <c r="J151" s="64">
        <f t="shared" si="54"/>
        <v>19823.697867895491</v>
      </c>
      <c r="K151" s="64">
        <f t="shared" si="54"/>
        <v>0</v>
      </c>
      <c r="L151" s="64">
        <f t="shared" si="54"/>
        <v>0</v>
      </c>
      <c r="M151" s="64">
        <f t="shared" si="54"/>
        <v>0</v>
      </c>
      <c r="N151" s="64">
        <f t="shared" si="54"/>
        <v>0</v>
      </c>
      <c r="O151" s="64">
        <f t="shared" si="54"/>
        <v>0</v>
      </c>
      <c r="P151" s="64">
        <f t="shared" si="54"/>
        <v>0</v>
      </c>
      <c r="Q151" s="64">
        <f t="shared" si="54"/>
        <v>0</v>
      </c>
      <c r="R151" s="64">
        <f t="shared" si="55"/>
        <v>0</v>
      </c>
      <c r="S151" s="64">
        <f t="shared" si="55"/>
        <v>0</v>
      </c>
      <c r="T151" s="64">
        <f t="shared" si="55"/>
        <v>0</v>
      </c>
      <c r="U151" s="64">
        <f t="shared" si="55"/>
        <v>0</v>
      </c>
      <c r="V151" s="64">
        <f t="shared" si="55"/>
        <v>0</v>
      </c>
      <c r="W151" s="64">
        <f t="shared" si="55"/>
        <v>0</v>
      </c>
      <c r="X151" s="64">
        <f t="shared" si="55"/>
        <v>0</v>
      </c>
      <c r="Y151" s="64">
        <f t="shared" si="55"/>
        <v>0</v>
      </c>
      <c r="Z151" s="64">
        <f t="shared" si="55"/>
        <v>0</v>
      </c>
      <c r="AA151" s="64">
        <f t="shared" si="55"/>
        <v>0</v>
      </c>
      <c r="AB151" s="64">
        <f t="shared" si="55"/>
        <v>0</v>
      </c>
      <c r="AC151" s="64">
        <f t="shared" si="55"/>
        <v>0</v>
      </c>
      <c r="AD151" s="64">
        <f t="shared" si="55"/>
        <v>0</v>
      </c>
      <c r="AE151" s="64">
        <f t="shared" si="55"/>
        <v>0</v>
      </c>
      <c r="AF151" s="64">
        <f t="shared" si="56"/>
        <v>64126</v>
      </c>
      <c r="AG151" s="59" t="str">
        <f t="shared" si="57"/>
        <v>ok</v>
      </c>
    </row>
    <row r="152" spans="1:33">
      <c r="A152" s="61"/>
      <c r="F152" s="77"/>
      <c r="W152" s="45"/>
      <c r="AG152" s="59"/>
    </row>
    <row r="153" spans="1:33">
      <c r="A153" s="61"/>
      <c r="B153" s="45" t="s">
        <v>221</v>
      </c>
      <c r="F153" s="77">
        <f>SUM(F144:F152)</f>
        <v>344494688.17740971</v>
      </c>
      <c r="H153" s="63">
        <f>SUM(H144:H152)</f>
        <v>14570763.383784527</v>
      </c>
      <c r="I153" s="63">
        <f t="shared" ref="I153:AF153" si="58">SUM(I144:I152)</f>
        <v>14198685.605934184</v>
      </c>
      <c r="J153" s="63">
        <f t="shared" si="58"/>
        <v>12873300.870401582</v>
      </c>
      <c r="K153" s="63">
        <f t="shared" si="58"/>
        <v>302851938.31728941</v>
      </c>
      <c r="L153" s="63">
        <f t="shared" si="58"/>
        <v>0</v>
      </c>
      <c r="M153" s="63">
        <f t="shared" si="58"/>
        <v>0</v>
      </c>
      <c r="N153" s="63">
        <f t="shared" si="58"/>
        <v>0</v>
      </c>
      <c r="O153" s="63">
        <f>SUM(O144:O152)</f>
        <v>0</v>
      </c>
      <c r="P153" s="63">
        <f>SUM(P144:P152)</f>
        <v>0</v>
      </c>
      <c r="Q153" s="63">
        <f t="shared" si="58"/>
        <v>0</v>
      </c>
      <c r="R153" s="63">
        <f t="shared" si="58"/>
        <v>0</v>
      </c>
      <c r="S153" s="63">
        <f t="shared" si="58"/>
        <v>0</v>
      </c>
      <c r="T153" s="63">
        <f t="shared" si="58"/>
        <v>0</v>
      </c>
      <c r="U153" s="63">
        <f>SUM(U144:U152)</f>
        <v>0</v>
      </c>
      <c r="V153" s="63">
        <f>SUM(V144:V152)</f>
        <v>0</v>
      </c>
      <c r="W153" s="63">
        <f>SUM(W144:W152)</f>
        <v>0</v>
      </c>
      <c r="X153" s="63">
        <f t="shared" si="58"/>
        <v>0</v>
      </c>
      <c r="Y153" s="63">
        <f t="shared" si="58"/>
        <v>0</v>
      </c>
      <c r="Z153" s="63">
        <f>SUM(Z144:Z152)</f>
        <v>0</v>
      </c>
      <c r="AA153" s="63">
        <f>SUM(AA144:AA152)</f>
        <v>0</v>
      </c>
      <c r="AB153" s="63">
        <f t="shared" si="58"/>
        <v>0</v>
      </c>
      <c r="AC153" s="63">
        <f t="shared" si="58"/>
        <v>0</v>
      </c>
      <c r="AD153" s="63">
        <f t="shared" si="58"/>
        <v>0</v>
      </c>
      <c r="AE153" s="63">
        <f t="shared" si="58"/>
        <v>0</v>
      </c>
      <c r="AF153" s="63">
        <f t="shared" si="58"/>
        <v>344494688.17740971</v>
      </c>
      <c r="AG153" s="59" t="str">
        <f>IF(ABS(AF153-F153)&lt;1,"ok","err")</f>
        <v>ok</v>
      </c>
    </row>
    <row r="154" spans="1:33">
      <c r="A154" s="61"/>
      <c r="F154" s="77"/>
      <c r="W154" s="45"/>
      <c r="AG154" s="59"/>
    </row>
    <row r="155" spans="1:33" ht="15">
      <c r="A155" s="66" t="s">
        <v>222</v>
      </c>
      <c r="F155" s="77"/>
      <c r="W155" s="45"/>
      <c r="AG155" s="59"/>
    </row>
    <row r="156" spans="1:33">
      <c r="A156" s="61">
        <v>510</v>
      </c>
      <c r="B156" s="45" t="s">
        <v>225</v>
      </c>
      <c r="C156" s="45" t="s">
        <v>223</v>
      </c>
      <c r="D156" s="45" t="s">
        <v>87</v>
      </c>
      <c r="F156" s="77">
        <v>1225313</v>
      </c>
      <c r="H156" s="64">
        <f t="shared" ref="H156:Q160" si="59">IF(VLOOKUP($D156,$C$6:$AE$651,H$2,)=0,0,((VLOOKUP($D156,$C$6:$AE$651,H$2,)/VLOOKUP($D156,$C$6:$AE$651,4,))*$F156))</f>
        <v>10639.256447212301</v>
      </c>
      <c r="I156" s="64">
        <f t="shared" si="59"/>
        <v>10367.573297016876</v>
      </c>
      <c r="J156" s="64">
        <f t="shared" si="59"/>
        <v>9399.8060139214158</v>
      </c>
      <c r="K156" s="64">
        <f t="shared" si="59"/>
        <v>1194906.3642418494</v>
      </c>
      <c r="L156" s="64">
        <f t="shared" si="59"/>
        <v>0</v>
      </c>
      <c r="M156" s="64">
        <f t="shared" si="59"/>
        <v>0</v>
      </c>
      <c r="N156" s="64">
        <f t="shared" si="59"/>
        <v>0</v>
      </c>
      <c r="O156" s="64">
        <f t="shared" si="59"/>
        <v>0</v>
      </c>
      <c r="P156" s="64">
        <f t="shared" si="59"/>
        <v>0</v>
      </c>
      <c r="Q156" s="64">
        <f t="shared" si="59"/>
        <v>0</v>
      </c>
      <c r="R156" s="64">
        <f t="shared" ref="R156:AE160" si="60">IF(VLOOKUP($D156,$C$6:$AE$651,R$2,)=0,0,((VLOOKUP($D156,$C$6:$AE$651,R$2,)/VLOOKUP($D156,$C$6:$AE$651,4,))*$F156))</f>
        <v>0</v>
      </c>
      <c r="S156" s="64">
        <f t="shared" si="60"/>
        <v>0</v>
      </c>
      <c r="T156" s="64">
        <f t="shared" si="60"/>
        <v>0</v>
      </c>
      <c r="U156" s="64">
        <f t="shared" si="60"/>
        <v>0</v>
      </c>
      <c r="V156" s="64">
        <f t="shared" si="60"/>
        <v>0</v>
      </c>
      <c r="W156" s="64">
        <f t="shared" si="60"/>
        <v>0</v>
      </c>
      <c r="X156" s="64">
        <f t="shared" si="60"/>
        <v>0</v>
      </c>
      <c r="Y156" s="64">
        <f t="shared" si="60"/>
        <v>0</v>
      </c>
      <c r="Z156" s="64">
        <f t="shared" si="60"/>
        <v>0</v>
      </c>
      <c r="AA156" s="64">
        <f t="shared" si="60"/>
        <v>0</v>
      </c>
      <c r="AB156" s="64">
        <f t="shared" si="60"/>
        <v>0</v>
      </c>
      <c r="AC156" s="64">
        <f t="shared" si="60"/>
        <v>0</v>
      </c>
      <c r="AD156" s="64">
        <f t="shared" si="60"/>
        <v>0</v>
      </c>
      <c r="AE156" s="64">
        <f t="shared" si="60"/>
        <v>0</v>
      </c>
      <c r="AF156" s="64">
        <f>SUM(H156:AE156)</f>
        <v>1225313</v>
      </c>
      <c r="AG156" s="59" t="str">
        <f>IF(ABS(AF156-F156)&lt;1,"ok","err")</f>
        <v>ok</v>
      </c>
    </row>
    <row r="157" spans="1:33">
      <c r="A157" s="61">
        <v>511</v>
      </c>
      <c r="B157" s="45" t="s">
        <v>224</v>
      </c>
      <c r="C157" s="45" t="s">
        <v>226</v>
      </c>
      <c r="D157" s="45" t="s">
        <v>653</v>
      </c>
      <c r="F157" s="80">
        <v>2799052</v>
      </c>
      <c r="H157" s="64">
        <f t="shared" si="59"/>
        <v>979385.95620858541</v>
      </c>
      <c r="I157" s="64">
        <f t="shared" si="59"/>
        <v>954376.43950409582</v>
      </c>
      <c r="J157" s="64">
        <f t="shared" si="59"/>
        <v>865289.60428731877</v>
      </c>
      <c r="K157" s="64">
        <f t="shared" si="59"/>
        <v>0</v>
      </c>
      <c r="L157" s="64">
        <f t="shared" si="59"/>
        <v>0</v>
      </c>
      <c r="M157" s="64">
        <f t="shared" si="59"/>
        <v>0</v>
      </c>
      <c r="N157" s="64">
        <f t="shared" si="59"/>
        <v>0</v>
      </c>
      <c r="O157" s="64">
        <f t="shared" si="59"/>
        <v>0</v>
      </c>
      <c r="P157" s="64">
        <f t="shared" si="59"/>
        <v>0</v>
      </c>
      <c r="Q157" s="64">
        <f t="shared" si="59"/>
        <v>0</v>
      </c>
      <c r="R157" s="64">
        <f t="shared" si="60"/>
        <v>0</v>
      </c>
      <c r="S157" s="64">
        <f t="shared" si="60"/>
        <v>0</v>
      </c>
      <c r="T157" s="64">
        <f t="shared" si="60"/>
        <v>0</v>
      </c>
      <c r="U157" s="64">
        <f t="shared" si="60"/>
        <v>0</v>
      </c>
      <c r="V157" s="64">
        <f t="shared" si="60"/>
        <v>0</v>
      </c>
      <c r="W157" s="64">
        <f t="shared" si="60"/>
        <v>0</v>
      </c>
      <c r="X157" s="64">
        <f t="shared" si="60"/>
        <v>0</v>
      </c>
      <c r="Y157" s="64">
        <f t="shared" si="60"/>
        <v>0</v>
      </c>
      <c r="Z157" s="64">
        <f t="shared" si="60"/>
        <v>0</v>
      </c>
      <c r="AA157" s="64">
        <f t="shared" si="60"/>
        <v>0</v>
      </c>
      <c r="AB157" s="64">
        <f t="shared" si="60"/>
        <v>0</v>
      </c>
      <c r="AC157" s="64">
        <f t="shared" si="60"/>
        <v>0</v>
      </c>
      <c r="AD157" s="64">
        <f t="shared" si="60"/>
        <v>0</v>
      </c>
      <c r="AE157" s="64">
        <f t="shared" si="60"/>
        <v>0</v>
      </c>
      <c r="AF157" s="64">
        <f>SUM(H157:AE157)</f>
        <v>2799052</v>
      </c>
      <c r="AG157" s="59" t="str">
        <f>IF(ABS(AF157-F157)&lt;1,"ok","err")</f>
        <v>ok</v>
      </c>
    </row>
    <row r="158" spans="1:33">
      <c r="A158" s="61">
        <v>512</v>
      </c>
      <c r="B158" s="45" t="s">
        <v>227</v>
      </c>
      <c r="C158" s="45" t="s">
        <v>229</v>
      </c>
      <c r="D158" s="45" t="s">
        <v>952</v>
      </c>
      <c r="F158" s="80">
        <v>31395526.999999985</v>
      </c>
      <c r="H158" s="64">
        <f t="shared" si="59"/>
        <v>0</v>
      </c>
      <c r="I158" s="64">
        <f t="shared" si="59"/>
        <v>0</v>
      </c>
      <c r="J158" s="64">
        <f t="shared" si="59"/>
        <v>0</v>
      </c>
      <c r="K158" s="64">
        <f t="shared" si="59"/>
        <v>31395526.999999985</v>
      </c>
      <c r="L158" s="64">
        <f t="shared" si="59"/>
        <v>0</v>
      </c>
      <c r="M158" s="64">
        <f t="shared" si="59"/>
        <v>0</v>
      </c>
      <c r="N158" s="64">
        <f t="shared" si="59"/>
        <v>0</v>
      </c>
      <c r="O158" s="64">
        <f t="shared" si="59"/>
        <v>0</v>
      </c>
      <c r="P158" s="64">
        <f t="shared" si="59"/>
        <v>0</v>
      </c>
      <c r="Q158" s="64">
        <f t="shared" si="59"/>
        <v>0</v>
      </c>
      <c r="R158" s="64">
        <f t="shared" si="60"/>
        <v>0</v>
      </c>
      <c r="S158" s="64">
        <f t="shared" si="60"/>
        <v>0</v>
      </c>
      <c r="T158" s="64">
        <f t="shared" si="60"/>
        <v>0</v>
      </c>
      <c r="U158" s="64">
        <f t="shared" si="60"/>
        <v>0</v>
      </c>
      <c r="V158" s="64">
        <f t="shared" si="60"/>
        <v>0</v>
      </c>
      <c r="W158" s="64">
        <f t="shared" si="60"/>
        <v>0</v>
      </c>
      <c r="X158" s="64">
        <f t="shared" si="60"/>
        <v>0</v>
      </c>
      <c r="Y158" s="64">
        <f t="shared" si="60"/>
        <v>0</v>
      </c>
      <c r="Z158" s="64">
        <f t="shared" si="60"/>
        <v>0</v>
      </c>
      <c r="AA158" s="64">
        <f t="shared" si="60"/>
        <v>0</v>
      </c>
      <c r="AB158" s="64">
        <f t="shared" si="60"/>
        <v>0</v>
      </c>
      <c r="AC158" s="64">
        <f t="shared" si="60"/>
        <v>0</v>
      </c>
      <c r="AD158" s="64">
        <f t="shared" si="60"/>
        <v>0</v>
      </c>
      <c r="AE158" s="64">
        <f t="shared" si="60"/>
        <v>0</v>
      </c>
      <c r="AF158" s="64">
        <f>SUM(H158:AE158)</f>
        <v>31395526.999999985</v>
      </c>
      <c r="AG158" s="59" t="str">
        <f>IF(ABS(AF158-F158)&lt;1,"ok","err")</f>
        <v>ok</v>
      </c>
    </row>
    <row r="159" spans="1:33">
      <c r="A159" s="61">
        <v>513</v>
      </c>
      <c r="B159" s="45" t="s">
        <v>228</v>
      </c>
      <c r="C159" s="45" t="s">
        <v>230</v>
      </c>
      <c r="D159" s="45" t="s">
        <v>952</v>
      </c>
      <c r="F159" s="80">
        <v>9540010</v>
      </c>
      <c r="H159" s="64">
        <f t="shared" si="59"/>
        <v>0</v>
      </c>
      <c r="I159" s="64">
        <f t="shared" si="59"/>
        <v>0</v>
      </c>
      <c r="J159" s="64">
        <f t="shared" si="59"/>
        <v>0</v>
      </c>
      <c r="K159" s="64">
        <f t="shared" si="59"/>
        <v>9540010</v>
      </c>
      <c r="L159" s="64">
        <f t="shared" si="59"/>
        <v>0</v>
      </c>
      <c r="M159" s="64">
        <f t="shared" si="59"/>
        <v>0</v>
      </c>
      <c r="N159" s="64">
        <f t="shared" si="59"/>
        <v>0</v>
      </c>
      <c r="O159" s="64">
        <f t="shared" si="59"/>
        <v>0</v>
      </c>
      <c r="P159" s="64">
        <f t="shared" si="59"/>
        <v>0</v>
      </c>
      <c r="Q159" s="64">
        <f t="shared" si="59"/>
        <v>0</v>
      </c>
      <c r="R159" s="64">
        <f t="shared" si="60"/>
        <v>0</v>
      </c>
      <c r="S159" s="64">
        <f t="shared" si="60"/>
        <v>0</v>
      </c>
      <c r="T159" s="64">
        <f t="shared" si="60"/>
        <v>0</v>
      </c>
      <c r="U159" s="64">
        <f t="shared" si="60"/>
        <v>0</v>
      </c>
      <c r="V159" s="64">
        <f t="shared" si="60"/>
        <v>0</v>
      </c>
      <c r="W159" s="64">
        <f t="shared" si="60"/>
        <v>0</v>
      </c>
      <c r="X159" s="64">
        <f t="shared" si="60"/>
        <v>0</v>
      </c>
      <c r="Y159" s="64">
        <f t="shared" si="60"/>
        <v>0</v>
      </c>
      <c r="Z159" s="64">
        <f t="shared" si="60"/>
        <v>0</v>
      </c>
      <c r="AA159" s="64">
        <f t="shared" si="60"/>
        <v>0</v>
      </c>
      <c r="AB159" s="64">
        <f t="shared" si="60"/>
        <v>0</v>
      </c>
      <c r="AC159" s="64">
        <f t="shared" si="60"/>
        <v>0</v>
      </c>
      <c r="AD159" s="64">
        <f t="shared" si="60"/>
        <v>0</v>
      </c>
      <c r="AE159" s="64">
        <f t="shared" si="60"/>
        <v>0</v>
      </c>
      <c r="AF159" s="64">
        <f>SUM(H159:AE159)</f>
        <v>9540010</v>
      </c>
      <c r="AG159" s="59" t="str">
        <f>IF(ABS(AF159-F159)&lt;1,"ok","err")</f>
        <v>ok</v>
      </c>
    </row>
    <row r="160" spans="1:33">
      <c r="A160" s="61">
        <v>514</v>
      </c>
      <c r="B160" s="45" t="s">
        <v>231</v>
      </c>
      <c r="C160" s="45" t="s">
        <v>232</v>
      </c>
      <c r="D160" s="45" t="s">
        <v>952</v>
      </c>
      <c r="F160" s="80">
        <v>2438192</v>
      </c>
      <c r="H160" s="64">
        <f t="shared" si="59"/>
        <v>0</v>
      </c>
      <c r="I160" s="64">
        <f t="shared" si="59"/>
        <v>0</v>
      </c>
      <c r="J160" s="64">
        <f t="shared" si="59"/>
        <v>0</v>
      </c>
      <c r="K160" s="64">
        <f t="shared" si="59"/>
        <v>2438192</v>
      </c>
      <c r="L160" s="64">
        <f t="shared" si="59"/>
        <v>0</v>
      </c>
      <c r="M160" s="64">
        <f t="shared" si="59"/>
        <v>0</v>
      </c>
      <c r="N160" s="64">
        <f t="shared" si="59"/>
        <v>0</v>
      </c>
      <c r="O160" s="64">
        <f t="shared" si="59"/>
        <v>0</v>
      </c>
      <c r="P160" s="64">
        <f t="shared" si="59"/>
        <v>0</v>
      </c>
      <c r="Q160" s="64">
        <f t="shared" si="59"/>
        <v>0</v>
      </c>
      <c r="R160" s="64">
        <f t="shared" si="60"/>
        <v>0</v>
      </c>
      <c r="S160" s="64">
        <f t="shared" si="60"/>
        <v>0</v>
      </c>
      <c r="T160" s="64">
        <f t="shared" si="60"/>
        <v>0</v>
      </c>
      <c r="U160" s="64">
        <f t="shared" si="60"/>
        <v>0</v>
      </c>
      <c r="V160" s="64">
        <f t="shared" si="60"/>
        <v>0</v>
      </c>
      <c r="W160" s="64">
        <f t="shared" si="60"/>
        <v>0</v>
      </c>
      <c r="X160" s="64">
        <f t="shared" si="60"/>
        <v>0</v>
      </c>
      <c r="Y160" s="64">
        <f t="shared" si="60"/>
        <v>0</v>
      </c>
      <c r="Z160" s="64">
        <f t="shared" si="60"/>
        <v>0</v>
      </c>
      <c r="AA160" s="64">
        <f t="shared" si="60"/>
        <v>0</v>
      </c>
      <c r="AB160" s="64">
        <f t="shared" si="60"/>
        <v>0</v>
      </c>
      <c r="AC160" s="64">
        <f t="shared" si="60"/>
        <v>0</v>
      </c>
      <c r="AD160" s="64">
        <f t="shared" si="60"/>
        <v>0</v>
      </c>
      <c r="AE160" s="64">
        <f t="shared" si="60"/>
        <v>0</v>
      </c>
      <c r="AF160" s="64">
        <f>SUM(H160:AE160)</f>
        <v>2438192</v>
      </c>
      <c r="AG160" s="59" t="str">
        <f>IF(ABS(AF160-F160)&lt;1,"ok","err")</f>
        <v>ok</v>
      </c>
    </row>
    <row r="161" spans="1:33">
      <c r="A161" s="61"/>
      <c r="F161" s="77"/>
      <c r="W161" s="45"/>
      <c r="AF161" s="64"/>
      <c r="AG161" s="59"/>
    </row>
    <row r="162" spans="1:33">
      <c r="A162" s="61"/>
      <c r="B162" s="45" t="s">
        <v>233</v>
      </c>
      <c r="F162" s="77">
        <f>SUM(F156:F161)</f>
        <v>47398093.999999985</v>
      </c>
      <c r="H162" s="63">
        <f t="shared" ref="H162:M162" si="61">SUM(H156:H161)</f>
        <v>990025.21265579772</v>
      </c>
      <c r="I162" s="63">
        <f t="shared" si="61"/>
        <v>964744.01280111272</v>
      </c>
      <c r="J162" s="63">
        <f t="shared" si="61"/>
        <v>874689.41030124016</v>
      </c>
      <c r="K162" s="63">
        <f t="shared" si="61"/>
        <v>44568635.364241838</v>
      </c>
      <c r="L162" s="63">
        <f t="shared" si="61"/>
        <v>0</v>
      </c>
      <c r="M162" s="63">
        <f t="shared" si="61"/>
        <v>0</v>
      </c>
      <c r="N162" s="63">
        <f>SUM(N156:N161)</f>
        <v>0</v>
      </c>
      <c r="O162" s="63">
        <f>SUM(O156:O161)</f>
        <v>0</v>
      </c>
      <c r="P162" s="63">
        <f>SUM(P156:P161)</f>
        <v>0</v>
      </c>
      <c r="Q162" s="63">
        <f t="shared" ref="Q162:AB162" si="62">SUM(Q156:Q161)</f>
        <v>0</v>
      </c>
      <c r="R162" s="63">
        <f t="shared" si="62"/>
        <v>0</v>
      </c>
      <c r="S162" s="63">
        <f t="shared" si="62"/>
        <v>0</v>
      </c>
      <c r="T162" s="63">
        <f t="shared" si="62"/>
        <v>0</v>
      </c>
      <c r="U162" s="63">
        <f t="shared" si="62"/>
        <v>0</v>
      </c>
      <c r="V162" s="63">
        <f t="shared" si="62"/>
        <v>0</v>
      </c>
      <c r="W162" s="63">
        <f t="shared" si="62"/>
        <v>0</v>
      </c>
      <c r="X162" s="63">
        <f t="shared" si="62"/>
        <v>0</v>
      </c>
      <c r="Y162" s="63">
        <f t="shared" si="62"/>
        <v>0</v>
      </c>
      <c r="Z162" s="63">
        <f t="shared" si="62"/>
        <v>0</v>
      </c>
      <c r="AA162" s="63">
        <f t="shared" si="62"/>
        <v>0</v>
      </c>
      <c r="AB162" s="63">
        <f t="shared" si="62"/>
        <v>0</v>
      </c>
      <c r="AC162" s="63">
        <f>SUM(AC156:AC161)</f>
        <v>0</v>
      </c>
      <c r="AD162" s="63">
        <f>SUM(AD156:AD161)</f>
        <v>0</v>
      </c>
      <c r="AE162" s="63">
        <f>SUM(AE156:AE161)</f>
        <v>0</v>
      </c>
      <c r="AF162" s="64">
        <f>SUM(H162:AE162)</f>
        <v>47398093.999999985</v>
      </c>
      <c r="AG162" s="59" t="str">
        <f>IF(ABS(AF162-F162)&lt;1,"ok","err")</f>
        <v>ok</v>
      </c>
    </row>
    <row r="163" spans="1:33">
      <c r="A163" s="61"/>
      <c r="F163" s="77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4"/>
      <c r="AG163" s="59"/>
    </row>
    <row r="164" spans="1:33">
      <c r="A164" s="61"/>
      <c r="B164" s="45" t="s">
        <v>234</v>
      </c>
      <c r="F164" s="77">
        <f>F153+F162</f>
        <v>391892782.17740971</v>
      </c>
      <c r="H164" s="63">
        <f t="shared" ref="H164:M164" si="63">H153+H162</f>
        <v>15560788.596440325</v>
      </c>
      <c r="I164" s="63">
        <f t="shared" si="63"/>
        <v>15163429.618735297</v>
      </c>
      <c r="J164" s="63">
        <f t="shared" si="63"/>
        <v>13747990.280702822</v>
      </c>
      <c r="K164" s="63">
        <f t="shared" si="63"/>
        <v>347420573.68153125</v>
      </c>
      <c r="L164" s="63">
        <f t="shared" si="63"/>
        <v>0</v>
      </c>
      <c r="M164" s="63">
        <f t="shared" si="63"/>
        <v>0</v>
      </c>
      <c r="N164" s="63">
        <f>N153+N162</f>
        <v>0</v>
      </c>
      <c r="O164" s="63">
        <f>O153+O162</f>
        <v>0</v>
      </c>
      <c r="P164" s="63">
        <f>P153+P162</f>
        <v>0</v>
      </c>
      <c r="Q164" s="63">
        <f t="shared" ref="Q164:AB164" si="64">Q153+Q162</f>
        <v>0</v>
      </c>
      <c r="R164" s="63">
        <f t="shared" si="64"/>
        <v>0</v>
      </c>
      <c r="S164" s="63">
        <f t="shared" si="64"/>
        <v>0</v>
      </c>
      <c r="T164" s="63">
        <f t="shared" si="64"/>
        <v>0</v>
      </c>
      <c r="U164" s="63">
        <f t="shared" si="64"/>
        <v>0</v>
      </c>
      <c r="V164" s="63">
        <f t="shared" si="64"/>
        <v>0</v>
      </c>
      <c r="W164" s="63">
        <f t="shared" si="64"/>
        <v>0</v>
      </c>
      <c r="X164" s="63">
        <f t="shared" si="64"/>
        <v>0</v>
      </c>
      <c r="Y164" s="63">
        <f t="shared" si="64"/>
        <v>0</v>
      </c>
      <c r="Z164" s="63">
        <f t="shared" si="64"/>
        <v>0</v>
      </c>
      <c r="AA164" s="63">
        <f t="shared" si="64"/>
        <v>0</v>
      </c>
      <c r="AB164" s="63">
        <f t="shared" si="64"/>
        <v>0</v>
      </c>
      <c r="AC164" s="63">
        <f>AC153+AC162</f>
        <v>0</v>
      </c>
      <c r="AD164" s="63">
        <f>AD153+AD162</f>
        <v>0</v>
      </c>
      <c r="AE164" s="63">
        <f>AE153+AE162</f>
        <v>0</v>
      </c>
      <c r="AF164" s="64">
        <f>SUM(H164:AE164)</f>
        <v>391892782.17740971</v>
      </c>
      <c r="AG164" s="59" t="str">
        <f>IF(ABS(AF164-F164)&lt;1,"ok","err")</f>
        <v>ok</v>
      </c>
    </row>
    <row r="165" spans="1:33">
      <c r="A165" s="61"/>
      <c r="F165" s="77"/>
      <c r="W165" s="45"/>
      <c r="AG165" s="59"/>
    </row>
    <row r="166" spans="1:33" ht="15">
      <c r="A166" s="66" t="s">
        <v>322</v>
      </c>
      <c r="W166" s="45"/>
      <c r="AG166" s="59"/>
    </row>
    <row r="167" spans="1:33">
      <c r="A167" s="71">
        <v>535</v>
      </c>
      <c r="B167" s="45" t="s">
        <v>210</v>
      </c>
      <c r="C167" s="45" t="s">
        <v>332</v>
      </c>
      <c r="D167" s="45" t="s">
        <v>659</v>
      </c>
      <c r="F167" s="77">
        <v>117626</v>
      </c>
      <c r="H167" s="64">
        <f t="shared" ref="H167:Q172" si="65">IF(VLOOKUP($D167,$C$6:$AE$651,H$2,)=0,0,((VLOOKUP($D167,$C$6:$AE$651,H$2,)/VLOOKUP($D167,$C$6:$AE$651,4,))*$F167))</f>
        <v>41157.239124171705</v>
      </c>
      <c r="I167" s="64">
        <f t="shared" si="65"/>
        <v>40106.251356926834</v>
      </c>
      <c r="J167" s="64">
        <f t="shared" si="65"/>
        <v>36362.509518901461</v>
      </c>
      <c r="K167" s="64">
        <f t="shared" si="65"/>
        <v>0</v>
      </c>
      <c r="L167" s="64">
        <f t="shared" si="65"/>
        <v>0</v>
      </c>
      <c r="M167" s="64">
        <f t="shared" si="65"/>
        <v>0</v>
      </c>
      <c r="N167" s="64">
        <f t="shared" si="65"/>
        <v>0</v>
      </c>
      <c r="O167" s="64">
        <f t="shared" si="65"/>
        <v>0</v>
      </c>
      <c r="P167" s="64">
        <f t="shared" si="65"/>
        <v>0</v>
      </c>
      <c r="Q167" s="64">
        <f t="shared" si="65"/>
        <v>0</v>
      </c>
      <c r="R167" s="64">
        <f t="shared" ref="R167:AE172" si="66">IF(VLOOKUP($D167,$C$6:$AE$651,R$2,)=0,0,((VLOOKUP($D167,$C$6:$AE$651,R$2,)/VLOOKUP($D167,$C$6:$AE$651,4,))*$F167))</f>
        <v>0</v>
      </c>
      <c r="S167" s="64">
        <f t="shared" si="66"/>
        <v>0</v>
      </c>
      <c r="T167" s="64">
        <f t="shared" si="66"/>
        <v>0</v>
      </c>
      <c r="U167" s="64">
        <f t="shared" si="66"/>
        <v>0</v>
      </c>
      <c r="V167" s="64">
        <f t="shared" si="66"/>
        <v>0</v>
      </c>
      <c r="W167" s="64">
        <f t="shared" si="66"/>
        <v>0</v>
      </c>
      <c r="X167" s="64">
        <f t="shared" si="66"/>
        <v>0</v>
      </c>
      <c r="Y167" s="64">
        <f t="shared" si="66"/>
        <v>0</v>
      </c>
      <c r="Z167" s="64">
        <f t="shared" si="66"/>
        <v>0</v>
      </c>
      <c r="AA167" s="64">
        <f t="shared" si="66"/>
        <v>0</v>
      </c>
      <c r="AB167" s="64">
        <f t="shared" si="66"/>
        <v>0</v>
      </c>
      <c r="AC167" s="64">
        <f t="shared" si="66"/>
        <v>0</v>
      </c>
      <c r="AD167" s="64">
        <f t="shared" si="66"/>
        <v>0</v>
      </c>
      <c r="AE167" s="64">
        <f t="shared" si="66"/>
        <v>0</v>
      </c>
      <c r="AF167" s="64">
        <f t="shared" ref="AF167:AF172" si="67">SUM(H167:AE167)</f>
        <v>117626</v>
      </c>
      <c r="AG167" s="59" t="str">
        <f t="shared" ref="AG167:AG172" si="68">IF(ABS(AF167-F167)&lt;1,"ok","err")</f>
        <v>ok</v>
      </c>
    </row>
    <row r="168" spans="1:33">
      <c r="A168" s="303">
        <v>536</v>
      </c>
      <c r="B168" s="45" t="s">
        <v>329</v>
      </c>
      <c r="C168" s="45" t="s">
        <v>333</v>
      </c>
      <c r="D168" s="45" t="s">
        <v>653</v>
      </c>
      <c r="F168" s="80">
        <v>39816</v>
      </c>
      <c r="H168" s="64">
        <f t="shared" si="65"/>
        <v>13931.585133967157</v>
      </c>
      <c r="I168" s="64">
        <f t="shared" si="65"/>
        <v>13575.829357687917</v>
      </c>
      <c r="J168" s="64">
        <f t="shared" si="65"/>
        <v>12308.585508344928</v>
      </c>
      <c r="K168" s="64">
        <f t="shared" si="65"/>
        <v>0</v>
      </c>
      <c r="L168" s="64">
        <f t="shared" si="65"/>
        <v>0</v>
      </c>
      <c r="M168" s="64">
        <f t="shared" si="65"/>
        <v>0</v>
      </c>
      <c r="N168" s="64">
        <f t="shared" si="65"/>
        <v>0</v>
      </c>
      <c r="O168" s="64">
        <f t="shared" si="65"/>
        <v>0</v>
      </c>
      <c r="P168" s="64">
        <f t="shared" si="65"/>
        <v>0</v>
      </c>
      <c r="Q168" s="64">
        <f t="shared" si="65"/>
        <v>0</v>
      </c>
      <c r="R168" s="64">
        <f t="shared" si="66"/>
        <v>0</v>
      </c>
      <c r="S168" s="64">
        <f t="shared" si="66"/>
        <v>0</v>
      </c>
      <c r="T168" s="64">
        <f t="shared" si="66"/>
        <v>0</v>
      </c>
      <c r="U168" s="64">
        <f t="shared" si="66"/>
        <v>0</v>
      </c>
      <c r="V168" s="64">
        <f t="shared" si="66"/>
        <v>0</v>
      </c>
      <c r="W168" s="64">
        <f t="shared" si="66"/>
        <v>0</v>
      </c>
      <c r="X168" s="64">
        <f t="shared" si="66"/>
        <v>0</v>
      </c>
      <c r="Y168" s="64">
        <f t="shared" si="66"/>
        <v>0</v>
      </c>
      <c r="Z168" s="64">
        <f t="shared" si="66"/>
        <v>0</v>
      </c>
      <c r="AA168" s="64">
        <f t="shared" si="66"/>
        <v>0</v>
      </c>
      <c r="AB168" s="64">
        <f t="shared" si="66"/>
        <v>0</v>
      </c>
      <c r="AC168" s="64">
        <f t="shared" si="66"/>
        <v>0</v>
      </c>
      <c r="AD168" s="64">
        <f t="shared" si="66"/>
        <v>0</v>
      </c>
      <c r="AE168" s="64">
        <f t="shared" si="66"/>
        <v>0</v>
      </c>
      <c r="AF168" s="64">
        <f t="shared" si="67"/>
        <v>39816</v>
      </c>
      <c r="AG168" s="59" t="str">
        <f t="shared" si="68"/>
        <v>ok</v>
      </c>
    </row>
    <row r="169" spans="1:33">
      <c r="A169" s="61">
        <v>537</v>
      </c>
      <c r="B169" s="45" t="s">
        <v>328</v>
      </c>
      <c r="C169" s="45" t="s">
        <v>334</v>
      </c>
      <c r="D169" s="45" t="s">
        <v>653</v>
      </c>
      <c r="F169" s="80">
        <v>0</v>
      </c>
      <c r="H169" s="64">
        <f t="shared" si="65"/>
        <v>0</v>
      </c>
      <c r="I169" s="64">
        <f t="shared" si="65"/>
        <v>0</v>
      </c>
      <c r="J169" s="64">
        <f t="shared" si="65"/>
        <v>0</v>
      </c>
      <c r="K169" s="64">
        <f t="shared" si="65"/>
        <v>0</v>
      </c>
      <c r="L169" s="64">
        <f t="shared" si="65"/>
        <v>0</v>
      </c>
      <c r="M169" s="64">
        <f t="shared" si="65"/>
        <v>0</v>
      </c>
      <c r="N169" s="64">
        <f t="shared" si="65"/>
        <v>0</v>
      </c>
      <c r="O169" s="64">
        <f t="shared" si="65"/>
        <v>0</v>
      </c>
      <c r="P169" s="64">
        <f t="shared" si="65"/>
        <v>0</v>
      </c>
      <c r="Q169" s="64">
        <f t="shared" si="65"/>
        <v>0</v>
      </c>
      <c r="R169" s="64">
        <f t="shared" si="66"/>
        <v>0</v>
      </c>
      <c r="S169" s="64">
        <f t="shared" si="66"/>
        <v>0</v>
      </c>
      <c r="T169" s="64">
        <f t="shared" si="66"/>
        <v>0</v>
      </c>
      <c r="U169" s="64">
        <f t="shared" si="66"/>
        <v>0</v>
      </c>
      <c r="V169" s="64">
        <f t="shared" si="66"/>
        <v>0</v>
      </c>
      <c r="W169" s="64">
        <f t="shared" si="66"/>
        <v>0</v>
      </c>
      <c r="X169" s="64">
        <f t="shared" si="66"/>
        <v>0</v>
      </c>
      <c r="Y169" s="64">
        <f t="shared" si="66"/>
        <v>0</v>
      </c>
      <c r="Z169" s="64">
        <f t="shared" si="66"/>
        <v>0</v>
      </c>
      <c r="AA169" s="64">
        <f t="shared" si="66"/>
        <v>0</v>
      </c>
      <c r="AB169" s="64">
        <f t="shared" si="66"/>
        <v>0</v>
      </c>
      <c r="AC169" s="64">
        <f t="shared" si="66"/>
        <v>0</v>
      </c>
      <c r="AD169" s="64">
        <f t="shared" si="66"/>
        <v>0</v>
      </c>
      <c r="AE169" s="64">
        <f t="shared" si="66"/>
        <v>0</v>
      </c>
      <c r="AF169" s="64">
        <f t="shared" si="67"/>
        <v>0</v>
      </c>
      <c r="AG169" s="59" t="str">
        <f t="shared" si="68"/>
        <v>ok</v>
      </c>
    </row>
    <row r="170" spans="1:33">
      <c r="A170" s="302">
        <v>538</v>
      </c>
      <c r="B170" s="45" t="s">
        <v>216</v>
      </c>
      <c r="C170" s="45" t="s">
        <v>335</v>
      </c>
      <c r="D170" s="45" t="s">
        <v>653</v>
      </c>
      <c r="F170" s="80">
        <v>336347</v>
      </c>
      <c r="H170" s="64">
        <f t="shared" si="65"/>
        <v>117687.534284068</v>
      </c>
      <c r="I170" s="64">
        <f t="shared" si="65"/>
        <v>114682.27539105529</v>
      </c>
      <c r="J170" s="64">
        <f t="shared" si="65"/>
        <v>103977.19032487672</v>
      </c>
      <c r="K170" s="64">
        <f t="shared" si="65"/>
        <v>0</v>
      </c>
      <c r="L170" s="64">
        <f t="shared" si="65"/>
        <v>0</v>
      </c>
      <c r="M170" s="64">
        <f t="shared" si="65"/>
        <v>0</v>
      </c>
      <c r="N170" s="64">
        <f t="shared" si="65"/>
        <v>0</v>
      </c>
      <c r="O170" s="64">
        <f t="shared" si="65"/>
        <v>0</v>
      </c>
      <c r="P170" s="64">
        <f t="shared" si="65"/>
        <v>0</v>
      </c>
      <c r="Q170" s="64">
        <f t="shared" si="65"/>
        <v>0</v>
      </c>
      <c r="R170" s="64">
        <f t="shared" si="66"/>
        <v>0</v>
      </c>
      <c r="S170" s="64">
        <f t="shared" si="66"/>
        <v>0</v>
      </c>
      <c r="T170" s="64">
        <f t="shared" si="66"/>
        <v>0</v>
      </c>
      <c r="U170" s="64">
        <f t="shared" si="66"/>
        <v>0</v>
      </c>
      <c r="V170" s="64">
        <f t="shared" si="66"/>
        <v>0</v>
      </c>
      <c r="W170" s="64">
        <f t="shared" si="66"/>
        <v>0</v>
      </c>
      <c r="X170" s="64">
        <f t="shared" si="66"/>
        <v>0</v>
      </c>
      <c r="Y170" s="64">
        <f t="shared" si="66"/>
        <v>0</v>
      </c>
      <c r="Z170" s="64">
        <f t="shared" si="66"/>
        <v>0</v>
      </c>
      <c r="AA170" s="64">
        <f t="shared" si="66"/>
        <v>0</v>
      </c>
      <c r="AB170" s="64">
        <f t="shared" si="66"/>
        <v>0</v>
      </c>
      <c r="AC170" s="64">
        <f t="shared" si="66"/>
        <v>0</v>
      </c>
      <c r="AD170" s="64">
        <f t="shared" si="66"/>
        <v>0</v>
      </c>
      <c r="AE170" s="64">
        <f t="shared" si="66"/>
        <v>0</v>
      </c>
      <c r="AF170" s="64">
        <f t="shared" si="67"/>
        <v>336347</v>
      </c>
      <c r="AG170" s="59" t="str">
        <f t="shared" si="68"/>
        <v>ok</v>
      </c>
    </row>
    <row r="171" spans="1:33">
      <c r="A171" s="61">
        <v>539</v>
      </c>
      <c r="B171" s="45" t="s">
        <v>330</v>
      </c>
      <c r="C171" s="45" t="s">
        <v>336</v>
      </c>
      <c r="D171" s="45" t="s">
        <v>653</v>
      </c>
      <c r="F171" s="80">
        <v>167755</v>
      </c>
      <c r="H171" s="64">
        <f t="shared" si="65"/>
        <v>58697.334341688271</v>
      </c>
      <c r="I171" s="64">
        <f t="shared" si="65"/>
        <v>57198.444190750866</v>
      </c>
      <c r="J171" s="64">
        <f t="shared" si="65"/>
        <v>51859.221467560863</v>
      </c>
      <c r="K171" s="64">
        <f t="shared" si="65"/>
        <v>0</v>
      </c>
      <c r="L171" s="64">
        <f t="shared" si="65"/>
        <v>0</v>
      </c>
      <c r="M171" s="64">
        <f t="shared" si="65"/>
        <v>0</v>
      </c>
      <c r="N171" s="64">
        <f t="shared" si="65"/>
        <v>0</v>
      </c>
      <c r="O171" s="64">
        <f t="shared" si="65"/>
        <v>0</v>
      </c>
      <c r="P171" s="64">
        <f t="shared" si="65"/>
        <v>0</v>
      </c>
      <c r="Q171" s="64">
        <f t="shared" si="65"/>
        <v>0</v>
      </c>
      <c r="R171" s="64">
        <f t="shared" si="66"/>
        <v>0</v>
      </c>
      <c r="S171" s="64">
        <f t="shared" si="66"/>
        <v>0</v>
      </c>
      <c r="T171" s="64">
        <f t="shared" si="66"/>
        <v>0</v>
      </c>
      <c r="U171" s="64">
        <f t="shared" si="66"/>
        <v>0</v>
      </c>
      <c r="V171" s="64">
        <f t="shared" si="66"/>
        <v>0</v>
      </c>
      <c r="W171" s="64">
        <f t="shared" si="66"/>
        <v>0</v>
      </c>
      <c r="X171" s="64">
        <f t="shared" si="66"/>
        <v>0</v>
      </c>
      <c r="Y171" s="64">
        <f t="shared" si="66"/>
        <v>0</v>
      </c>
      <c r="Z171" s="64">
        <f t="shared" si="66"/>
        <v>0</v>
      </c>
      <c r="AA171" s="64">
        <f t="shared" si="66"/>
        <v>0</v>
      </c>
      <c r="AB171" s="64">
        <f t="shared" si="66"/>
        <v>0</v>
      </c>
      <c r="AC171" s="64">
        <f t="shared" si="66"/>
        <v>0</v>
      </c>
      <c r="AD171" s="64">
        <f t="shared" si="66"/>
        <v>0</v>
      </c>
      <c r="AE171" s="64">
        <f t="shared" si="66"/>
        <v>0</v>
      </c>
      <c r="AF171" s="64">
        <f t="shared" si="67"/>
        <v>167755</v>
      </c>
      <c r="AG171" s="59" t="str">
        <f t="shared" si="68"/>
        <v>ok</v>
      </c>
    </row>
    <row r="172" spans="1:33">
      <c r="A172" s="302">
        <v>540</v>
      </c>
      <c r="B172" s="45" t="s">
        <v>1026</v>
      </c>
      <c r="D172" s="45" t="s">
        <v>653</v>
      </c>
      <c r="F172" s="80">
        <v>416928</v>
      </c>
      <c r="H172" s="64">
        <f t="shared" si="65"/>
        <v>145882.75885911842</v>
      </c>
      <c r="I172" s="64">
        <f t="shared" si="65"/>
        <v>142157.50910292615</v>
      </c>
      <c r="J172" s="64">
        <f t="shared" si="65"/>
        <v>128887.73203795544</v>
      </c>
      <c r="K172" s="64">
        <f t="shared" si="65"/>
        <v>0</v>
      </c>
      <c r="L172" s="64">
        <f t="shared" si="65"/>
        <v>0</v>
      </c>
      <c r="M172" s="64">
        <f t="shared" si="65"/>
        <v>0</v>
      </c>
      <c r="N172" s="64">
        <f t="shared" si="65"/>
        <v>0</v>
      </c>
      <c r="O172" s="64">
        <f t="shared" si="65"/>
        <v>0</v>
      </c>
      <c r="P172" s="64">
        <f t="shared" si="65"/>
        <v>0</v>
      </c>
      <c r="Q172" s="64">
        <f t="shared" si="65"/>
        <v>0</v>
      </c>
      <c r="R172" s="64">
        <f t="shared" si="66"/>
        <v>0</v>
      </c>
      <c r="S172" s="64">
        <f t="shared" si="66"/>
        <v>0</v>
      </c>
      <c r="T172" s="64">
        <f t="shared" si="66"/>
        <v>0</v>
      </c>
      <c r="U172" s="64">
        <f t="shared" si="66"/>
        <v>0</v>
      </c>
      <c r="V172" s="64">
        <f t="shared" si="66"/>
        <v>0</v>
      </c>
      <c r="W172" s="64">
        <f t="shared" si="66"/>
        <v>0</v>
      </c>
      <c r="X172" s="64">
        <f t="shared" si="66"/>
        <v>0</v>
      </c>
      <c r="Y172" s="64">
        <f t="shared" si="66"/>
        <v>0</v>
      </c>
      <c r="Z172" s="64">
        <f t="shared" si="66"/>
        <v>0</v>
      </c>
      <c r="AA172" s="64">
        <f t="shared" si="66"/>
        <v>0</v>
      </c>
      <c r="AB172" s="64">
        <f t="shared" si="66"/>
        <v>0</v>
      </c>
      <c r="AC172" s="64">
        <f t="shared" si="66"/>
        <v>0</v>
      </c>
      <c r="AD172" s="64">
        <f t="shared" si="66"/>
        <v>0</v>
      </c>
      <c r="AE172" s="64">
        <f t="shared" si="66"/>
        <v>0</v>
      </c>
      <c r="AF172" s="64">
        <f t="shared" si="67"/>
        <v>416928</v>
      </c>
      <c r="AG172" s="59" t="str">
        <f t="shared" si="68"/>
        <v>ok</v>
      </c>
    </row>
    <row r="173" spans="1:33">
      <c r="A173" s="61"/>
      <c r="F173" s="80"/>
      <c r="W173" s="45"/>
      <c r="AF173" s="64"/>
      <c r="AG173" s="59"/>
    </row>
    <row r="174" spans="1:33">
      <c r="A174" s="61"/>
      <c r="B174" s="45" t="s">
        <v>325</v>
      </c>
      <c r="F174" s="77">
        <f>SUM(F167:F173)</f>
        <v>1078472</v>
      </c>
      <c r="H174" s="63">
        <f t="shared" ref="H174:M174" si="69">SUM(H167:H173)</f>
        <v>377356.45174301357</v>
      </c>
      <c r="I174" s="63">
        <f t="shared" si="69"/>
        <v>367720.30939934705</v>
      </c>
      <c r="J174" s="63">
        <f t="shared" si="69"/>
        <v>333395.23885763943</v>
      </c>
      <c r="K174" s="63">
        <f t="shared" si="69"/>
        <v>0</v>
      </c>
      <c r="L174" s="63">
        <f t="shared" si="69"/>
        <v>0</v>
      </c>
      <c r="M174" s="63">
        <f t="shared" si="69"/>
        <v>0</v>
      </c>
      <c r="N174" s="63">
        <f>SUM(N167:N173)</f>
        <v>0</v>
      </c>
      <c r="O174" s="63">
        <f>SUM(O167:O173)</f>
        <v>0</v>
      </c>
      <c r="P174" s="63">
        <f>SUM(P167:P173)</f>
        <v>0</v>
      </c>
      <c r="Q174" s="63">
        <f t="shared" ref="Q174:AB174" si="70">SUM(Q167:Q173)</f>
        <v>0</v>
      </c>
      <c r="R174" s="63">
        <f t="shared" si="70"/>
        <v>0</v>
      </c>
      <c r="S174" s="63">
        <f t="shared" si="70"/>
        <v>0</v>
      </c>
      <c r="T174" s="63">
        <f t="shared" si="70"/>
        <v>0</v>
      </c>
      <c r="U174" s="63">
        <f t="shared" si="70"/>
        <v>0</v>
      </c>
      <c r="V174" s="63">
        <f t="shared" si="70"/>
        <v>0</v>
      </c>
      <c r="W174" s="63">
        <f t="shared" si="70"/>
        <v>0</v>
      </c>
      <c r="X174" s="63">
        <f t="shared" si="70"/>
        <v>0</v>
      </c>
      <c r="Y174" s="63">
        <f t="shared" si="70"/>
        <v>0</v>
      </c>
      <c r="Z174" s="63">
        <f t="shared" si="70"/>
        <v>0</v>
      </c>
      <c r="AA174" s="63">
        <f t="shared" si="70"/>
        <v>0</v>
      </c>
      <c r="AB174" s="63">
        <f t="shared" si="70"/>
        <v>0</v>
      </c>
      <c r="AC174" s="63">
        <f>SUM(AC167:AC173)</f>
        <v>0</v>
      </c>
      <c r="AD174" s="63">
        <f>SUM(AD167:AD173)</f>
        <v>0</v>
      </c>
      <c r="AE174" s="63">
        <f>SUM(AE167:AE173)</f>
        <v>0</v>
      </c>
      <c r="AF174" s="64">
        <f>SUM(H174:AE174)</f>
        <v>1078472</v>
      </c>
      <c r="AG174" s="59" t="str">
        <f>IF(ABS(AF174-F174)&lt;1,"ok","err")</f>
        <v>ok</v>
      </c>
    </row>
    <row r="175" spans="1:33">
      <c r="A175" s="61"/>
      <c r="F175" s="77"/>
      <c r="W175" s="45"/>
      <c r="AG175" s="59"/>
    </row>
    <row r="176" spans="1:33" ht="15">
      <c r="A176" s="66" t="s">
        <v>323</v>
      </c>
      <c r="F176" s="77"/>
      <c r="W176" s="45"/>
      <c r="AG176" s="59"/>
    </row>
    <row r="177" spans="1:33">
      <c r="A177" s="71">
        <v>541</v>
      </c>
      <c r="B177" s="45" t="s">
        <v>225</v>
      </c>
      <c r="C177" s="45" t="s">
        <v>337</v>
      </c>
      <c r="D177" s="45" t="s">
        <v>660</v>
      </c>
      <c r="F177" s="77">
        <v>0</v>
      </c>
      <c r="H177" s="64">
        <f t="shared" ref="H177:Q181" si="71">IF(VLOOKUP($D177,$C$6:$AE$651,H$2,)=0,0,((VLOOKUP($D177,$C$6:$AE$651,H$2,)/VLOOKUP($D177,$C$6:$AE$651,4,))*$F177))</f>
        <v>0</v>
      </c>
      <c r="I177" s="64">
        <f t="shared" si="71"/>
        <v>0</v>
      </c>
      <c r="J177" s="64">
        <f t="shared" si="71"/>
        <v>0</v>
      </c>
      <c r="K177" s="64">
        <f t="shared" si="71"/>
        <v>0</v>
      </c>
      <c r="L177" s="64">
        <f t="shared" si="71"/>
        <v>0</v>
      </c>
      <c r="M177" s="64">
        <f t="shared" si="71"/>
        <v>0</v>
      </c>
      <c r="N177" s="64">
        <f t="shared" si="71"/>
        <v>0</v>
      </c>
      <c r="O177" s="64">
        <f t="shared" si="71"/>
        <v>0</v>
      </c>
      <c r="P177" s="64">
        <f t="shared" si="71"/>
        <v>0</v>
      </c>
      <c r="Q177" s="64">
        <f t="shared" si="71"/>
        <v>0</v>
      </c>
      <c r="R177" s="64">
        <f t="shared" ref="R177:AE181" si="72">IF(VLOOKUP($D177,$C$6:$AE$651,R$2,)=0,0,((VLOOKUP($D177,$C$6:$AE$651,R$2,)/VLOOKUP($D177,$C$6:$AE$651,4,))*$F177))</f>
        <v>0</v>
      </c>
      <c r="S177" s="64">
        <f t="shared" si="72"/>
        <v>0</v>
      </c>
      <c r="T177" s="64">
        <f t="shared" si="72"/>
        <v>0</v>
      </c>
      <c r="U177" s="64">
        <f t="shared" si="72"/>
        <v>0</v>
      </c>
      <c r="V177" s="64">
        <f t="shared" si="72"/>
        <v>0</v>
      </c>
      <c r="W177" s="64">
        <f t="shared" si="72"/>
        <v>0</v>
      </c>
      <c r="X177" s="64">
        <f t="shared" si="72"/>
        <v>0</v>
      </c>
      <c r="Y177" s="64">
        <f t="shared" si="72"/>
        <v>0</v>
      </c>
      <c r="Z177" s="64">
        <f t="shared" si="72"/>
        <v>0</v>
      </c>
      <c r="AA177" s="64">
        <f t="shared" si="72"/>
        <v>0</v>
      </c>
      <c r="AB177" s="64">
        <f t="shared" si="72"/>
        <v>0</v>
      </c>
      <c r="AC177" s="64">
        <f t="shared" si="72"/>
        <v>0</v>
      </c>
      <c r="AD177" s="64">
        <f t="shared" si="72"/>
        <v>0</v>
      </c>
      <c r="AE177" s="64">
        <f t="shared" si="72"/>
        <v>0</v>
      </c>
      <c r="AF177" s="64">
        <f>SUM(H177:AE177)</f>
        <v>0</v>
      </c>
      <c r="AG177" s="59" t="str">
        <f>IF(ABS(AF177-F177)&lt;1,"ok","err")</f>
        <v>ok</v>
      </c>
    </row>
    <row r="178" spans="1:33">
      <c r="A178" s="71">
        <v>542</v>
      </c>
      <c r="B178" s="45" t="s">
        <v>224</v>
      </c>
      <c r="C178" s="45" t="s">
        <v>338</v>
      </c>
      <c r="D178" s="45" t="s">
        <v>653</v>
      </c>
      <c r="F178" s="80">
        <v>432478</v>
      </c>
      <c r="H178" s="64">
        <f t="shared" si="71"/>
        <v>151323.69086718524</v>
      </c>
      <c r="I178" s="64">
        <f t="shared" si="71"/>
        <v>147459.50193274449</v>
      </c>
      <c r="J178" s="64">
        <f t="shared" si="71"/>
        <v>133694.80720007027</v>
      </c>
      <c r="K178" s="64">
        <f t="shared" si="71"/>
        <v>0</v>
      </c>
      <c r="L178" s="64">
        <f t="shared" si="71"/>
        <v>0</v>
      </c>
      <c r="M178" s="64">
        <f t="shared" si="71"/>
        <v>0</v>
      </c>
      <c r="N178" s="64">
        <f t="shared" si="71"/>
        <v>0</v>
      </c>
      <c r="O178" s="64">
        <f t="shared" si="71"/>
        <v>0</v>
      </c>
      <c r="P178" s="64">
        <f t="shared" si="71"/>
        <v>0</v>
      </c>
      <c r="Q178" s="64">
        <f t="shared" si="71"/>
        <v>0</v>
      </c>
      <c r="R178" s="64">
        <f t="shared" si="72"/>
        <v>0</v>
      </c>
      <c r="S178" s="64">
        <f t="shared" si="72"/>
        <v>0</v>
      </c>
      <c r="T178" s="64">
        <f t="shared" si="72"/>
        <v>0</v>
      </c>
      <c r="U178" s="64">
        <f t="shared" si="72"/>
        <v>0</v>
      </c>
      <c r="V178" s="64">
        <f t="shared" si="72"/>
        <v>0</v>
      </c>
      <c r="W178" s="64">
        <f t="shared" si="72"/>
        <v>0</v>
      </c>
      <c r="X178" s="64">
        <f t="shared" si="72"/>
        <v>0</v>
      </c>
      <c r="Y178" s="64">
        <f t="shared" si="72"/>
        <v>0</v>
      </c>
      <c r="Z178" s="64">
        <f t="shared" si="72"/>
        <v>0</v>
      </c>
      <c r="AA178" s="64">
        <f t="shared" si="72"/>
        <v>0</v>
      </c>
      <c r="AB178" s="64">
        <f t="shared" si="72"/>
        <v>0</v>
      </c>
      <c r="AC178" s="64">
        <f t="shared" si="72"/>
        <v>0</v>
      </c>
      <c r="AD178" s="64">
        <f t="shared" si="72"/>
        <v>0</v>
      </c>
      <c r="AE178" s="64">
        <f t="shared" si="72"/>
        <v>0</v>
      </c>
      <c r="AF178" s="64">
        <f>SUM(H178:AE178)</f>
        <v>432478</v>
      </c>
      <c r="AG178" s="59" t="str">
        <f>IF(ABS(AF178-F178)&lt;1,"ok","err")</f>
        <v>ok</v>
      </c>
    </row>
    <row r="179" spans="1:33">
      <c r="A179" s="71">
        <v>543</v>
      </c>
      <c r="B179" s="45" t="s">
        <v>324</v>
      </c>
      <c r="C179" s="45" t="s">
        <v>339</v>
      </c>
      <c r="D179" s="45" t="s">
        <v>653</v>
      </c>
      <c r="F179" s="80">
        <v>161557</v>
      </c>
      <c r="H179" s="64">
        <f t="shared" si="71"/>
        <v>56528.659320080667</v>
      </c>
      <c r="I179" s="64">
        <f t="shared" si="71"/>
        <v>55085.148270544167</v>
      </c>
      <c r="J179" s="64">
        <f t="shared" si="71"/>
        <v>49943.192409375159</v>
      </c>
      <c r="K179" s="64">
        <f t="shared" si="71"/>
        <v>0</v>
      </c>
      <c r="L179" s="64">
        <f t="shared" si="71"/>
        <v>0</v>
      </c>
      <c r="M179" s="64">
        <f t="shared" si="71"/>
        <v>0</v>
      </c>
      <c r="N179" s="64">
        <f t="shared" si="71"/>
        <v>0</v>
      </c>
      <c r="O179" s="64">
        <f t="shared" si="71"/>
        <v>0</v>
      </c>
      <c r="P179" s="64">
        <f t="shared" si="71"/>
        <v>0</v>
      </c>
      <c r="Q179" s="64">
        <f t="shared" si="71"/>
        <v>0</v>
      </c>
      <c r="R179" s="64">
        <f t="shared" si="72"/>
        <v>0</v>
      </c>
      <c r="S179" s="64">
        <f t="shared" si="72"/>
        <v>0</v>
      </c>
      <c r="T179" s="64">
        <f t="shared" si="72"/>
        <v>0</v>
      </c>
      <c r="U179" s="64">
        <f t="shared" si="72"/>
        <v>0</v>
      </c>
      <c r="V179" s="64">
        <f t="shared" si="72"/>
        <v>0</v>
      </c>
      <c r="W179" s="64">
        <f t="shared" si="72"/>
        <v>0</v>
      </c>
      <c r="X179" s="64">
        <f t="shared" si="72"/>
        <v>0</v>
      </c>
      <c r="Y179" s="64">
        <f t="shared" si="72"/>
        <v>0</v>
      </c>
      <c r="Z179" s="64">
        <f t="shared" si="72"/>
        <v>0</v>
      </c>
      <c r="AA179" s="64">
        <f t="shared" si="72"/>
        <v>0</v>
      </c>
      <c r="AB179" s="64">
        <f t="shared" si="72"/>
        <v>0</v>
      </c>
      <c r="AC179" s="64">
        <f t="shared" si="72"/>
        <v>0</v>
      </c>
      <c r="AD179" s="64">
        <f t="shared" si="72"/>
        <v>0</v>
      </c>
      <c r="AE179" s="64">
        <f t="shared" si="72"/>
        <v>0</v>
      </c>
      <c r="AF179" s="64">
        <f>SUM(H179:AE179)</f>
        <v>161557</v>
      </c>
      <c r="AG179" s="59" t="str">
        <f>IF(ABS(AF179-F179)&lt;1,"ok","err")</f>
        <v>ok</v>
      </c>
    </row>
    <row r="180" spans="1:33">
      <c r="A180" s="61">
        <v>544</v>
      </c>
      <c r="B180" s="45" t="s">
        <v>228</v>
      </c>
      <c r="C180" s="45" t="s">
        <v>340</v>
      </c>
      <c r="D180" s="45" t="s">
        <v>952</v>
      </c>
      <c r="F180" s="80">
        <v>359065</v>
      </c>
      <c r="H180" s="64">
        <f t="shared" si="71"/>
        <v>0</v>
      </c>
      <c r="I180" s="64">
        <f t="shared" si="71"/>
        <v>0</v>
      </c>
      <c r="J180" s="64">
        <f t="shared" si="71"/>
        <v>0</v>
      </c>
      <c r="K180" s="64">
        <f t="shared" si="71"/>
        <v>359065</v>
      </c>
      <c r="L180" s="64">
        <f t="shared" si="71"/>
        <v>0</v>
      </c>
      <c r="M180" s="64">
        <f t="shared" si="71"/>
        <v>0</v>
      </c>
      <c r="N180" s="64">
        <f t="shared" si="71"/>
        <v>0</v>
      </c>
      <c r="O180" s="64">
        <f t="shared" si="71"/>
        <v>0</v>
      </c>
      <c r="P180" s="64">
        <f t="shared" si="71"/>
        <v>0</v>
      </c>
      <c r="Q180" s="64">
        <f t="shared" si="71"/>
        <v>0</v>
      </c>
      <c r="R180" s="64">
        <f t="shared" si="72"/>
        <v>0</v>
      </c>
      <c r="S180" s="64">
        <f t="shared" si="72"/>
        <v>0</v>
      </c>
      <c r="T180" s="64">
        <f t="shared" si="72"/>
        <v>0</v>
      </c>
      <c r="U180" s="64">
        <f t="shared" si="72"/>
        <v>0</v>
      </c>
      <c r="V180" s="64">
        <f t="shared" si="72"/>
        <v>0</v>
      </c>
      <c r="W180" s="64">
        <f t="shared" si="72"/>
        <v>0</v>
      </c>
      <c r="X180" s="64">
        <f t="shared" si="72"/>
        <v>0</v>
      </c>
      <c r="Y180" s="64">
        <f t="shared" si="72"/>
        <v>0</v>
      </c>
      <c r="Z180" s="64">
        <f t="shared" si="72"/>
        <v>0</v>
      </c>
      <c r="AA180" s="64">
        <f t="shared" si="72"/>
        <v>0</v>
      </c>
      <c r="AB180" s="64">
        <f t="shared" si="72"/>
        <v>0</v>
      </c>
      <c r="AC180" s="64">
        <f t="shared" si="72"/>
        <v>0</v>
      </c>
      <c r="AD180" s="64">
        <f t="shared" si="72"/>
        <v>0</v>
      </c>
      <c r="AE180" s="64">
        <f t="shared" si="72"/>
        <v>0</v>
      </c>
      <c r="AF180" s="64">
        <f>SUM(H180:AE180)</f>
        <v>359065</v>
      </c>
      <c r="AG180" s="59" t="str">
        <f>IF(ABS(AF180-F180)&lt;1,"ok","err")</f>
        <v>ok</v>
      </c>
    </row>
    <row r="181" spans="1:33">
      <c r="A181" s="61">
        <v>545</v>
      </c>
      <c r="B181" s="45" t="s">
        <v>331</v>
      </c>
      <c r="C181" s="45" t="s">
        <v>341</v>
      </c>
      <c r="D181" s="45" t="s">
        <v>952</v>
      </c>
      <c r="F181" s="80">
        <v>0</v>
      </c>
      <c r="H181" s="64">
        <f t="shared" si="71"/>
        <v>0</v>
      </c>
      <c r="I181" s="64">
        <f t="shared" si="71"/>
        <v>0</v>
      </c>
      <c r="J181" s="64">
        <f t="shared" si="71"/>
        <v>0</v>
      </c>
      <c r="K181" s="64">
        <f t="shared" si="71"/>
        <v>0</v>
      </c>
      <c r="L181" s="64">
        <f t="shared" si="71"/>
        <v>0</v>
      </c>
      <c r="M181" s="64">
        <f t="shared" si="71"/>
        <v>0</v>
      </c>
      <c r="N181" s="64">
        <f t="shared" si="71"/>
        <v>0</v>
      </c>
      <c r="O181" s="64">
        <f t="shared" si="71"/>
        <v>0</v>
      </c>
      <c r="P181" s="64">
        <f t="shared" si="71"/>
        <v>0</v>
      </c>
      <c r="Q181" s="64">
        <f t="shared" si="71"/>
        <v>0</v>
      </c>
      <c r="R181" s="64">
        <f t="shared" si="72"/>
        <v>0</v>
      </c>
      <c r="S181" s="64">
        <f t="shared" si="72"/>
        <v>0</v>
      </c>
      <c r="T181" s="64">
        <f t="shared" si="72"/>
        <v>0</v>
      </c>
      <c r="U181" s="64">
        <f t="shared" si="72"/>
        <v>0</v>
      </c>
      <c r="V181" s="64">
        <f t="shared" si="72"/>
        <v>0</v>
      </c>
      <c r="W181" s="64">
        <f t="shared" si="72"/>
        <v>0</v>
      </c>
      <c r="X181" s="64">
        <f t="shared" si="72"/>
        <v>0</v>
      </c>
      <c r="Y181" s="64">
        <f t="shared" si="72"/>
        <v>0</v>
      </c>
      <c r="Z181" s="64">
        <f t="shared" si="72"/>
        <v>0</v>
      </c>
      <c r="AA181" s="64">
        <f t="shared" si="72"/>
        <v>0</v>
      </c>
      <c r="AB181" s="64">
        <f t="shared" si="72"/>
        <v>0</v>
      </c>
      <c r="AC181" s="64">
        <f t="shared" si="72"/>
        <v>0</v>
      </c>
      <c r="AD181" s="64">
        <f t="shared" si="72"/>
        <v>0</v>
      </c>
      <c r="AE181" s="64">
        <f t="shared" si="72"/>
        <v>0</v>
      </c>
      <c r="AF181" s="64">
        <f>SUM(H181:AE181)</f>
        <v>0</v>
      </c>
      <c r="AG181" s="59" t="str">
        <f>IF(ABS(AF181-F181)&lt;1,"ok","err")</f>
        <v>ok</v>
      </c>
    </row>
    <row r="182" spans="1:33">
      <c r="A182" s="61"/>
      <c r="F182" s="77"/>
      <c r="W182" s="45"/>
      <c r="AG182" s="59"/>
    </row>
    <row r="183" spans="1:33">
      <c r="A183" s="61"/>
      <c r="B183" s="45" t="s">
        <v>327</v>
      </c>
      <c r="F183" s="77">
        <f>SUM(F177:F182)</f>
        <v>953100</v>
      </c>
      <c r="H183" s="63">
        <f t="shared" ref="H183:M183" si="73">SUM(H177:H182)</f>
        <v>207852.3501872659</v>
      </c>
      <c r="I183" s="63">
        <f t="shared" si="73"/>
        <v>202544.65020328865</v>
      </c>
      <c r="J183" s="63">
        <f t="shared" si="73"/>
        <v>183637.99960944543</v>
      </c>
      <c r="K183" s="63">
        <f t="shared" si="73"/>
        <v>359065</v>
      </c>
      <c r="L183" s="63">
        <f t="shared" si="73"/>
        <v>0</v>
      </c>
      <c r="M183" s="63">
        <f t="shared" si="73"/>
        <v>0</v>
      </c>
      <c r="N183" s="63">
        <f>SUM(N177:N182)</f>
        <v>0</v>
      </c>
      <c r="O183" s="63">
        <f>SUM(O177:O182)</f>
        <v>0</v>
      </c>
      <c r="P183" s="63">
        <f>SUM(P177:P182)</f>
        <v>0</v>
      </c>
      <c r="Q183" s="63">
        <f t="shared" ref="Q183:AB183" si="74">SUM(Q177:Q182)</f>
        <v>0</v>
      </c>
      <c r="R183" s="63">
        <f t="shared" si="74"/>
        <v>0</v>
      </c>
      <c r="S183" s="63">
        <f t="shared" si="74"/>
        <v>0</v>
      </c>
      <c r="T183" s="63">
        <f t="shared" si="74"/>
        <v>0</v>
      </c>
      <c r="U183" s="63">
        <f t="shared" si="74"/>
        <v>0</v>
      </c>
      <c r="V183" s="63">
        <f t="shared" si="74"/>
        <v>0</v>
      </c>
      <c r="W183" s="63">
        <f t="shared" si="74"/>
        <v>0</v>
      </c>
      <c r="X183" s="63">
        <f t="shared" si="74"/>
        <v>0</v>
      </c>
      <c r="Y183" s="63">
        <f t="shared" si="74"/>
        <v>0</v>
      </c>
      <c r="Z183" s="63">
        <f t="shared" si="74"/>
        <v>0</v>
      </c>
      <c r="AA183" s="63">
        <f t="shared" si="74"/>
        <v>0</v>
      </c>
      <c r="AB183" s="63">
        <f t="shared" si="74"/>
        <v>0</v>
      </c>
      <c r="AC183" s="63">
        <f>SUM(AC177:AC182)</f>
        <v>0</v>
      </c>
      <c r="AD183" s="63">
        <f>SUM(AD177:AD182)</f>
        <v>0</v>
      </c>
      <c r="AE183" s="63">
        <f>SUM(AE177:AE182)</f>
        <v>0</v>
      </c>
      <c r="AF183" s="64">
        <f>SUM(H183:AE183)</f>
        <v>953100</v>
      </c>
      <c r="AG183" s="59" t="str">
        <f>IF(ABS(AF183-F183)&lt;1,"ok","err")</f>
        <v>ok</v>
      </c>
    </row>
    <row r="184" spans="1:33">
      <c r="A184" s="61"/>
      <c r="F184" s="77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4"/>
      <c r="AG184" s="59"/>
    </row>
    <row r="185" spans="1:33">
      <c r="A185" s="61"/>
      <c r="B185" s="45" t="s">
        <v>326</v>
      </c>
      <c r="F185" s="77">
        <f>F174+F183</f>
        <v>2031572</v>
      </c>
      <c r="H185" s="63">
        <f t="shared" ref="H185:M185" si="75">H174+H183</f>
        <v>585208.80193027947</v>
      </c>
      <c r="I185" s="63">
        <f t="shared" si="75"/>
        <v>570264.9596026357</v>
      </c>
      <c r="J185" s="63">
        <f t="shared" si="75"/>
        <v>517033.23846708483</v>
      </c>
      <c r="K185" s="63">
        <f t="shared" si="75"/>
        <v>359065</v>
      </c>
      <c r="L185" s="63">
        <f t="shared" si="75"/>
        <v>0</v>
      </c>
      <c r="M185" s="63">
        <f t="shared" si="75"/>
        <v>0</v>
      </c>
      <c r="N185" s="63">
        <f>N174+N183</f>
        <v>0</v>
      </c>
      <c r="O185" s="63">
        <f>O174+O183</f>
        <v>0</v>
      </c>
      <c r="P185" s="63">
        <f>P174+P183</f>
        <v>0</v>
      </c>
      <c r="Q185" s="63">
        <f t="shared" ref="Q185:AB185" si="76">Q174+Q183</f>
        <v>0</v>
      </c>
      <c r="R185" s="63">
        <f t="shared" si="76"/>
        <v>0</v>
      </c>
      <c r="S185" s="63">
        <f t="shared" si="76"/>
        <v>0</v>
      </c>
      <c r="T185" s="63">
        <f t="shared" si="76"/>
        <v>0</v>
      </c>
      <c r="U185" s="63">
        <f t="shared" si="76"/>
        <v>0</v>
      </c>
      <c r="V185" s="63">
        <f t="shared" si="76"/>
        <v>0</v>
      </c>
      <c r="W185" s="63">
        <f t="shared" si="76"/>
        <v>0</v>
      </c>
      <c r="X185" s="63">
        <f t="shared" si="76"/>
        <v>0</v>
      </c>
      <c r="Y185" s="63">
        <f t="shared" si="76"/>
        <v>0</v>
      </c>
      <c r="Z185" s="63">
        <f t="shared" si="76"/>
        <v>0</v>
      </c>
      <c r="AA185" s="63">
        <f t="shared" si="76"/>
        <v>0</v>
      </c>
      <c r="AB185" s="63">
        <f t="shared" si="76"/>
        <v>0</v>
      </c>
      <c r="AC185" s="63">
        <f>AC174+AC183</f>
        <v>0</v>
      </c>
      <c r="AD185" s="63">
        <f>AD174+AD183</f>
        <v>0</v>
      </c>
      <c r="AE185" s="63">
        <f>AE174+AE183</f>
        <v>0</v>
      </c>
      <c r="AF185" s="64">
        <f>SUM(H185:AE185)</f>
        <v>2031572</v>
      </c>
      <c r="AG185" s="59" t="str">
        <f>IF(ABS(AF185-F185)&lt;1,"ok","err")</f>
        <v>ok</v>
      </c>
    </row>
    <row r="186" spans="1:33">
      <c r="A186" s="61"/>
      <c r="F186" s="77"/>
      <c r="W186" s="45"/>
      <c r="AG186" s="59"/>
    </row>
    <row r="187" spans="1:33" ht="15">
      <c r="A187" s="66" t="s">
        <v>235</v>
      </c>
      <c r="F187" s="77"/>
      <c r="W187" s="45"/>
      <c r="AG187" s="59"/>
    </row>
    <row r="188" spans="1:33">
      <c r="A188" s="61">
        <v>546</v>
      </c>
      <c r="B188" s="45" t="s">
        <v>210</v>
      </c>
      <c r="C188" s="45" t="s">
        <v>236</v>
      </c>
      <c r="D188" s="45" t="s">
        <v>661</v>
      </c>
      <c r="F188" s="77">
        <v>8092.1999999999962</v>
      </c>
      <c r="H188" s="64">
        <f t="shared" ref="H188:Q192" si="77">IF(VLOOKUP($D188,$C$6:$AE$651,H$2,)=0,0,((VLOOKUP($D188,$C$6:$AE$651,H$2,)/VLOOKUP($D188,$C$6:$AE$651,4,))*$F188))</f>
        <v>2831.4540190146918</v>
      </c>
      <c r="I188" s="64">
        <f t="shared" si="77"/>
        <v>2759.1502493540816</v>
      </c>
      <c r="J188" s="64">
        <f t="shared" si="77"/>
        <v>2501.5957316312229</v>
      </c>
      <c r="K188" s="64">
        <f t="shared" si="77"/>
        <v>0</v>
      </c>
      <c r="L188" s="64">
        <f t="shared" si="77"/>
        <v>0</v>
      </c>
      <c r="M188" s="64">
        <f t="shared" si="77"/>
        <v>0</v>
      </c>
      <c r="N188" s="64">
        <f t="shared" si="77"/>
        <v>0</v>
      </c>
      <c r="O188" s="64">
        <f t="shared" si="77"/>
        <v>0</v>
      </c>
      <c r="P188" s="64">
        <f t="shared" si="77"/>
        <v>0</v>
      </c>
      <c r="Q188" s="64">
        <f t="shared" si="77"/>
        <v>0</v>
      </c>
      <c r="R188" s="64">
        <f t="shared" ref="R188:AE192" si="78">IF(VLOOKUP($D188,$C$6:$AE$651,R$2,)=0,0,((VLOOKUP($D188,$C$6:$AE$651,R$2,)/VLOOKUP($D188,$C$6:$AE$651,4,))*$F188))</f>
        <v>0</v>
      </c>
      <c r="S188" s="64">
        <f t="shared" si="78"/>
        <v>0</v>
      </c>
      <c r="T188" s="64">
        <f t="shared" si="78"/>
        <v>0</v>
      </c>
      <c r="U188" s="64">
        <f t="shared" si="78"/>
        <v>0</v>
      </c>
      <c r="V188" s="64">
        <f t="shared" si="78"/>
        <v>0</v>
      </c>
      <c r="W188" s="64">
        <f t="shared" si="78"/>
        <v>0</v>
      </c>
      <c r="X188" s="64">
        <f t="shared" si="78"/>
        <v>0</v>
      </c>
      <c r="Y188" s="64">
        <f t="shared" si="78"/>
        <v>0</v>
      </c>
      <c r="Z188" s="64">
        <f t="shared" si="78"/>
        <v>0</v>
      </c>
      <c r="AA188" s="64">
        <f t="shared" si="78"/>
        <v>0</v>
      </c>
      <c r="AB188" s="64">
        <f t="shared" si="78"/>
        <v>0</v>
      </c>
      <c r="AC188" s="64">
        <f t="shared" si="78"/>
        <v>0</v>
      </c>
      <c r="AD188" s="64">
        <f t="shared" si="78"/>
        <v>0</v>
      </c>
      <c r="AE188" s="64">
        <f t="shared" si="78"/>
        <v>0</v>
      </c>
      <c r="AF188" s="64">
        <f>SUM(H188:AE188)</f>
        <v>8092.1999999999971</v>
      </c>
      <c r="AG188" s="59" t="str">
        <f>IF(ABS(AF188-F188)&lt;1,"ok","err")</f>
        <v>ok</v>
      </c>
    </row>
    <row r="189" spans="1:33">
      <c r="A189" s="61">
        <v>547</v>
      </c>
      <c r="B189" s="45" t="s">
        <v>212</v>
      </c>
      <c r="C189" s="45" t="s">
        <v>237</v>
      </c>
      <c r="D189" s="45" t="s">
        <v>952</v>
      </c>
      <c r="F189" s="80">
        <v>61274327.668999985</v>
      </c>
      <c r="H189" s="64">
        <f t="shared" si="77"/>
        <v>0</v>
      </c>
      <c r="I189" s="64">
        <f t="shared" si="77"/>
        <v>0</v>
      </c>
      <c r="J189" s="64">
        <f t="shared" si="77"/>
        <v>0</v>
      </c>
      <c r="K189" s="64">
        <f t="shared" si="77"/>
        <v>61274327.668999985</v>
      </c>
      <c r="L189" s="64">
        <f t="shared" si="77"/>
        <v>0</v>
      </c>
      <c r="M189" s="64">
        <f t="shared" si="77"/>
        <v>0</v>
      </c>
      <c r="N189" s="64">
        <f t="shared" si="77"/>
        <v>0</v>
      </c>
      <c r="O189" s="64">
        <f t="shared" si="77"/>
        <v>0</v>
      </c>
      <c r="P189" s="64">
        <f t="shared" si="77"/>
        <v>0</v>
      </c>
      <c r="Q189" s="64">
        <f t="shared" si="77"/>
        <v>0</v>
      </c>
      <c r="R189" s="64">
        <f t="shared" si="78"/>
        <v>0</v>
      </c>
      <c r="S189" s="64">
        <f t="shared" si="78"/>
        <v>0</v>
      </c>
      <c r="T189" s="64">
        <f t="shared" si="78"/>
        <v>0</v>
      </c>
      <c r="U189" s="64">
        <f t="shared" si="78"/>
        <v>0</v>
      </c>
      <c r="V189" s="64">
        <f t="shared" si="78"/>
        <v>0</v>
      </c>
      <c r="W189" s="64">
        <f t="shared" si="78"/>
        <v>0</v>
      </c>
      <c r="X189" s="64">
        <f t="shared" si="78"/>
        <v>0</v>
      </c>
      <c r="Y189" s="64">
        <f t="shared" si="78"/>
        <v>0</v>
      </c>
      <c r="Z189" s="64">
        <f t="shared" si="78"/>
        <v>0</v>
      </c>
      <c r="AA189" s="64">
        <f t="shared" si="78"/>
        <v>0</v>
      </c>
      <c r="AB189" s="64">
        <f t="shared" si="78"/>
        <v>0</v>
      </c>
      <c r="AC189" s="64">
        <f t="shared" si="78"/>
        <v>0</v>
      </c>
      <c r="AD189" s="64">
        <f t="shared" si="78"/>
        <v>0</v>
      </c>
      <c r="AE189" s="64">
        <f t="shared" si="78"/>
        <v>0</v>
      </c>
      <c r="AF189" s="64">
        <f>SUM(H189:AE189)</f>
        <v>61274327.668999985</v>
      </c>
      <c r="AG189" s="59" t="str">
        <f>IF(ABS(AF189-F189)&lt;1,"ok","err")</f>
        <v>ok</v>
      </c>
    </row>
    <row r="190" spans="1:33">
      <c r="A190" s="61">
        <v>548</v>
      </c>
      <c r="B190" s="45" t="s">
        <v>238</v>
      </c>
      <c r="C190" s="45" t="s">
        <v>239</v>
      </c>
      <c r="D190" s="45" t="s">
        <v>653</v>
      </c>
      <c r="F190" s="80">
        <v>187084.27839999995</v>
      </c>
      <c r="H190" s="64">
        <f t="shared" si="77"/>
        <v>65460.632704350312</v>
      </c>
      <c r="I190" s="64">
        <f t="shared" si="77"/>
        <v>63789.035540098921</v>
      </c>
      <c r="J190" s="64">
        <f t="shared" si="77"/>
        <v>57834.610155550719</v>
      </c>
      <c r="K190" s="64">
        <f t="shared" si="77"/>
        <v>0</v>
      </c>
      <c r="L190" s="64">
        <f t="shared" si="77"/>
        <v>0</v>
      </c>
      <c r="M190" s="64">
        <f t="shared" si="77"/>
        <v>0</v>
      </c>
      <c r="N190" s="64">
        <f t="shared" si="77"/>
        <v>0</v>
      </c>
      <c r="O190" s="64">
        <f t="shared" si="77"/>
        <v>0</v>
      </c>
      <c r="P190" s="64">
        <f t="shared" si="77"/>
        <v>0</v>
      </c>
      <c r="Q190" s="64">
        <f t="shared" si="77"/>
        <v>0</v>
      </c>
      <c r="R190" s="64">
        <f t="shared" si="78"/>
        <v>0</v>
      </c>
      <c r="S190" s="64">
        <f t="shared" si="78"/>
        <v>0</v>
      </c>
      <c r="T190" s="64">
        <f t="shared" si="78"/>
        <v>0</v>
      </c>
      <c r="U190" s="64">
        <f t="shared" si="78"/>
        <v>0</v>
      </c>
      <c r="V190" s="64">
        <f t="shared" si="78"/>
        <v>0</v>
      </c>
      <c r="W190" s="64">
        <f t="shared" si="78"/>
        <v>0</v>
      </c>
      <c r="X190" s="64">
        <f t="shared" si="78"/>
        <v>0</v>
      </c>
      <c r="Y190" s="64">
        <f t="shared" si="78"/>
        <v>0</v>
      </c>
      <c r="Z190" s="64">
        <f t="shared" si="78"/>
        <v>0</v>
      </c>
      <c r="AA190" s="64">
        <f t="shared" si="78"/>
        <v>0</v>
      </c>
      <c r="AB190" s="64">
        <f t="shared" si="78"/>
        <v>0</v>
      </c>
      <c r="AC190" s="64">
        <f t="shared" si="78"/>
        <v>0</v>
      </c>
      <c r="AD190" s="64">
        <f t="shared" si="78"/>
        <v>0</v>
      </c>
      <c r="AE190" s="64">
        <f t="shared" si="78"/>
        <v>0</v>
      </c>
      <c r="AF190" s="64">
        <f>SUM(H190:AE190)</f>
        <v>187084.27839999995</v>
      </c>
      <c r="AG190" s="59" t="str">
        <f>IF(ABS(AF190-F190)&lt;1,"ok","err")</f>
        <v>ok</v>
      </c>
    </row>
    <row r="191" spans="1:33">
      <c r="A191" s="61">
        <v>549</v>
      </c>
      <c r="B191" s="45" t="s">
        <v>240</v>
      </c>
      <c r="C191" s="45" t="s">
        <v>241</v>
      </c>
      <c r="D191" s="45" t="s">
        <v>653</v>
      </c>
      <c r="F191" s="80">
        <v>1187250.4512</v>
      </c>
      <c r="H191" s="64">
        <f t="shared" si="77"/>
        <v>415417.94093414</v>
      </c>
      <c r="I191" s="64">
        <f t="shared" si="77"/>
        <v>404809.86363093188</v>
      </c>
      <c r="J191" s="64">
        <f t="shared" si="77"/>
        <v>367022.64663492807</v>
      </c>
      <c r="K191" s="64">
        <f t="shared" si="77"/>
        <v>0</v>
      </c>
      <c r="L191" s="64">
        <f t="shared" si="77"/>
        <v>0</v>
      </c>
      <c r="M191" s="64">
        <f t="shared" si="77"/>
        <v>0</v>
      </c>
      <c r="N191" s="64">
        <f t="shared" si="77"/>
        <v>0</v>
      </c>
      <c r="O191" s="64">
        <f t="shared" si="77"/>
        <v>0</v>
      </c>
      <c r="P191" s="64">
        <f t="shared" si="77"/>
        <v>0</v>
      </c>
      <c r="Q191" s="64">
        <f t="shared" si="77"/>
        <v>0</v>
      </c>
      <c r="R191" s="64">
        <f t="shared" si="78"/>
        <v>0</v>
      </c>
      <c r="S191" s="64">
        <f t="shared" si="78"/>
        <v>0</v>
      </c>
      <c r="T191" s="64">
        <f t="shared" si="78"/>
        <v>0</v>
      </c>
      <c r="U191" s="64">
        <f t="shared" si="78"/>
        <v>0</v>
      </c>
      <c r="V191" s="64">
        <f t="shared" si="78"/>
        <v>0</v>
      </c>
      <c r="W191" s="64">
        <f t="shared" si="78"/>
        <v>0</v>
      </c>
      <c r="X191" s="64">
        <f t="shared" si="78"/>
        <v>0</v>
      </c>
      <c r="Y191" s="64">
        <f t="shared" si="78"/>
        <v>0</v>
      </c>
      <c r="Z191" s="64">
        <f t="shared" si="78"/>
        <v>0</v>
      </c>
      <c r="AA191" s="64">
        <f t="shared" si="78"/>
        <v>0</v>
      </c>
      <c r="AB191" s="64">
        <f t="shared" si="78"/>
        <v>0</v>
      </c>
      <c r="AC191" s="64">
        <f t="shared" si="78"/>
        <v>0</v>
      </c>
      <c r="AD191" s="64">
        <f t="shared" si="78"/>
        <v>0</v>
      </c>
      <c r="AE191" s="64">
        <f t="shared" si="78"/>
        <v>0</v>
      </c>
      <c r="AF191" s="64">
        <f>SUM(H191:AE191)</f>
        <v>1187250.4512</v>
      </c>
      <c r="AG191" s="59" t="str">
        <f>IF(ABS(AF191-F191)&lt;1,"ok","err")</f>
        <v>ok</v>
      </c>
    </row>
    <row r="192" spans="1:33">
      <c r="A192" s="61">
        <v>550</v>
      </c>
      <c r="B192" s="45" t="s">
        <v>1026</v>
      </c>
      <c r="C192" s="45" t="s">
        <v>242</v>
      </c>
      <c r="D192" s="45" t="s">
        <v>653</v>
      </c>
      <c r="F192" s="80">
        <v>0</v>
      </c>
      <c r="H192" s="64">
        <f t="shared" si="77"/>
        <v>0</v>
      </c>
      <c r="I192" s="64">
        <f t="shared" si="77"/>
        <v>0</v>
      </c>
      <c r="J192" s="64">
        <f t="shared" si="77"/>
        <v>0</v>
      </c>
      <c r="K192" s="64">
        <f t="shared" si="77"/>
        <v>0</v>
      </c>
      <c r="L192" s="64">
        <f t="shared" si="77"/>
        <v>0</v>
      </c>
      <c r="M192" s="64">
        <f t="shared" si="77"/>
        <v>0</v>
      </c>
      <c r="N192" s="64">
        <f t="shared" si="77"/>
        <v>0</v>
      </c>
      <c r="O192" s="64">
        <f t="shared" si="77"/>
        <v>0</v>
      </c>
      <c r="P192" s="64">
        <f t="shared" si="77"/>
        <v>0</v>
      </c>
      <c r="Q192" s="64">
        <f t="shared" si="77"/>
        <v>0</v>
      </c>
      <c r="R192" s="64">
        <f t="shared" si="78"/>
        <v>0</v>
      </c>
      <c r="S192" s="64">
        <f t="shared" si="78"/>
        <v>0</v>
      </c>
      <c r="T192" s="64">
        <f t="shared" si="78"/>
        <v>0</v>
      </c>
      <c r="U192" s="64">
        <f t="shared" si="78"/>
        <v>0</v>
      </c>
      <c r="V192" s="64">
        <f t="shared" si="78"/>
        <v>0</v>
      </c>
      <c r="W192" s="64">
        <f t="shared" si="78"/>
        <v>0</v>
      </c>
      <c r="X192" s="64">
        <f t="shared" si="78"/>
        <v>0</v>
      </c>
      <c r="Y192" s="64">
        <f t="shared" si="78"/>
        <v>0</v>
      </c>
      <c r="Z192" s="64">
        <f t="shared" si="78"/>
        <v>0</v>
      </c>
      <c r="AA192" s="64">
        <f t="shared" si="78"/>
        <v>0</v>
      </c>
      <c r="AB192" s="64">
        <f t="shared" si="78"/>
        <v>0</v>
      </c>
      <c r="AC192" s="64">
        <f t="shared" si="78"/>
        <v>0</v>
      </c>
      <c r="AD192" s="64">
        <f t="shared" si="78"/>
        <v>0</v>
      </c>
      <c r="AE192" s="64">
        <f t="shared" si="78"/>
        <v>0</v>
      </c>
      <c r="AF192" s="64">
        <f>SUM(H192:AE192)</f>
        <v>0</v>
      </c>
      <c r="AG192" s="59" t="str">
        <f>IF(ABS(AF192-F192)&lt;1,"ok","err")</f>
        <v>ok</v>
      </c>
    </row>
    <row r="193" spans="1:33">
      <c r="A193" s="61"/>
      <c r="F193" s="77"/>
      <c r="W193" s="45"/>
      <c r="AF193" s="64"/>
      <c r="AG193" s="59"/>
    </row>
    <row r="194" spans="1:33">
      <c r="A194" s="61"/>
      <c r="B194" s="45" t="s">
        <v>243</v>
      </c>
      <c r="F194" s="77">
        <f>SUM(F188:F193)</f>
        <v>62656754.598599985</v>
      </c>
      <c r="H194" s="63">
        <f t="shared" ref="H194:M194" si="79">SUM(H188:H193)</f>
        <v>483710.02765750501</v>
      </c>
      <c r="I194" s="63">
        <f t="shared" si="79"/>
        <v>471358.04942038486</v>
      </c>
      <c r="J194" s="63">
        <f t="shared" si="79"/>
        <v>427358.85252210998</v>
      </c>
      <c r="K194" s="63">
        <f t="shared" si="79"/>
        <v>61274327.668999985</v>
      </c>
      <c r="L194" s="63">
        <f t="shared" si="79"/>
        <v>0</v>
      </c>
      <c r="M194" s="63">
        <f t="shared" si="79"/>
        <v>0</v>
      </c>
      <c r="N194" s="63">
        <f>SUM(N188:N193)</f>
        <v>0</v>
      </c>
      <c r="O194" s="63">
        <f>SUM(O188:O193)</f>
        <v>0</v>
      </c>
      <c r="P194" s="63">
        <f>SUM(P188:P193)</f>
        <v>0</v>
      </c>
      <c r="Q194" s="63">
        <f t="shared" ref="Q194:AB194" si="80">SUM(Q188:Q193)</f>
        <v>0</v>
      </c>
      <c r="R194" s="63">
        <f t="shared" si="80"/>
        <v>0</v>
      </c>
      <c r="S194" s="63">
        <f t="shared" si="80"/>
        <v>0</v>
      </c>
      <c r="T194" s="63">
        <f t="shared" si="80"/>
        <v>0</v>
      </c>
      <c r="U194" s="63">
        <f t="shared" si="80"/>
        <v>0</v>
      </c>
      <c r="V194" s="63">
        <f t="shared" si="80"/>
        <v>0</v>
      </c>
      <c r="W194" s="63">
        <f t="shared" si="80"/>
        <v>0</v>
      </c>
      <c r="X194" s="63">
        <f t="shared" si="80"/>
        <v>0</v>
      </c>
      <c r="Y194" s="63">
        <f t="shared" si="80"/>
        <v>0</v>
      </c>
      <c r="Z194" s="63">
        <f t="shared" si="80"/>
        <v>0</v>
      </c>
      <c r="AA194" s="63">
        <f t="shared" si="80"/>
        <v>0</v>
      </c>
      <c r="AB194" s="63">
        <f t="shared" si="80"/>
        <v>0</v>
      </c>
      <c r="AC194" s="63">
        <f>SUM(AC188:AC193)</f>
        <v>0</v>
      </c>
      <c r="AD194" s="63">
        <f>SUM(AD188:AD193)</f>
        <v>0</v>
      </c>
      <c r="AE194" s="63">
        <f>SUM(AE188:AE193)</f>
        <v>0</v>
      </c>
      <c r="AF194" s="64">
        <f>SUM(H194:AE194)</f>
        <v>62656754.598599985</v>
      </c>
      <c r="AG194" s="59" t="str">
        <f>IF(ABS(AF194-F194)&lt;1,"ok","err")</f>
        <v>ok</v>
      </c>
    </row>
    <row r="195" spans="1:33">
      <c r="A195" s="61"/>
      <c r="F195" s="77"/>
      <c r="W195" s="45"/>
      <c r="AG195" s="59"/>
    </row>
    <row r="196" spans="1:33" ht="15">
      <c r="A196" s="60" t="s">
        <v>1046</v>
      </c>
      <c r="F196" s="77"/>
      <c r="W196" s="45"/>
      <c r="AG196" s="59"/>
    </row>
    <row r="197" spans="1:33">
      <c r="A197" s="61"/>
      <c r="F197" s="77"/>
      <c r="W197" s="45"/>
      <c r="AG197" s="59"/>
    </row>
    <row r="198" spans="1:33" ht="15">
      <c r="A198" s="66" t="s">
        <v>244</v>
      </c>
      <c r="F198" s="77"/>
      <c r="W198" s="45"/>
      <c r="AG198" s="59"/>
    </row>
    <row r="199" spans="1:33">
      <c r="A199" s="61">
        <v>551</v>
      </c>
      <c r="B199" s="45" t="s">
        <v>225</v>
      </c>
      <c r="C199" s="45" t="s">
        <v>245</v>
      </c>
      <c r="D199" s="45" t="s">
        <v>653</v>
      </c>
      <c r="F199" s="77">
        <v>412.06079999999889</v>
      </c>
      <c r="H199" s="64">
        <f t="shared" ref="H199:Q202" si="81">IF(VLOOKUP($D199,$C$6:$AE$651,H$2,)=0,0,((VLOOKUP($D199,$C$6:$AE$651,H$2,)/VLOOKUP($D199,$C$6:$AE$651,4,))*$F199))</f>
        <v>144.17972964563486</v>
      </c>
      <c r="I199" s="64">
        <f t="shared" si="81"/>
        <v>140.49796829898418</v>
      </c>
      <c r="J199" s="64">
        <f t="shared" si="81"/>
        <v>127.38310205537984</v>
      </c>
      <c r="K199" s="64">
        <f t="shared" si="81"/>
        <v>0</v>
      </c>
      <c r="L199" s="64">
        <f t="shared" si="81"/>
        <v>0</v>
      </c>
      <c r="M199" s="64">
        <f t="shared" si="81"/>
        <v>0</v>
      </c>
      <c r="N199" s="64">
        <f t="shared" si="81"/>
        <v>0</v>
      </c>
      <c r="O199" s="64">
        <f t="shared" si="81"/>
        <v>0</v>
      </c>
      <c r="P199" s="64">
        <f t="shared" si="81"/>
        <v>0</v>
      </c>
      <c r="Q199" s="64">
        <f t="shared" si="81"/>
        <v>0</v>
      </c>
      <c r="R199" s="64">
        <f t="shared" ref="R199:AE202" si="82">IF(VLOOKUP($D199,$C$6:$AE$651,R$2,)=0,0,((VLOOKUP($D199,$C$6:$AE$651,R$2,)/VLOOKUP($D199,$C$6:$AE$651,4,))*$F199))</f>
        <v>0</v>
      </c>
      <c r="S199" s="64">
        <f t="shared" si="82"/>
        <v>0</v>
      </c>
      <c r="T199" s="64">
        <f t="shared" si="82"/>
        <v>0</v>
      </c>
      <c r="U199" s="64">
        <f t="shared" si="82"/>
        <v>0</v>
      </c>
      <c r="V199" s="64">
        <f t="shared" si="82"/>
        <v>0</v>
      </c>
      <c r="W199" s="64">
        <f t="shared" si="82"/>
        <v>0</v>
      </c>
      <c r="X199" s="64">
        <f t="shared" si="82"/>
        <v>0</v>
      </c>
      <c r="Y199" s="64">
        <f t="shared" si="82"/>
        <v>0</v>
      </c>
      <c r="Z199" s="64">
        <f t="shared" si="82"/>
        <v>0</v>
      </c>
      <c r="AA199" s="64">
        <f t="shared" si="82"/>
        <v>0</v>
      </c>
      <c r="AB199" s="64">
        <f t="shared" si="82"/>
        <v>0</v>
      </c>
      <c r="AC199" s="64">
        <f t="shared" si="82"/>
        <v>0</v>
      </c>
      <c r="AD199" s="64">
        <f t="shared" si="82"/>
        <v>0</v>
      </c>
      <c r="AE199" s="64">
        <f t="shared" si="82"/>
        <v>0</v>
      </c>
      <c r="AF199" s="64">
        <f>SUM(H199:AE199)</f>
        <v>412.06079999999884</v>
      </c>
      <c r="AG199" s="59" t="str">
        <f>IF(ABS(AF199-F199)&lt;1,"ok","err")</f>
        <v>ok</v>
      </c>
    </row>
    <row r="200" spans="1:33">
      <c r="A200" s="61">
        <v>552</v>
      </c>
      <c r="B200" s="45" t="s">
        <v>224</v>
      </c>
      <c r="C200" s="45" t="s">
        <v>246</v>
      </c>
      <c r="D200" s="45" t="s">
        <v>653</v>
      </c>
      <c r="F200" s="80">
        <v>117893.24679999985</v>
      </c>
      <c r="H200" s="64">
        <f t="shared" si="81"/>
        <v>41250.748556208535</v>
      </c>
      <c r="I200" s="64">
        <f t="shared" si="81"/>
        <v>40197.372940038804</v>
      </c>
      <c r="J200" s="64">
        <f t="shared" si="81"/>
        <v>36445.125303752517</v>
      </c>
      <c r="K200" s="64">
        <f t="shared" si="81"/>
        <v>0</v>
      </c>
      <c r="L200" s="64">
        <f t="shared" si="81"/>
        <v>0</v>
      </c>
      <c r="M200" s="64">
        <f t="shared" si="81"/>
        <v>0</v>
      </c>
      <c r="N200" s="64">
        <f t="shared" si="81"/>
        <v>0</v>
      </c>
      <c r="O200" s="64">
        <f t="shared" si="81"/>
        <v>0</v>
      </c>
      <c r="P200" s="64">
        <f t="shared" si="81"/>
        <v>0</v>
      </c>
      <c r="Q200" s="64">
        <f t="shared" si="81"/>
        <v>0</v>
      </c>
      <c r="R200" s="64">
        <f t="shared" si="82"/>
        <v>0</v>
      </c>
      <c r="S200" s="64">
        <f t="shared" si="82"/>
        <v>0</v>
      </c>
      <c r="T200" s="64">
        <f t="shared" si="82"/>
        <v>0</v>
      </c>
      <c r="U200" s="64">
        <f t="shared" si="82"/>
        <v>0</v>
      </c>
      <c r="V200" s="64">
        <f t="shared" si="82"/>
        <v>0</v>
      </c>
      <c r="W200" s="64">
        <f t="shared" si="82"/>
        <v>0</v>
      </c>
      <c r="X200" s="64">
        <f t="shared" si="82"/>
        <v>0</v>
      </c>
      <c r="Y200" s="64">
        <f t="shared" si="82"/>
        <v>0</v>
      </c>
      <c r="Z200" s="64">
        <f t="shared" si="82"/>
        <v>0</v>
      </c>
      <c r="AA200" s="64">
        <f t="shared" si="82"/>
        <v>0</v>
      </c>
      <c r="AB200" s="64">
        <f t="shared" si="82"/>
        <v>0</v>
      </c>
      <c r="AC200" s="64">
        <f t="shared" si="82"/>
        <v>0</v>
      </c>
      <c r="AD200" s="64">
        <f t="shared" si="82"/>
        <v>0</v>
      </c>
      <c r="AE200" s="64">
        <f t="shared" si="82"/>
        <v>0</v>
      </c>
      <c r="AF200" s="64">
        <f>SUM(H200:AE200)</f>
        <v>117893.24679999985</v>
      </c>
      <c r="AG200" s="59" t="str">
        <f>IF(ABS(AF200-F200)&lt;1,"ok","err")</f>
        <v>ok</v>
      </c>
    </row>
    <row r="201" spans="1:33">
      <c r="A201" s="61">
        <v>553</v>
      </c>
      <c r="B201" s="45" t="s">
        <v>247</v>
      </c>
      <c r="C201" s="45" t="s">
        <v>248</v>
      </c>
      <c r="D201" s="45" t="s">
        <v>653</v>
      </c>
      <c r="F201" s="80">
        <v>1322884.2563999989</v>
      </c>
      <c r="H201" s="64">
        <f t="shared" si="81"/>
        <v>462876.09605237644</v>
      </c>
      <c r="I201" s="64">
        <f t="shared" si="81"/>
        <v>451056.13132555387</v>
      </c>
      <c r="J201" s="64">
        <f t="shared" si="81"/>
        <v>408952.02902206854</v>
      </c>
      <c r="K201" s="64">
        <f t="shared" si="81"/>
        <v>0</v>
      </c>
      <c r="L201" s="64">
        <f t="shared" si="81"/>
        <v>0</v>
      </c>
      <c r="M201" s="64">
        <f t="shared" si="81"/>
        <v>0</v>
      </c>
      <c r="N201" s="64">
        <f t="shared" si="81"/>
        <v>0</v>
      </c>
      <c r="O201" s="64">
        <f t="shared" si="81"/>
        <v>0</v>
      </c>
      <c r="P201" s="64">
        <f t="shared" si="81"/>
        <v>0</v>
      </c>
      <c r="Q201" s="64">
        <f t="shared" si="81"/>
        <v>0</v>
      </c>
      <c r="R201" s="64">
        <f t="shared" si="82"/>
        <v>0</v>
      </c>
      <c r="S201" s="64">
        <f t="shared" si="82"/>
        <v>0</v>
      </c>
      <c r="T201" s="64">
        <f t="shared" si="82"/>
        <v>0</v>
      </c>
      <c r="U201" s="64">
        <f t="shared" si="82"/>
        <v>0</v>
      </c>
      <c r="V201" s="64">
        <f t="shared" si="82"/>
        <v>0</v>
      </c>
      <c r="W201" s="64">
        <f t="shared" si="82"/>
        <v>0</v>
      </c>
      <c r="X201" s="64">
        <f t="shared" si="82"/>
        <v>0</v>
      </c>
      <c r="Y201" s="64">
        <f t="shared" si="82"/>
        <v>0</v>
      </c>
      <c r="Z201" s="64">
        <f t="shared" si="82"/>
        <v>0</v>
      </c>
      <c r="AA201" s="64">
        <f t="shared" si="82"/>
        <v>0</v>
      </c>
      <c r="AB201" s="64">
        <f t="shared" si="82"/>
        <v>0</v>
      </c>
      <c r="AC201" s="64">
        <f t="shared" si="82"/>
        <v>0</v>
      </c>
      <c r="AD201" s="64">
        <f t="shared" si="82"/>
        <v>0</v>
      </c>
      <c r="AE201" s="64">
        <f t="shared" si="82"/>
        <v>0</v>
      </c>
      <c r="AF201" s="64">
        <f>SUM(H201:AE201)</f>
        <v>1322884.2563999989</v>
      </c>
      <c r="AG201" s="59" t="str">
        <f>IF(ABS(AF201-F201)&lt;1,"ok","err")</f>
        <v>ok</v>
      </c>
    </row>
    <row r="202" spans="1:33">
      <c r="A202" s="61">
        <v>554</v>
      </c>
      <c r="B202" s="45" t="s">
        <v>249</v>
      </c>
      <c r="C202" s="45" t="s">
        <v>250</v>
      </c>
      <c r="D202" s="45" t="s">
        <v>653</v>
      </c>
      <c r="F202" s="80">
        <v>2164566.6071999976</v>
      </c>
      <c r="H202" s="64">
        <f t="shared" si="81"/>
        <v>757380.04737666296</v>
      </c>
      <c r="I202" s="64">
        <f t="shared" si="81"/>
        <v>738039.65472917061</v>
      </c>
      <c r="J202" s="64">
        <f t="shared" si="81"/>
        <v>669146.90509416407</v>
      </c>
      <c r="K202" s="64">
        <f t="shared" si="81"/>
        <v>0</v>
      </c>
      <c r="L202" s="64">
        <f t="shared" si="81"/>
        <v>0</v>
      </c>
      <c r="M202" s="64">
        <f t="shared" si="81"/>
        <v>0</v>
      </c>
      <c r="N202" s="64">
        <f t="shared" si="81"/>
        <v>0</v>
      </c>
      <c r="O202" s="64">
        <f t="shared" si="81"/>
        <v>0</v>
      </c>
      <c r="P202" s="64">
        <f t="shared" si="81"/>
        <v>0</v>
      </c>
      <c r="Q202" s="64">
        <f t="shared" si="81"/>
        <v>0</v>
      </c>
      <c r="R202" s="64">
        <f t="shared" si="82"/>
        <v>0</v>
      </c>
      <c r="S202" s="64">
        <f t="shared" si="82"/>
        <v>0</v>
      </c>
      <c r="T202" s="64">
        <f t="shared" si="82"/>
        <v>0</v>
      </c>
      <c r="U202" s="64">
        <f t="shared" si="82"/>
        <v>0</v>
      </c>
      <c r="V202" s="64">
        <f t="shared" si="82"/>
        <v>0</v>
      </c>
      <c r="W202" s="64">
        <f t="shared" si="82"/>
        <v>0</v>
      </c>
      <c r="X202" s="64">
        <f t="shared" si="82"/>
        <v>0</v>
      </c>
      <c r="Y202" s="64">
        <f t="shared" si="82"/>
        <v>0</v>
      </c>
      <c r="Z202" s="64">
        <f t="shared" si="82"/>
        <v>0</v>
      </c>
      <c r="AA202" s="64">
        <f t="shared" si="82"/>
        <v>0</v>
      </c>
      <c r="AB202" s="64">
        <f t="shared" si="82"/>
        <v>0</v>
      </c>
      <c r="AC202" s="64">
        <f t="shared" si="82"/>
        <v>0</v>
      </c>
      <c r="AD202" s="64">
        <f t="shared" si="82"/>
        <v>0</v>
      </c>
      <c r="AE202" s="64">
        <f t="shared" si="82"/>
        <v>0</v>
      </c>
      <c r="AF202" s="64">
        <f>SUM(H202:AE202)</f>
        <v>2164566.6071999976</v>
      </c>
      <c r="AG202" s="59" t="str">
        <f>IF(ABS(AF202-F202)&lt;1,"ok","err")</f>
        <v>ok</v>
      </c>
    </row>
    <row r="203" spans="1:33">
      <c r="A203" s="61"/>
      <c r="F203" s="77"/>
      <c r="W203" s="45"/>
      <c r="AG203" s="59"/>
    </row>
    <row r="204" spans="1:33">
      <c r="A204" s="61"/>
      <c r="B204" s="45" t="s">
        <v>252</v>
      </c>
      <c r="F204" s="77">
        <f>SUM(F199:F203)</f>
        <v>3605756.1711999965</v>
      </c>
      <c r="H204" s="63">
        <f t="shared" ref="H204:M204" si="83">SUM(H199:H203)</f>
        <v>1261651.0717148934</v>
      </c>
      <c r="I204" s="63">
        <f t="shared" si="83"/>
        <v>1229433.6569630622</v>
      </c>
      <c r="J204" s="63">
        <f t="shared" si="83"/>
        <v>1114671.4425220406</v>
      </c>
      <c r="K204" s="63">
        <f t="shared" si="83"/>
        <v>0</v>
      </c>
      <c r="L204" s="63">
        <f t="shared" si="83"/>
        <v>0</v>
      </c>
      <c r="M204" s="63">
        <f t="shared" si="83"/>
        <v>0</v>
      </c>
      <c r="N204" s="63">
        <f>SUM(N199:N203)</f>
        <v>0</v>
      </c>
      <c r="O204" s="63">
        <f>SUM(O199:O203)</f>
        <v>0</v>
      </c>
      <c r="P204" s="63">
        <f>SUM(P199:P203)</f>
        <v>0</v>
      </c>
      <c r="Q204" s="63">
        <f t="shared" ref="Q204:AB204" si="84">SUM(Q199:Q203)</f>
        <v>0</v>
      </c>
      <c r="R204" s="63">
        <f t="shared" si="84"/>
        <v>0</v>
      </c>
      <c r="S204" s="63">
        <f t="shared" si="84"/>
        <v>0</v>
      </c>
      <c r="T204" s="63">
        <f t="shared" si="84"/>
        <v>0</v>
      </c>
      <c r="U204" s="63">
        <f t="shared" si="84"/>
        <v>0</v>
      </c>
      <c r="V204" s="63">
        <f t="shared" si="84"/>
        <v>0</v>
      </c>
      <c r="W204" s="63">
        <f t="shared" si="84"/>
        <v>0</v>
      </c>
      <c r="X204" s="63">
        <f t="shared" si="84"/>
        <v>0</v>
      </c>
      <c r="Y204" s="63">
        <f t="shared" si="84"/>
        <v>0</v>
      </c>
      <c r="Z204" s="63">
        <f t="shared" si="84"/>
        <v>0</v>
      </c>
      <c r="AA204" s="63">
        <f t="shared" si="84"/>
        <v>0</v>
      </c>
      <c r="AB204" s="63">
        <f t="shared" si="84"/>
        <v>0</v>
      </c>
      <c r="AC204" s="63">
        <f>SUM(AC199:AC203)</f>
        <v>0</v>
      </c>
      <c r="AD204" s="63">
        <f>SUM(AD199:AD203)</f>
        <v>0</v>
      </c>
      <c r="AE204" s="63">
        <f>SUM(AE199:AE203)</f>
        <v>0</v>
      </c>
      <c r="AF204" s="64">
        <f>SUM(H204:AE204)</f>
        <v>3605756.171199996</v>
      </c>
      <c r="AG204" s="59" t="str">
        <f>IF(ABS(AF204-F204)&lt;1,"ok","err")</f>
        <v>ok</v>
      </c>
    </row>
    <row r="205" spans="1:33">
      <c r="A205" s="61"/>
      <c r="F205" s="77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4"/>
      <c r="AG205" s="59"/>
    </row>
    <row r="206" spans="1:33">
      <c r="A206" s="61"/>
      <c r="B206" s="45" t="s">
        <v>251</v>
      </c>
      <c r="F206" s="77">
        <f>F194+F204</f>
        <v>66262510.769799985</v>
      </c>
      <c r="H206" s="63">
        <f t="shared" ref="H206:M206" si="85">H194+H204</f>
        <v>1745361.0993723986</v>
      </c>
      <c r="I206" s="63">
        <f t="shared" si="85"/>
        <v>1700791.7063834472</v>
      </c>
      <c r="J206" s="63">
        <f t="shared" si="85"/>
        <v>1542030.2950441507</v>
      </c>
      <c r="K206" s="63">
        <f t="shared" si="85"/>
        <v>61274327.668999985</v>
      </c>
      <c r="L206" s="63">
        <f t="shared" si="85"/>
        <v>0</v>
      </c>
      <c r="M206" s="63">
        <f t="shared" si="85"/>
        <v>0</v>
      </c>
      <c r="N206" s="63">
        <f>N194+N204</f>
        <v>0</v>
      </c>
      <c r="O206" s="63">
        <f>O194+O204</f>
        <v>0</v>
      </c>
      <c r="P206" s="63">
        <f>P194+P204</f>
        <v>0</v>
      </c>
      <c r="Q206" s="63">
        <f t="shared" ref="Q206:AB206" si="86">Q194+Q204</f>
        <v>0</v>
      </c>
      <c r="R206" s="63">
        <f t="shared" si="86"/>
        <v>0</v>
      </c>
      <c r="S206" s="63">
        <f t="shared" si="86"/>
        <v>0</v>
      </c>
      <c r="T206" s="63">
        <f t="shared" si="86"/>
        <v>0</v>
      </c>
      <c r="U206" s="63">
        <f t="shared" si="86"/>
        <v>0</v>
      </c>
      <c r="V206" s="63">
        <f t="shared" si="86"/>
        <v>0</v>
      </c>
      <c r="W206" s="63">
        <f t="shared" si="86"/>
        <v>0</v>
      </c>
      <c r="X206" s="63">
        <f t="shared" si="86"/>
        <v>0</v>
      </c>
      <c r="Y206" s="63">
        <f t="shared" si="86"/>
        <v>0</v>
      </c>
      <c r="Z206" s="63">
        <f t="shared" si="86"/>
        <v>0</v>
      </c>
      <c r="AA206" s="63">
        <f t="shared" si="86"/>
        <v>0</v>
      </c>
      <c r="AB206" s="63">
        <f t="shared" si="86"/>
        <v>0</v>
      </c>
      <c r="AC206" s="63">
        <f>AC194+AC204</f>
        <v>0</v>
      </c>
      <c r="AD206" s="63">
        <f>AD194+AD204</f>
        <v>0</v>
      </c>
      <c r="AE206" s="63">
        <f>AE194+AE204</f>
        <v>0</v>
      </c>
      <c r="AF206" s="64">
        <f>SUM(H206:AE206)</f>
        <v>66262510.769799978</v>
      </c>
      <c r="AG206" s="59" t="str">
        <f>IF(ABS(AF206-F206)&lt;1,"ok","err")</f>
        <v>ok</v>
      </c>
    </row>
    <row r="207" spans="1:33">
      <c r="A207" s="61"/>
      <c r="F207" s="77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4"/>
      <c r="AG207" s="59"/>
    </row>
    <row r="208" spans="1:33">
      <c r="A208" s="61"/>
      <c r="B208" s="45" t="s">
        <v>253</v>
      </c>
      <c r="F208" s="77">
        <f>F164+F185+F206</f>
        <v>460186864.94720972</v>
      </c>
      <c r="H208" s="63">
        <f t="shared" ref="H208:M208" si="87">H164+H185+H206</f>
        <v>17891358.497743003</v>
      </c>
      <c r="I208" s="63">
        <f t="shared" si="87"/>
        <v>17434486.284721378</v>
      </c>
      <c r="J208" s="63">
        <f t="shared" si="87"/>
        <v>15807053.814214056</v>
      </c>
      <c r="K208" s="63">
        <f t="shared" si="87"/>
        <v>409053966.35053122</v>
      </c>
      <c r="L208" s="63">
        <f t="shared" si="87"/>
        <v>0</v>
      </c>
      <c r="M208" s="63">
        <f t="shared" si="87"/>
        <v>0</v>
      </c>
      <c r="N208" s="63">
        <f>N164+N185+N206</f>
        <v>0</v>
      </c>
      <c r="O208" s="63">
        <f>O164+O185+O206</f>
        <v>0</v>
      </c>
      <c r="P208" s="63">
        <f>P164+P185+P206</f>
        <v>0</v>
      </c>
      <c r="Q208" s="63">
        <f t="shared" ref="Q208:AB208" si="88">Q164+Q185+Q206</f>
        <v>0</v>
      </c>
      <c r="R208" s="63">
        <f t="shared" si="88"/>
        <v>0</v>
      </c>
      <c r="S208" s="63">
        <f t="shared" si="88"/>
        <v>0</v>
      </c>
      <c r="T208" s="63">
        <f t="shared" si="88"/>
        <v>0</v>
      </c>
      <c r="U208" s="63">
        <f t="shared" si="88"/>
        <v>0</v>
      </c>
      <c r="V208" s="63">
        <f t="shared" si="88"/>
        <v>0</v>
      </c>
      <c r="W208" s="63">
        <f t="shared" si="88"/>
        <v>0</v>
      </c>
      <c r="X208" s="63">
        <f t="shared" si="88"/>
        <v>0</v>
      </c>
      <c r="Y208" s="63">
        <f t="shared" si="88"/>
        <v>0</v>
      </c>
      <c r="Z208" s="63">
        <f t="shared" si="88"/>
        <v>0</v>
      </c>
      <c r="AA208" s="63">
        <f t="shared" si="88"/>
        <v>0</v>
      </c>
      <c r="AB208" s="63">
        <f t="shared" si="88"/>
        <v>0</v>
      </c>
      <c r="AC208" s="63">
        <f>AC164+AC185+AC206</f>
        <v>0</v>
      </c>
      <c r="AD208" s="63">
        <f>AD164+AD185+AD206</f>
        <v>0</v>
      </c>
      <c r="AE208" s="63">
        <f>AE164+AE185+AE206</f>
        <v>0</v>
      </c>
      <c r="AF208" s="64">
        <f>SUM(H208:AE208)</f>
        <v>460186864.94720966</v>
      </c>
      <c r="AG208" s="59" t="str">
        <f>IF(ABS(AF208-F208)&lt;1,"ok","err")</f>
        <v>ok</v>
      </c>
    </row>
    <row r="209" spans="1:33">
      <c r="A209" s="61"/>
      <c r="W209" s="45"/>
      <c r="AG209" s="59"/>
    </row>
    <row r="210" spans="1:33" ht="15">
      <c r="A210" s="66" t="s">
        <v>254</v>
      </c>
      <c r="W210" s="45"/>
      <c r="AG210" s="59"/>
    </row>
    <row r="211" spans="1:33">
      <c r="A211" s="61">
        <v>555</v>
      </c>
      <c r="B211" s="45" t="s">
        <v>1174</v>
      </c>
      <c r="C211" s="45" t="s">
        <v>6</v>
      </c>
      <c r="D211" s="45" t="s">
        <v>1008</v>
      </c>
      <c r="F211" s="77">
        <v>68182202.219749004</v>
      </c>
      <c r="G211" s="63"/>
      <c r="H211" s="64">
        <f t="shared" ref="H211:Q217" si="89">IF(VLOOKUP($D211,$C$6:$AE$651,H$2,)=0,0,((VLOOKUP($D211,$C$6:$AE$651,H$2,)/VLOOKUP($D211,$C$6:$AE$651,4,))*$F211))</f>
        <v>7172763.6540045002</v>
      </c>
      <c r="I211" s="64">
        <f t="shared" si="89"/>
        <v>6989600.5697423676</v>
      </c>
      <c r="J211" s="64">
        <f t="shared" si="89"/>
        <v>6337152.1558740623</v>
      </c>
      <c r="K211" s="64">
        <f t="shared" si="89"/>
        <v>47682685.840128072</v>
      </c>
      <c r="L211" s="64">
        <f t="shared" si="89"/>
        <v>0</v>
      </c>
      <c r="M211" s="64">
        <f t="shared" si="89"/>
        <v>0</v>
      </c>
      <c r="N211" s="64">
        <f t="shared" si="89"/>
        <v>0</v>
      </c>
      <c r="O211" s="64">
        <f t="shared" si="89"/>
        <v>0</v>
      </c>
      <c r="P211" s="64">
        <f t="shared" si="89"/>
        <v>0</v>
      </c>
      <c r="Q211" s="64">
        <f t="shared" si="89"/>
        <v>0</v>
      </c>
      <c r="R211" s="64">
        <f t="shared" ref="R211:AE217" si="90">IF(VLOOKUP($D211,$C$6:$AE$651,R$2,)=0,0,((VLOOKUP($D211,$C$6:$AE$651,R$2,)/VLOOKUP($D211,$C$6:$AE$651,4,))*$F211))</f>
        <v>0</v>
      </c>
      <c r="S211" s="64">
        <f t="shared" si="90"/>
        <v>0</v>
      </c>
      <c r="T211" s="64">
        <f t="shared" si="90"/>
        <v>0</v>
      </c>
      <c r="U211" s="64">
        <f t="shared" si="90"/>
        <v>0</v>
      </c>
      <c r="V211" s="64">
        <f t="shared" si="90"/>
        <v>0</v>
      </c>
      <c r="W211" s="64">
        <f t="shared" si="90"/>
        <v>0</v>
      </c>
      <c r="X211" s="64">
        <f t="shared" si="90"/>
        <v>0</v>
      </c>
      <c r="Y211" s="64">
        <f t="shared" si="90"/>
        <v>0</v>
      </c>
      <c r="Z211" s="64">
        <f t="shared" si="90"/>
        <v>0</v>
      </c>
      <c r="AA211" s="64">
        <f t="shared" si="90"/>
        <v>0</v>
      </c>
      <c r="AB211" s="64">
        <f t="shared" si="90"/>
        <v>0</v>
      </c>
      <c r="AC211" s="64">
        <f t="shared" si="90"/>
        <v>0</v>
      </c>
      <c r="AD211" s="64">
        <f t="shared" si="90"/>
        <v>0</v>
      </c>
      <c r="AE211" s="64">
        <f t="shared" si="90"/>
        <v>0</v>
      </c>
      <c r="AF211" s="64">
        <f t="shared" ref="AF211:AF217" si="91">SUM(H211:AE211)</f>
        <v>68182202.219749004</v>
      </c>
      <c r="AG211" s="59" t="str">
        <f t="shared" ref="AG211:AG217" si="92">IF(ABS(AF211-F211)&lt;1,"ok","err")</f>
        <v>ok</v>
      </c>
    </row>
    <row r="212" spans="1:33">
      <c r="A212" s="61">
        <v>555</v>
      </c>
      <c r="B212" s="45" t="s">
        <v>255</v>
      </c>
      <c r="C212" s="45" t="s">
        <v>256</v>
      </c>
      <c r="D212" s="45" t="s">
        <v>1008</v>
      </c>
      <c r="F212" s="80">
        <v>0</v>
      </c>
      <c r="G212" s="63"/>
      <c r="H212" s="64">
        <f t="shared" si="89"/>
        <v>0</v>
      </c>
      <c r="I212" s="64">
        <f t="shared" si="89"/>
        <v>0</v>
      </c>
      <c r="J212" s="64">
        <f t="shared" si="89"/>
        <v>0</v>
      </c>
      <c r="K212" s="64">
        <f t="shared" si="89"/>
        <v>0</v>
      </c>
      <c r="L212" s="64">
        <f t="shared" si="89"/>
        <v>0</v>
      </c>
      <c r="M212" s="64">
        <f t="shared" si="89"/>
        <v>0</v>
      </c>
      <c r="N212" s="64">
        <f t="shared" si="89"/>
        <v>0</v>
      </c>
      <c r="O212" s="64">
        <f t="shared" si="89"/>
        <v>0</v>
      </c>
      <c r="P212" s="64">
        <f t="shared" si="89"/>
        <v>0</v>
      </c>
      <c r="Q212" s="64">
        <f t="shared" si="89"/>
        <v>0</v>
      </c>
      <c r="R212" s="64">
        <f t="shared" si="90"/>
        <v>0</v>
      </c>
      <c r="S212" s="64">
        <f t="shared" si="90"/>
        <v>0</v>
      </c>
      <c r="T212" s="64">
        <f t="shared" si="90"/>
        <v>0</v>
      </c>
      <c r="U212" s="64">
        <f t="shared" si="90"/>
        <v>0</v>
      </c>
      <c r="V212" s="64">
        <f t="shared" si="90"/>
        <v>0</v>
      </c>
      <c r="W212" s="64">
        <f t="shared" si="90"/>
        <v>0</v>
      </c>
      <c r="X212" s="64">
        <f t="shared" si="90"/>
        <v>0</v>
      </c>
      <c r="Y212" s="64">
        <f t="shared" si="90"/>
        <v>0</v>
      </c>
      <c r="Z212" s="64">
        <f t="shared" si="90"/>
        <v>0</v>
      </c>
      <c r="AA212" s="64">
        <f t="shared" si="90"/>
        <v>0</v>
      </c>
      <c r="AB212" s="64">
        <f t="shared" si="90"/>
        <v>0</v>
      </c>
      <c r="AC212" s="64">
        <f t="shared" si="90"/>
        <v>0</v>
      </c>
      <c r="AD212" s="64">
        <f t="shared" si="90"/>
        <v>0</v>
      </c>
      <c r="AE212" s="64">
        <f t="shared" si="90"/>
        <v>0</v>
      </c>
      <c r="AF212" s="64">
        <f t="shared" si="91"/>
        <v>0</v>
      </c>
      <c r="AG212" s="59" t="str">
        <f t="shared" si="92"/>
        <v>ok</v>
      </c>
    </row>
    <row r="213" spans="1:33">
      <c r="A213" s="61">
        <v>555</v>
      </c>
      <c r="B213" s="45" t="s">
        <v>257</v>
      </c>
      <c r="C213" s="45" t="s">
        <v>258</v>
      </c>
      <c r="D213" s="45" t="s">
        <v>1008</v>
      </c>
      <c r="F213" s="80">
        <v>0</v>
      </c>
      <c r="G213" s="63"/>
      <c r="H213" s="64">
        <f t="shared" si="89"/>
        <v>0</v>
      </c>
      <c r="I213" s="64">
        <f t="shared" si="89"/>
        <v>0</v>
      </c>
      <c r="J213" s="64">
        <f t="shared" si="89"/>
        <v>0</v>
      </c>
      <c r="K213" s="64">
        <f t="shared" si="89"/>
        <v>0</v>
      </c>
      <c r="L213" s="64">
        <f t="shared" si="89"/>
        <v>0</v>
      </c>
      <c r="M213" s="64">
        <f t="shared" si="89"/>
        <v>0</v>
      </c>
      <c r="N213" s="64">
        <f t="shared" si="89"/>
        <v>0</v>
      </c>
      <c r="O213" s="64">
        <f t="shared" si="89"/>
        <v>0</v>
      </c>
      <c r="P213" s="64">
        <f t="shared" si="89"/>
        <v>0</v>
      </c>
      <c r="Q213" s="64">
        <f t="shared" si="89"/>
        <v>0</v>
      </c>
      <c r="R213" s="64">
        <f t="shared" si="90"/>
        <v>0</v>
      </c>
      <c r="S213" s="64">
        <f t="shared" si="90"/>
        <v>0</v>
      </c>
      <c r="T213" s="64">
        <f t="shared" si="90"/>
        <v>0</v>
      </c>
      <c r="U213" s="64">
        <f t="shared" si="90"/>
        <v>0</v>
      </c>
      <c r="V213" s="64">
        <f t="shared" si="90"/>
        <v>0</v>
      </c>
      <c r="W213" s="64">
        <f t="shared" si="90"/>
        <v>0</v>
      </c>
      <c r="X213" s="64">
        <f t="shared" si="90"/>
        <v>0</v>
      </c>
      <c r="Y213" s="64">
        <f t="shared" si="90"/>
        <v>0</v>
      </c>
      <c r="Z213" s="64">
        <f t="shared" si="90"/>
        <v>0</v>
      </c>
      <c r="AA213" s="64">
        <f t="shared" si="90"/>
        <v>0</v>
      </c>
      <c r="AB213" s="64">
        <f t="shared" si="90"/>
        <v>0</v>
      </c>
      <c r="AC213" s="64">
        <f t="shared" si="90"/>
        <v>0</v>
      </c>
      <c r="AD213" s="64">
        <f t="shared" si="90"/>
        <v>0</v>
      </c>
      <c r="AE213" s="64">
        <f t="shared" si="90"/>
        <v>0</v>
      </c>
      <c r="AF213" s="64">
        <f t="shared" si="91"/>
        <v>0</v>
      </c>
      <c r="AG213" s="59" t="str">
        <f t="shared" si="92"/>
        <v>ok</v>
      </c>
    </row>
    <row r="214" spans="1:33">
      <c r="A214" s="61">
        <v>555</v>
      </c>
      <c r="B214" s="45" t="s">
        <v>259</v>
      </c>
      <c r="C214" s="45" t="s">
        <v>260</v>
      </c>
      <c r="D214" s="45" t="s">
        <v>1008</v>
      </c>
      <c r="F214" s="80">
        <v>0</v>
      </c>
      <c r="G214" s="63"/>
      <c r="H214" s="64">
        <f t="shared" si="89"/>
        <v>0</v>
      </c>
      <c r="I214" s="64">
        <f t="shared" si="89"/>
        <v>0</v>
      </c>
      <c r="J214" s="64">
        <f t="shared" si="89"/>
        <v>0</v>
      </c>
      <c r="K214" s="64">
        <f t="shared" si="89"/>
        <v>0</v>
      </c>
      <c r="L214" s="64">
        <f t="shared" si="89"/>
        <v>0</v>
      </c>
      <c r="M214" s="64">
        <f t="shared" si="89"/>
        <v>0</v>
      </c>
      <c r="N214" s="64">
        <f t="shared" si="89"/>
        <v>0</v>
      </c>
      <c r="O214" s="64">
        <f t="shared" si="89"/>
        <v>0</v>
      </c>
      <c r="P214" s="64">
        <f t="shared" si="89"/>
        <v>0</v>
      </c>
      <c r="Q214" s="64">
        <f t="shared" si="89"/>
        <v>0</v>
      </c>
      <c r="R214" s="64">
        <f t="shared" si="90"/>
        <v>0</v>
      </c>
      <c r="S214" s="64">
        <f t="shared" si="90"/>
        <v>0</v>
      </c>
      <c r="T214" s="64">
        <f t="shared" si="90"/>
        <v>0</v>
      </c>
      <c r="U214" s="64">
        <f t="shared" si="90"/>
        <v>0</v>
      </c>
      <c r="V214" s="64">
        <f t="shared" si="90"/>
        <v>0</v>
      </c>
      <c r="W214" s="64">
        <f t="shared" si="90"/>
        <v>0</v>
      </c>
      <c r="X214" s="64">
        <f t="shared" si="90"/>
        <v>0</v>
      </c>
      <c r="Y214" s="64">
        <f t="shared" si="90"/>
        <v>0</v>
      </c>
      <c r="Z214" s="64">
        <f t="shared" si="90"/>
        <v>0</v>
      </c>
      <c r="AA214" s="64">
        <f t="shared" si="90"/>
        <v>0</v>
      </c>
      <c r="AB214" s="64">
        <f t="shared" si="90"/>
        <v>0</v>
      </c>
      <c r="AC214" s="64">
        <f t="shared" si="90"/>
        <v>0</v>
      </c>
      <c r="AD214" s="64">
        <f t="shared" si="90"/>
        <v>0</v>
      </c>
      <c r="AE214" s="64">
        <f t="shared" si="90"/>
        <v>0</v>
      </c>
      <c r="AF214" s="64">
        <f t="shared" si="91"/>
        <v>0</v>
      </c>
      <c r="AG214" s="59" t="str">
        <f t="shared" si="92"/>
        <v>ok</v>
      </c>
    </row>
    <row r="215" spans="1:33">
      <c r="A215" s="61">
        <v>556</v>
      </c>
      <c r="B215" s="45" t="s">
        <v>261</v>
      </c>
      <c r="C215" s="45" t="s">
        <v>262</v>
      </c>
      <c r="D215" s="45" t="s">
        <v>653</v>
      </c>
      <c r="F215" s="80">
        <v>1363518</v>
      </c>
      <c r="G215" s="63"/>
      <c r="H215" s="64">
        <f t="shared" si="89"/>
        <v>477093.80898876407</v>
      </c>
      <c r="I215" s="64">
        <f t="shared" si="89"/>
        <v>464910.78195036948</v>
      </c>
      <c r="J215" s="64">
        <f t="shared" si="89"/>
        <v>421513.40906086646</v>
      </c>
      <c r="K215" s="64">
        <f t="shared" si="89"/>
        <v>0</v>
      </c>
      <c r="L215" s="64">
        <f t="shared" si="89"/>
        <v>0</v>
      </c>
      <c r="M215" s="64">
        <f t="shared" si="89"/>
        <v>0</v>
      </c>
      <c r="N215" s="64">
        <f t="shared" si="89"/>
        <v>0</v>
      </c>
      <c r="O215" s="64">
        <f t="shared" si="89"/>
        <v>0</v>
      </c>
      <c r="P215" s="64">
        <f t="shared" si="89"/>
        <v>0</v>
      </c>
      <c r="Q215" s="64">
        <f t="shared" si="89"/>
        <v>0</v>
      </c>
      <c r="R215" s="64">
        <f t="shared" si="90"/>
        <v>0</v>
      </c>
      <c r="S215" s="64">
        <f t="shared" si="90"/>
        <v>0</v>
      </c>
      <c r="T215" s="64">
        <f t="shared" si="90"/>
        <v>0</v>
      </c>
      <c r="U215" s="64">
        <f t="shared" si="90"/>
        <v>0</v>
      </c>
      <c r="V215" s="64">
        <f t="shared" si="90"/>
        <v>0</v>
      </c>
      <c r="W215" s="64">
        <f t="shared" si="90"/>
        <v>0</v>
      </c>
      <c r="X215" s="64">
        <f t="shared" si="90"/>
        <v>0</v>
      </c>
      <c r="Y215" s="64">
        <f t="shared" si="90"/>
        <v>0</v>
      </c>
      <c r="Z215" s="64">
        <f t="shared" si="90"/>
        <v>0</v>
      </c>
      <c r="AA215" s="64">
        <f t="shared" si="90"/>
        <v>0</v>
      </c>
      <c r="AB215" s="64">
        <f t="shared" si="90"/>
        <v>0</v>
      </c>
      <c r="AC215" s="64">
        <f t="shared" si="90"/>
        <v>0</v>
      </c>
      <c r="AD215" s="64">
        <f t="shared" si="90"/>
        <v>0</v>
      </c>
      <c r="AE215" s="64">
        <f t="shared" si="90"/>
        <v>0</v>
      </c>
      <c r="AF215" s="64">
        <f t="shared" si="91"/>
        <v>1363518</v>
      </c>
      <c r="AG215" s="59" t="str">
        <f t="shared" si="92"/>
        <v>ok</v>
      </c>
    </row>
    <row r="216" spans="1:33">
      <c r="A216" s="61">
        <v>557</v>
      </c>
      <c r="B216" s="45" t="s">
        <v>7</v>
      </c>
      <c r="C216" s="45" t="s">
        <v>8</v>
      </c>
      <c r="D216" s="45" t="s">
        <v>653</v>
      </c>
      <c r="F216" s="80">
        <v>894455</v>
      </c>
      <c r="G216" s="63"/>
      <c r="H216" s="64">
        <f t="shared" si="89"/>
        <v>312969.05718813022</v>
      </c>
      <c r="I216" s="64">
        <f t="shared" si="89"/>
        <v>304977.10589036433</v>
      </c>
      <c r="J216" s="64">
        <f t="shared" si="89"/>
        <v>276508.83692150546</v>
      </c>
      <c r="K216" s="64">
        <f t="shared" si="89"/>
        <v>0</v>
      </c>
      <c r="L216" s="64">
        <f t="shared" si="89"/>
        <v>0</v>
      </c>
      <c r="M216" s="64">
        <f t="shared" si="89"/>
        <v>0</v>
      </c>
      <c r="N216" s="64">
        <f t="shared" si="89"/>
        <v>0</v>
      </c>
      <c r="O216" s="64">
        <f t="shared" si="89"/>
        <v>0</v>
      </c>
      <c r="P216" s="64">
        <f t="shared" si="89"/>
        <v>0</v>
      </c>
      <c r="Q216" s="64">
        <f t="shared" si="89"/>
        <v>0</v>
      </c>
      <c r="R216" s="64">
        <f t="shared" si="90"/>
        <v>0</v>
      </c>
      <c r="S216" s="64">
        <f t="shared" si="90"/>
        <v>0</v>
      </c>
      <c r="T216" s="64">
        <f t="shared" si="90"/>
        <v>0</v>
      </c>
      <c r="U216" s="64">
        <f t="shared" si="90"/>
        <v>0</v>
      </c>
      <c r="V216" s="64">
        <f t="shared" si="90"/>
        <v>0</v>
      </c>
      <c r="W216" s="64">
        <f t="shared" si="90"/>
        <v>0</v>
      </c>
      <c r="X216" s="64">
        <f t="shared" si="90"/>
        <v>0</v>
      </c>
      <c r="Y216" s="64">
        <f t="shared" si="90"/>
        <v>0</v>
      </c>
      <c r="Z216" s="64">
        <f t="shared" si="90"/>
        <v>0</v>
      </c>
      <c r="AA216" s="64">
        <f t="shared" si="90"/>
        <v>0</v>
      </c>
      <c r="AB216" s="64">
        <f t="shared" si="90"/>
        <v>0</v>
      </c>
      <c r="AC216" s="64">
        <f t="shared" si="90"/>
        <v>0</v>
      </c>
      <c r="AD216" s="64">
        <f t="shared" si="90"/>
        <v>0</v>
      </c>
      <c r="AE216" s="64">
        <f t="shared" si="90"/>
        <v>0</v>
      </c>
      <c r="AF216" s="64">
        <f>SUM(H216:AE216)</f>
        <v>894455</v>
      </c>
      <c r="AG216" s="59" t="str">
        <f t="shared" si="92"/>
        <v>ok</v>
      </c>
    </row>
    <row r="217" spans="1:33">
      <c r="A217" s="61">
        <v>558</v>
      </c>
      <c r="B217" s="45" t="s">
        <v>672</v>
      </c>
      <c r="C217" s="45" t="s">
        <v>602</v>
      </c>
      <c r="D217" s="45" t="s">
        <v>952</v>
      </c>
      <c r="F217" s="80">
        <v>0</v>
      </c>
      <c r="G217" s="63"/>
      <c r="H217" s="64">
        <f t="shared" si="89"/>
        <v>0</v>
      </c>
      <c r="I217" s="64">
        <f t="shared" si="89"/>
        <v>0</v>
      </c>
      <c r="J217" s="64">
        <f t="shared" si="89"/>
        <v>0</v>
      </c>
      <c r="K217" s="64">
        <f t="shared" si="89"/>
        <v>0</v>
      </c>
      <c r="L217" s="64">
        <f t="shared" si="89"/>
        <v>0</v>
      </c>
      <c r="M217" s="64">
        <f t="shared" si="89"/>
        <v>0</v>
      </c>
      <c r="N217" s="64">
        <f t="shared" si="89"/>
        <v>0</v>
      </c>
      <c r="O217" s="64">
        <f t="shared" si="89"/>
        <v>0</v>
      </c>
      <c r="P217" s="64">
        <f t="shared" si="89"/>
        <v>0</v>
      </c>
      <c r="Q217" s="64">
        <f t="shared" si="89"/>
        <v>0</v>
      </c>
      <c r="R217" s="64">
        <f t="shared" si="90"/>
        <v>0</v>
      </c>
      <c r="S217" s="64">
        <f t="shared" si="90"/>
        <v>0</v>
      </c>
      <c r="T217" s="64">
        <f t="shared" si="90"/>
        <v>0</v>
      </c>
      <c r="U217" s="64">
        <f t="shared" si="90"/>
        <v>0</v>
      </c>
      <c r="V217" s="64">
        <f t="shared" si="90"/>
        <v>0</v>
      </c>
      <c r="W217" s="64">
        <f t="shared" si="90"/>
        <v>0</v>
      </c>
      <c r="X217" s="64">
        <f t="shared" si="90"/>
        <v>0</v>
      </c>
      <c r="Y217" s="64">
        <f t="shared" si="90"/>
        <v>0</v>
      </c>
      <c r="Z217" s="64">
        <f t="shared" si="90"/>
        <v>0</v>
      </c>
      <c r="AA217" s="64">
        <f t="shared" si="90"/>
        <v>0</v>
      </c>
      <c r="AB217" s="64">
        <f t="shared" si="90"/>
        <v>0</v>
      </c>
      <c r="AC217" s="64">
        <f t="shared" si="90"/>
        <v>0</v>
      </c>
      <c r="AD217" s="64">
        <f t="shared" si="90"/>
        <v>0</v>
      </c>
      <c r="AE217" s="64">
        <f t="shared" si="90"/>
        <v>0</v>
      </c>
      <c r="AF217" s="64">
        <f t="shared" si="91"/>
        <v>0</v>
      </c>
      <c r="AG217" s="59" t="str">
        <f t="shared" si="92"/>
        <v>ok</v>
      </c>
    </row>
    <row r="218" spans="1:33">
      <c r="A218" s="61"/>
      <c r="F218" s="80"/>
      <c r="G218" s="63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59"/>
    </row>
    <row r="219" spans="1:33">
      <c r="A219" s="61"/>
      <c r="B219" s="45" t="s">
        <v>276</v>
      </c>
      <c r="C219" s="45" t="s">
        <v>9</v>
      </c>
      <c r="F219" s="77">
        <f>SUM(F211:F218)</f>
        <v>70440175.219749004</v>
      </c>
      <c r="G219" s="63"/>
      <c r="H219" s="63">
        <f t="shared" ref="H219:M219" si="93">SUM(H211:H218)</f>
        <v>7962826.5201813942</v>
      </c>
      <c r="I219" s="63">
        <f t="shared" si="93"/>
        <v>7759488.4575831015</v>
      </c>
      <c r="J219" s="63">
        <f t="shared" si="93"/>
        <v>7035174.4018564345</v>
      </c>
      <c r="K219" s="63">
        <f t="shared" si="93"/>
        <v>47682685.840128072</v>
      </c>
      <c r="L219" s="63">
        <f t="shared" si="93"/>
        <v>0</v>
      </c>
      <c r="M219" s="63">
        <f t="shared" si="93"/>
        <v>0</v>
      </c>
      <c r="N219" s="63">
        <f>SUM(N211:N218)</f>
        <v>0</v>
      </c>
      <c r="O219" s="63">
        <f>SUM(O211:O218)</f>
        <v>0</v>
      </c>
      <c r="P219" s="63">
        <f>SUM(P211:P218)</f>
        <v>0</v>
      </c>
      <c r="Q219" s="63">
        <f t="shared" ref="Q219:AB219" si="94">SUM(Q211:Q218)</f>
        <v>0</v>
      </c>
      <c r="R219" s="63">
        <f t="shared" si="94"/>
        <v>0</v>
      </c>
      <c r="S219" s="63">
        <f t="shared" si="94"/>
        <v>0</v>
      </c>
      <c r="T219" s="63">
        <f t="shared" si="94"/>
        <v>0</v>
      </c>
      <c r="U219" s="63">
        <f t="shared" si="94"/>
        <v>0</v>
      </c>
      <c r="V219" s="63">
        <f t="shared" si="94"/>
        <v>0</v>
      </c>
      <c r="W219" s="63">
        <f t="shared" si="94"/>
        <v>0</v>
      </c>
      <c r="X219" s="63">
        <f t="shared" si="94"/>
        <v>0</v>
      </c>
      <c r="Y219" s="63">
        <f t="shared" si="94"/>
        <v>0</v>
      </c>
      <c r="Z219" s="63">
        <f t="shared" si="94"/>
        <v>0</v>
      </c>
      <c r="AA219" s="63">
        <f t="shared" si="94"/>
        <v>0</v>
      </c>
      <c r="AB219" s="63">
        <f t="shared" si="94"/>
        <v>0</v>
      </c>
      <c r="AC219" s="63">
        <f>SUM(AC211:AC218)</f>
        <v>0</v>
      </c>
      <c r="AD219" s="63">
        <f>SUM(AD211:AD218)</f>
        <v>0</v>
      </c>
      <c r="AE219" s="63">
        <f>SUM(AE211:AE218)</f>
        <v>0</v>
      </c>
      <c r="AF219" s="64">
        <f>SUM(H219:AE219)</f>
        <v>70440175.219749004</v>
      </c>
      <c r="AG219" s="59" t="str">
        <f>IF(ABS(AF219-F219)&lt;1,"ok","err")</f>
        <v>ok</v>
      </c>
    </row>
    <row r="220" spans="1:33">
      <c r="A220" s="61"/>
      <c r="F220" s="77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4"/>
      <c r="AG220" s="59"/>
    </row>
    <row r="221" spans="1:33">
      <c r="A221" s="61"/>
      <c r="B221" s="45" t="s">
        <v>263</v>
      </c>
      <c r="F221" s="77">
        <f>F208+F219</f>
        <v>530627040.16695869</v>
      </c>
      <c r="G221" s="63"/>
      <c r="H221" s="63">
        <f t="shared" ref="H221:M221" si="95">H208+H219</f>
        <v>25854185.017924398</v>
      </c>
      <c r="I221" s="63">
        <f t="shared" si="95"/>
        <v>25193974.742304482</v>
      </c>
      <c r="J221" s="63">
        <f t="shared" si="95"/>
        <v>22842228.216070492</v>
      </c>
      <c r="K221" s="63">
        <f t="shared" si="95"/>
        <v>456736652.19065928</v>
      </c>
      <c r="L221" s="63">
        <f t="shared" si="95"/>
        <v>0</v>
      </c>
      <c r="M221" s="63">
        <f t="shared" si="95"/>
        <v>0</v>
      </c>
      <c r="N221" s="63">
        <f>N208+N219</f>
        <v>0</v>
      </c>
      <c r="O221" s="63">
        <f>O208+O219</f>
        <v>0</v>
      </c>
      <c r="P221" s="63">
        <f>P208+P219</f>
        <v>0</v>
      </c>
      <c r="Q221" s="63">
        <f t="shared" ref="Q221:AB221" si="96">Q208+Q219</f>
        <v>0</v>
      </c>
      <c r="R221" s="63">
        <f t="shared" si="96"/>
        <v>0</v>
      </c>
      <c r="S221" s="63">
        <f t="shared" si="96"/>
        <v>0</v>
      </c>
      <c r="T221" s="63">
        <f t="shared" si="96"/>
        <v>0</v>
      </c>
      <c r="U221" s="63">
        <f t="shared" si="96"/>
        <v>0</v>
      </c>
      <c r="V221" s="63">
        <f t="shared" si="96"/>
        <v>0</v>
      </c>
      <c r="W221" s="63">
        <f t="shared" si="96"/>
        <v>0</v>
      </c>
      <c r="X221" s="63">
        <f t="shared" si="96"/>
        <v>0</v>
      </c>
      <c r="Y221" s="63">
        <f t="shared" si="96"/>
        <v>0</v>
      </c>
      <c r="Z221" s="63">
        <f t="shared" si="96"/>
        <v>0</v>
      </c>
      <c r="AA221" s="63">
        <f t="shared" si="96"/>
        <v>0</v>
      </c>
      <c r="AB221" s="63">
        <f t="shared" si="96"/>
        <v>0</v>
      </c>
      <c r="AC221" s="63">
        <f>AC208+AC219</f>
        <v>0</v>
      </c>
      <c r="AD221" s="63">
        <f>AD208+AD219</f>
        <v>0</v>
      </c>
      <c r="AE221" s="63">
        <f>AE208+AE219</f>
        <v>0</v>
      </c>
      <c r="AF221" s="64">
        <f>SUM(H221:AE221)</f>
        <v>530627040.16695869</v>
      </c>
      <c r="AG221" s="59" t="str">
        <f>IF(ABS(AF221-F221)&lt;1,"ok","err")</f>
        <v>ok</v>
      </c>
    </row>
    <row r="222" spans="1:33">
      <c r="A222" s="61"/>
      <c r="F222" s="77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4"/>
      <c r="AG222" s="59"/>
    </row>
    <row r="223" spans="1:33" ht="15">
      <c r="A223" s="66" t="s">
        <v>1166</v>
      </c>
      <c r="F223" s="77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4"/>
      <c r="AG223" s="59"/>
    </row>
    <row r="224" spans="1:33">
      <c r="A224" s="61">
        <v>560</v>
      </c>
      <c r="B224" s="45" t="s">
        <v>1169</v>
      </c>
      <c r="C224" s="45" t="s">
        <v>11</v>
      </c>
      <c r="D224" s="45" t="s">
        <v>673</v>
      </c>
      <c r="F224" s="77">
        <v>929789</v>
      </c>
      <c r="G224" s="63"/>
      <c r="H224" s="64">
        <f t="shared" ref="H224:Q237" si="97">IF(VLOOKUP($D224,$C$6:$AE$651,H$2,)=0,0,((VLOOKUP($D224,$C$6:$AE$651,H$2,)/VLOOKUP($D224,$C$6:$AE$651,4,))*$F224))</f>
        <v>0</v>
      </c>
      <c r="I224" s="64">
        <f t="shared" si="97"/>
        <v>0</v>
      </c>
      <c r="J224" s="64">
        <f t="shared" si="97"/>
        <v>0</v>
      </c>
      <c r="K224" s="64">
        <f t="shared" si="97"/>
        <v>0</v>
      </c>
      <c r="L224" s="64">
        <f t="shared" si="97"/>
        <v>0</v>
      </c>
      <c r="M224" s="64">
        <f t="shared" si="97"/>
        <v>0</v>
      </c>
      <c r="N224" s="64">
        <f t="shared" si="97"/>
        <v>325332.39426678192</v>
      </c>
      <c r="O224" s="64">
        <f t="shared" si="97"/>
        <v>317024.7338420556</v>
      </c>
      <c r="P224" s="64">
        <f t="shared" si="97"/>
        <v>287431.87189116242</v>
      </c>
      <c r="Q224" s="64">
        <f t="shared" si="97"/>
        <v>0</v>
      </c>
      <c r="R224" s="64">
        <f t="shared" ref="R224:AE237" si="98">IF(VLOOKUP($D224,$C$6:$AE$651,R$2,)=0,0,((VLOOKUP($D224,$C$6:$AE$651,R$2,)/VLOOKUP($D224,$C$6:$AE$651,4,))*$F224))</f>
        <v>0</v>
      </c>
      <c r="S224" s="64">
        <f t="shared" si="98"/>
        <v>0</v>
      </c>
      <c r="T224" s="64">
        <f t="shared" si="98"/>
        <v>0</v>
      </c>
      <c r="U224" s="64">
        <f t="shared" si="98"/>
        <v>0</v>
      </c>
      <c r="V224" s="64">
        <f t="shared" si="98"/>
        <v>0</v>
      </c>
      <c r="W224" s="64">
        <f t="shared" si="98"/>
        <v>0</v>
      </c>
      <c r="X224" s="64">
        <f t="shared" si="98"/>
        <v>0</v>
      </c>
      <c r="Y224" s="64">
        <f t="shared" si="98"/>
        <v>0</v>
      </c>
      <c r="Z224" s="64">
        <f t="shared" si="98"/>
        <v>0</v>
      </c>
      <c r="AA224" s="64">
        <f t="shared" si="98"/>
        <v>0</v>
      </c>
      <c r="AB224" s="64">
        <f t="shared" si="98"/>
        <v>0</v>
      </c>
      <c r="AC224" s="64">
        <f t="shared" si="98"/>
        <v>0</v>
      </c>
      <c r="AD224" s="64">
        <f t="shared" si="98"/>
        <v>0</v>
      </c>
      <c r="AE224" s="64">
        <f t="shared" si="98"/>
        <v>0</v>
      </c>
      <c r="AF224" s="64">
        <f t="shared" ref="AF224:AF229" si="99">SUM(H224:AE224)</f>
        <v>929789</v>
      </c>
      <c r="AG224" s="59" t="str">
        <f t="shared" ref="AG224:AG237" si="100">IF(ABS(AF224-F224)&lt;1,"ok","err")</f>
        <v>ok</v>
      </c>
    </row>
    <row r="225" spans="1:33">
      <c r="A225" s="61">
        <v>561</v>
      </c>
      <c r="B225" s="45" t="s">
        <v>1012</v>
      </c>
      <c r="C225" s="45" t="s">
        <v>12</v>
      </c>
      <c r="D225" s="45" t="s">
        <v>673</v>
      </c>
      <c r="F225" s="80">
        <v>2007357</v>
      </c>
      <c r="G225" s="63"/>
      <c r="H225" s="64">
        <f t="shared" si="97"/>
        <v>0</v>
      </c>
      <c r="I225" s="64">
        <f t="shared" si="97"/>
        <v>0</v>
      </c>
      <c r="J225" s="64">
        <f t="shared" si="97"/>
        <v>0</v>
      </c>
      <c r="K225" s="64">
        <f t="shared" si="97"/>
        <v>0</v>
      </c>
      <c r="L225" s="64">
        <f t="shared" si="97"/>
        <v>0</v>
      </c>
      <c r="M225" s="64">
        <f t="shared" si="97"/>
        <v>0</v>
      </c>
      <c r="N225" s="64">
        <f t="shared" si="97"/>
        <v>702372.53716508206</v>
      </c>
      <c r="O225" s="64">
        <f t="shared" si="97"/>
        <v>684436.81163251796</v>
      </c>
      <c r="P225" s="64">
        <f t="shared" si="97"/>
        <v>620547.65120239975</v>
      </c>
      <c r="Q225" s="64">
        <f t="shared" si="97"/>
        <v>0</v>
      </c>
      <c r="R225" s="64">
        <f t="shared" si="98"/>
        <v>0</v>
      </c>
      <c r="S225" s="64">
        <f t="shared" si="98"/>
        <v>0</v>
      </c>
      <c r="T225" s="64">
        <f t="shared" si="98"/>
        <v>0</v>
      </c>
      <c r="U225" s="64">
        <f t="shared" si="98"/>
        <v>0</v>
      </c>
      <c r="V225" s="64">
        <f t="shared" si="98"/>
        <v>0</v>
      </c>
      <c r="W225" s="64">
        <f t="shared" si="98"/>
        <v>0</v>
      </c>
      <c r="X225" s="64">
        <f t="shared" si="98"/>
        <v>0</v>
      </c>
      <c r="Y225" s="64">
        <f t="shared" si="98"/>
        <v>0</v>
      </c>
      <c r="Z225" s="64">
        <f t="shared" si="98"/>
        <v>0</v>
      </c>
      <c r="AA225" s="64">
        <f t="shared" si="98"/>
        <v>0</v>
      </c>
      <c r="AB225" s="64">
        <f t="shared" si="98"/>
        <v>0</v>
      </c>
      <c r="AC225" s="64">
        <f t="shared" si="98"/>
        <v>0</v>
      </c>
      <c r="AD225" s="64">
        <f t="shared" si="98"/>
        <v>0</v>
      </c>
      <c r="AE225" s="64">
        <f t="shared" si="98"/>
        <v>0</v>
      </c>
      <c r="AF225" s="64">
        <f t="shared" si="99"/>
        <v>2007356.9999999998</v>
      </c>
      <c r="AG225" s="59" t="str">
        <f t="shared" si="100"/>
        <v>ok</v>
      </c>
    </row>
    <row r="226" spans="1:33">
      <c r="A226" s="61">
        <v>562</v>
      </c>
      <c r="B226" s="45" t="s">
        <v>1167</v>
      </c>
      <c r="C226" s="45" t="s">
        <v>13</v>
      </c>
      <c r="D226" s="45" t="s">
        <v>673</v>
      </c>
      <c r="F226" s="80">
        <v>1406594</v>
      </c>
      <c r="G226" s="63"/>
      <c r="H226" s="64">
        <f t="shared" si="97"/>
        <v>0</v>
      </c>
      <c r="I226" s="64">
        <f t="shared" si="97"/>
        <v>0</v>
      </c>
      <c r="J226" s="64">
        <f t="shared" si="97"/>
        <v>0</v>
      </c>
      <c r="K226" s="64">
        <f t="shared" si="97"/>
        <v>0</v>
      </c>
      <c r="L226" s="64">
        <f t="shared" si="97"/>
        <v>0</v>
      </c>
      <c r="M226" s="64">
        <f t="shared" si="97"/>
        <v>0</v>
      </c>
      <c r="N226" s="64">
        <f t="shared" si="97"/>
        <v>492166.06539902044</v>
      </c>
      <c r="O226" s="64">
        <f t="shared" si="97"/>
        <v>479598.15449938894</v>
      </c>
      <c r="P226" s="64">
        <f t="shared" si="97"/>
        <v>434829.78010159044</v>
      </c>
      <c r="Q226" s="64">
        <f t="shared" si="97"/>
        <v>0</v>
      </c>
      <c r="R226" s="64">
        <f t="shared" si="98"/>
        <v>0</v>
      </c>
      <c r="S226" s="64">
        <f t="shared" si="98"/>
        <v>0</v>
      </c>
      <c r="T226" s="64">
        <f t="shared" si="98"/>
        <v>0</v>
      </c>
      <c r="U226" s="64">
        <f t="shared" si="98"/>
        <v>0</v>
      </c>
      <c r="V226" s="64">
        <f t="shared" si="98"/>
        <v>0</v>
      </c>
      <c r="W226" s="64">
        <f t="shared" si="98"/>
        <v>0</v>
      </c>
      <c r="X226" s="64">
        <f t="shared" si="98"/>
        <v>0</v>
      </c>
      <c r="Y226" s="64">
        <f t="shared" si="98"/>
        <v>0</v>
      </c>
      <c r="Z226" s="64">
        <f t="shared" si="98"/>
        <v>0</v>
      </c>
      <c r="AA226" s="64">
        <f t="shared" si="98"/>
        <v>0</v>
      </c>
      <c r="AB226" s="64">
        <f t="shared" si="98"/>
        <v>0</v>
      </c>
      <c r="AC226" s="64">
        <f t="shared" si="98"/>
        <v>0</v>
      </c>
      <c r="AD226" s="64">
        <f t="shared" si="98"/>
        <v>0</v>
      </c>
      <c r="AE226" s="64">
        <f t="shared" si="98"/>
        <v>0</v>
      </c>
      <c r="AF226" s="64">
        <f t="shared" si="99"/>
        <v>1406594</v>
      </c>
      <c r="AG226" s="59" t="str">
        <f t="shared" si="100"/>
        <v>ok</v>
      </c>
    </row>
    <row r="227" spans="1:33">
      <c r="A227" s="61">
        <v>563</v>
      </c>
      <c r="B227" s="45" t="s">
        <v>1014</v>
      </c>
      <c r="C227" s="45" t="s">
        <v>14</v>
      </c>
      <c r="D227" s="45" t="s">
        <v>673</v>
      </c>
      <c r="F227" s="80">
        <v>479295</v>
      </c>
      <c r="G227" s="63"/>
      <c r="H227" s="64">
        <f t="shared" si="97"/>
        <v>0</v>
      </c>
      <c r="I227" s="64">
        <f t="shared" si="97"/>
        <v>0</v>
      </c>
      <c r="J227" s="64">
        <f t="shared" si="97"/>
        <v>0</v>
      </c>
      <c r="K227" s="64">
        <f t="shared" si="97"/>
        <v>0</v>
      </c>
      <c r="L227" s="64">
        <f t="shared" si="97"/>
        <v>0</v>
      </c>
      <c r="M227" s="64">
        <f t="shared" si="97"/>
        <v>0</v>
      </c>
      <c r="N227" s="64">
        <f t="shared" si="97"/>
        <v>167704.92005185827</v>
      </c>
      <c r="O227" s="64">
        <f t="shared" si="97"/>
        <v>163422.42143844251</v>
      </c>
      <c r="P227" s="64">
        <f t="shared" si="97"/>
        <v>148167.65850969916</v>
      </c>
      <c r="Q227" s="64">
        <f t="shared" si="97"/>
        <v>0</v>
      </c>
      <c r="R227" s="64">
        <f t="shared" si="98"/>
        <v>0</v>
      </c>
      <c r="S227" s="64">
        <f t="shared" si="98"/>
        <v>0</v>
      </c>
      <c r="T227" s="64">
        <f t="shared" si="98"/>
        <v>0</v>
      </c>
      <c r="U227" s="64">
        <f t="shared" si="98"/>
        <v>0</v>
      </c>
      <c r="V227" s="64">
        <f t="shared" si="98"/>
        <v>0</v>
      </c>
      <c r="W227" s="64">
        <f t="shared" si="98"/>
        <v>0</v>
      </c>
      <c r="X227" s="64">
        <f t="shared" si="98"/>
        <v>0</v>
      </c>
      <c r="Y227" s="64">
        <f t="shared" si="98"/>
        <v>0</v>
      </c>
      <c r="Z227" s="64">
        <f t="shared" si="98"/>
        <v>0</v>
      </c>
      <c r="AA227" s="64">
        <f t="shared" si="98"/>
        <v>0</v>
      </c>
      <c r="AB227" s="64">
        <f t="shared" si="98"/>
        <v>0</v>
      </c>
      <c r="AC227" s="64">
        <f t="shared" si="98"/>
        <v>0</v>
      </c>
      <c r="AD227" s="64">
        <f t="shared" si="98"/>
        <v>0</v>
      </c>
      <c r="AE227" s="64">
        <f t="shared" si="98"/>
        <v>0</v>
      </c>
      <c r="AF227" s="64">
        <f t="shared" si="99"/>
        <v>479294.99999999994</v>
      </c>
      <c r="AG227" s="59" t="str">
        <f t="shared" si="100"/>
        <v>ok</v>
      </c>
    </row>
    <row r="228" spans="1:33">
      <c r="A228" s="61">
        <v>565</v>
      </c>
      <c r="B228" s="45" t="s">
        <v>264</v>
      </c>
      <c r="C228" s="45" t="s">
        <v>265</v>
      </c>
      <c r="D228" s="45" t="s">
        <v>673</v>
      </c>
      <c r="F228" s="80">
        <v>1163326.9999999988</v>
      </c>
      <c r="G228" s="63"/>
      <c r="H228" s="64">
        <f t="shared" si="97"/>
        <v>0</v>
      </c>
      <c r="I228" s="64">
        <f t="shared" si="97"/>
        <v>0</v>
      </c>
      <c r="J228" s="64">
        <f t="shared" si="97"/>
        <v>0</v>
      </c>
      <c r="K228" s="64">
        <f t="shared" si="97"/>
        <v>0</v>
      </c>
      <c r="L228" s="64">
        <f t="shared" si="97"/>
        <v>0</v>
      </c>
      <c r="M228" s="64">
        <f t="shared" si="97"/>
        <v>0</v>
      </c>
      <c r="N228" s="64">
        <f t="shared" si="97"/>
        <v>407047.1453471618</v>
      </c>
      <c r="O228" s="64">
        <f t="shared" si="97"/>
        <v>396652.82397003693</v>
      </c>
      <c r="P228" s="64">
        <f t="shared" si="97"/>
        <v>359627.03068279999</v>
      </c>
      <c r="Q228" s="64">
        <f t="shared" si="97"/>
        <v>0</v>
      </c>
      <c r="R228" s="64">
        <f t="shared" si="98"/>
        <v>0</v>
      </c>
      <c r="S228" s="64">
        <f t="shared" si="98"/>
        <v>0</v>
      </c>
      <c r="T228" s="64">
        <f t="shared" si="98"/>
        <v>0</v>
      </c>
      <c r="U228" s="64">
        <f t="shared" si="98"/>
        <v>0</v>
      </c>
      <c r="V228" s="64">
        <f t="shared" si="98"/>
        <v>0</v>
      </c>
      <c r="W228" s="64">
        <f t="shared" si="98"/>
        <v>0</v>
      </c>
      <c r="X228" s="64">
        <f t="shared" si="98"/>
        <v>0</v>
      </c>
      <c r="Y228" s="64">
        <f t="shared" si="98"/>
        <v>0</v>
      </c>
      <c r="Z228" s="64">
        <f t="shared" si="98"/>
        <v>0</v>
      </c>
      <c r="AA228" s="64">
        <f t="shared" si="98"/>
        <v>0</v>
      </c>
      <c r="AB228" s="64">
        <f t="shared" si="98"/>
        <v>0</v>
      </c>
      <c r="AC228" s="64">
        <f t="shared" si="98"/>
        <v>0</v>
      </c>
      <c r="AD228" s="64">
        <f t="shared" si="98"/>
        <v>0</v>
      </c>
      <c r="AE228" s="64">
        <f t="shared" si="98"/>
        <v>0</v>
      </c>
      <c r="AF228" s="64">
        <f t="shared" si="99"/>
        <v>1163326.9999999986</v>
      </c>
      <c r="AG228" s="59" t="str">
        <f t="shared" si="100"/>
        <v>ok</v>
      </c>
    </row>
    <row r="229" spans="1:33">
      <c r="A229" s="61">
        <v>566</v>
      </c>
      <c r="B229" s="45" t="s">
        <v>148</v>
      </c>
      <c r="C229" s="45" t="s">
        <v>149</v>
      </c>
      <c r="D229" s="45" t="s">
        <v>1184</v>
      </c>
      <c r="F229" s="80">
        <v>5752859.9999999991</v>
      </c>
      <c r="G229" s="63"/>
      <c r="H229" s="64">
        <f t="shared" si="97"/>
        <v>0</v>
      </c>
      <c r="I229" s="64">
        <f t="shared" si="97"/>
        <v>0</v>
      </c>
      <c r="J229" s="64">
        <f t="shared" si="97"/>
        <v>0</v>
      </c>
      <c r="K229" s="64">
        <f t="shared" si="97"/>
        <v>0</v>
      </c>
      <c r="L229" s="64">
        <f t="shared" si="97"/>
        <v>0</v>
      </c>
      <c r="M229" s="64">
        <f t="shared" si="97"/>
        <v>0</v>
      </c>
      <c r="N229" s="64">
        <f t="shared" si="97"/>
        <v>2012920.9075194465</v>
      </c>
      <c r="O229" s="64">
        <f t="shared" si="97"/>
        <v>1961519.1299645489</v>
      </c>
      <c r="P229" s="64">
        <f t="shared" si="97"/>
        <v>1778419.9625160033</v>
      </c>
      <c r="Q229" s="64">
        <f t="shared" si="97"/>
        <v>0</v>
      </c>
      <c r="R229" s="64">
        <f t="shared" si="98"/>
        <v>0</v>
      </c>
      <c r="S229" s="64">
        <f t="shared" si="98"/>
        <v>0</v>
      </c>
      <c r="T229" s="64">
        <f t="shared" si="98"/>
        <v>0</v>
      </c>
      <c r="U229" s="64">
        <f t="shared" si="98"/>
        <v>0</v>
      </c>
      <c r="V229" s="64">
        <f t="shared" si="98"/>
        <v>0</v>
      </c>
      <c r="W229" s="64">
        <f t="shared" si="98"/>
        <v>0</v>
      </c>
      <c r="X229" s="64">
        <f t="shared" si="98"/>
        <v>0</v>
      </c>
      <c r="Y229" s="64">
        <f t="shared" si="98"/>
        <v>0</v>
      </c>
      <c r="Z229" s="64">
        <f t="shared" si="98"/>
        <v>0</v>
      </c>
      <c r="AA229" s="64">
        <f t="shared" si="98"/>
        <v>0</v>
      </c>
      <c r="AB229" s="64">
        <f t="shared" si="98"/>
        <v>0</v>
      </c>
      <c r="AC229" s="64">
        <f t="shared" si="98"/>
        <v>0</v>
      </c>
      <c r="AD229" s="64">
        <f t="shared" si="98"/>
        <v>0</v>
      </c>
      <c r="AE229" s="64">
        <f t="shared" si="98"/>
        <v>0</v>
      </c>
      <c r="AF229" s="64">
        <f t="shared" si="99"/>
        <v>5752859.9999999981</v>
      </c>
      <c r="AG229" s="59" t="str">
        <f t="shared" si="100"/>
        <v>ok</v>
      </c>
    </row>
    <row r="230" spans="1:33">
      <c r="A230" s="61">
        <v>567</v>
      </c>
      <c r="B230" s="45" t="s">
        <v>1026</v>
      </c>
      <c r="C230" s="45" t="s">
        <v>266</v>
      </c>
      <c r="D230" s="45" t="s">
        <v>1184</v>
      </c>
      <c r="F230" s="80">
        <v>4428</v>
      </c>
      <c r="G230" s="63"/>
      <c r="H230" s="64">
        <f t="shared" si="97"/>
        <v>0</v>
      </c>
      <c r="I230" s="64">
        <f t="shared" si="97"/>
        <v>0</v>
      </c>
      <c r="J230" s="64">
        <f t="shared" si="97"/>
        <v>0</v>
      </c>
      <c r="K230" s="64">
        <f t="shared" si="97"/>
        <v>0</v>
      </c>
      <c r="L230" s="64">
        <f t="shared" si="97"/>
        <v>0</v>
      </c>
      <c r="M230" s="64">
        <f t="shared" si="97"/>
        <v>0</v>
      </c>
      <c r="N230" s="64">
        <f t="shared" si="97"/>
        <v>1549.353500432152</v>
      </c>
      <c r="O230" s="64">
        <f t="shared" si="97"/>
        <v>1509.7893408640266</v>
      </c>
      <c r="P230" s="64">
        <f t="shared" si="97"/>
        <v>1368.8571587038211</v>
      </c>
      <c r="Q230" s="64">
        <f t="shared" si="97"/>
        <v>0</v>
      </c>
      <c r="R230" s="64">
        <f t="shared" si="98"/>
        <v>0</v>
      </c>
      <c r="S230" s="64">
        <f t="shared" si="98"/>
        <v>0</v>
      </c>
      <c r="T230" s="64">
        <f t="shared" si="98"/>
        <v>0</v>
      </c>
      <c r="U230" s="64">
        <f t="shared" si="98"/>
        <v>0</v>
      </c>
      <c r="V230" s="64">
        <f t="shared" si="98"/>
        <v>0</v>
      </c>
      <c r="W230" s="64">
        <f t="shared" si="98"/>
        <v>0</v>
      </c>
      <c r="X230" s="64">
        <f t="shared" si="98"/>
        <v>0</v>
      </c>
      <c r="Y230" s="64">
        <f t="shared" si="98"/>
        <v>0</v>
      </c>
      <c r="Z230" s="64">
        <f t="shared" si="98"/>
        <v>0</v>
      </c>
      <c r="AA230" s="64">
        <f t="shared" si="98"/>
        <v>0</v>
      </c>
      <c r="AB230" s="64">
        <f t="shared" si="98"/>
        <v>0</v>
      </c>
      <c r="AC230" s="64">
        <f t="shared" si="98"/>
        <v>0</v>
      </c>
      <c r="AD230" s="64">
        <f t="shared" si="98"/>
        <v>0</v>
      </c>
      <c r="AE230" s="64">
        <f t="shared" si="98"/>
        <v>0</v>
      </c>
      <c r="AF230" s="64">
        <f t="shared" ref="AF230:AF236" si="101">SUM(H230:AE230)</f>
        <v>4428</v>
      </c>
      <c r="AG230" s="59" t="str">
        <f t="shared" si="100"/>
        <v>ok</v>
      </c>
    </row>
    <row r="231" spans="1:33">
      <c r="A231" s="61">
        <v>568</v>
      </c>
      <c r="B231" s="45" t="s">
        <v>1168</v>
      </c>
      <c r="C231" s="45" t="s">
        <v>15</v>
      </c>
      <c r="D231" s="45" t="s">
        <v>673</v>
      </c>
      <c r="F231" s="80">
        <v>0</v>
      </c>
      <c r="G231" s="63"/>
      <c r="H231" s="64">
        <f t="shared" si="97"/>
        <v>0</v>
      </c>
      <c r="I231" s="64">
        <f t="shared" si="97"/>
        <v>0</v>
      </c>
      <c r="J231" s="64">
        <f t="shared" si="97"/>
        <v>0</v>
      </c>
      <c r="K231" s="64">
        <f t="shared" si="97"/>
        <v>0</v>
      </c>
      <c r="L231" s="64">
        <f t="shared" si="97"/>
        <v>0</v>
      </c>
      <c r="M231" s="64">
        <f t="shared" si="97"/>
        <v>0</v>
      </c>
      <c r="N231" s="64">
        <f t="shared" si="97"/>
        <v>0</v>
      </c>
      <c r="O231" s="64">
        <f t="shared" si="97"/>
        <v>0</v>
      </c>
      <c r="P231" s="64">
        <f t="shared" si="97"/>
        <v>0</v>
      </c>
      <c r="Q231" s="64">
        <f t="shared" si="97"/>
        <v>0</v>
      </c>
      <c r="R231" s="64">
        <f t="shared" si="98"/>
        <v>0</v>
      </c>
      <c r="S231" s="64">
        <f t="shared" si="98"/>
        <v>0</v>
      </c>
      <c r="T231" s="64">
        <f t="shared" si="98"/>
        <v>0</v>
      </c>
      <c r="U231" s="64">
        <f t="shared" si="98"/>
        <v>0</v>
      </c>
      <c r="V231" s="64">
        <f t="shared" si="98"/>
        <v>0</v>
      </c>
      <c r="W231" s="64">
        <f t="shared" si="98"/>
        <v>0</v>
      </c>
      <c r="X231" s="64">
        <f t="shared" si="98"/>
        <v>0</v>
      </c>
      <c r="Y231" s="64">
        <f t="shared" si="98"/>
        <v>0</v>
      </c>
      <c r="Z231" s="64">
        <f t="shared" si="98"/>
        <v>0</v>
      </c>
      <c r="AA231" s="64">
        <f t="shared" si="98"/>
        <v>0</v>
      </c>
      <c r="AB231" s="64">
        <f t="shared" si="98"/>
        <v>0</v>
      </c>
      <c r="AC231" s="64">
        <f t="shared" si="98"/>
        <v>0</v>
      </c>
      <c r="AD231" s="64">
        <f t="shared" si="98"/>
        <v>0</v>
      </c>
      <c r="AE231" s="64">
        <f t="shared" si="98"/>
        <v>0</v>
      </c>
      <c r="AF231" s="64">
        <f t="shared" si="101"/>
        <v>0</v>
      </c>
      <c r="AG231" s="59" t="str">
        <f t="shared" si="100"/>
        <v>ok</v>
      </c>
    </row>
    <row r="232" spans="1:33">
      <c r="A232" s="61">
        <v>569</v>
      </c>
      <c r="B232" s="45" t="s">
        <v>267</v>
      </c>
      <c r="C232" s="45" t="s">
        <v>268</v>
      </c>
      <c r="D232" s="45" t="s">
        <v>673</v>
      </c>
      <c r="F232" s="80">
        <v>0</v>
      </c>
      <c r="G232" s="63"/>
      <c r="H232" s="64">
        <f t="shared" si="97"/>
        <v>0</v>
      </c>
      <c r="I232" s="64">
        <f t="shared" si="97"/>
        <v>0</v>
      </c>
      <c r="J232" s="64">
        <f t="shared" si="97"/>
        <v>0</v>
      </c>
      <c r="K232" s="64">
        <f t="shared" si="97"/>
        <v>0</v>
      </c>
      <c r="L232" s="64">
        <f t="shared" si="97"/>
        <v>0</v>
      </c>
      <c r="M232" s="64">
        <f t="shared" si="97"/>
        <v>0</v>
      </c>
      <c r="N232" s="64">
        <f t="shared" si="97"/>
        <v>0</v>
      </c>
      <c r="O232" s="64">
        <f t="shared" si="97"/>
        <v>0</v>
      </c>
      <c r="P232" s="64">
        <f t="shared" si="97"/>
        <v>0</v>
      </c>
      <c r="Q232" s="64">
        <f t="shared" si="97"/>
        <v>0</v>
      </c>
      <c r="R232" s="64">
        <f t="shared" si="98"/>
        <v>0</v>
      </c>
      <c r="S232" s="64">
        <f t="shared" si="98"/>
        <v>0</v>
      </c>
      <c r="T232" s="64">
        <f t="shared" si="98"/>
        <v>0</v>
      </c>
      <c r="U232" s="64">
        <f t="shared" si="98"/>
        <v>0</v>
      </c>
      <c r="V232" s="64">
        <f t="shared" si="98"/>
        <v>0</v>
      </c>
      <c r="W232" s="64">
        <f t="shared" si="98"/>
        <v>0</v>
      </c>
      <c r="X232" s="64">
        <f t="shared" si="98"/>
        <v>0</v>
      </c>
      <c r="Y232" s="64">
        <f t="shared" si="98"/>
        <v>0</v>
      </c>
      <c r="Z232" s="64">
        <f t="shared" si="98"/>
        <v>0</v>
      </c>
      <c r="AA232" s="64">
        <f t="shared" si="98"/>
        <v>0</v>
      </c>
      <c r="AB232" s="64">
        <f t="shared" si="98"/>
        <v>0</v>
      </c>
      <c r="AC232" s="64">
        <f t="shared" si="98"/>
        <v>0</v>
      </c>
      <c r="AD232" s="64">
        <f t="shared" si="98"/>
        <v>0</v>
      </c>
      <c r="AE232" s="64">
        <f t="shared" si="98"/>
        <v>0</v>
      </c>
      <c r="AF232" s="64">
        <f t="shared" si="101"/>
        <v>0</v>
      </c>
      <c r="AG232" s="59" t="str">
        <f t="shared" si="100"/>
        <v>ok</v>
      </c>
    </row>
    <row r="233" spans="1:33">
      <c r="A233" s="61">
        <v>570</v>
      </c>
      <c r="B233" s="45" t="s">
        <v>1170</v>
      </c>
      <c r="C233" s="45" t="s">
        <v>16</v>
      </c>
      <c r="D233" s="45" t="s">
        <v>673</v>
      </c>
      <c r="F233" s="80">
        <v>1358754</v>
      </c>
      <c r="G233" s="63"/>
      <c r="H233" s="64">
        <f t="shared" si="97"/>
        <v>0</v>
      </c>
      <c r="I233" s="64">
        <f t="shared" si="97"/>
        <v>0</v>
      </c>
      <c r="J233" s="64">
        <f t="shared" si="97"/>
        <v>0</v>
      </c>
      <c r="K233" s="64">
        <f t="shared" si="97"/>
        <v>0</v>
      </c>
      <c r="L233" s="64">
        <f t="shared" si="97"/>
        <v>0</v>
      </c>
      <c r="M233" s="64">
        <f t="shared" si="97"/>
        <v>0</v>
      </c>
      <c r="N233" s="64">
        <f t="shared" si="97"/>
        <v>475426.8893690579</v>
      </c>
      <c r="O233" s="64">
        <f t="shared" si="97"/>
        <v>463286.42864868097</v>
      </c>
      <c r="P233" s="64">
        <f t="shared" si="97"/>
        <v>420040.68198226101</v>
      </c>
      <c r="Q233" s="64">
        <f t="shared" si="97"/>
        <v>0</v>
      </c>
      <c r="R233" s="64">
        <f t="shared" si="98"/>
        <v>0</v>
      </c>
      <c r="S233" s="64">
        <f t="shared" si="98"/>
        <v>0</v>
      </c>
      <c r="T233" s="64">
        <f t="shared" si="98"/>
        <v>0</v>
      </c>
      <c r="U233" s="64">
        <f t="shared" si="98"/>
        <v>0</v>
      </c>
      <c r="V233" s="64">
        <f t="shared" si="98"/>
        <v>0</v>
      </c>
      <c r="W233" s="64">
        <f t="shared" si="98"/>
        <v>0</v>
      </c>
      <c r="X233" s="64">
        <f t="shared" si="98"/>
        <v>0</v>
      </c>
      <c r="Y233" s="64">
        <f t="shared" si="98"/>
        <v>0</v>
      </c>
      <c r="Z233" s="64">
        <f t="shared" si="98"/>
        <v>0</v>
      </c>
      <c r="AA233" s="64">
        <f t="shared" si="98"/>
        <v>0</v>
      </c>
      <c r="AB233" s="64">
        <f t="shared" si="98"/>
        <v>0</v>
      </c>
      <c r="AC233" s="64">
        <f t="shared" si="98"/>
        <v>0</v>
      </c>
      <c r="AD233" s="64">
        <f t="shared" si="98"/>
        <v>0</v>
      </c>
      <c r="AE233" s="64">
        <f t="shared" si="98"/>
        <v>0</v>
      </c>
      <c r="AF233" s="64">
        <f t="shared" si="101"/>
        <v>1358754</v>
      </c>
      <c r="AG233" s="59" t="str">
        <f t="shared" si="100"/>
        <v>ok</v>
      </c>
    </row>
    <row r="234" spans="1:33">
      <c r="A234" s="61">
        <v>571</v>
      </c>
      <c r="B234" s="45" t="s">
        <v>1171</v>
      </c>
      <c r="C234" s="45" t="s">
        <v>17</v>
      </c>
      <c r="D234" s="45" t="s">
        <v>673</v>
      </c>
      <c r="F234" s="80">
        <v>2208410</v>
      </c>
      <c r="G234" s="63"/>
      <c r="H234" s="64">
        <f t="shared" si="97"/>
        <v>0</v>
      </c>
      <c r="I234" s="64">
        <f t="shared" si="97"/>
        <v>0</v>
      </c>
      <c r="J234" s="64">
        <f t="shared" si="97"/>
        <v>0</v>
      </c>
      <c r="K234" s="64">
        <f t="shared" si="97"/>
        <v>0</v>
      </c>
      <c r="L234" s="64">
        <f t="shared" si="97"/>
        <v>0</v>
      </c>
      <c r="M234" s="64">
        <f t="shared" si="97"/>
        <v>0</v>
      </c>
      <c r="N234" s="64">
        <f t="shared" si="97"/>
        <v>772720.81388648809</v>
      </c>
      <c r="O234" s="64">
        <f t="shared" si="97"/>
        <v>752988.68072663154</v>
      </c>
      <c r="P234" s="64">
        <f t="shared" si="97"/>
        <v>682700.50538688013</v>
      </c>
      <c r="Q234" s="64">
        <f t="shared" si="97"/>
        <v>0</v>
      </c>
      <c r="R234" s="64">
        <f t="shared" si="98"/>
        <v>0</v>
      </c>
      <c r="S234" s="64">
        <f t="shared" si="98"/>
        <v>0</v>
      </c>
      <c r="T234" s="64">
        <f t="shared" si="98"/>
        <v>0</v>
      </c>
      <c r="U234" s="64">
        <f t="shared" si="98"/>
        <v>0</v>
      </c>
      <c r="V234" s="64">
        <f t="shared" si="98"/>
        <v>0</v>
      </c>
      <c r="W234" s="64">
        <f t="shared" si="98"/>
        <v>0</v>
      </c>
      <c r="X234" s="64">
        <f t="shared" si="98"/>
        <v>0</v>
      </c>
      <c r="Y234" s="64">
        <f t="shared" si="98"/>
        <v>0</v>
      </c>
      <c r="Z234" s="64">
        <f t="shared" si="98"/>
        <v>0</v>
      </c>
      <c r="AA234" s="64">
        <f t="shared" si="98"/>
        <v>0</v>
      </c>
      <c r="AB234" s="64">
        <f t="shared" si="98"/>
        <v>0</v>
      </c>
      <c r="AC234" s="64">
        <f t="shared" si="98"/>
        <v>0</v>
      </c>
      <c r="AD234" s="64">
        <f t="shared" si="98"/>
        <v>0</v>
      </c>
      <c r="AE234" s="64">
        <f t="shared" si="98"/>
        <v>0</v>
      </c>
      <c r="AF234" s="64">
        <f t="shared" si="101"/>
        <v>2208410</v>
      </c>
      <c r="AG234" s="59" t="str">
        <f t="shared" si="100"/>
        <v>ok</v>
      </c>
    </row>
    <row r="235" spans="1:33">
      <c r="A235" s="61">
        <v>572</v>
      </c>
      <c r="B235" s="45" t="s">
        <v>269</v>
      </c>
      <c r="C235" s="45" t="s">
        <v>270</v>
      </c>
      <c r="D235" s="45" t="s">
        <v>673</v>
      </c>
      <c r="F235" s="80">
        <v>0</v>
      </c>
      <c r="G235" s="63"/>
      <c r="H235" s="64">
        <f t="shared" si="97"/>
        <v>0</v>
      </c>
      <c r="I235" s="64">
        <f t="shared" si="97"/>
        <v>0</v>
      </c>
      <c r="J235" s="64">
        <f t="shared" si="97"/>
        <v>0</v>
      </c>
      <c r="K235" s="64">
        <f t="shared" si="97"/>
        <v>0</v>
      </c>
      <c r="L235" s="64">
        <f t="shared" si="97"/>
        <v>0</v>
      </c>
      <c r="M235" s="64">
        <f t="shared" si="97"/>
        <v>0</v>
      </c>
      <c r="N235" s="64">
        <f t="shared" si="97"/>
        <v>0</v>
      </c>
      <c r="O235" s="64">
        <f t="shared" si="97"/>
        <v>0</v>
      </c>
      <c r="P235" s="64">
        <f t="shared" si="97"/>
        <v>0</v>
      </c>
      <c r="Q235" s="64">
        <f t="shared" si="97"/>
        <v>0</v>
      </c>
      <c r="R235" s="64">
        <f t="shared" si="98"/>
        <v>0</v>
      </c>
      <c r="S235" s="64">
        <f t="shared" si="98"/>
        <v>0</v>
      </c>
      <c r="T235" s="64">
        <f t="shared" si="98"/>
        <v>0</v>
      </c>
      <c r="U235" s="64">
        <f t="shared" si="98"/>
        <v>0</v>
      </c>
      <c r="V235" s="64">
        <f t="shared" si="98"/>
        <v>0</v>
      </c>
      <c r="W235" s="64">
        <f t="shared" si="98"/>
        <v>0</v>
      </c>
      <c r="X235" s="64">
        <f t="shared" si="98"/>
        <v>0</v>
      </c>
      <c r="Y235" s="64">
        <f t="shared" si="98"/>
        <v>0</v>
      </c>
      <c r="Z235" s="64">
        <f t="shared" si="98"/>
        <v>0</v>
      </c>
      <c r="AA235" s="64">
        <f t="shared" si="98"/>
        <v>0</v>
      </c>
      <c r="AB235" s="64">
        <f t="shared" si="98"/>
        <v>0</v>
      </c>
      <c r="AC235" s="64">
        <f t="shared" si="98"/>
        <v>0</v>
      </c>
      <c r="AD235" s="64">
        <f t="shared" si="98"/>
        <v>0</v>
      </c>
      <c r="AE235" s="64">
        <f t="shared" si="98"/>
        <v>0</v>
      </c>
      <c r="AF235" s="64">
        <f t="shared" si="101"/>
        <v>0</v>
      </c>
      <c r="AG235" s="59" t="str">
        <f t="shared" si="100"/>
        <v>ok</v>
      </c>
    </row>
    <row r="236" spans="1:33">
      <c r="A236" s="61">
        <v>573</v>
      </c>
      <c r="B236" s="45" t="s">
        <v>271</v>
      </c>
      <c r="C236" s="45" t="s">
        <v>272</v>
      </c>
      <c r="D236" s="45" t="s">
        <v>1184</v>
      </c>
      <c r="F236" s="80">
        <v>62933</v>
      </c>
      <c r="G236" s="63"/>
      <c r="H236" s="64">
        <f t="shared" si="97"/>
        <v>0</v>
      </c>
      <c r="I236" s="64">
        <f t="shared" si="97"/>
        <v>0</v>
      </c>
      <c r="J236" s="64">
        <f t="shared" si="97"/>
        <v>0</v>
      </c>
      <c r="K236" s="64">
        <f t="shared" si="97"/>
        <v>0</v>
      </c>
      <c r="L236" s="64">
        <f t="shared" si="97"/>
        <v>0</v>
      </c>
      <c r="M236" s="64">
        <f t="shared" si="97"/>
        <v>0</v>
      </c>
      <c r="N236" s="64">
        <f t="shared" si="97"/>
        <v>22020.204119850187</v>
      </c>
      <c r="O236" s="64">
        <f t="shared" si="97"/>
        <v>21457.898055238435</v>
      </c>
      <c r="P236" s="64">
        <f t="shared" si="97"/>
        <v>19454.897824911375</v>
      </c>
      <c r="Q236" s="64">
        <f t="shared" si="97"/>
        <v>0</v>
      </c>
      <c r="R236" s="64">
        <f t="shared" si="98"/>
        <v>0</v>
      </c>
      <c r="S236" s="64">
        <f t="shared" si="98"/>
        <v>0</v>
      </c>
      <c r="T236" s="64">
        <f t="shared" si="98"/>
        <v>0</v>
      </c>
      <c r="U236" s="64">
        <f t="shared" si="98"/>
        <v>0</v>
      </c>
      <c r="V236" s="64">
        <f t="shared" si="98"/>
        <v>0</v>
      </c>
      <c r="W236" s="64">
        <f t="shared" si="98"/>
        <v>0</v>
      </c>
      <c r="X236" s="64">
        <f t="shared" si="98"/>
        <v>0</v>
      </c>
      <c r="Y236" s="64">
        <f t="shared" si="98"/>
        <v>0</v>
      </c>
      <c r="Z236" s="64">
        <f t="shared" si="98"/>
        <v>0</v>
      </c>
      <c r="AA236" s="64">
        <f t="shared" si="98"/>
        <v>0</v>
      </c>
      <c r="AB236" s="64">
        <f t="shared" si="98"/>
        <v>0</v>
      </c>
      <c r="AC236" s="64">
        <f t="shared" si="98"/>
        <v>0</v>
      </c>
      <c r="AD236" s="64">
        <f t="shared" si="98"/>
        <v>0</v>
      </c>
      <c r="AE236" s="64">
        <f t="shared" si="98"/>
        <v>0</v>
      </c>
      <c r="AF236" s="64">
        <f t="shared" si="101"/>
        <v>62933</v>
      </c>
      <c r="AG236" s="59" t="str">
        <f t="shared" si="100"/>
        <v>ok</v>
      </c>
    </row>
    <row r="237" spans="1:33">
      <c r="A237" s="61">
        <v>575</v>
      </c>
      <c r="B237" s="61" t="s">
        <v>937</v>
      </c>
      <c r="C237" s="61" t="s">
        <v>938</v>
      </c>
      <c r="D237" s="45" t="s">
        <v>673</v>
      </c>
      <c r="F237" s="80">
        <v>-269508</v>
      </c>
      <c r="G237" s="63"/>
      <c r="H237" s="64">
        <f t="shared" si="97"/>
        <v>0</v>
      </c>
      <c r="I237" s="64">
        <f t="shared" si="97"/>
        <v>0</v>
      </c>
      <c r="J237" s="64">
        <f t="shared" si="97"/>
        <v>0</v>
      </c>
      <c r="K237" s="64">
        <f t="shared" si="97"/>
        <v>0</v>
      </c>
      <c r="L237" s="64">
        <f t="shared" si="97"/>
        <v>0</v>
      </c>
      <c r="M237" s="64">
        <f t="shared" si="97"/>
        <v>0</v>
      </c>
      <c r="N237" s="64">
        <f t="shared" si="97"/>
        <v>-94300.62402765773</v>
      </c>
      <c r="O237" s="64">
        <f t="shared" si="97"/>
        <v>-91892.571291233515</v>
      </c>
      <c r="P237" s="64">
        <f t="shared" si="97"/>
        <v>-83314.804681108712</v>
      </c>
      <c r="Q237" s="64">
        <f t="shared" si="97"/>
        <v>0</v>
      </c>
      <c r="R237" s="64">
        <f t="shared" si="98"/>
        <v>0</v>
      </c>
      <c r="S237" s="64">
        <f t="shared" si="98"/>
        <v>0</v>
      </c>
      <c r="T237" s="64">
        <f t="shared" si="98"/>
        <v>0</v>
      </c>
      <c r="U237" s="64">
        <f t="shared" si="98"/>
        <v>0</v>
      </c>
      <c r="V237" s="64">
        <f t="shared" si="98"/>
        <v>0</v>
      </c>
      <c r="W237" s="64">
        <f t="shared" si="98"/>
        <v>0</v>
      </c>
      <c r="X237" s="64">
        <f t="shared" si="98"/>
        <v>0</v>
      </c>
      <c r="Y237" s="64">
        <f t="shared" si="98"/>
        <v>0</v>
      </c>
      <c r="Z237" s="64">
        <f t="shared" si="98"/>
        <v>0</v>
      </c>
      <c r="AA237" s="64">
        <f t="shared" si="98"/>
        <v>0</v>
      </c>
      <c r="AB237" s="64">
        <f t="shared" si="98"/>
        <v>0</v>
      </c>
      <c r="AC237" s="64">
        <f t="shared" si="98"/>
        <v>0</v>
      </c>
      <c r="AD237" s="64">
        <f t="shared" si="98"/>
        <v>0</v>
      </c>
      <c r="AE237" s="64">
        <f t="shared" si="98"/>
        <v>0</v>
      </c>
      <c r="AF237" s="64">
        <f>SUM(H237:AE237)</f>
        <v>-269508</v>
      </c>
      <c r="AG237" s="59" t="str">
        <f t="shared" si="100"/>
        <v>ok</v>
      </c>
    </row>
    <row r="238" spans="1:33">
      <c r="A238" s="61"/>
      <c r="F238" s="77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4"/>
      <c r="AG238" s="59"/>
    </row>
    <row r="239" spans="1:33">
      <c r="A239" s="61" t="s">
        <v>1172</v>
      </c>
      <c r="F239" s="81">
        <f>SUM(F224:F237)</f>
        <v>15104238.999999998</v>
      </c>
      <c r="G239" s="65">
        <f>SUM(G224:G234)</f>
        <v>0</v>
      </c>
      <c r="H239" s="65">
        <f t="shared" ref="H239:N239" si="102">SUM(H224:H237)</f>
        <v>0</v>
      </c>
      <c r="I239" s="65">
        <f t="shared" si="102"/>
        <v>0</v>
      </c>
      <c r="J239" s="65">
        <f t="shared" si="102"/>
        <v>0</v>
      </c>
      <c r="K239" s="65">
        <f t="shared" si="102"/>
        <v>0</v>
      </c>
      <c r="L239" s="65">
        <f t="shared" si="102"/>
        <v>0</v>
      </c>
      <c r="M239" s="65">
        <f t="shared" si="102"/>
        <v>0</v>
      </c>
      <c r="N239" s="65">
        <f t="shared" si="102"/>
        <v>5284960.6065975213</v>
      </c>
      <c r="O239" s="65">
        <f t="shared" ref="O239:AE239" si="103">SUM(O224:O237)</f>
        <v>5150004.3008271726</v>
      </c>
      <c r="P239" s="65">
        <f t="shared" si="103"/>
        <v>4669274.0925753033</v>
      </c>
      <c r="Q239" s="65">
        <f t="shared" si="103"/>
        <v>0</v>
      </c>
      <c r="R239" s="65">
        <f t="shared" si="103"/>
        <v>0</v>
      </c>
      <c r="S239" s="65">
        <f t="shared" si="103"/>
        <v>0</v>
      </c>
      <c r="T239" s="65">
        <f t="shared" si="103"/>
        <v>0</v>
      </c>
      <c r="U239" s="65">
        <f t="shared" si="103"/>
        <v>0</v>
      </c>
      <c r="V239" s="65">
        <f t="shared" si="103"/>
        <v>0</v>
      </c>
      <c r="W239" s="65">
        <f t="shared" si="103"/>
        <v>0</v>
      </c>
      <c r="X239" s="65">
        <f t="shared" si="103"/>
        <v>0</v>
      </c>
      <c r="Y239" s="65">
        <f t="shared" si="103"/>
        <v>0</v>
      </c>
      <c r="Z239" s="65">
        <f t="shared" si="103"/>
        <v>0</v>
      </c>
      <c r="AA239" s="65">
        <f t="shared" si="103"/>
        <v>0</v>
      </c>
      <c r="AB239" s="65">
        <f t="shared" si="103"/>
        <v>0</v>
      </c>
      <c r="AC239" s="65">
        <f t="shared" si="103"/>
        <v>0</v>
      </c>
      <c r="AD239" s="65">
        <f t="shared" si="103"/>
        <v>0</v>
      </c>
      <c r="AE239" s="65">
        <f t="shared" si="103"/>
        <v>0</v>
      </c>
      <c r="AF239" s="63">
        <f>SUM(H239:AE239)</f>
        <v>15104238.999999996</v>
      </c>
      <c r="AG239" s="59" t="str">
        <f>IF(ABS(AF239-F239)&lt;1,"ok","err")</f>
        <v>ok</v>
      </c>
    </row>
    <row r="240" spans="1:33">
      <c r="A240" s="61"/>
      <c r="W240" s="45"/>
      <c r="AG240" s="59"/>
    </row>
    <row r="241" spans="1:33" ht="15">
      <c r="A241" s="60" t="s">
        <v>1046</v>
      </c>
      <c r="W241" s="45"/>
      <c r="AG241" s="59"/>
    </row>
    <row r="242" spans="1:33">
      <c r="A242" s="61"/>
      <c r="W242" s="45"/>
      <c r="AG242" s="59"/>
    </row>
    <row r="243" spans="1:33" ht="15">
      <c r="A243" s="66" t="s">
        <v>1009</v>
      </c>
      <c r="W243" s="45"/>
      <c r="AG243" s="59"/>
    </row>
    <row r="244" spans="1:33">
      <c r="A244" s="61">
        <v>580</v>
      </c>
      <c r="B244" s="45" t="s">
        <v>1010</v>
      </c>
      <c r="C244" s="45" t="s">
        <v>1011</v>
      </c>
      <c r="D244" s="45" t="s">
        <v>64</v>
      </c>
      <c r="F244" s="77">
        <v>1743161</v>
      </c>
      <c r="H244" s="64">
        <f t="shared" ref="H244:Q255" si="104">IF(VLOOKUP($D244,$C$6:$AE$651,H$2,)=0,0,((VLOOKUP($D244,$C$6:$AE$651,H$2,)/VLOOKUP($D244,$C$6:$AE$651,4,))*$F244))</f>
        <v>0</v>
      </c>
      <c r="I244" s="64">
        <f t="shared" si="104"/>
        <v>0</v>
      </c>
      <c r="J244" s="64">
        <f t="shared" si="104"/>
        <v>0</v>
      </c>
      <c r="K244" s="64">
        <f t="shared" si="104"/>
        <v>0</v>
      </c>
      <c r="L244" s="64">
        <f t="shared" si="104"/>
        <v>0</v>
      </c>
      <c r="M244" s="64">
        <f t="shared" si="104"/>
        <v>0</v>
      </c>
      <c r="N244" s="64">
        <f t="shared" si="104"/>
        <v>0</v>
      </c>
      <c r="O244" s="64">
        <f t="shared" si="104"/>
        <v>0</v>
      </c>
      <c r="P244" s="64">
        <f t="shared" si="104"/>
        <v>0</v>
      </c>
      <c r="Q244" s="64">
        <f t="shared" si="104"/>
        <v>0</v>
      </c>
      <c r="R244" s="64">
        <f t="shared" ref="R244:AE255" si="105">IF(VLOOKUP($D244,$C$6:$AE$651,R$2,)=0,0,((VLOOKUP($D244,$C$6:$AE$651,R$2,)/VLOOKUP($D244,$C$6:$AE$651,4,))*$F244))</f>
        <v>329522.78991943825</v>
      </c>
      <c r="S244" s="64">
        <f t="shared" si="105"/>
        <v>0</v>
      </c>
      <c r="T244" s="64">
        <f t="shared" si="105"/>
        <v>183872.85913134</v>
      </c>
      <c r="U244" s="64">
        <f t="shared" si="105"/>
        <v>267728.99194603664</v>
      </c>
      <c r="V244" s="64">
        <f t="shared" si="105"/>
        <v>61290.953043779984</v>
      </c>
      <c r="W244" s="64">
        <f t="shared" si="105"/>
        <v>89242.997315345521</v>
      </c>
      <c r="X244" s="64">
        <f t="shared" si="105"/>
        <v>24421.224395708687</v>
      </c>
      <c r="Y244" s="64">
        <f t="shared" si="105"/>
        <v>18533.515008176433</v>
      </c>
      <c r="Z244" s="64">
        <f t="shared" si="105"/>
        <v>8795.4107494846994</v>
      </c>
      <c r="AA244" s="64">
        <f t="shared" si="105"/>
        <v>732364.12850553414</v>
      </c>
      <c r="AB244" s="64">
        <f t="shared" si="105"/>
        <v>27388.129985155862</v>
      </c>
      <c r="AC244" s="64">
        <f t="shared" si="105"/>
        <v>0</v>
      </c>
      <c r="AD244" s="64">
        <f t="shared" si="105"/>
        <v>0</v>
      </c>
      <c r="AE244" s="64">
        <f t="shared" si="105"/>
        <v>0</v>
      </c>
      <c r="AF244" s="64">
        <f t="shared" ref="AF244:AF255" si="106">SUM(H244:AE244)</f>
        <v>1743161.0000000002</v>
      </c>
      <c r="AG244" s="59" t="str">
        <f t="shared" ref="AG244:AG255" si="107">IF(ABS(AF244-F244)&lt;1,"ok","err")</f>
        <v>ok</v>
      </c>
    </row>
    <row r="245" spans="1:33">
      <c r="A245" s="61">
        <v>581</v>
      </c>
      <c r="B245" s="45" t="s">
        <v>1012</v>
      </c>
      <c r="C245" s="45" t="s">
        <v>1013</v>
      </c>
      <c r="D245" s="45" t="s">
        <v>961</v>
      </c>
      <c r="F245" s="80">
        <v>571596</v>
      </c>
      <c r="H245" s="64">
        <f t="shared" si="104"/>
        <v>0</v>
      </c>
      <c r="I245" s="64">
        <f t="shared" si="104"/>
        <v>0</v>
      </c>
      <c r="J245" s="64">
        <f t="shared" si="104"/>
        <v>0</v>
      </c>
      <c r="K245" s="64">
        <f t="shared" si="104"/>
        <v>0</v>
      </c>
      <c r="L245" s="64">
        <f t="shared" si="104"/>
        <v>0</v>
      </c>
      <c r="M245" s="64">
        <f t="shared" si="104"/>
        <v>0</v>
      </c>
      <c r="N245" s="64">
        <f t="shared" si="104"/>
        <v>0</v>
      </c>
      <c r="O245" s="64">
        <f t="shared" si="104"/>
        <v>0</v>
      </c>
      <c r="P245" s="64">
        <f t="shared" si="104"/>
        <v>0</v>
      </c>
      <c r="Q245" s="64">
        <f t="shared" si="104"/>
        <v>0</v>
      </c>
      <c r="R245" s="64">
        <f t="shared" si="105"/>
        <v>571596</v>
      </c>
      <c r="S245" s="64">
        <f t="shared" si="105"/>
        <v>0</v>
      </c>
      <c r="T245" s="64">
        <f t="shared" si="105"/>
        <v>0</v>
      </c>
      <c r="U245" s="64">
        <f t="shared" si="105"/>
        <v>0</v>
      </c>
      <c r="V245" s="64">
        <f t="shared" si="105"/>
        <v>0</v>
      </c>
      <c r="W245" s="64">
        <f t="shared" si="105"/>
        <v>0</v>
      </c>
      <c r="X245" s="64">
        <f t="shared" si="105"/>
        <v>0</v>
      </c>
      <c r="Y245" s="64">
        <f t="shared" si="105"/>
        <v>0</v>
      </c>
      <c r="Z245" s="64">
        <f t="shared" si="105"/>
        <v>0</v>
      </c>
      <c r="AA245" s="64">
        <f t="shared" si="105"/>
        <v>0</v>
      </c>
      <c r="AB245" s="64">
        <f t="shared" si="105"/>
        <v>0</v>
      </c>
      <c r="AC245" s="64">
        <f t="shared" si="105"/>
        <v>0</v>
      </c>
      <c r="AD245" s="64">
        <f t="shared" si="105"/>
        <v>0</v>
      </c>
      <c r="AE245" s="64">
        <f t="shared" si="105"/>
        <v>0</v>
      </c>
      <c r="AF245" s="64">
        <f t="shared" si="106"/>
        <v>571596</v>
      </c>
      <c r="AG245" s="59" t="str">
        <f t="shared" si="107"/>
        <v>ok</v>
      </c>
    </row>
    <row r="246" spans="1:33">
      <c r="A246" s="61">
        <v>582</v>
      </c>
      <c r="B246" s="45" t="s">
        <v>1167</v>
      </c>
      <c r="C246" s="45" t="s">
        <v>1173</v>
      </c>
      <c r="D246" s="45" t="s">
        <v>961</v>
      </c>
      <c r="F246" s="80">
        <v>1267742</v>
      </c>
      <c r="H246" s="64">
        <f t="shared" si="104"/>
        <v>0</v>
      </c>
      <c r="I246" s="64">
        <f t="shared" si="104"/>
        <v>0</v>
      </c>
      <c r="J246" s="64">
        <f t="shared" si="104"/>
        <v>0</v>
      </c>
      <c r="K246" s="64">
        <f t="shared" si="104"/>
        <v>0</v>
      </c>
      <c r="L246" s="64">
        <f t="shared" si="104"/>
        <v>0</v>
      </c>
      <c r="M246" s="64">
        <f t="shared" si="104"/>
        <v>0</v>
      </c>
      <c r="N246" s="64">
        <f t="shared" si="104"/>
        <v>0</v>
      </c>
      <c r="O246" s="64">
        <f t="shared" si="104"/>
        <v>0</v>
      </c>
      <c r="P246" s="64">
        <f t="shared" si="104"/>
        <v>0</v>
      </c>
      <c r="Q246" s="64">
        <f t="shared" si="104"/>
        <v>0</v>
      </c>
      <c r="R246" s="64">
        <f t="shared" si="105"/>
        <v>1267742</v>
      </c>
      <c r="S246" s="64">
        <f t="shared" si="105"/>
        <v>0</v>
      </c>
      <c r="T246" s="64">
        <f t="shared" si="105"/>
        <v>0</v>
      </c>
      <c r="U246" s="64">
        <f t="shared" si="105"/>
        <v>0</v>
      </c>
      <c r="V246" s="64">
        <f t="shared" si="105"/>
        <v>0</v>
      </c>
      <c r="W246" s="64">
        <f t="shared" si="105"/>
        <v>0</v>
      </c>
      <c r="X246" s="64">
        <f t="shared" si="105"/>
        <v>0</v>
      </c>
      <c r="Y246" s="64">
        <f t="shared" si="105"/>
        <v>0</v>
      </c>
      <c r="Z246" s="64">
        <f t="shared" si="105"/>
        <v>0</v>
      </c>
      <c r="AA246" s="64">
        <f t="shared" si="105"/>
        <v>0</v>
      </c>
      <c r="AB246" s="64">
        <f t="shared" si="105"/>
        <v>0</v>
      </c>
      <c r="AC246" s="64">
        <f t="shared" si="105"/>
        <v>0</v>
      </c>
      <c r="AD246" s="64">
        <f t="shared" si="105"/>
        <v>0</v>
      </c>
      <c r="AE246" s="64">
        <f t="shared" si="105"/>
        <v>0</v>
      </c>
      <c r="AF246" s="64">
        <f t="shared" si="106"/>
        <v>1267742</v>
      </c>
      <c r="AG246" s="59" t="str">
        <f t="shared" si="107"/>
        <v>ok</v>
      </c>
    </row>
    <row r="247" spans="1:33">
      <c r="A247" s="61">
        <v>583</v>
      </c>
      <c r="B247" s="45" t="s">
        <v>1014</v>
      </c>
      <c r="C247" s="45" t="s">
        <v>1015</v>
      </c>
      <c r="D247" s="45" t="s">
        <v>964</v>
      </c>
      <c r="F247" s="80">
        <v>5008123</v>
      </c>
      <c r="H247" s="64">
        <f t="shared" si="104"/>
        <v>0</v>
      </c>
      <c r="I247" s="64">
        <f t="shared" si="104"/>
        <v>0</v>
      </c>
      <c r="J247" s="64">
        <f t="shared" si="104"/>
        <v>0</v>
      </c>
      <c r="K247" s="64">
        <f t="shared" si="104"/>
        <v>0</v>
      </c>
      <c r="L247" s="64">
        <f t="shared" si="104"/>
        <v>0</v>
      </c>
      <c r="M247" s="64">
        <f t="shared" si="104"/>
        <v>0</v>
      </c>
      <c r="N247" s="64">
        <f t="shared" si="104"/>
        <v>0</v>
      </c>
      <c r="O247" s="64">
        <f t="shared" si="104"/>
        <v>0</v>
      </c>
      <c r="P247" s="64">
        <f t="shared" si="104"/>
        <v>0</v>
      </c>
      <c r="Q247" s="64">
        <f t="shared" si="104"/>
        <v>0</v>
      </c>
      <c r="R247" s="64">
        <f t="shared" si="105"/>
        <v>0</v>
      </c>
      <c r="S247" s="64">
        <f t="shared" si="105"/>
        <v>0</v>
      </c>
      <c r="T247" s="64">
        <f t="shared" si="105"/>
        <v>1606105.0460999999</v>
      </c>
      <c r="U247" s="64">
        <f t="shared" si="105"/>
        <v>2149987.2039000001</v>
      </c>
      <c r="V247" s="64">
        <f t="shared" si="105"/>
        <v>535368.34869999997</v>
      </c>
      <c r="W247" s="64">
        <f t="shared" si="105"/>
        <v>716662.40130000014</v>
      </c>
      <c r="X247" s="64">
        <f t="shared" si="105"/>
        <v>0</v>
      </c>
      <c r="Y247" s="64">
        <f t="shared" si="105"/>
        <v>0</v>
      </c>
      <c r="Z247" s="64">
        <f t="shared" si="105"/>
        <v>0</v>
      </c>
      <c r="AA247" s="64">
        <f t="shared" si="105"/>
        <v>0</v>
      </c>
      <c r="AB247" s="64">
        <f t="shared" si="105"/>
        <v>0</v>
      </c>
      <c r="AC247" s="64">
        <f t="shared" si="105"/>
        <v>0</v>
      </c>
      <c r="AD247" s="64">
        <f t="shared" si="105"/>
        <v>0</v>
      </c>
      <c r="AE247" s="64">
        <f t="shared" si="105"/>
        <v>0</v>
      </c>
      <c r="AF247" s="64">
        <f t="shared" si="106"/>
        <v>5008123</v>
      </c>
      <c r="AG247" s="59" t="str">
        <f t="shared" si="107"/>
        <v>ok</v>
      </c>
    </row>
    <row r="248" spans="1:33">
      <c r="A248" s="61">
        <v>584</v>
      </c>
      <c r="B248" s="45" t="s">
        <v>1016</v>
      </c>
      <c r="C248" s="45" t="s">
        <v>1017</v>
      </c>
      <c r="D248" s="45" t="s">
        <v>967</v>
      </c>
      <c r="F248" s="80">
        <v>180021</v>
      </c>
      <c r="H248" s="64">
        <f t="shared" si="104"/>
        <v>0</v>
      </c>
      <c r="I248" s="64">
        <f t="shared" si="104"/>
        <v>0</v>
      </c>
      <c r="J248" s="64">
        <f t="shared" si="104"/>
        <v>0</v>
      </c>
      <c r="K248" s="64">
        <f t="shared" si="104"/>
        <v>0</v>
      </c>
      <c r="L248" s="64">
        <f t="shared" si="104"/>
        <v>0</v>
      </c>
      <c r="M248" s="64">
        <f t="shared" si="104"/>
        <v>0</v>
      </c>
      <c r="N248" s="64">
        <f t="shared" si="104"/>
        <v>0</v>
      </c>
      <c r="O248" s="64">
        <f t="shared" si="104"/>
        <v>0</v>
      </c>
      <c r="P248" s="64">
        <f t="shared" si="104"/>
        <v>0</v>
      </c>
      <c r="Q248" s="64">
        <f t="shared" si="104"/>
        <v>0</v>
      </c>
      <c r="R248" s="64">
        <f t="shared" si="105"/>
        <v>0</v>
      </c>
      <c r="S248" s="64">
        <f t="shared" si="105"/>
        <v>0</v>
      </c>
      <c r="T248" s="64">
        <f t="shared" si="105"/>
        <v>40518.226574999993</v>
      </c>
      <c r="U248" s="64">
        <f t="shared" si="105"/>
        <v>94497.523424999992</v>
      </c>
      <c r="V248" s="64">
        <f t="shared" si="105"/>
        <v>13506.075524999998</v>
      </c>
      <c r="W248" s="64">
        <f t="shared" si="105"/>
        <v>31499.174475</v>
      </c>
      <c r="X248" s="64">
        <f t="shared" si="105"/>
        <v>0</v>
      </c>
      <c r="Y248" s="64">
        <f t="shared" si="105"/>
        <v>0</v>
      </c>
      <c r="Z248" s="64">
        <f t="shared" si="105"/>
        <v>0</v>
      </c>
      <c r="AA248" s="64">
        <f t="shared" si="105"/>
        <v>0</v>
      </c>
      <c r="AB248" s="64">
        <f t="shared" si="105"/>
        <v>0</v>
      </c>
      <c r="AC248" s="64">
        <f t="shared" si="105"/>
        <v>0</v>
      </c>
      <c r="AD248" s="64">
        <f t="shared" si="105"/>
        <v>0</v>
      </c>
      <c r="AE248" s="64">
        <f t="shared" si="105"/>
        <v>0</v>
      </c>
      <c r="AF248" s="64">
        <f t="shared" si="106"/>
        <v>180021</v>
      </c>
      <c r="AG248" s="59" t="str">
        <f t="shared" si="107"/>
        <v>ok</v>
      </c>
    </row>
    <row r="249" spans="1:33">
      <c r="A249" s="61">
        <v>585</v>
      </c>
      <c r="B249" s="45" t="s">
        <v>1018</v>
      </c>
      <c r="C249" s="45" t="s">
        <v>1019</v>
      </c>
      <c r="D249" s="45" t="s">
        <v>975</v>
      </c>
      <c r="F249" s="80">
        <v>0</v>
      </c>
      <c r="H249" s="64">
        <f t="shared" si="104"/>
        <v>0</v>
      </c>
      <c r="I249" s="64">
        <f t="shared" si="104"/>
        <v>0</v>
      </c>
      <c r="J249" s="64">
        <f t="shared" si="104"/>
        <v>0</v>
      </c>
      <c r="K249" s="64">
        <f t="shared" si="104"/>
        <v>0</v>
      </c>
      <c r="L249" s="64">
        <f t="shared" si="104"/>
        <v>0</v>
      </c>
      <c r="M249" s="64">
        <f t="shared" si="104"/>
        <v>0</v>
      </c>
      <c r="N249" s="64">
        <f t="shared" si="104"/>
        <v>0</v>
      </c>
      <c r="O249" s="64">
        <f t="shared" si="104"/>
        <v>0</v>
      </c>
      <c r="P249" s="64">
        <f t="shared" si="104"/>
        <v>0</v>
      </c>
      <c r="Q249" s="64">
        <f t="shared" si="104"/>
        <v>0</v>
      </c>
      <c r="R249" s="64">
        <f t="shared" si="105"/>
        <v>0</v>
      </c>
      <c r="S249" s="64">
        <f t="shared" si="105"/>
        <v>0</v>
      </c>
      <c r="T249" s="64">
        <f t="shared" si="105"/>
        <v>0</v>
      </c>
      <c r="U249" s="64">
        <f t="shared" si="105"/>
        <v>0</v>
      </c>
      <c r="V249" s="64">
        <f t="shared" si="105"/>
        <v>0</v>
      </c>
      <c r="W249" s="64">
        <f t="shared" si="105"/>
        <v>0</v>
      </c>
      <c r="X249" s="64">
        <f t="shared" si="105"/>
        <v>0</v>
      </c>
      <c r="Y249" s="64">
        <f t="shared" si="105"/>
        <v>0</v>
      </c>
      <c r="Z249" s="64">
        <f t="shared" si="105"/>
        <v>0</v>
      </c>
      <c r="AA249" s="64">
        <f t="shared" si="105"/>
        <v>0</v>
      </c>
      <c r="AB249" s="64">
        <f t="shared" si="105"/>
        <v>0</v>
      </c>
      <c r="AC249" s="64">
        <f t="shared" si="105"/>
        <v>0</v>
      </c>
      <c r="AD249" s="64">
        <f t="shared" si="105"/>
        <v>0</v>
      </c>
      <c r="AE249" s="64">
        <f t="shared" si="105"/>
        <v>0</v>
      </c>
      <c r="AF249" s="64">
        <f t="shared" si="106"/>
        <v>0</v>
      </c>
      <c r="AG249" s="59" t="str">
        <f t="shared" si="107"/>
        <v>ok</v>
      </c>
    </row>
    <row r="250" spans="1:33">
      <c r="A250" s="61">
        <v>586</v>
      </c>
      <c r="B250" s="45" t="s">
        <v>1020</v>
      </c>
      <c r="C250" s="45" t="s">
        <v>1021</v>
      </c>
      <c r="D250" s="45" t="s">
        <v>972</v>
      </c>
      <c r="F250" s="80">
        <v>7171179.9999999991</v>
      </c>
      <c r="H250" s="64">
        <f t="shared" si="104"/>
        <v>0</v>
      </c>
      <c r="I250" s="64">
        <f t="shared" si="104"/>
        <v>0</v>
      </c>
      <c r="J250" s="64">
        <f t="shared" si="104"/>
        <v>0</v>
      </c>
      <c r="K250" s="64">
        <f t="shared" si="104"/>
        <v>0</v>
      </c>
      <c r="L250" s="64">
        <f t="shared" si="104"/>
        <v>0</v>
      </c>
      <c r="M250" s="64">
        <f t="shared" si="104"/>
        <v>0</v>
      </c>
      <c r="N250" s="64">
        <f t="shared" si="104"/>
        <v>0</v>
      </c>
      <c r="O250" s="64">
        <f t="shared" si="104"/>
        <v>0</v>
      </c>
      <c r="P250" s="64">
        <f t="shared" si="104"/>
        <v>0</v>
      </c>
      <c r="Q250" s="64">
        <f t="shared" si="104"/>
        <v>0</v>
      </c>
      <c r="R250" s="64">
        <f t="shared" si="105"/>
        <v>0</v>
      </c>
      <c r="S250" s="64">
        <f t="shared" si="105"/>
        <v>0</v>
      </c>
      <c r="T250" s="64">
        <f t="shared" si="105"/>
        <v>0</v>
      </c>
      <c r="U250" s="64">
        <f t="shared" si="105"/>
        <v>0</v>
      </c>
      <c r="V250" s="64">
        <f t="shared" si="105"/>
        <v>0</v>
      </c>
      <c r="W250" s="64">
        <f t="shared" si="105"/>
        <v>0</v>
      </c>
      <c r="X250" s="64">
        <f t="shared" si="105"/>
        <v>0</v>
      </c>
      <c r="Y250" s="64">
        <f t="shared" si="105"/>
        <v>0</v>
      </c>
      <c r="Z250" s="64">
        <f t="shared" si="105"/>
        <v>0</v>
      </c>
      <c r="AA250" s="64">
        <f t="shared" si="105"/>
        <v>7171179.9999999991</v>
      </c>
      <c r="AB250" s="64">
        <f t="shared" si="105"/>
        <v>0</v>
      </c>
      <c r="AC250" s="64">
        <f t="shared" si="105"/>
        <v>0</v>
      </c>
      <c r="AD250" s="64">
        <f t="shared" si="105"/>
        <v>0</v>
      </c>
      <c r="AE250" s="64">
        <f t="shared" si="105"/>
        <v>0</v>
      </c>
      <c r="AF250" s="64">
        <f t="shared" si="106"/>
        <v>7171179.9999999991</v>
      </c>
      <c r="AG250" s="59" t="str">
        <f t="shared" si="107"/>
        <v>ok</v>
      </c>
    </row>
    <row r="251" spans="1:33">
      <c r="A251" s="61">
        <v>586</v>
      </c>
      <c r="B251" s="45" t="s">
        <v>27</v>
      </c>
      <c r="C251" s="45" t="s">
        <v>28</v>
      </c>
      <c r="D251" s="45" t="s">
        <v>42</v>
      </c>
      <c r="F251" s="80">
        <v>0</v>
      </c>
      <c r="H251" s="64">
        <f t="shared" si="104"/>
        <v>0</v>
      </c>
      <c r="I251" s="64">
        <f t="shared" si="104"/>
        <v>0</v>
      </c>
      <c r="J251" s="64">
        <f t="shared" si="104"/>
        <v>0</v>
      </c>
      <c r="K251" s="64">
        <f t="shared" si="104"/>
        <v>0</v>
      </c>
      <c r="L251" s="64">
        <f t="shared" si="104"/>
        <v>0</v>
      </c>
      <c r="M251" s="64">
        <f t="shared" si="104"/>
        <v>0</v>
      </c>
      <c r="N251" s="64">
        <f t="shared" si="104"/>
        <v>0</v>
      </c>
      <c r="O251" s="64">
        <f t="shared" si="104"/>
        <v>0</v>
      </c>
      <c r="P251" s="64">
        <f t="shared" si="104"/>
        <v>0</v>
      </c>
      <c r="Q251" s="64">
        <f t="shared" si="104"/>
        <v>0</v>
      </c>
      <c r="R251" s="64">
        <f t="shared" si="105"/>
        <v>0</v>
      </c>
      <c r="S251" s="64">
        <f t="shared" si="105"/>
        <v>0</v>
      </c>
      <c r="T251" s="64">
        <f t="shared" si="105"/>
        <v>0</v>
      </c>
      <c r="U251" s="64">
        <f t="shared" si="105"/>
        <v>0</v>
      </c>
      <c r="V251" s="64">
        <f t="shared" si="105"/>
        <v>0</v>
      </c>
      <c r="W251" s="64">
        <f t="shared" si="105"/>
        <v>0</v>
      </c>
      <c r="X251" s="64">
        <f t="shared" si="105"/>
        <v>0</v>
      </c>
      <c r="Y251" s="64">
        <f t="shared" si="105"/>
        <v>0</v>
      </c>
      <c r="Z251" s="64">
        <f t="shared" si="105"/>
        <v>0</v>
      </c>
      <c r="AA251" s="64">
        <f t="shared" si="105"/>
        <v>0</v>
      </c>
      <c r="AB251" s="64">
        <f t="shared" si="105"/>
        <v>0</v>
      </c>
      <c r="AC251" s="64">
        <f t="shared" si="105"/>
        <v>0</v>
      </c>
      <c r="AD251" s="64">
        <f t="shared" si="105"/>
        <v>0</v>
      </c>
      <c r="AE251" s="64">
        <f t="shared" si="105"/>
        <v>0</v>
      </c>
      <c r="AF251" s="64">
        <f t="shared" si="106"/>
        <v>0</v>
      </c>
      <c r="AG251" s="59" t="str">
        <f t="shared" si="107"/>
        <v>ok</v>
      </c>
    </row>
    <row r="252" spans="1:33">
      <c r="A252" s="61">
        <v>587</v>
      </c>
      <c r="B252" s="45" t="s">
        <v>1022</v>
      </c>
      <c r="C252" s="45" t="s">
        <v>1023</v>
      </c>
      <c r="D252" s="45" t="s">
        <v>957</v>
      </c>
      <c r="F252" s="80">
        <v>-88008</v>
      </c>
      <c r="H252" s="64">
        <f t="shared" si="104"/>
        <v>0</v>
      </c>
      <c r="I252" s="64">
        <f t="shared" si="104"/>
        <v>0</v>
      </c>
      <c r="J252" s="64">
        <f t="shared" si="104"/>
        <v>0</v>
      </c>
      <c r="K252" s="64">
        <f t="shared" si="104"/>
        <v>0</v>
      </c>
      <c r="L252" s="64">
        <f t="shared" si="104"/>
        <v>0</v>
      </c>
      <c r="M252" s="64">
        <f t="shared" si="104"/>
        <v>0</v>
      </c>
      <c r="N252" s="64">
        <f t="shared" si="104"/>
        <v>0</v>
      </c>
      <c r="O252" s="64">
        <f t="shared" si="104"/>
        <v>0</v>
      </c>
      <c r="P252" s="64">
        <f t="shared" si="104"/>
        <v>0</v>
      </c>
      <c r="Q252" s="64">
        <f t="shared" si="104"/>
        <v>0</v>
      </c>
      <c r="R252" s="64">
        <f t="shared" si="105"/>
        <v>-10489.94579533972</v>
      </c>
      <c r="S252" s="64">
        <f t="shared" si="105"/>
        <v>0</v>
      </c>
      <c r="T252" s="64">
        <f t="shared" si="105"/>
        <v>-15394.542554570318</v>
      </c>
      <c r="U252" s="64">
        <f t="shared" si="105"/>
        <v>-25014.975616089392</v>
      </c>
      <c r="V252" s="64">
        <f t="shared" si="105"/>
        <v>-5131.5141848567728</v>
      </c>
      <c r="W252" s="64">
        <f t="shared" si="105"/>
        <v>-8338.3252053631313</v>
      </c>
      <c r="X252" s="64">
        <f t="shared" si="105"/>
        <v>-6360.9908316856781</v>
      </c>
      <c r="Y252" s="64">
        <f t="shared" si="105"/>
        <v>-4827.4204902943029</v>
      </c>
      <c r="Z252" s="64">
        <f t="shared" si="105"/>
        <v>-2290.9386618720469</v>
      </c>
      <c r="AA252" s="64">
        <f t="shared" si="105"/>
        <v>-3025.566595928045</v>
      </c>
      <c r="AB252" s="64">
        <f t="shared" si="105"/>
        <v>-7133.7800640006126</v>
      </c>
      <c r="AC252" s="64">
        <f t="shared" si="105"/>
        <v>0</v>
      </c>
      <c r="AD252" s="64">
        <f t="shared" si="105"/>
        <v>0</v>
      </c>
      <c r="AE252" s="64">
        <f t="shared" si="105"/>
        <v>0</v>
      </c>
      <c r="AF252" s="64">
        <f t="shared" si="106"/>
        <v>-88008.000000000015</v>
      </c>
      <c r="AG252" s="59" t="str">
        <f t="shared" si="107"/>
        <v>ok</v>
      </c>
    </row>
    <row r="253" spans="1:33">
      <c r="A253" s="61">
        <v>588</v>
      </c>
      <c r="B253" s="45" t="s">
        <v>1024</v>
      </c>
      <c r="C253" s="45" t="s">
        <v>1025</v>
      </c>
      <c r="D253" s="45" t="s">
        <v>957</v>
      </c>
      <c r="F253" s="80">
        <v>3810820</v>
      </c>
      <c r="H253" s="64">
        <f t="shared" si="104"/>
        <v>0</v>
      </c>
      <c r="I253" s="64">
        <f t="shared" si="104"/>
        <v>0</v>
      </c>
      <c r="J253" s="64">
        <f t="shared" si="104"/>
        <v>0</v>
      </c>
      <c r="K253" s="64">
        <f t="shared" si="104"/>
        <v>0</v>
      </c>
      <c r="L253" s="64">
        <f t="shared" si="104"/>
        <v>0</v>
      </c>
      <c r="M253" s="64">
        <f t="shared" si="104"/>
        <v>0</v>
      </c>
      <c r="N253" s="64">
        <f t="shared" si="104"/>
        <v>0</v>
      </c>
      <c r="O253" s="64">
        <f t="shared" si="104"/>
        <v>0</v>
      </c>
      <c r="P253" s="64">
        <f t="shared" si="104"/>
        <v>0</v>
      </c>
      <c r="Q253" s="64">
        <f t="shared" si="104"/>
        <v>0</v>
      </c>
      <c r="R253" s="64">
        <f t="shared" si="105"/>
        <v>454223.4255499104</v>
      </c>
      <c r="S253" s="64">
        <f t="shared" si="105"/>
        <v>0</v>
      </c>
      <c r="T253" s="64">
        <f t="shared" si="105"/>
        <v>666596.56687809818</v>
      </c>
      <c r="U253" s="64">
        <f t="shared" si="105"/>
        <v>1083169.3638908484</v>
      </c>
      <c r="V253" s="64">
        <f t="shared" si="105"/>
        <v>222198.85562603272</v>
      </c>
      <c r="W253" s="64">
        <f t="shared" si="105"/>
        <v>361056.45463028277</v>
      </c>
      <c r="X253" s="64">
        <f t="shared" si="105"/>
        <v>275436.22262981109</v>
      </c>
      <c r="Y253" s="64">
        <f t="shared" si="105"/>
        <v>209031.34434168864</v>
      </c>
      <c r="Z253" s="64">
        <f t="shared" si="105"/>
        <v>99199.559942678316</v>
      </c>
      <c r="AA253" s="64">
        <f t="shared" si="105"/>
        <v>131009.56384754242</v>
      </c>
      <c r="AB253" s="64">
        <f t="shared" si="105"/>
        <v>308898.64266310807</v>
      </c>
      <c r="AC253" s="64">
        <f t="shared" si="105"/>
        <v>0</v>
      </c>
      <c r="AD253" s="64">
        <f t="shared" si="105"/>
        <v>0</v>
      </c>
      <c r="AE253" s="64">
        <f t="shared" si="105"/>
        <v>0</v>
      </c>
      <c r="AF253" s="64">
        <f t="shared" si="106"/>
        <v>3810820.0000000005</v>
      </c>
      <c r="AG253" s="59" t="str">
        <f t="shared" si="107"/>
        <v>ok</v>
      </c>
    </row>
    <row r="254" spans="1:33">
      <c r="A254" s="61">
        <v>588</v>
      </c>
      <c r="B254" s="45" t="s">
        <v>175</v>
      </c>
      <c r="C254" s="45" t="s">
        <v>118</v>
      </c>
      <c r="D254" s="45" t="s">
        <v>957</v>
      </c>
      <c r="F254" s="80">
        <v>0</v>
      </c>
      <c r="H254" s="64">
        <f t="shared" si="104"/>
        <v>0</v>
      </c>
      <c r="I254" s="64">
        <f t="shared" si="104"/>
        <v>0</v>
      </c>
      <c r="J254" s="64">
        <f t="shared" si="104"/>
        <v>0</v>
      </c>
      <c r="K254" s="64">
        <f t="shared" si="104"/>
        <v>0</v>
      </c>
      <c r="L254" s="64">
        <f t="shared" si="104"/>
        <v>0</v>
      </c>
      <c r="M254" s="64">
        <f t="shared" si="104"/>
        <v>0</v>
      </c>
      <c r="N254" s="64">
        <f t="shared" si="104"/>
        <v>0</v>
      </c>
      <c r="O254" s="64">
        <f t="shared" si="104"/>
        <v>0</v>
      </c>
      <c r="P254" s="64">
        <f t="shared" si="104"/>
        <v>0</v>
      </c>
      <c r="Q254" s="64">
        <f t="shared" si="104"/>
        <v>0</v>
      </c>
      <c r="R254" s="64">
        <f t="shared" si="105"/>
        <v>0</v>
      </c>
      <c r="S254" s="64">
        <f t="shared" si="105"/>
        <v>0</v>
      </c>
      <c r="T254" s="64">
        <f t="shared" si="105"/>
        <v>0</v>
      </c>
      <c r="U254" s="64">
        <f t="shared" si="105"/>
        <v>0</v>
      </c>
      <c r="V254" s="64">
        <f t="shared" si="105"/>
        <v>0</v>
      </c>
      <c r="W254" s="64">
        <f t="shared" si="105"/>
        <v>0</v>
      </c>
      <c r="X254" s="64">
        <f t="shared" si="105"/>
        <v>0</v>
      </c>
      <c r="Y254" s="64">
        <f t="shared" si="105"/>
        <v>0</v>
      </c>
      <c r="Z254" s="64">
        <f t="shared" si="105"/>
        <v>0</v>
      </c>
      <c r="AA254" s="64">
        <f t="shared" si="105"/>
        <v>0</v>
      </c>
      <c r="AB254" s="64">
        <f t="shared" si="105"/>
        <v>0</v>
      </c>
      <c r="AC254" s="64">
        <f t="shared" si="105"/>
        <v>0</v>
      </c>
      <c r="AD254" s="64">
        <f t="shared" si="105"/>
        <v>0</v>
      </c>
      <c r="AE254" s="64">
        <f t="shared" si="105"/>
        <v>0</v>
      </c>
      <c r="AF254" s="64">
        <f t="shared" si="106"/>
        <v>0</v>
      </c>
      <c r="AG254" s="59" t="str">
        <f t="shared" si="107"/>
        <v>ok</v>
      </c>
    </row>
    <row r="255" spans="1:33">
      <c r="A255" s="61">
        <v>589</v>
      </c>
      <c r="B255" s="45" t="s">
        <v>1026</v>
      </c>
      <c r="C255" s="45" t="s">
        <v>1027</v>
      </c>
      <c r="D255" s="45" t="s">
        <v>957</v>
      </c>
      <c r="F255" s="80">
        <v>0</v>
      </c>
      <c r="H255" s="64">
        <f t="shared" si="104"/>
        <v>0</v>
      </c>
      <c r="I255" s="64">
        <f t="shared" si="104"/>
        <v>0</v>
      </c>
      <c r="J255" s="64">
        <f t="shared" si="104"/>
        <v>0</v>
      </c>
      <c r="K255" s="64">
        <f t="shared" si="104"/>
        <v>0</v>
      </c>
      <c r="L255" s="64">
        <f t="shared" si="104"/>
        <v>0</v>
      </c>
      <c r="M255" s="64">
        <f t="shared" si="104"/>
        <v>0</v>
      </c>
      <c r="N255" s="64">
        <f t="shared" si="104"/>
        <v>0</v>
      </c>
      <c r="O255" s="64">
        <f t="shared" si="104"/>
        <v>0</v>
      </c>
      <c r="P255" s="64">
        <f t="shared" si="104"/>
        <v>0</v>
      </c>
      <c r="Q255" s="64">
        <f t="shared" si="104"/>
        <v>0</v>
      </c>
      <c r="R255" s="64">
        <f t="shared" si="105"/>
        <v>0</v>
      </c>
      <c r="S255" s="64">
        <f t="shared" si="105"/>
        <v>0</v>
      </c>
      <c r="T255" s="64">
        <f t="shared" si="105"/>
        <v>0</v>
      </c>
      <c r="U255" s="64">
        <f t="shared" si="105"/>
        <v>0</v>
      </c>
      <c r="V255" s="64">
        <f t="shared" si="105"/>
        <v>0</v>
      </c>
      <c r="W255" s="64">
        <f t="shared" si="105"/>
        <v>0</v>
      </c>
      <c r="X255" s="64">
        <f t="shared" si="105"/>
        <v>0</v>
      </c>
      <c r="Y255" s="64">
        <f t="shared" si="105"/>
        <v>0</v>
      </c>
      <c r="Z255" s="64">
        <f t="shared" si="105"/>
        <v>0</v>
      </c>
      <c r="AA255" s="64">
        <f t="shared" si="105"/>
        <v>0</v>
      </c>
      <c r="AB255" s="64">
        <f t="shared" si="105"/>
        <v>0</v>
      </c>
      <c r="AC255" s="64">
        <f t="shared" si="105"/>
        <v>0</v>
      </c>
      <c r="AD255" s="64">
        <f t="shared" si="105"/>
        <v>0</v>
      </c>
      <c r="AE255" s="64">
        <f t="shared" si="105"/>
        <v>0</v>
      </c>
      <c r="AF255" s="64">
        <f t="shared" si="106"/>
        <v>0</v>
      </c>
      <c r="AG255" s="59" t="str">
        <f t="shared" si="107"/>
        <v>ok</v>
      </c>
    </row>
    <row r="256" spans="1:33">
      <c r="A256" s="61"/>
      <c r="F256" s="80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G256" s="59"/>
    </row>
    <row r="257" spans="1:33">
      <c r="A257" s="61" t="s">
        <v>1028</v>
      </c>
      <c r="C257" s="45" t="s">
        <v>1029</v>
      </c>
      <c r="F257" s="77">
        <f t="shared" ref="F257:M257" si="108">SUM(F244:F256)</f>
        <v>19664635</v>
      </c>
      <c r="G257" s="63">
        <f t="shared" si="108"/>
        <v>0</v>
      </c>
      <c r="H257" s="63">
        <f t="shared" si="108"/>
        <v>0</v>
      </c>
      <c r="I257" s="63">
        <f t="shared" si="108"/>
        <v>0</v>
      </c>
      <c r="J257" s="63">
        <f t="shared" si="108"/>
        <v>0</v>
      </c>
      <c r="K257" s="63">
        <f t="shared" si="108"/>
        <v>0</v>
      </c>
      <c r="L257" s="63">
        <f t="shared" si="108"/>
        <v>0</v>
      </c>
      <c r="M257" s="63">
        <f t="shared" si="108"/>
        <v>0</v>
      </c>
      <c r="N257" s="63">
        <f>SUM(N244:N256)</f>
        <v>0</v>
      </c>
      <c r="O257" s="63">
        <f>SUM(O244:O256)</f>
        <v>0</v>
      </c>
      <c r="P257" s="63">
        <f>SUM(P244:P256)</f>
        <v>0</v>
      </c>
      <c r="Q257" s="63">
        <f t="shared" ref="Q257:AB257" si="109">SUM(Q244:Q256)</f>
        <v>0</v>
      </c>
      <c r="R257" s="63">
        <f t="shared" si="109"/>
        <v>2612594.2696740092</v>
      </c>
      <c r="S257" s="63">
        <f t="shared" si="109"/>
        <v>0</v>
      </c>
      <c r="T257" s="63">
        <f t="shared" si="109"/>
        <v>2481698.1561298678</v>
      </c>
      <c r="U257" s="63">
        <f t="shared" si="109"/>
        <v>3570368.1075457949</v>
      </c>
      <c r="V257" s="63">
        <f t="shared" si="109"/>
        <v>827232.71870995581</v>
      </c>
      <c r="W257" s="63">
        <f t="shared" si="109"/>
        <v>1190122.7025152654</v>
      </c>
      <c r="X257" s="63">
        <f t="shared" si="109"/>
        <v>293496.45619383408</v>
      </c>
      <c r="Y257" s="63">
        <f t="shared" si="109"/>
        <v>222737.43885957077</v>
      </c>
      <c r="Z257" s="63">
        <f t="shared" si="109"/>
        <v>105704.03203029097</v>
      </c>
      <c r="AA257" s="63">
        <f t="shared" si="109"/>
        <v>8031528.1257571485</v>
      </c>
      <c r="AB257" s="63">
        <f t="shared" si="109"/>
        <v>329152.99258426332</v>
      </c>
      <c r="AC257" s="63">
        <f>SUM(AC244:AC256)</f>
        <v>0</v>
      </c>
      <c r="AD257" s="63">
        <f>SUM(AD244:AD256)</f>
        <v>0</v>
      </c>
      <c r="AE257" s="63">
        <f>SUM(AE244:AE256)</f>
        <v>0</v>
      </c>
      <c r="AF257" s="64">
        <f>SUM(H257:AE257)</f>
        <v>19664635</v>
      </c>
      <c r="AG257" s="59" t="str">
        <f>IF(ABS(AF257-F257)&lt;1,"ok","err")</f>
        <v>ok</v>
      </c>
    </row>
    <row r="258" spans="1:33">
      <c r="A258" s="61"/>
      <c r="F258" s="77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4"/>
      <c r="AG258" s="59"/>
    </row>
    <row r="259" spans="1:33">
      <c r="A259" s="61"/>
      <c r="F259" s="80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G259" s="59"/>
    </row>
    <row r="260" spans="1:33" ht="15">
      <c r="A260" s="66" t="s">
        <v>1030</v>
      </c>
      <c r="F260" s="80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G260" s="59"/>
    </row>
    <row r="261" spans="1:33">
      <c r="A261" s="61">
        <v>590</v>
      </c>
      <c r="B261" s="61" t="s">
        <v>1031</v>
      </c>
      <c r="C261" s="45" t="s">
        <v>1032</v>
      </c>
      <c r="D261" s="45" t="s">
        <v>73</v>
      </c>
      <c r="F261" s="77">
        <v>49187</v>
      </c>
      <c r="H261" s="64">
        <f t="shared" ref="H261:Q269" si="110">IF(VLOOKUP($D261,$C$6:$AE$651,H$2,)=0,0,((VLOOKUP($D261,$C$6:$AE$651,H$2,)/VLOOKUP($D261,$C$6:$AE$651,4,))*$F261))</f>
        <v>0</v>
      </c>
      <c r="I261" s="64">
        <f t="shared" si="110"/>
        <v>0</v>
      </c>
      <c r="J261" s="64">
        <f t="shared" si="110"/>
        <v>0</v>
      </c>
      <c r="K261" s="64">
        <f t="shared" si="110"/>
        <v>0</v>
      </c>
      <c r="L261" s="64">
        <f t="shared" si="110"/>
        <v>0</v>
      </c>
      <c r="M261" s="64">
        <f t="shared" si="110"/>
        <v>0</v>
      </c>
      <c r="N261" s="64">
        <f t="shared" si="110"/>
        <v>0</v>
      </c>
      <c r="O261" s="64">
        <f t="shared" si="110"/>
        <v>0</v>
      </c>
      <c r="P261" s="64">
        <f t="shared" si="110"/>
        <v>0</v>
      </c>
      <c r="Q261" s="64">
        <f t="shared" si="110"/>
        <v>0</v>
      </c>
      <c r="R261" s="64">
        <f t="shared" ref="R261:AE269" si="111">IF(VLOOKUP($D261,$C$6:$AE$651,R$2,)=0,0,((VLOOKUP($D261,$C$6:$AE$651,R$2,)/VLOOKUP($D261,$C$6:$AE$651,4,))*$F261))</f>
        <v>4121.8940448441044</v>
      </c>
      <c r="S261" s="64">
        <f t="shared" si="111"/>
        <v>0</v>
      </c>
      <c r="T261" s="64">
        <f t="shared" si="111"/>
        <v>13083.722665219897</v>
      </c>
      <c r="U261" s="64">
        <f t="shared" si="111"/>
        <v>19275.656574677549</v>
      </c>
      <c r="V261" s="64">
        <f t="shared" si="111"/>
        <v>4361.2408884066326</v>
      </c>
      <c r="W261" s="64">
        <f t="shared" si="111"/>
        <v>6425.2188582258495</v>
      </c>
      <c r="X261" s="64">
        <f t="shared" si="111"/>
        <v>844.14695733176393</v>
      </c>
      <c r="Y261" s="64">
        <f t="shared" si="111"/>
        <v>640.63169189681878</v>
      </c>
      <c r="Z261" s="64">
        <f t="shared" si="111"/>
        <v>16.703212656810624</v>
      </c>
      <c r="AA261" s="64">
        <f t="shared" si="111"/>
        <v>22.059378149318313</v>
      </c>
      <c r="AB261" s="64">
        <f t="shared" si="111"/>
        <v>395.72572859125574</v>
      </c>
      <c r="AC261" s="64">
        <f t="shared" si="111"/>
        <v>0</v>
      </c>
      <c r="AD261" s="64">
        <f t="shared" si="111"/>
        <v>0</v>
      </c>
      <c r="AE261" s="64">
        <f t="shared" si="111"/>
        <v>0</v>
      </c>
      <c r="AF261" s="64">
        <f t="shared" ref="AF261:AF269" si="112">SUM(H261:AE261)</f>
        <v>49186.999999999993</v>
      </c>
      <c r="AG261" s="59" t="str">
        <f>IF(ABS(AF261-F261)&lt;1,"ok","err")</f>
        <v>ok</v>
      </c>
    </row>
    <row r="262" spans="1:33">
      <c r="A262" s="61">
        <v>591</v>
      </c>
      <c r="B262" s="61" t="s">
        <v>267</v>
      </c>
      <c r="C262" s="45" t="s">
        <v>273</v>
      </c>
      <c r="D262" s="45" t="s">
        <v>961</v>
      </c>
      <c r="F262" s="80">
        <v>0</v>
      </c>
      <c r="H262" s="64">
        <f t="shared" si="110"/>
        <v>0</v>
      </c>
      <c r="I262" s="64">
        <f t="shared" si="110"/>
        <v>0</v>
      </c>
      <c r="J262" s="64">
        <f t="shared" si="110"/>
        <v>0</v>
      </c>
      <c r="K262" s="64">
        <f t="shared" si="110"/>
        <v>0</v>
      </c>
      <c r="L262" s="64">
        <f t="shared" si="110"/>
        <v>0</v>
      </c>
      <c r="M262" s="64">
        <f t="shared" si="110"/>
        <v>0</v>
      </c>
      <c r="N262" s="64">
        <f t="shared" si="110"/>
        <v>0</v>
      </c>
      <c r="O262" s="64">
        <f t="shared" si="110"/>
        <v>0</v>
      </c>
      <c r="P262" s="64">
        <f t="shared" si="110"/>
        <v>0</v>
      </c>
      <c r="Q262" s="64">
        <f t="shared" si="110"/>
        <v>0</v>
      </c>
      <c r="R262" s="64">
        <f t="shared" si="111"/>
        <v>0</v>
      </c>
      <c r="S262" s="64">
        <f t="shared" si="111"/>
        <v>0</v>
      </c>
      <c r="T262" s="64">
        <f t="shared" si="111"/>
        <v>0</v>
      </c>
      <c r="U262" s="64">
        <f t="shared" si="111"/>
        <v>0</v>
      </c>
      <c r="V262" s="64">
        <f t="shared" si="111"/>
        <v>0</v>
      </c>
      <c r="W262" s="64">
        <f t="shared" si="111"/>
        <v>0</v>
      </c>
      <c r="X262" s="64">
        <f t="shared" si="111"/>
        <v>0</v>
      </c>
      <c r="Y262" s="64">
        <f t="shared" si="111"/>
        <v>0</v>
      </c>
      <c r="Z262" s="64">
        <f t="shared" si="111"/>
        <v>0</v>
      </c>
      <c r="AA262" s="64">
        <f t="shared" si="111"/>
        <v>0</v>
      </c>
      <c r="AB262" s="64">
        <f t="shared" si="111"/>
        <v>0</v>
      </c>
      <c r="AC262" s="64">
        <f t="shared" si="111"/>
        <v>0</v>
      </c>
      <c r="AD262" s="64">
        <f t="shared" si="111"/>
        <v>0</v>
      </c>
      <c r="AE262" s="64">
        <f t="shared" si="111"/>
        <v>0</v>
      </c>
      <c r="AF262" s="64"/>
      <c r="AG262" s="59"/>
    </row>
    <row r="263" spans="1:33">
      <c r="A263" s="61">
        <v>592</v>
      </c>
      <c r="B263" s="61" t="s">
        <v>1033</v>
      </c>
      <c r="C263" s="45" t="s">
        <v>1034</v>
      </c>
      <c r="D263" s="45" t="s">
        <v>961</v>
      </c>
      <c r="F263" s="80">
        <v>1020355</v>
      </c>
      <c r="H263" s="64">
        <f t="shared" si="110"/>
        <v>0</v>
      </c>
      <c r="I263" s="64">
        <f t="shared" si="110"/>
        <v>0</v>
      </c>
      <c r="J263" s="64">
        <f t="shared" si="110"/>
        <v>0</v>
      </c>
      <c r="K263" s="64">
        <f t="shared" si="110"/>
        <v>0</v>
      </c>
      <c r="L263" s="64">
        <f t="shared" si="110"/>
        <v>0</v>
      </c>
      <c r="M263" s="64">
        <f t="shared" si="110"/>
        <v>0</v>
      </c>
      <c r="N263" s="64">
        <f t="shared" si="110"/>
        <v>0</v>
      </c>
      <c r="O263" s="64">
        <f t="shared" si="110"/>
        <v>0</v>
      </c>
      <c r="P263" s="64">
        <f t="shared" si="110"/>
        <v>0</v>
      </c>
      <c r="Q263" s="64">
        <f t="shared" si="110"/>
        <v>0</v>
      </c>
      <c r="R263" s="64">
        <f t="shared" si="111"/>
        <v>1020355</v>
      </c>
      <c r="S263" s="64">
        <f t="shared" si="111"/>
        <v>0</v>
      </c>
      <c r="T263" s="64">
        <f t="shared" si="111"/>
        <v>0</v>
      </c>
      <c r="U263" s="64">
        <f t="shared" si="111"/>
        <v>0</v>
      </c>
      <c r="V263" s="64">
        <f t="shared" si="111"/>
        <v>0</v>
      </c>
      <c r="W263" s="64">
        <f t="shared" si="111"/>
        <v>0</v>
      </c>
      <c r="X263" s="64">
        <f t="shared" si="111"/>
        <v>0</v>
      </c>
      <c r="Y263" s="64">
        <f t="shared" si="111"/>
        <v>0</v>
      </c>
      <c r="Z263" s="64">
        <f t="shared" si="111"/>
        <v>0</v>
      </c>
      <c r="AA263" s="64">
        <f t="shared" si="111"/>
        <v>0</v>
      </c>
      <c r="AB263" s="64">
        <f t="shared" si="111"/>
        <v>0</v>
      </c>
      <c r="AC263" s="64">
        <f t="shared" si="111"/>
        <v>0</v>
      </c>
      <c r="AD263" s="64">
        <f t="shared" si="111"/>
        <v>0</v>
      </c>
      <c r="AE263" s="64">
        <f t="shared" si="111"/>
        <v>0</v>
      </c>
      <c r="AF263" s="64">
        <f t="shared" si="112"/>
        <v>1020355</v>
      </c>
      <c r="AG263" s="59" t="str">
        <f t="shared" ref="AG263:AG269" si="113">IF(ABS(AF263-F263)&lt;1,"ok","err")</f>
        <v>ok</v>
      </c>
    </row>
    <row r="264" spans="1:33">
      <c r="A264" s="61">
        <v>593</v>
      </c>
      <c r="B264" s="61" t="s">
        <v>1035</v>
      </c>
      <c r="C264" s="45" t="s">
        <v>1036</v>
      </c>
      <c r="D264" s="45" t="s">
        <v>964</v>
      </c>
      <c r="F264" s="80">
        <v>23143806.999999989</v>
      </c>
      <c r="H264" s="64">
        <f t="shared" si="110"/>
        <v>0</v>
      </c>
      <c r="I264" s="64">
        <f t="shared" si="110"/>
        <v>0</v>
      </c>
      <c r="J264" s="64">
        <f t="shared" si="110"/>
        <v>0</v>
      </c>
      <c r="K264" s="64">
        <f t="shared" si="110"/>
        <v>0</v>
      </c>
      <c r="L264" s="64">
        <f t="shared" si="110"/>
        <v>0</v>
      </c>
      <c r="M264" s="64">
        <f t="shared" si="110"/>
        <v>0</v>
      </c>
      <c r="N264" s="64">
        <f t="shared" si="110"/>
        <v>0</v>
      </c>
      <c r="O264" s="64">
        <f t="shared" si="110"/>
        <v>0</v>
      </c>
      <c r="P264" s="64">
        <f t="shared" si="110"/>
        <v>0</v>
      </c>
      <c r="Q264" s="64">
        <f t="shared" si="110"/>
        <v>0</v>
      </c>
      <c r="R264" s="64">
        <f t="shared" si="111"/>
        <v>0</v>
      </c>
      <c r="S264" s="64">
        <f t="shared" si="111"/>
        <v>0</v>
      </c>
      <c r="T264" s="64">
        <f t="shared" si="111"/>
        <v>7422218.9048999958</v>
      </c>
      <c r="U264" s="64">
        <f t="shared" si="111"/>
        <v>9935636.3450999949</v>
      </c>
      <c r="V264" s="64">
        <f t="shared" si="111"/>
        <v>2474072.9682999989</v>
      </c>
      <c r="W264" s="64">
        <f t="shared" si="111"/>
        <v>3311878.7816999992</v>
      </c>
      <c r="X264" s="64">
        <f t="shared" si="111"/>
        <v>0</v>
      </c>
      <c r="Y264" s="64">
        <f t="shared" si="111"/>
        <v>0</v>
      </c>
      <c r="Z264" s="64">
        <f t="shared" si="111"/>
        <v>0</v>
      </c>
      <c r="AA264" s="64">
        <f t="shared" si="111"/>
        <v>0</v>
      </c>
      <c r="AB264" s="64">
        <f t="shared" si="111"/>
        <v>0</v>
      </c>
      <c r="AC264" s="64">
        <f t="shared" si="111"/>
        <v>0</v>
      </c>
      <c r="AD264" s="64">
        <f t="shared" si="111"/>
        <v>0</v>
      </c>
      <c r="AE264" s="64">
        <f t="shared" si="111"/>
        <v>0</v>
      </c>
      <c r="AF264" s="64">
        <f t="shared" si="112"/>
        <v>23143806.999999993</v>
      </c>
      <c r="AG264" s="59" t="str">
        <f t="shared" si="113"/>
        <v>ok</v>
      </c>
    </row>
    <row r="265" spans="1:33">
      <c r="A265" s="61">
        <v>594</v>
      </c>
      <c r="B265" s="61" t="s">
        <v>1037</v>
      </c>
      <c r="C265" s="45" t="s">
        <v>1038</v>
      </c>
      <c r="D265" s="45" t="s">
        <v>967</v>
      </c>
      <c r="F265" s="80">
        <v>2008810</v>
      </c>
      <c r="H265" s="64">
        <f t="shared" si="110"/>
        <v>0</v>
      </c>
      <c r="I265" s="64">
        <f t="shared" si="110"/>
        <v>0</v>
      </c>
      <c r="J265" s="64">
        <f t="shared" si="110"/>
        <v>0</v>
      </c>
      <c r="K265" s="64">
        <f t="shared" si="110"/>
        <v>0</v>
      </c>
      <c r="L265" s="64">
        <f t="shared" si="110"/>
        <v>0</v>
      </c>
      <c r="M265" s="64">
        <f t="shared" si="110"/>
        <v>0</v>
      </c>
      <c r="N265" s="64">
        <f t="shared" si="110"/>
        <v>0</v>
      </c>
      <c r="O265" s="64">
        <f t="shared" si="110"/>
        <v>0</v>
      </c>
      <c r="P265" s="64">
        <f t="shared" si="110"/>
        <v>0</v>
      </c>
      <c r="Q265" s="64">
        <f t="shared" si="110"/>
        <v>0</v>
      </c>
      <c r="R265" s="64">
        <f t="shared" si="111"/>
        <v>0</v>
      </c>
      <c r="S265" s="64">
        <f t="shared" si="111"/>
        <v>0</v>
      </c>
      <c r="T265" s="64">
        <f t="shared" si="111"/>
        <v>452132.91074999992</v>
      </c>
      <c r="U265" s="64">
        <f t="shared" si="111"/>
        <v>1054474.58925</v>
      </c>
      <c r="V265" s="64">
        <f t="shared" si="111"/>
        <v>150710.97024999998</v>
      </c>
      <c r="W265" s="64">
        <f t="shared" si="111"/>
        <v>351491.52974999999</v>
      </c>
      <c r="X265" s="64">
        <f t="shared" si="111"/>
        <v>0</v>
      </c>
      <c r="Y265" s="64">
        <f t="shared" si="111"/>
        <v>0</v>
      </c>
      <c r="Z265" s="64">
        <f t="shared" si="111"/>
        <v>0</v>
      </c>
      <c r="AA265" s="64">
        <f t="shared" si="111"/>
        <v>0</v>
      </c>
      <c r="AB265" s="64">
        <f t="shared" si="111"/>
        <v>0</v>
      </c>
      <c r="AC265" s="64">
        <f t="shared" si="111"/>
        <v>0</v>
      </c>
      <c r="AD265" s="64">
        <f t="shared" si="111"/>
        <v>0</v>
      </c>
      <c r="AE265" s="64">
        <f t="shared" si="111"/>
        <v>0</v>
      </c>
      <c r="AF265" s="64">
        <f t="shared" si="112"/>
        <v>2008810</v>
      </c>
      <c r="AG265" s="59" t="str">
        <f t="shared" si="113"/>
        <v>ok</v>
      </c>
    </row>
    <row r="266" spans="1:33">
      <c r="A266" s="61">
        <v>595</v>
      </c>
      <c r="B266" s="61" t="s">
        <v>1039</v>
      </c>
      <c r="C266" s="45" t="s">
        <v>1040</v>
      </c>
      <c r="D266" s="45" t="s">
        <v>968</v>
      </c>
      <c r="F266" s="80">
        <v>400489</v>
      </c>
      <c r="H266" s="64">
        <f t="shared" si="110"/>
        <v>0</v>
      </c>
      <c r="I266" s="64">
        <f t="shared" si="110"/>
        <v>0</v>
      </c>
      <c r="J266" s="64">
        <f t="shared" si="110"/>
        <v>0</v>
      </c>
      <c r="K266" s="64">
        <f t="shared" si="110"/>
        <v>0</v>
      </c>
      <c r="L266" s="64">
        <f t="shared" si="110"/>
        <v>0</v>
      </c>
      <c r="M266" s="64">
        <f t="shared" si="110"/>
        <v>0</v>
      </c>
      <c r="N266" s="64">
        <f t="shared" si="110"/>
        <v>0</v>
      </c>
      <c r="O266" s="64">
        <f t="shared" si="110"/>
        <v>0</v>
      </c>
      <c r="P266" s="64">
        <f t="shared" si="110"/>
        <v>0</v>
      </c>
      <c r="Q266" s="64">
        <f t="shared" si="110"/>
        <v>0</v>
      </c>
      <c r="R266" s="64">
        <f t="shared" si="111"/>
        <v>0</v>
      </c>
      <c r="S266" s="64">
        <f t="shared" si="111"/>
        <v>0</v>
      </c>
      <c r="T266" s="64">
        <f t="shared" si="111"/>
        <v>0</v>
      </c>
      <c r="U266" s="64">
        <f t="shared" si="111"/>
        <v>0</v>
      </c>
      <c r="V266" s="64">
        <f t="shared" si="111"/>
        <v>0</v>
      </c>
      <c r="W266" s="64">
        <f t="shared" si="111"/>
        <v>0</v>
      </c>
      <c r="X266" s="64">
        <f t="shared" si="111"/>
        <v>227691.56262483032</v>
      </c>
      <c r="Y266" s="64">
        <f t="shared" si="111"/>
        <v>172797.43737516965</v>
      </c>
      <c r="Z266" s="64">
        <f t="shared" si="111"/>
        <v>0</v>
      </c>
      <c r="AA266" s="64">
        <f t="shared" si="111"/>
        <v>0</v>
      </c>
      <c r="AB266" s="64">
        <f t="shared" si="111"/>
        <v>0</v>
      </c>
      <c r="AC266" s="64">
        <f t="shared" si="111"/>
        <v>0</v>
      </c>
      <c r="AD266" s="64">
        <f t="shared" si="111"/>
        <v>0</v>
      </c>
      <c r="AE266" s="64">
        <f t="shared" si="111"/>
        <v>0</v>
      </c>
      <c r="AF266" s="64">
        <f t="shared" si="112"/>
        <v>400489</v>
      </c>
      <c r="AG266" s="59" t="str">
        <f t="shared" si="113"/>
        <v>ok</v>
      </c>
    </row>
    <row r="267" spans="1:33">
      <c r="A267" s="61">
        <v>596</v>
      </c>
      <c r="B267" s="61" t="s">
        <v>1175</v>
      </c>
      <c r="C267" s="45" t="s">
        <v>1176</v>
      </c>
      <c r="D267" s="45" t="s">
        <v>975</v>
      </c>
      <c r="F267" s="80">
        <v>413084</v>
      </c>
      <c r="H267" s="64">
        <f t="shared" si="110"/>
        <v>0</v>
      </c>
      <c r="I267" s="64">
        <f t="shared" si="110"/>
        <v>0</v>
      </c>
      <c r="J267" s="64">
        <f t="shared" si="110"/>
        <v>0</v>
      </c>
      <c r="K267" s="64">
        <f t="shared" si="110"/>
        <v>0</v>
      </c>
      <c r="L267" s="64">
        <f t="shared" si="110"/>
        <v>0</v>
      </c>
      <c r="M267" s="64">
        <f t="shared" si="110"/>
        <v>0</v>
      </c>
      <c r="N267" s="64">
        <f t="shared" si="110"/>
        <v>0</v>
      </c>
      <c r="O267" s="64">
        <f t="shared" si="110"/>
        <v>0</v>
      </c>
      <c r="P267" s="64">
        <f t="shared" si="110"/>
        <v>0</v>
      </c>
      <c r="Q267" s="64">
        <f t="shared" si="110"/>
        <v>0</v>
      </c>
      <c r="R267" s="64">
        <f t="shared" si="111"/>
        <v>0</v>
      </c>
      <c r="S267" s="64">
        <f t="shared" si="111"/>
        <v>0</v>
      </c>
      <c r="T267" s="64">
        <f t="shared" si="111"/>
        <v>0</v>
      </c>
      <c r="U267" s="64">
        <f t="shared" si="111"/>
        <v>0</v>
      </c>
      <c r="V267" s="64">
        <f t="shared" si="111"/>
        <v>0</v>
      </c>
      <c r="W267" s="64">
        <f t="shared" si="111"/>
        <v>0</v>
      </c>
      <c r="X267" s="64">
        <f t="shared" si="111"/>
        <v>0</v>
      </c>
      <c r="Y267" s="64">
        <f t="shared" si="111"/>
        <v>0</v>
      </c>
      <c r="Z267" s="64">
        <f t="shared" si="111"/>
        <v>0</v>
      </c>
      <c r="AA267" s="64">
        <f t="shared" si="111"/>
        <v>0</v>
      </c>
      <c r="AB267" s="64">
        <f t="shared" si="111"/>
        <v>413084</v>
      </c>
      <c r="AC267" s="64">
        <f t="shared" si="111"/>
        <v>0</v>
      </c>
      <c r="AD267" s="64">
        <f t="shared" si="111"/>
        <v>0</v>
      </c>
      <c r="AE267" s="64">
        <f t="shared" si="111"/>
        <v>0</v>
      </c>
      <c r="AF267" s="64">
        <f t="shared" si="112"/>
        <v>413084</v>
      </c>
      <c r="AG267" s="59" t="str">
        <f t="shared" si="113"/>
        <v>ok</v>
      </c>
    </row>
    <row r="268" spans="1:33">
      <c r="A268" s="61">
        <v>597</v>
      </c>
      <c r="B268" s="61" t="s">
        <v>1041</v>
      </c>
      <c r="C268" s="45" t="s">
        <v>1042</v>
      </c>
      <c r="D268" s="45" t="s">
        <v>972</v>
      </c>
      <c r="F268" s="80">
        <v>0</v>
      </c>
      <c r="H268" s="64">
        <f t="shared" si="110"/>
        <v>0</v>
      </c>
      <c r="I268" s="64">
        <f t="shared" si="110"/>
        <v>0</v>
      </c>
      <c r="J268" s="64">
        <f t="shared" si="110"/>
        <v>0</v>
      </c>
      <c r="K268" s="64">
        <f t="shared" si="110"/>
        <v>0</v>
      </c>
      <c r="L268" s="64">
        <f t="shared" si="110"/>
        <v>0</v>
      </c>
      <c r="M268" s="64">
        <f t="shared" si="110"/>
        <v>0</v>
      </c>
      <c r="N268" s="64">
        <f t="shared" si="110"/>
        <v>0</v>
      </c>
      <c r="O268" s="64">
        <f t="shared" si="110"/>
        <v>0</v>
      </c>
      <c r="P268" s="64">
        <f t="shared" si="110"/>
        <v>0</v>
      </c>
      <c r="Q268" s="64">
        <f t="shared" si="110"/>
        <v>0</v>
      </c>
      <c r="R268" s="64">
        <f t="shared" si="111"/>
        <v>0</v>
      </c>
      <c r="S268" s="64">
        <f t="shared" si="111"/>
        <v>0</v>
      </c>
      <c r="T268" s="64">
        <f t="shared" si="111"/>
        <v>0</v>
      </c>
      <c r="U268" s="64">
        <f t="shared" si="111"/>
        <v>0</v>
      </c>
      <c r="V268" s="64">
        <f t="shared" si="111"/>
        <v>0</v>
      </c>
      <c r="W268" s="64">
        <f t="shared" si="111"/>
        <v>0</v>
      </c>
      <c r="X268" s="64">
        <f t="shared" si="111"/>
        <v>0</v>
      </c>
      <c r="Y268" s="64">
        <f t="shared" si="111"/>
        <v>0</v>
      </c>
      <c r="Z268" s="64">
        <f t="shared" si="111"/>
        <v>0</v>
      </c>
      <c r="AA268" s="64">
        <f t="shared" si="111"/>
        <v>0</v>
      </c>
      <c r="AB268" s="64">
        <f t="shared" si="111"/>
        <v>0</v>
      </c>
      <c r="AC268" s="64">
        <f t="shared" si="111"/>
        <v>0</v>
      </c>
      <c r="AD268" s="64">
        <f t="shared" si="111"/>
        <v>0</v>
      </c>
      <c r="AE268" s="64">
        <f t="shared" si="111"/>
        <v>0</v>
      </c>
      <c r="AF268" s="64">
        <f t="shared" si="112"/>
        <v>0</v>
      </c>
      <c r="AG268" s="59" t="str">
        <f t="shared" si="113"/>
        <v>ok</v>
      </c>
    </row>
    <row r="269" spans="1:33">
      <c r="A269" s="61">
        <v>598</v>
      </c>
      <c r="B269" s="61" t="s">
        <v>274</v>
      </c>
      <c r="C269" s="45" t="s">
        <v>275</v>
      </c>
      <c r="D269" s="45" t="s">
        <v>957</v>
      </c>
      <c r="F269" s="80">
        <v>747488</v>
      </c>
      <c r="H269" s="64">
        <f t="shared" si="110"/>
        <v>0</v>
      </c>
      <c r="I269" s="64">
        <f t="shared" si="110"/>
        <v>0</v>
      </c>
      <c r="J269" s="64">
        <f t="shared" si="110"/>
        <v>0</v>
      </c>
      <c r="K269" s="64">
        <f t="shared" si="110"/>
        <v>0</v>
      </c>
      <c r="L269" s="64">
        <f t="shared" si="110"/>
        <v>0</v>
      </c>
      <c r="M269" s="64">
        <f t="shared" si="110"/>
        <v>0</v>
      </c>
      <c r="N269" s="64">
        <f t="shared" si="110"/>
        <v>0</v>
      </c>
      <c r="O269" s="64">
        <f t="shared" si="110"/>
        <v>0</v>
      </c>
      <c r="P269" s="64">
        <f t="shared" si="110"/>
        <v>0</v>
      </c>
      <c r="Q269" s="64">
        <f t="shared" si="110"/>
        <v>0</v>
      </c>
      <c r="R269" s="64">
        <f t="shared" si="111"/>
        <v>89095.40726600874</v>
      </c>
      <c r="S269" s="64">
        <f t="shared" si="111"/>
        <v>0</v>
      </c>
      <c r="T269" s="64">
        <f t="shared" si="111"/>
        <v>130752.1569065387</v>
      </c>
      <c r="U269" s="64">
        <f t="shared" si="111"/>
        <v>212462.43629351226</v>
      </c>
      <c r="V269" s="64">
        <f t="shared" si="111"/>
        <v>43584.052302179567</v>
      </c>
      <c r="W269" s="64">
        <f t="shared" si="111"/>
        <v>70820.812097837421</v>
      </c>
      <c r="X269" s="64">
        <f t="shared" si="111"/>
        <v>54026.501168019546</v>
      </c>
      <c r="Y269" s="64">
        <f t="shared" si="111"/>
        <v>41001.259970106214</v>
      </c>
      <c r="Z269" s="64">
        <f t="shared" si="111"/>
        <v>19457.880630004234</v>
      </c>
      <c r="AA269" s="64">
        <f t="shared" si="111"/>
        <v>25697.376643680833</v>
      </c>
      <c r="AB269" s="64">
        <f t="shared" si="111"/>
        <v>60590.116722112652</v>
      </c>
      <c r="AC269" s="64">
        <f t="shared" si="111"/>
        <v>0</v>
      </c>
      <c r="AD269" s="64">
        <f t="shared" si="111"/>
        <v>0</v>
      </c>
      <c r="AE269" s="64">
        <f t="shared" si="111"/>
        <v>0</v>
      </c>
      <c r="AF269" s="64">
        <f t="shared" si="112"/>
        <v>747488</v>
      </c>
      <c r="AG269" s="59" t="str">
        <f t="shared" si="113"/>
        <v>ok</v>
      </c>
    </row>
    <row r="270" spans="1:33">
      <c r="A270" s="61"/>
      <c r="B270" s="61"/>
      <c r="F270" s="80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59"/>
    </row>
    <row r="271" spans="1:33">
      <c r="A271" s="61" t="s">
        <v>1043</v>
      </c>
      <c r="B271" s="61"/>
      <c r="C271" s="45" t="s">
        <v>1044</v>
      </c>
      <c r="F271" s="77">
        <f t="shared" ref="F271:M271" si="114">SUM(F261:F270)</f>
        <v>27783219.999999989</v>
      </c>
      <c r="G271" s="63">
        <f t="shared" si="114"/>
        <v>0</v>
      </c>
      <c r="H271" s="63">
        <f t="shared" si="114"/>
        <v>0</v>
      </c>
      <c r="I271" s="63">
        <f t="shared" si="114"/>
        <v>0</v>
      </c>
      <c r="J271" s="63">
        <f t="shared" si="114"/>
        <v>0</v>
      </c>
      <c r="K271" s="63">
        <f t="shared" si="114"/>
        <v>0</v>
      </c>
      <c r="L271" s="63">
        <f t="shared" si="114"/>
        <v>0</v>
      </c>
      <c r="M271" s="63">
        <f t="shared" si="114"/>
        <v>0</v>
      </c>
      <c r="N271" s="63">
        <f>SUM(N261:N270)</f>
        <v>0</v>
      </c>
      <c r="O271" s="63">
        <f>SUM(O261:O270)</f>
        <v>0</v>
      </c>
      <c r="P271" s="63">
        <f>SUM(P261:P270)</f>
        <v>0</v>
      </c>
      <c r="Q271" s="63">
        <f t="shared" ref="Q271:AB271" si="115">SUM(Q261:Q270)</f>
        <v>0</v>
      </c>
      <c r="R271" s="63">
        <f t="shared" si="115"/>
        <v>1113572.3013108529</v>
      </c>
      <c r="S271" s="63">
        <f t="shared" si="115"/>
        <v>0</v>
      </c>
      <c r="T271" s="63">
        <f t="shared" si="115"/>
        <v>8018187.6952217538</v>
      </c>
      <c r="U271" s="63">
        <f t="shared" si="115"/>
        <v>11221849.027218185</v>
      </c>
      <c r="V271" s="63">
        <f t="shared" si="115"/>
        <v>2672729.2317405846</v>
      </c>
      <c r="W271" s="63">
        <f t="shared" si="115"/>
        <v>3740616.3424060624</v>
      </c>
      <c r="X271" s="63">
        <f t="shared" si="115"/>
        <v>282562.21075018164</v>
      </c>
      <c r="Y271" s="63">
        <f t="shared" si="115"/>
        <v>214439.32903717269</v>
      </c>
      <c r="Z271" s="63">
        <f t="shared" si="115"/>
        <v>19474.583842661046</v>
      </c>
      <c r="AA271" s="63">
        <f t="shared" si="115"/>
        <v>25719.436021830152</v>
      </c>
      <c r="AB271" s="63">
        <f t="shared" si="115"/>
        <v>474069.8424507039</v>
      </c>
      <c r="AC271" s="63">
        <f>SUM(AC261:AC270)</f>
        <v>0</v>
      </c>
      <c r="AD271" s="63">
        <f>SUM(AD261:AD270)</f>
        <v>0</v>
      </c>
      <c r="AE271" s="63">
        <f>SUM(AE261:AE270)</f>
        <v>0</v>
      </c>
      <c r="AF271" s="64">
        <f>SUM(H271:AE271)</f>
        <v>27783219.999999989</v>
      </c>
      <c r="AG271" s="59" t="str">
        <f>IF(ABS(AF271-F271)&lt;1,"ok","err")</f>
        <v>ok</v>
      </c>
    </row>
    <row r="272" spans="1:33">
      <c r="A272" s="61"/>
      <c r="B272" s="61"/>
      <c r="F272" s="80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G272" s="59"/>
    </row>
    <row r="273" spans="1:33">
      <c r="A273" s="61" t="s">
        <v>1177</v>
      </c>
      <c r="B273" s="61"/>
      <c r="F273" s="77">
        <f>F257+F271</f>
        <v>47447854.999999985</v>
      </c>
      <c r="G273" s="64">
        <f t="shared" ref="G273:M273" si="116">G257+G271</f>
        <v>0</v>
      </c>
      <c r="H273" s="64">
        <f t="shared" si="116"/>
        <v>0</v>
      </c>
      <c r="I273" s="64">
        <f t="shared" si="116"/>
        <v>0</v>
      </c>
      <c r="J273" s="64">
        <f t="shared" si="116"/>
        <v>0</v>
      </c>
      <c r="K273" s="64">
        <f t="shared" si="116"/>
        <v>0</v>
      </c>
      <c r="L273" s="64">
        <f t="shared" si="116"/>
        <v>0</v>
      </c>
      <c r="M273" s="64">
        <f t="shared" si="116"/>
        <v>0</v>
      </c>
      <c r="N273" s="64">
        <f>N257+N271</f>
        <v>0</v>
      </c>
      <c r="O273" s="64">
        <f>O257+O271</f>
        <v>0</v>
      </c>
      <c r="P273" s="64">
        <f>P257+P271</f>
        <v>0</v>
      </c>
      <c r="Q273" s="64">
        <f t="shared" ref="Q273:AB273" si="117">Q257+Q271</f>
        <v>0</v>
      </c>
      <c r="R273" s="64">
        <f t="shared" si="117"/>
        <v>3726166.5709848618</v>
      </c>
      <c r="S273" s="64">
        <f t="shared" si="117"/>
        <v>0</v>
      </c>
      <c r="T273" s="64">
        <f t="shared" si="117"/>
        <v>10499885.851351622</v>
      </c>
      <c r="U273" s="64">
        <f t="shared" si="117"/>
        <v>14792217.13476398</v>
      </c>
      <c r="V273" s="64">
        <f t="shared" si="117"/>
        <v>3499961.9504505405</v>
      </c>
      <c r="W273" s="64">
        <f t="shared" si="117"/>
        <v>4930739.0449213274</v>
      </c>
      <c r="X273" s="64">
        <f t="shared" si="117"/>
        <v>576058.66694401577</v>
      </c>
      <c r="Y273" s="64">
        <f t="shared" si="117"/>
        <v>437176.76789674349</v>
      </c>
      <c r="Z273" s="64">
        <f t="shared" si="117"/>
        <v>125178.61587295201</v>
      </c>
      <c r="AA273" s="64">
        <f t="shared" si="117"/>
        <v>8057247.5617789784</v>
      </c>
      <c r="AB273" s="64">
        <f t="shared" si="117"/>
        <v>803222.83503496717</v>
      </c>
      <c r="AC273" s="64">
        <f>AC257+AC271</f>
        <v>0</v>
      </c>
      <c r="AD273" s="64">
        <f>AD257+AD271</f>
        <v>0</v>
      </c>
      <c r="AE273" s="64">
        <f>AE257+AE271</f>
        <v>0</v>
      </c>
      <c r="AF273" s="64">
        <f>SUM(H273:AE273)</f>
        <v>47447854.999999985</v>
      </c>
      <c r="AG273" s="59" t="str">
        <f>IF(ABS(AF273-F273)&lt;1,"ok","err")</f>
        <v>ok</v>
      </c>
    </row>
    <row r="274" spans="1:33">
      <c r="A274" s="61"/>
      <c r="B274" s="61"/>
      <c r="F274" s="80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G274" s="59"/>
    </row>
    <row r="275" spans="1:33">
      <c r="A275" s="61" t="s">
        <v>1178</v>
      </c>
      <c r="B275" s="61"/>
      <c r="F275" s="77">
        <f t="shared" ref="F275:M275" si="118">F273+F239</f>
        <v>62552093.999999985</v>
      </c>
      <c r="G275" s="64">
        <f t="shared" si="118"/>
        <v>0</v>
      </c>
      <c r="H275" s="64">
        <f t="shared" si="118"/>
        <v>0</v>
      </c>
      <c r="I275" s="64">
        <f t="shared" si="118"/>
        <v>0</v>
      </c>
      <c r="J275" s="64">
        <f t="shared" si="118"/>
        <v>0</v>
      </c>
      <c r="K275" s="64">
        <f t="shared" si="118"/>
        <v>0</v>
      </c>
      <c r="L275" s="64">
        <f t="shared" si="118"/>
        <v>0</v>
      </c>
      <c r="M275" s="64">
        <f t="shared" si="118"/>
        <v>0</v>
      </c>
      <c r="N275" s="64">
        <f>N273+N239</f>
        <v>5284960.6065975213</v>
      </c>
      <c r="O275" s="64">
        <f>O273+O239</f>
        <v>5150004.3008271726</v>
      </c>
      <c r="P275" s="64">
        <f>P273+P239</f>
        <v>4669274.0925753033</v>
      </c>
      <c r="Q275" s="64">
        <f t="shared" ref="Q275:AB275" si="119">Q273+Q239</f>
        <v>0</v>
      </c>
      <c r="R275" s="64">
        <f t="shared" si="119"/>
        <v>3726166.5709848618</v>
      </c>
      <c r="S275" s="64">
        <f t="shared" si="119"/>
        <v>0</v>
      </c>
      <c r="T275" s="64">
        <f t="shared" si="119"/>
        <v>10499885.851351622</v>
      </c>
      <c r="U275" s="64">
        <f t="shared" si="119"/>
        <v>14792217.13476398</v>
      </c>
      <c r="V275" s="64">
        <f t="shared" si="119"/>
        <v>3499961.9504505405</v>
      </c>
      <c r="W275" s="64">
        <f t="shared" si="119"/>
        <v>4930739.0449213274</v>
      </c>
      <c r="X275" s="64">
        <f t="shared" si="119"/>
        <v>576058.66694401577</v>
      </c>
      <c r="Y275" s="64">
        <f t="shared" si="119"/>
        <v>437176.76789674349</v>
      </c>
      <c r="Z275" s="64">
        <f t="shared" si="119"/>
        <v>125178.61587295201</v>
      </c>
      <c r="AA275" s="64">
        <f t="shared" si="119"/>
        <v>8057247.5617789784</v>
      </c>
      <c r="AB275" s="64">
        <f t="shared" si="119"/>
        <v>803222.83503496717</v>
      </c>
      <c r="AC275" s="64">
        <f>AC273+AC239</f>
        <v>0</v>
      </c>
      <c r="AD275" s="64">
        <f>AD273+AD239</f>
        <v>0</v>
      </c>
      <c r="AE275" s="64">
        <f>AE273+AE239</f>
        <v>0</v>
      </c>
      <c r="AF275" s="64">
        <f>SUM(H275:AE275)</f>
        <v>62552093.99999997</v>
      </c>
      <c r="AG275" s="59" t="str">
        <f>IF(ABS(AF275-F275)&lt;1,"ok","err")</f>
        <v>ok</v>
      </c>
    </row>
    <row r="276" spans="1:33">
      <c r="A276" s="61"/>
      <c r="B276" s="61"/>
      <c r="F276" s="80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G276" s="59"/>
    </row>
    <row r="277" spans="1:33">
      <c r="A277" s="61" t="s">
        <v>277</v>
      </c>
      <c r="B277" s="61"/>
      <c r="C277" s="45" t="s">
        <v>1045</v>
      </c>
      <c r="F277" s="77">
        <f>F221+F239+F273</f>
        <v>593179134.16695869</v>
      </c>
      <c r="G277" s="63">
        <f>G275+G219</f>
        <v>0</v>
      </c>
      <c r="H277" s="63">
        <f t="shared" ref="H277:M277" si="120">H221+H239+H273</f>
        <v>25854185.017924398</v>
      </c>
      <c r="I277" s="63">
        <f t="shared" si="120"/>
        <v>25193974.742304482</v>
      </c>
      <c r="J277" s="63">
        <f t="shared" si="120"/>
        <v>22842228.216070492</v>
      </c>
      <c r="K277" s="63">
        <f t="shared" si="120"/>
        <v>456736652.19065928</v>
      </c>
      <c r="L277" s="63">
        <f t="shared" si="120"/>
        <v>0</v>
      </c>
      <c r="M277" s="63">
        <f t="shared" si="120"/>
        <v>0</v>
      </c>
      <c r="N277" s="63">
        <f>N221+N239+N273</f>
        <v>5284960.6065975213</v>
      </c>
      <c r="O277" s="63">
        <f>O221+O239+O273</f>
        <v>5150004.3008271726</v>
      </c>
      <c r="P277" s="63">
        <f>P221+P239+P273</f>
        <v>4669274.0925753033</v>
      </c>
      <c r="Q277" s="63">
        <f t="shared" ref="Q277:AB277" si="121">Q221+Q239+Q273</f>
        <v>0</v>
      </c>
      <c r="R277" s="63">
        <f t="shared" si="121"/>
        <v>3726166.5709848618</v>
      </c>
      <c r="S277" s="63">
        <f t="shared" si="121"/>
        <v>0</v>
      </c>
      <c r="T277" s="63">
        <f t="shared" si="121"/>
        <v>10499885.851351622</v>
      </c>
      <c r="U277" s="63">
        <f t="shared" si="121"/>
        <v>14792217.13476398</v>
      </c>
      <c r="V277" s="63">
        <f t="shared" si="121"/>
        <v>3499961.9504505405</v>
      </c>
      <c r="W277" s="63">
        <f t="shared" si="121"/>
        <v>4930739.0449213274</v>
      </c>
      <c r="X277" s="63">
        <f t="shared" si="121"/>
        <v>576058.66694401577</v>
      </c>
      <c r="Y277" s="63">
        <f t="shared" si="121"/>
        <v>437176.76789674349</v>
      </c>
      <c r="Z277" s="63">
        <f t="shared" si="121"/>
        <v>125178.61587295201</v>
      </c>
      <c r="AA277" s="63">
        <f t="shared" si="121"/>
        <v>8057247.5617789784</v>
      </c>
      <c r="AB277" s="63">
        <f t="shared" si="121"/>
        <v>803222.83503496717</v>
      </c>
      <c r="AC277" s="63">
        <f>AC221+AC239+AC273</f>
        <v>0</v>
      </c>
      <c r="AD277" s="63">
        <f>AD221+AD239+AD273</f>
        <v>0</v>
      </c>
      <c r="AE277" s="63">
        <f>AE221+AE239+AE273</f>
        <v>0</v>
      </c>
      <c r="AF277" s="64">
        <f>SUM(H277:AE277)</f>
        <v>593179134.16695869</v>
      </c>
      <c r="AG277" s="59" t="str">
        <f>IF(ABS(AF277-F277)&lt;1,"ok","err")</f>
        <v>ok</v>
      </c>
    </row>
    <row r="278" spans="1:33" ht="15">
      <c r="A278" s="66"/>
      <c r="B278" s="61"/>
      <c r="F278" s="80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G278" s="59"/>
    </row>
    <row r="279" spans="1:33" ht="15">
      <c r="A279" s="66"/>
      <c r="B279" s="61"/>
      <c r="F279" s="80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G279" s="59"/>
    </row>
    <row r="280" spans="1:33" ht="15">
      <c r="A280" s="60" t="s">
        <v>1046</v>
      </c>
      <c r="B280" s="61"/>
      <c r="F280" s="80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G280" s="59"/>
    </row>
    <row r="281" spans="1:33" ht="15">
      <c r="A281" s="66"/>
      <c r="B281" s="61"/>
      <c r="F281" s="80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G281" s="59"/>
    </row>
    <row r="282" spans="1:33" ht="15">
      <c r="A282" s="66" t="s">
        <v>1047</v>
      </c>
      <c r="B282" s="61"/>
      <c r="F282" s="80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G282" s="59"/>
    </row>
    <row r="283" spans="1:33">
      <c r="A283" s="61">
        <v>901</v>
      </c>
      <c r="B283" s="61" t="s">
        <v>1048</v>
      </c>
      <c r="C283" s="45" t="s">
        <v>1049</v>
      </c>
      <c r="D283" s="45" t="s">
        <v>669</v>
      </c>
      <c r="F283" s="77">
        <v>1024254.5500000002</v>
      </c>
      <c r="H283" s="64">
        <f t="shared" ref="H283:Q287" si="122">IF(VLOOKUP($D283,$C$6:$AE$651,H$2,)=0,0,((VLOOKUP($D283,$C$6:$AE$651,H$2,)/VLOOKUP($D283,$C$6:$AE$651,4,))*$F283))</f>
        <v>0</v>
      </c>
      <c r="I283" s="64">
        <f t="shared" si="122"/>
        <v>0</v>
      </c>
      <c r="J283" s="64">
        <f t="shared" si="122"/>
        <v>0</v>
      </c>
      <c r="K283" s="64">
        <f t="shared" si="122"/>
        <v>0</v>
      </c>
      <c r="L283" s="64">
        <f t="shared" si="122"/>
        <v>0</v>
      </c>
      <c r="M283" s="64">
        <f t="shared" si="122"/>
        <v>0</v>
      </c>
      <c r="N283" s="64">
        <f t="shared" si="122"/>
        <v>0</v>
      </c>
      <c r="O283" s="64">
        <f t="shared" si="122"/>
        <v>0</v>
      </c>
      <c r="P283" s="64">
        <f t="shared" si="122"/>
        <v>0</v>
      </c>
      <c r="Q283" s="64">
        <f t="shared" si="122"/>
        <v>0</v>
      </c>
      <c r="R283" s="64">
        <f t="shared" ref="R283:AE287" si="123">IF(VLOOKUP($D283,$C$6:$AE$651,R$2,)=0,0,((VLOOKUP($D283,$C$6:$AE$651,R$2,)/VLOOKUP($D283,$C$6:$AE$651,4,))*$F283))</f>
        <v>0</v>
      </c>
      <c r="S283" s="64">
        <f t="shared" si="123"/>
        <v>0</v>
      </c>
      <c r="T283" s="64">
        <f t="shared" si="123"/>
        <v>0</v>
      </c>
      <c r="U283" s="64">
        <f t="shared" si="123"/>
        <v>0</v>
      </c>
      <c r="V283" s="64">
        <f t="shared" si="123"/>
        <v>0</v>
      </c>
      <c r="W283" s="64">
        <f t="shared" si="123"/>
        <v>0</v>
      </c>
      <c r="X283" s="64">
        <f t="shared" si="123"/>
        <v>0</v>
      </c>
      <c r="Y283" s="64">
        <f t="shared" si="123"/>
        <v>0</v>
      </c>
      <c r="Z283" s="64">
        <f t="shared" si="123"/>
        <v>0</v>
      </c>
      <c r="AA283" s="64">
        <f t="shared" si="123"/>
        <v>0</v>
      </c>
      <c r="AB283" s="64">
        <f t="shared" si="123"/>
        <v>0</v>
      </c>
      <c r="AC283" s="64">
        <f t="shared" si="123"/>
        <v>1024254.5500000002</v>
      </c>
      <c r="AD283" s="64">
        <f t="shared" si="123"/>
        <v>0</v>
      </c>
      <c r="AE283" s="64">
        <f t="shared" si="123"/>
        <v>0</v>
      </c>
      <c r="AF283" s="64">
        <f>SUM(H283:AE283)</f>
        <v>1024254.5500000002</v>
      </c>
      <c r="AG283" s="59" t="str">
        <f>IF(ABS(AF283-F283)&lt;1,"ok","err")</f>
        <v>ok</v>
      </c>
    </row>
    <row r="284" spans="1:33">
      <c r="A284" s="61">
        <v>902</v>
      </c>
      <c r="B284" s="61" t="s">
        <v>1051</v>
      </c>
      <c r="C284" s="45" t="s">
        <v>1052</v>
      </c>
      <c r="D284" s="45" t="s">
        <v>669</v>
      </c>
      <c r="F284" s="80">
        <v>2423241.7000000002</v>
      </c>
      <c r="H284" s="64">
        <f t="shared" si="122"/>
        <v>0</v>
      </c>
      <c r="I284" s="64">
        <f t="shared" si="122"/>
        <v>0</v>
      </c>
      <c r="J284" s="64">
        <f t="shared" si="122"/>
        <v>0</v>
      </c>
      <c r="K284" s="64">
        <f t="shared" si="122"/>
        <v>0</v>
      </c>
      <c r="L284" s="64">
        <f t="shared" si="122"/>
        <v>0</v>
      </c>
      <c r="M284" s="64">
        <f t="shared" si="122"/>
        <v>0</v>
      </c>
      <c r="N284" s="64">
        <f t="shared" si="122"/>
        <v>0</v>
      </c>
      <c r="O284" s="64">
        <f t="shared" si="122"/>
        <v>0</v>
      </c>
      <c r="P284" s="64">
        <f t="shared" si="122"/>
        <v>0</v>
      </c>
      <c r="Q284" s="64">
        <f t="shared" si="122"/>
        <v>0</v>
      </c>
      <c r="R284" s="64">
        <f t="shared" si="123"/>
        <v>0</v>
      </c>
      <c r="S284" s="64">
        <f t="shared" si="123"/>
        <v>0</v>
      </c>
      <c r="T284" s="64">
        <f t="shared" si="123"/>
        <v>0</v>
      </c>
      <c r="U284" s="64">
        <f t="shared" si="123"/>
        <v>0</v>
      </c>
      <c r="V284" s="64">
        <f t="shared" si="123"/>
        <v>0</v>
      </c>
      <c r="W284" s="64">
        <f t="shared" si="123"/>
        <v>0</v>
      </c>
      <c r="X284" s="64">
        <f t="shared" si="123"/>
        <v>0</v>
      </c>
      <c r="Y284" s="64">
        <f t="shared" si="123"/>
        <v>0</v>
      </c>
      <c r="Z284" s="64">
        <f t="shared" si="123"/>
        <v>0</v>
      </c>
      <c r="AA284" s="64">
        <f t="shared" si="123"/>
        <v>0</v>
      </c>
      <c r="AB284" s="64">
        <f t="shared" si="123"/>
        <v>0</v>
      </c>
      <c r="AC284" s="64">
        <f t="shared" si="123"/>
        <v>2423241.7000000002</v>
      </c>
      <c r="AD284" s="64">
        <f t="shared" si="123"/>
        <v>0</v>
      </c>
      <c r="AE284" s="64">
        <f t="shared" si="123"/>
        <v>0</v>
      </c>
      <c r="AF284" s="64">
        <f>SUM(H284:AE284)</f>
        <v>2423241.7000000002</v>
      </c>
      <c r="AG284" s="59" t="str">
        <f>IF(ABS(AF284-F284)&lt;1,"ok","err")</f>
        <v>ok</v>
      </c>
    </row>
    <row r="285" spans="1:33">
      <c r="A285" s="61">
        <v>903</v>
      </c>
      <c r="B285" s="61" t="s">
        <v>29</v>
      </c>
      <c r="C285" s="45" t="s">
        <v>1053</v>
      </c>
      <c r="D285" s="45" t="s">
        <v>669</v>
      </c>
      <c r="F285" s="80">
        <v>6169918.1500000004</v>
      </c>
      <c r="H285" s="64">
        <f t="shared" si="122"/>
        <v>0</v>
      </c>
      <c r="I285" s="64">
        <f t="shared" si="122"/>
        <v>0</v>
      </c>
      <c r="J285" s="64">
        <f t="shared" si="122"/>
        <v>0</v>
      </c>
      <c r="K285" s="64">
        <f t="shared" si="122"/>
        <v>0</v>
      </c>
      <c r="L285" s="64">
        <f t="shared" si="122"/>
        <v>0</v>
      </c>
      <c r="M285" s="64">
        <f t="shared" si="122"/>
        <v>0</v>
      </c>
      <c r="N285" s="64">
        <f t="shared" si="122"/>
        <v>0</v>
      </c>
      <c r="O285" s="64">
        <f t="shared" si="122"/>
        <v>0</v>
      </c>
      <c r="P285" s="64">
        <f t="shared" si="122"/>
        <v>0</v>
      </c>
      <c r="Q285" s="64">
        <f t="shared" si="122"/>
        <v>0</v>
      </c>
      <c r="R285" s="64">
        <f t="shared" si="123"/>
        <v>0</v>
      </c>
      <c r="S285" s="64">
        <f t="shared" si="123"/>
        <v>0</v>
      </c>
      <c r="T285" s="64">
        <f t="shared" si="123"/>
        <v>0</v>
      </c>
      <c r="U285" s="64">
        <f t="shared" si="123"/>
        <v>0</v>
      </c>
      <c r="V285" s="64">
        <f t="shared" si="123"/>
        <v>0</v>
      </c>
      <c r="W285" s="64">
        <f t="shared" si="123"/>
        <v>0</v>
      </c>
      <c r="X285" s="64">
        <f t="shared" si="123"/>
        <v>0</v>
      </c>
      <c r="Y285" s="64">
        <f t="shared" si="123"/>
        <v>0</v>
      </c>
      <c r="Z285" s="64">
        <f t="shared" si="123"/>
        <v>0</v>
      </c>
      <c r="AA285" s="64">
        <f t="shared" si="123"/>
        <v>0</v>
      </c>
      <c r="AB285" s="64">
        <f t="shared" si="123"/>
        <v>0</v>
      </c>
      <c r="AC285" s="64">
        <f t="shared" si="123"/>
        <v>6169918.1500000004</v>
      </c>
      <c r="AD285" s="64">
        <f t="shared" si="123"/>
        <v>0</v>
      </c>
      <c r="AE285" s="64">
        <f t="shared" si="123"/>
        <v>0</v>
      </c>
      <c r="AF285" s="64">
        <f>SUM(H285:AE285)</f>
        <v>6169918.1500000004</v>
      </c>
      <c r="AG285" s="59" t="str">
        <f>IF(ABS(AF285-F285)&lt;1,"ok","err")</f>
        <v>ok</v>
      </c>
    </row>
    <row r="286" spans="1:33">
      <c r="A286" s="61">
        <v>904</v>
      </c>
      <c r="B286" s="61" t="s">
        <v>1054</v>
      </c>
      <c r="C286" s="45" t="s">
        <v>1055</v>
      </c>
      <c r="D286" s="45" t="s">
        <v>669</v>
      </c>
      <c r="F286" s="80">
        <v>3192999.9999999916</v>
      </c>
      <c r="H286" s="64">
        <f t="shared" si="122"/>
        <v>0</v>
      </c>
      <c r="I286" s="64">
        <f t="shared" si="122"/>
        <v>0</v>
      </c>
      <c r="J286" s="64">
        <f t="shared" si="122"/>
        <v>0</v>
      </c>
      <c r="K286" s="64">
        <f t="shared" si="122"/>
        <v>0</v>
      </c>
      <c r="L286" s="64">
        <f t="shared" si="122"/>
        <v>0</v>
      </c>
      <c r="M286" s="64">
        <f t="shared" si="122"/>
        <v>0</v>
      </c>
      <c r="N286" s="64">
        <f t="shared" si="122"/>
        <v>0</v>
      </c>
      <c r="O286" s="64">
        <f t="shared" si="122"/>
        <v>0</v>
      </c>
      <c r="P286" s="64">
        <f t="shared" si="122"/>
        <v>0</v>
      </c>
      <c r="Q286" s="64">
        <f t="shared" si="122"/>
        <v>0</v>
      </c>
      <c r="R286" s="64">
        <f t="shared" si="123"/>
        <v>0</v>
      </c>
      <c r="S286" s="64">
        <f t="shared" si="123"/>
        <v>0</v>
      </c>
      <c r="T286" s="64">
        <f t="shared" si="123"/>
        <v>0</v>
      </c>
      <c r="U286" s="64">
        <f t="shared" si="123"/>
        <v>0</v>
      </c>
      <c r="V286" s="64">
        <f t="shared" si="123"/>
        <v>0</v>
      </c>
      <c r="W286" s="64">
        <f t="shared" si="123"/>
        <v>0</v>
      </c>
      <c r="X286" s="64">
        <f t="shared" si="123"/>
        <v>0</v>
      </c>
      <c r="Y286" s="64">
        <f t="shared" si="123"/>
        <v>0</v>
      </c>
      <c r="Z286" s="64">
        <f t="shared" si="123"/>
        <v>0</v>
      </c>
      <c r="AA286" s="64">
        <f t="shared" si="123"/>
        <v>0</v>
      </c>
      <c r="AB286" s="64">
        <f t="shared" si="123"/>
        <v>0</v>
      </c>
      <c r="AC286" s="64">
        <f t="shared" si="123"/>
        <v>3192999.9999999916</v>
      </c>
      <c r="AD286" s="64">
        <f t="shared" si="123"/>
        <v>0</v>
      </c>
      <c r="AE286" s="64">
        <f t="shared" si="123"/>
        <v>0</v>
      </c>
      <c r="AF286" s="64">
        <f>SUM(H286:AE286)</f>
        <v>3192999.9999999916</v>
      </c>
      <c r="AG286" s="59" t="str">
        <f>IF(ABS(AF286-F286)&lt;1,"ok","err")</f>
        <v>ok</v>
      </c>
    </row>
    <row r="287" spans="1:33">
      <c r="A287" s="61">
        <v>905</v>
      </c>
      <c r="B287" s="61" t="s">
        <v>30</v>
      </c>
      <c r="C287" s="45" t="s">
        <v>1053</v>
      </c>
      <c r="D287" s="45" t="s">
        <v>669</v>
      </c>
      <c r="F287" s="80">
        <v>41038.799999999996</v>
      </c>
      <c r="H287" s="64">
        <f t="shared" si="122"/>
        <v>0</v>
      </c>
      <c r="I287" s="64">
        <f t="shared" si="122"/>
        <v>0</v>
      </c>
      <c r="J287" s="64">
        <f t="shared" si="122"/>
        <v>0</v>
      </c>
      <c r="K287" s="64">
        <f t="shared" si="122"/>
        <v>0</v>
      </c>
      <c r="L287" s="64">
        <f t="shared" si="122"/>
        <v>0</v>
      </c>
      <c r="M287" s="64">
        <f t="shared" si="122"/>
        <v>0</v>
      </c>
      <c r="N287" s="64">
        <f t="shared" si="122"/>
        <v>0</v>
      </c>
      <c r="O287" s="64">
        <f t="shared" si="122"/>
        <v>0</v>
      </c>
      <c r="P287" s="64">
        <f t="shared" si="122"/>
        <v>0</v>
      </c>
      <c r="Q287" s="64">
        <f t="shared" si="122"/>
        <v>0</v>
      </c>
      <c r="R287" s="64">
        <f t="shared" si="123"/>
        <v>0</v>
      </c>
      <c r="S287" s="64">
        <f t="shared" si="123"/>
        <v>0</v>
      </c>
      <c r="T287" s="64">
        <f t="shared" si="123"/>
        <v>0</v>
      </c>
      <c r="U287" s="64">
        <f t="shared" si="123"/>
        <v>0</v>
      </c>
      <c r="V287" s="64">
        <f t="shared" si="123"/>
        <v>0</v>
      </c>
      <c r="W287" s="64">
        <f t="shared" si="123"/>
        <v>0</v>
      </c>
      <c r="X287" s="64">
        <f t="shared" si="123"/>
        <v>0</v>
      </c>
      <c r="Y287" s="64">
        <f t="shared" si="123"/>
        <v>0</v>
      </c>
      <c r="Z287" s="64">
        <f t="shared" si="123"/>
        <v>0</v>
      </c>
      <c r="AA287" s="64">
        <f t="shared" si="123"/>
        <v>0</v>
      </c>
      <c r="AB287" s="64">
        <f t="shared" si="123"/>
        <v>0</v>
      </c>
      <c r="AC287" s="64">
        <f t="shared" si="123"/>
        <v>41038.799999999996</v>
      </c>
      <c r="AD287" s="64">
        <f t="shared" si="123"/>
        <v>0</v>
      </c>
      <c r="AE287" s="64">
        <f t="shared" si="123"/>
        <v>0</v>
      </c>
      <c r="AF287" s="64">
        <f>SUM(H287:AE287)</f>
        <v>41038.799999999996</v>
      </c>
      <c r="AG287" s="59" t="str">
        <f>IF(ABS(AF287-F287)&lt;1,"ok","err")</f>
        <v>ok</v>
      </c>
    </row>
    <row r="288" spans="1:33" ht="15">
      <c r="A288" s="66"/>
      <c r="B288" s="61"/>
      <c r="F288" s="80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59"/>
    </row>
    <row r="289" spans="1:33">
      <c r="A289" s="61" t="s">
        <v>1056</v>
      </c>
      <c r="B289" s="61"/>
      <c r="C289" s="45" t="s">
        <v>1057</v>
      </c>
      <c r="F289" s="77">
        <f t="shared" ref="F289:M289" si="124">SUM(F283:F288)</f>
        <v>12851453.199999992</v>
      </c>
      <c r="G289" s="63">
        <f t="shared" si="124"/>
        <v>0</v>
      </c>
      <c r="H289" s="63">
        <f t="shared" si="124"/>
        <v>0</v>
      </c>
      <c r="I289" s="63">
        <f t="shared" si="124"/>
        <v>0</v>
      </c>
      <c r="J289" s="63">
        <f t="shared" si="124"/>
        <v>0</v>
      </c>
      <c r="K289" s="63">
        <f t="shared" si="124"/>
        <v>0</v>
      </c>
      <c r="L289" s="63">
        <f t="shared" si="124"/>
        <v>0</v>
      </c>
      <c r="M289" s="63">
        <f t="shared" si="124"/>
        <v>0</v>
      </c>
      <c r="N289" s="63">
        <f>SUM(N283:N288)</f>
        <v>0</v>
      </c>
      <c r="O289" s="63">
        <f>SUM(O283:O288)</f>
        <v>0</v>
      </c>
      <c r="P289" s="63">
        <f>SUM(P283:P288)</f>
        <v>0</v>
      </c>
      <c r="Q289" s="63">
        <f t="shared" ref="Q289:AB289" si="125">SUM(Q283:Q288)</f>
        <v>0</v>
      </c>
      <c r="R289" s="63">
        <f t="shared" si="125"/>
        <v>0</v>
      </c>
      <c r="S289" s="63">
        <f t="shared" si="125"/>
        <v>0</v>
      </c>
      <c r="T289" s="63">
        <f t="shared" si="125"/>
        <v>0</v>
      </c>
      <c r="U289" s="63">
        <f t="shared" si="125"/>
        <v>0</v>
      </c>
      <c r="V289" s="63">
        <f t="shared" si="125"/>
        <v>0</v>
      </c>
      <c r="W289" s="63">
        <f t="shared" si="125"/>
        <v>0</v>
      </c>
      <c r="X289" s="63">
        <f t="shared" si="125"/>
        <v>0</v>
      </c>
      <c r="Y289" s="63">
        <f t="shared" si="125"/>
        <v>0</v>
      </c>
      <c r="Z289" s="63">
        <f t="shared" si="125"/>
        <v>0</v>
      </c>
      <c r="AA289" s="63">
        <f t="shared" si="125"/>
        <v>0</v>
      </c>
      <c r="AB289" s="63">
        <f t="shared" si="125"/>
        <v>0</v>
      </c>
      <c r="AC289" s="63">
        <f>SUM(AC283:AC288)</f>
        <v>12851453.199999992</v>
      </c>
      <c r="AD289" s="63">
        <f>SUM(AD283:AD288)</f>
        <v>0</v>
      </c>
      <c r="AE289" s="63">
        <f>SUM(AE283:AE288)</f>
        <v>0</v>
      </c>
      <c r="AF289" s="64">
        <f>SUM(H289:AE289)</f>
        <v>12851453.199999992</v>
      </c>
      <c r="AG289" s="59" t="str">
        <f>IF(ABS(AF289-F289)&lt;1,"ok","err")</f>
        <v>ok</v>
      </c>
    </row>
    <row r="290" spans="1:33">
      <c r="A290" s="61"/>
      <c r="B290" s="61"/>
      <c r="F290" s="80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G290" s="59"/>
    </row>
    <row r="291" spans="1:33" ht="15">
      <c r="A291" s="66" t="s">
        <v>1058</v>
      </c>
      <c r="B291" s="61"/>
      <c r="F291" s="80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G291" s="59"/>
    </row>
    <row r="292" spans="1:33">
      <c r="A292" s="61">
        <v>907</v>
      </c>
      <c r="B292" s="61" t="s">
        <v>1180</v>
      </c>
      <c r="C292" s="45" t="s">
        <v>1059</v>
      </c>
      <c r="D292" s="45" t="s">
        <v>670</v>
      </c>
      <c r="F292" s="77">
        <v>214428.68</v>
      </c>
      <c r="H292" s="64">
        <f t="shared" ref="H292:Q302" si="126">IF(VLOOKUP($D292,$C$6:$AE$651,H$2,)=0,0,((VLOOKUP($D292,$C$6:$AE$651,H$2,)/VLOOKUP($D292,$C$6:$AE$651,4,))*$F292))</f>
        <v>0</v>
      </c>
      <c r="I292" s="64">
        <f t="shared" si="126"/>
        <v>0</v>
      </c>
      <c r="J292" s="64">
        <f t="shared" si="126"/>
        <v>0</v>
      </c>
      <c r="K292" s="64">
        <f t="shared" si="126"/>
        <v>0</v>
      </c>
      <c r="L292" s="64">
        <f t="shared" si="126"/>
        <v>0</v>
      </c>
      <c r="M292" s="64">
        <f t="shared" si="126"/>
        <v>0</v>
      </c>
      <c r="N292" s="64">
        <f t="shared" si="126"/>
        <v>0</v>
      </c>
      <c r="O292" s="64">
        <f t="shared" si="126"/>
        <v>0</v>
      </c>
      <c r="P292" s="64">
        <f t="shared" si="126"/>
        <v>0</v>
      </c>
      <c r="Q292" s="64">
        <f t="shared" si="126"/>
        <v>0</v>
      </c>
      <c r="R292" s="64">
        <f t="shared" ref="R292:AE302" si="127">IF(VLOOKUP($D292,$C$6:$AE$651,R$2,)=0,0,((VLOOKUP($D292,$C$6:$AE$651,R$2,)/VLOOKUP($D292,$C$6:$AE$651,4,))*$F292))</f>
        <v>0</v>
      </c>
      <c r="S292" s="64">
        <f t="shared" si="127"/>
        <v>0</v>
      </c>
      <c r="T292" s="64">
        <f t="shared" si="127"/>
        <v>0</v>
      </c>
      <c r="U292" s="64">
        <f t="shared" si="127"/>
        <v>0</v>
      </c>
      <c r="V292" s="64">
        <f t="shared" si="127"/>
        <v>0</v>
      </c>
      <c r="W292" s="64">
        <f t="shared" si="127"/>
        <v>0</v>
      </c>
      <c r="X292" s="64">
        <f t="shared" si="127"/>
        <v>0</v>
      </c>
      <c r="Y292" s="64">
        <f t="shared" si="127"/>
        <v>0</v>
      </c>
      <c r="Z292" s="64">
        <f t="shared" si="127"/>
        <v>0</v>
      </c>
      <c r="AA292" s="64">
        <f t="shared" si="127"/>
        <v>0</v>
      </c>
      <c r="AB292" s="64">
        <f t="shared" si="127"/>
        <v>0</v>
      </c>
      <c r="AC292" s="64">
        <f t="shared" si="127"/>
        <v>0</v>
      </c>
      <c r="AD292" s="64">
        <f t="shared" si="127"/>
        <v>214428.68</v>
      </c>
      <c r="AE292" s="64">
        <f t="shared" si="127"/>
        <v>0</v>
      </c>
      <c r="AF292" s="64">
        <f t="shared" ref="AF292:AF302" si="128">SUM(H292:AE292)</f>
        <v>214428.68</v>
      </c>
      <c r="AG292" s="59" t="str">
        <f t="shared" ref="AG292:AG302" si="129">IF(ABS(AF292-F292)&lt;1,"ok","err")</f>
        <v>ok</v>
      </c>
    </row>
    <row r="293" spans="1:33">
      <c r="A293" s="61">
        <v>908</v>
      </c>
      <c r="B293" s="61" t="s">
        <v>1061</v>
      </c>
      <c r="C293" s="45" t="s">
        <v>1062</v>
      </c>
      <c r="D293" s="45" t="s">
        <v>670</v>
      </c>
      <c r="F293" s="80">
        <v>459525.0474737566</v>
      </c>
      <c r="H293" s="64">
        <f t="shared" si="126"/>
        <v>0</v>
      </c>
      <c r="I293" s="64">
        <f t="shared" si="126"/>
        <v>0</v>
      </c>
      <c r="J293" s="64">
        <f t="shared" si="126"/>
        <v>0</v>
      </c>
      <c r="K293" s="64">
        <f t="shared" si="126"/>
        <v>0</v>
      </c>
      <c r="L293" s="64">
        <f t="shared" si="126"/>
        <v>0</v>
      </c>
      <c r="M293" s="64">
        <f t="shared" si="126"/>
        <v>0</v>
      </c>
      <c r="N293" s="64">
        <f t="shared" si="126"/>
        <v>0</v>
      </c>
      <c r="O293" s="64">
        <f t="shared" si="126"/>
        <v>0</v>
      </c>
      <c r="P293" s="64">
        <f t="shared" si="126"/>
        <v>0</v>
      </c>
      <c r="Q293" s="64">
        <f t="shared" si="126"/>
        <v>0</v>
      </c>
      <c r="R293" s="64">
        <f t="shared" si="127"/>
        <v>0</v>
      </c>
      <c r="S293" s="64">
        <f t="shared" si="127"/>
        <v>0</v>
      </c>
      <c r="T293" s="64">
        <f t="shared" si="127"/>
        <v>0</v>
      </c>
      <c r="U293" s="64">
        <f t="shared" si="127"/>
        <v>0</v>
      </c>
      <c r="V293" s="64">
        <f t="shared" si="127"/>
        <v>0</v>
      </c>
      <c r="W293" s="64">
        <f t="shared" si="127"/>
        <v>0</v>
      </c>
      <c r="X293" s="64">
        <f t="shared" si="127"/>
        <v>0</v>
      </c>
      <c r="Y293" s="64">
        <f t="shared" si="127"/>
        <v>0</v>
      </c>
      <c r="Z293" s="64">
        <f t="shared" si="127"/>
        <v>0</v>
      </c>
      <c r="AA293" s="64">
        <f t="shared" si="127"/>
        <v>0</v>
      </c>
      <c r="AB293" s="64">
        <f t="shared" si="127"/>
        <v>0</v>
      </c>
      <c r="AC293" s="64">
        <f t="shared" si="127"/>
        <v>0</v>
      </c>
      <c r="AD293" s="64">
        <f t="shared" si="127"/>
        <v>459525.0474737566</v>
      </c>
      <c r="AE293" s="64">
        <f t="shared" si="127"/>
        <v>0</v>
      </c>
      <c r="AF293" s="64">
        <f t="shared" si="128"/>
        <v>459525.0474737566</v>
      </c>
      <c r="AG293" s="59" t="str">
        <f t="shared" si="129"/>
        <v>ok</v>
      </c>
    </row>
    <row r="294" spans="1:33">
      <c r="A294" s="61">
        <v>908</v>
      </c>
      <c r="B294" s="61" t="s">
        <v>185</v>
      </c>
      <c r="C294" s="45" t="s">
        <v>32</v>
      </c>
      <c r="D294" s="45" t="s">
        <v>670</v>
      </c>
      <c r="F294" s="80">
        <v>0</v>
      </c>
      <c r="H294" s="64">
        <f t="shared" si="126"/>
        <v>0</v>
      </c>
      <c r="I294" s="64">
        <f t="shared" si="126"/>
        <v>0</v>
      </c>
      <c r="J294" s="64">
        <f t="shared" si="126"/>
        <v>0</v>
      </c>
      <c r="K294" s="64">
        <f t="shared" si="126"/>
        <v>0</v>
      </c>
      <c r="L294" s="64">
        <f t="shared" si="126"/>
        <v>0</v>
      </c>
      <c r="M294" s="64">
        <f t="shared" si="126"/>
        <v>0</v>
      </c>
      <c r="N294" s="64">
        <f t="shared" si="126"/>
        <v>0</v>
      </c>
      <c r="O294" s="64">
        <f t="shared" si="126"/>
        <v>0</v>
      </c>
      <c r="P294" s="64">
        <f t="shared" si="126"/>
        <v>0</v>
      </c>
      <c r="Q294" s="64">
        <f t="shared" si="126"/>
        <v>0</v>
      </c>
      <c r="R294" s="64">
        <f t="shared" si="127"/>
        <v>0</v>
      </c>
      <c r="S294" s="64">
        <f t="shared" si="127"/>
        <v>0</v>
      </c>
      <c r="T294" s="64">
        <f t="shared" si="127"/>
        <v>0</v>
      </c>
      <c r="U294" s="64">
        <f t="shared" si="127"/>
        <v>0</v>
      </c>
      <c r="V294" s="64">
        <f t="shared" si="127"/>
        <v>0</v>
      </c>
      <c r="W294" s="64">
        <f t="shared" si="127"/>
        <v>0</v>
      </c>
      <c r="X294" s="64">
        <f t="shared" si="127"/>
        <v>0</v>
      </c>
      <c r="Y294" s="64">
        <f t="shared" si="127"/>
        <v>0</v>
      </c>
      <c r="Z294" s="64">
        <f t="shared" si="127"/>
        <v>0</v>
      </c>
      <c r="AA294" s="64">
        <f t="shared" si="127"/>
        <v>0</v>
      </c>
      <c r="AB294" s="64">
        <f t="shared" si="127"/>
        <v>0</v>
      </c>
      <c r="AC294" s="64">
        <f t="shared" si="127"/>
        <v>0</v>
      </c>
      <c r="AD294" s="64">
        <f t="shared" si="127"/>
        <v>0</v>
      </c>
      <c r="AE294" s="64">
        <f t="shared" si="127"/>
        <v>0</v>
      </c>
      <c r="AF294" s="64">
        <f t="shared" si="128"/>
        <v>0</v>
      </c>
      <c r="AG294" s="59" t="str">
        <f t="shared" si="129"/>
        <v>ok</v>
      </c>
    </row>
    <row r="295" spans="1:33">
      <c r="A295" s="61">
        <v>909</v>
      </c>
      <c r="B295" s="61" t="s">
        <v>1063</v>
      </c>
      <c r="C295" s="45" t="s">
        <v>1064</v>
      </c>
      <c r="D295" s="45" t="s">
        <v>670</v>
      </c>
      <c r="F295" s="80">
        <v>197391.76</v>
      </c>
      <c r="H295" s="64">
        <f t="shared" si="126"/>
        <v>0</v>
      </c>
      <c r="I295" s="64">
        <f t="shared" si="126"/>
        <v>0</v>
      </c>
      <c r="J295" s="64">
        <f t="shared" si="126"/>
        <v>0</v>
      </c>
      <c r="K295" s="64">
        <f t="shared" si="126"/>
        <v>0</v>
      </c>
      <c r="L295" s="64">
        <f t="shared" si="126"/>
        <v>0</v>
      </c>
      <c r="M295" s="64">
        <f t="shared" si="126"/>
        <v>0</v>
      </c>
      <c r="N295" s="64">
        <f t="shared" si="126"/>
        <v>0</v>
      </c>
      <c r="O295" s="64">
        <f t="shared" si="126"/>
        <v>0</v>
      </c>
      <c r="P295" s="64">
        <f t="shared" si="126"/>
        <v>0</v>
      </c>
      <c r="Q295" s="64">
        <f t="shared" si="126"/>
        <v>0</v>
      </c>
      <c r="R295" s="64">
        <f t="shared" si="127"/>
        <v>0</v>
      </c>
      <c r="S295" s="64">
        <f t="shared" si="127"/>
        <v>0</v>
      </c>
      <c r="T295" s="64">
        <f t="shared" si="127"/>
        <v>0</v>
      </c>
      <c r="U295" s="64">
        <f t="shared" si="127"/>
        <v>0</v>
      </c>
      <c r="V295" s="64">
        <f t="shared" si="127"/>
        <v>0</v>
      </c>
      <c r="W295" s="64">
        <f t="shared" si="127"/>
        <v>0</v>
      </c>
      <c r="X295" s="64">
        <f t="shared" si="127"/>
        <v>0</v>
      </c>
      <c r="Y295" s="64">
        <f t="shared" si="127"/>
        <v>0</v>
      </c>
      <c r="Z295" s="64">
        <f t="shared" si="127"/>
        <v>0</v>
      </c>
      <c r="AA295" s="64">
        <f t="shared" si="127"/>
        <v>0</v>
      </c>
      <c r="AB295" s="64">
        <f t="shared" si="127"/>
        <v>0</v>
      </c>
      <c r="AC295" s="64">
        <f t="shared" si="127"/>
        <v>0</v>
      </c>
      <c r="AD295" s="64">
        <f t="shared" si="127"/>
        <v>197391.76</v>
      </c>
      <c r="AE295" s="64">
        <f t="shared" si="127"/>
        <v>0</v>
      </c>
      <c r="AF295" s="64">
        <f t="shared" si="128"/>
        <v>197391.76</v>
      </c>
      <c r="AG295" s="59" t="str">
        <f t="shared" si="129"/>
        <v>ok</v>
      </c>
    </row>
    <row r="296" spans="1:33">
      <c r="A296" s="61">
        <v>909</v>
      </c>
      <c r="B296" s="61" t="s">
        <v>33</v>
      </c>
      <c r="C296" s="45" t="s">
        <v>34</v>
      </c>
      <c r="D296" s="45" t="s">
        <v>670</v>
      </c>
      <c r="F296" s="80">
        <v>0</v>
      </c>
      <c r="H296" s="64">
        <f t="shared" si="126"/>
        <v>0</v>
      </c>
      <c r="I296" s="64">
        <f t="shared" si="126"/>
        <v>0</v>
      </c>
      <c r="J296" s="64">
        <f t="shared" si="126"/>
        <v>0</v>
      </c>
      <c r="K296" s="64">
        <f t="shared" si="126"/>
        <v>0</v>
      </c>
      <c r="L296" s="64">
        <f t="shared" si="126"/>
        <v>0</v>
      </c>
      <c r="M296" s="64">
        <f t="shared" si="126"/>
        <v>0</v>
      </c>
      <c r="N296" s="64">
        <f t="shared" si="126"/>
        <v>0</v>
      </c>
      <c r="O296" s="64">
        <f t="shared" si="126"/>
        <v>0</v>
      </c>
      <c r="P296" s="64">
        <f t="shared" si="126"/>
        <v>0</v>
      </c>
      <c r="Q296" s="64">
        <f t="shared" si="126"/>
        <v>0</v>
      </c>
      <c r="R296" s="64">
        <f t="shared" si="127"/>
        <v>0</v>
      </c>
      <c r="S296" s="64">
        <f t="shared" si="127"/>
        <v>0</v>
      </c>
      <c r="T296" s="64">
        <f t="shared" si="127"/>
        <v>0</v>
      </c>
      <c r="U296" s="64">
        <f t="shared" si="127"/>
        <v>0</v>
      </c>
      <c r="V296" s="64">
        <f t="shared" si="127"/>
        <v>0</v>
      </c>
      <c r="W296" s="64">
        <f t="shared" si="127"/>
        <v>0</v>
      </c>
      <c r="X296" s="64">
        <f t="shared" si="127"/>
        <v>0</v>
      </c>
      <c r="Y296" s="64">
        <f t="shared" si="127"/>
        <v>0</v>
      </c>
      <c r="Z296" s="64">
        <f t="shared" si="127"/>
        <v>0</v>
      </c>
      <c r="AA296" s="64">
        <f t="shared" si="127"/>
        <v>0</v>
      </c>
      <c r="AB296" s="64">
        <f t="shared" si="127"/>
        <v>0</v>
      </c>
      <c r="AC296" s="64">
        <f t="shared" si="127"/>
        <v>0</v>
      </c>
      <c r="AD296" s="64">
        <f t="shared" si="127"/>
        <v>0</v>
      </c>
      <c r="AE296" s="64">
        <f t="shared" si="127"/>
        <v>0</v>
      </c>
      <c r="AF296" s="64">
        <f t="shared" si="128"/>
        <v>0</v>
      </c>
      <c r="AG296" s="59" t="str">
        <f t="shared" si="129"/>
        <v>ok</v>
      </c>
    </row>
    <row r="297" spans="1:33">
      <c r="A297" s="61">
        <v>910</v>
      </c>
      <c r="B297" s="61" t="s">
        <v>1065</v>
      </c>
      <c r="C297" s="45" t="s">
        <v>1066</v>
      </c>
      <c r="D297" s="45" t="s">
        <v>670</v>
      </c>
      <c r="F297" s="80">
        <v>238816.31999999992</v>
      </c>
      <c r="H297" s="64">
        <f t="shared" si="126"/>
        <v>0</v>
      </c>
      <c r="I297" s="64">
        <f t="shared" si="126"/>
        <v>0</v>
      </c>
      <c r="J297" s="64">
        <f t="shared" si="126"/>
        <v>0</v>
      </c>
      <c r="K297" s="64">
        <f t="shared" si="126"/>
        <v>0</v>
      </c>
      <c r="L297" s="64">
        <f t="shared" si="126"/>
        <v>0</v>
      </c>
      <c r="M297" s="64">
        <f t="shared" si="126"/>
        <v>0</v>
      </c>
      <c r="N297" s="64">
        <f t="shared" si="126"/>
        <v>0</v>
      </c>
      <c r="O297" s="64">
        <f t="shared" si="126"/>
        <v>0</v>
      </c>
      <c r="P297" s="64">
        <f t="shared" si="126"/>
        <v>0</v>
      </c>
      <c r="Q297" s="64">
        <f t="shared" si="126"/>
        <v>0</v>
      </c>
      <c r="R297" s="64">
        <f t="shared" si="127"/>
        <v>0</v>
      </c>
      <c r="S297" s="64">
        <f t="shared" si="127"/>
        <v>0</v>
      </c>
      <c r="T297" s="64">
        <f t="shared" si="127"/>
        <v>0</v>
      </c>
      <c r="U297" s="64">
        <f t="shared" si="127"/>
        <v>0</v>
      </c>
      <c r="V297" s="64">
        <f t="shared" si="127"/>
        <v>0</v>
      </c>
      <c r="W297" s="64">
        <f t="shared" si="127"/>
        <v>0</v>
      </c>
      <c r="X297" s="64">
        <f t="shared" si="127"/>
        <v>0</v>
      </c>
      <c r="Y297" s="64">
        <f t="shared" si="127"/>
        <v>0</v>
      </c>
      <c r="Z297" s="64">
        <f t="shared" si="127"/>
        <v>0</v>
      </c>
      <c r="AA297" s="64">
        <f t="shared" si="127"/>
        <v>0</v>
      </c>
      <c r="AB297" s="64">
        <f t="shared" si="127"/>
        <v>0</v>
      </c>
      <c r="AC297" s="64">
        <f t="shared" si="127"/>
        <v>0</v>
      </c>
      <c r="AD297" s="64">
        <f t="shared" si="127"/>
        <v>238816.31999999992</v>
      </c>
      <c r="AE297" s="64">
        <f t="shared" si="127"/>
        <v>0</v>
      </c>
      <c r="AF297" s="64">
        <f t="shared" si="128"/>
        <v>238816.31999999992</v>
      </c>
      <c r="AG297" s="59" t="str">
        <f t="shared" si="129"/>
        <v>ok</v>
      </c>
    </row>
    <row r="298" spans="1:33">
      <c r="A298" s="61">
        <v>911</v>
      </c>
      <c r="B298" s="61" t="s">
        <v>150</v>
      </c>
      <c r="C298" s="45" t="s">
        <v>172</v>
      </c>
      <c r="D298" s="45" t="s">
        <v>670</v>
      </c>
      <c r="F298" s="80">
        <v>0</v>
      </c>
      <c r="H298" s="64">
        <f t="shared" si="126"/>
        <v>0</v>
      </c>
      <c r="I298" s="64">
        <f t="shared" si="126"/>
        <v>0</v>
      </c>
      <c r="J298" s="64">
        <f t="shared" si="126"/>
        <v>0</v>
      </c>
      <c r="K298" s="64">
        <f t="shared" si="126"/>
        <v>0</v>
      </c>
      <c r="L298" s="64">
        <f t="shared" si="126"/>
        <v>0</v>
      </c>
      <c r="M298" s="64">
        <f t="shared" si="126"/>
        <v>0</v>
      </c>
      <c r="N298" s="64">
        <f t="shared" si="126"/>
        <v>0</v>
      </c>
      <c r="O298" s="64">
        <f t="shared" si="126"/>
        <v>0</v>
      </c>
      <c r="P298" s="64">
        <f t="shared" si="126"/>
        <v>0</v>
      </c>
      <c r="Q298" s="64">
        <f t="shared" si="126"/>
        <v>0</v>
      </c>
      <c r="R298" s="64">
        <f t="shared" si="127"/>
        <v>0</v>
      </c>
      <c r="S298" s="64">
        <f t="shared" si="127"/>
        <v>0</v>
      </c>
      <c r="T298" s="64">
        <f t="shared" si="127"/>
        <v>0</v>
      </c>
      <c r="U298" s="64">
        <f t="shared" si="127"/>
        <v>0</v>
      </c>
      <c r="V298" s="64">
        <f t="shared" si="127"/>
        <v>0</v>
      </c>
      <c r="W298" s="64">
        <f t="shared" si="127"/>
        <v>0</v>
      </c>
      <c r="X298" s="64">
        <f t="shared" si="127"/>
        <v>0</v>
      </c>
      <c r="Y298" s="64">
        <f t="shared" si="127"/>
        <v>0</v>
      </c>
      <c r="Z298" s="64">
        <f t="shared" si="127"/>
        <v>0</v>
      </c>
      <c r="AA298" s="64">
        <f t="shared" si="127"/>
        <v>0</v>
      </c>
      <c r="AB298" s="64">
        <f t="shared" si="127"/>
        <v>0</v>
      </c>
      <c r="AC298" s="64">
        <f t="shared" si="127"/>
        <v>0</v>
      </c>
      <c r="AD298" s="64">
        <f t="shared" si="127"/>
        <v>0</v>
      </c>
      <c r="AE298" s="64">
        <f t="shared" si="127"/>
        <v>0</v>
      </c>
      <c r="AF298" s="64">
        <f t="shared" si="128"/>
        <v>0</v>
      </c>
      <c r="AG298" s="59" t="str">
        <f t="shared" si="129"/>
        <v>ok</v>
      </c>
    </row>
    <row r="299" spans="1:33">
      <c r="A299" s="61">
        <v>912</v>
      </c>
      <c r="B299" s="61" t="s">
        <v>150</v>
      </c>
      <c r="C299" s="45" t="s">
        <v>151</v>
      </c>
      <c r="D299" s="45" t="s">
        <v>670</v>
      </c>
      <c r="F299" s="80">
        <v>0</v>
      </c>
      <c r="H299" s="64">
        <f t="shared" si="126"/>
        <v>0</v>
      </c>
      <c r="I299" s="64">
        <f t="shared" si="126"/>
        <v>0</v>
      </c>
      <c r="J299" s="64">
        <f t="shared" si="126"/>
        <v>0</v>
      </c>
      <c r="K299" s="64">
        <f t="shared" si="126"/>
        <v>0</v>
      </c>
      <c r="L299" s="64">
        <f t="shared" si="126"/>
        <v>0</v>
      </c>
      <c r="M299" s="64">
        <f t="shared" si="126"/>
        <v>0</v>
      </c>
      <c r="N299" s="64">
        <f t="shared" si="126"/>
        <v>0</v>
      </c>
      <c r="O299" s="64">
        <f t="shared" si="126"/>
        <v>0</v>
      </c>
      <c r="P299" s="64">
        <f t="shared" si="126"/>
        <v>0</v>
      </c>
      <c r="Q299" s="64">
        <f t="shared" si="126"/>
        <v>0</v>
      </c>
      <c r="R299" s="64">
        <f t="shared" si="127"/>
        <v>0</v>
      </c>
      <c r="S299" s="64">
        <f t="shared" si="127"/>
        <v>0</v>
      </c>
      <c r="T299" s="64">
        <f t="shared" si="127"/>
        <v>0</v>
      </c>
      <c r="U299" s="64">
        <f t="shared" si="127"/>
        <v>0</v>
      </c>
      <c r="V299" s="64">
        <f t="shared" si="127"/>
        <v>0</v>
      </c>
      <c r="W299" s="64">
        <f t="shared" si="127"/>
        <v>0</v>
      </c>
      <c r="X299" s="64">
        <f t="shared" si="127"/>
        <v>0</v>
      </c>
      <c r="Y299" s="64">
        <f t="shared" si="127"/>
        <v>0</v>
      </c>
      <c r="Z299" s="64">
        <f t="shared" si="127"/>
        <v>0</v>
      </c>
      <c r="AA299" s="64">
        <f t="shared" si="127"/>
        <v>0</v>
      </c>
      <c r="AB299" s="64">
        <f t="shared" si="127"/>
        <v>0</v>
      </c>
      <c r="AC299" s="64">
        <f t="shared" si="127"/>
        <v>0</v>
      </c>
      <c r="AD299" s="64">
        <f t="shared" si="127"/>
        <v>0</v>
      </c>
      <c r="AE299" s="64">
        <f t="shared" si="127"/>
        <v>0</v>
      </c>
      <c r="AF299" s="64">
        <f t="shared" si="128"/>
        <v>0</v>
      </c>
      <c r="AG299" s="59" t="str">
        <f t="shared" si="129"/>
        <v>ok</v>
      </c>
    </row>
    <row r="300" spans="1:33">
      <c r="A300" s="61">
        <v>913</v>
      </c>
      <c r="B300" s="61" t="s">
        <v>160</v>
      </c>
      <c r="C300" s="45" t="s">
        <v>140</v>
      </c>
      <c r="D300" s="45" t="s">
        <v>670</v>
      </c>
      <c r="F300" s="80">
        <v>190000</v>
      </c>
      <c r="H300" s="64">
        <f t="shared" si="126"/>
        <v>0</v>
      </c>
      <c r="I300" s="64">
        <f t="shared" si="126"/>
        <v>0</v>
      </c>
      <c r="J300" s="64">
        <f t="shared" si="126"/>
        <v>0</v>
      </c>
      <c r="K300" s="64">
        <f t="shared" si="126"/>
        <v>0</v>
      </c>
      <c r="L300" s="64">
        <f t="shared" si="126"/>
        <v>0</v>
      </c>
      <c r="M300" s="64">
        <f t="shared" si="126"/>
        <v>0</v>
      </c>
      <c r="N300" s="64">
        <f t="shared" si="126"/>
        <v>0</v>
      </c>
      <c r="O300" s="64">
        <f t="shared" si="126"/>
        <v>0</v>
      </c>
      <c r="P300" s="64">
        <f t="shared" si="126"/>
        <v>0</v>
      </c>
      <c r="Q300" s="64">
        <f t="shared" si="126"/>
        <v>0</v>
      </c>
      <c r="R300" s="64">
        <f t="shared" si="127"/>
        <v>0</v>
      </c>
      <c r="S300" s="64">
        <f t="shared" si="127"/>
        <v>0</v>
      </c>
      <c r="T300" s="64">
        <f t="shared" si="127"/>
        <v>0</v>
      </c>
      <c r="U300" s="64">
        <f t="shared" si="127"/>
        <v>0</v>
      </c>
      <c r="V300" s="64">
        <f t="shared" si="127"/>
        <v>0</v>
      </c>
      <c r="W300" s="64">
        <f t="shared" si="127"/>
        <v>0</v>
      </c>
      <c r="X300" s="64">
        <f t="shared" si="127"/>
        <v>0</v>
      </c>
      <c r="Y300" s="64">
        <f t="shared" si="127"/>
        <v>0</v>
      </c>
      <c r="Z300" s="64">
        <f t="shared" si="127"/>
        <v>0</v>
      </c>
      <c r="AA300" s="64">
        <f t="shared" si="127"/>
        <v>0</v>
      </c>
      <c r="AB300" s="64">
        <f t="shared" si="127"/>
        <v>0</v>
      </c>
      <c r="AC300" s="64">
        <f t="shared" si="127"/>
        <v>0</v>
      </c>
      <c r="AD300" s="64">
        <f t="shared" si="127"/>
        <v>190000</v>
      </c>
      <c r="AE300" s="64">
        <f t="shared" si="127"/>
        <v>0</v>
      </c>
      <c r="AF300" s="64">
        <f t="shared" si="128"/>
        <v>190000</v>
      </c>
      <c r="AG300" s="59" t="str">
        <f t="shared" si="129"/>
        <v>ok</v>
      </c>
    </row>
    <row r="301" spans="1:33">
      <c r="A301" s="61">
        <v>915</v>
      </c>
      <c r="B301" s="61" t="s">
        <v>161</v>
      </c>
      <c r="C301" s="45" t="s">
        <v>163</v>
      </c>
      <c r="D301" s="45" t="s">
        <v>670</v>
      </c>
      <c r="F301" s="80">
        <v>0</v>
      </c>
      <c r="H301" s="64">
        <f t="shared" si="126"/>
        <v>0</v>
      </c>
      <c r="I301" s="64">
        <f t="shared" si="126"/>
        <v>0</v>
      </c>
      <c r="J301" s="64">
        <f t="shared" si="126"/>
        <v>0</v>
      </c>
      <c r="K301" s="64">
        <f t="shared" si="126"/>
        <v>0</v>
      </c>
      <c r="L301" s="64">
        <f t="shared" si="126"/>
        <v>0</v>
      </c>
      <c r="M301" s="64">
        <f t="shared" si="126"/>
        <v>0</v>
      </c>
      <c r="N301" s="64">
        <f t="shared" si="126"/>
        <v>0</v>
      </c>
      <c r="O301" s="64">
        <f t="shared" si="126"/>
        <v>0</v>
      </c>
      <c r="P301" s="64">
        <f t="shared" si="126"/>
        <v>0</v>
      </c>
      <c r="Q301" s="64">
        <f t="shared" si="126"/>
        <v>0</v>
      </c>
      <c r="R301" s="64">
        <f t="shared" si="127"/>
        <v>0</v>
      </c>
      <c r="S301" s="64">
        <f t="shared" si="127"/>
        <v>0</v>
      </c>
      <c r="T301" s="64">
        <f t="shared" si="127"/>
        <v>0</v>
      </c>
      <c r="U301" s="64">
        <f t="shared" si="127"/>
        <v>0</v>
      </c>
      <c r="V301" s="64">
        <f t="shared" si="127"/>
        <v>0</v>
      </c>
      <c r="W301" s="64">
        <f t="shared" si="127"/>
        <v>0</v>
      </c>
      <c r="X301" s="64">
        <f t="shared" si="127"/>
        <v>0</v>
      </c>
      <c r="Y301" s="64">
        <f t="shared" si="127"/>
        <v>0</v>
      </c>
      <c r="Z301" s="64">
        <f t="shared" si="127"/>
        <v>0</v>
      </c>
      <c r="AA301" s="64">
        <f t="shared" si="127"/>
        <v>0</v>
      </c>
      <c r="AB301" s="64">
        <f t="shared" si="127"/>
        <v>0</v>
      </c>
      <c r="AC301" s="64">
        <f t="shared" si="127"/>
        <v>0</v>
      </c>
      <c r="AD301" s="64">
        <f t="shared" si="127"/>
        <v>0</v>
      </c>
      <c r="AE301" s="64">
        <f t="shared" si="127"/>
        <v>0</v>
      </c>
      <c r="AF301" s="64">
        <f t="shared" si="128"/>
        <v>0</v>
      </c>
      <c r="AG301" s="59" t="str">
        <f t="shared" si="129"/>
        <v>ok</v>
      </c>
    </row>
    <row r="302" spans="1:33">
      <c r="A302" s="61">
        <v>916</v>
      </c>
      <c r="B302" s="61" t="s">
        <v>162</v>
      </c>
      <c r="C302" s="45" t="s">
        <v>164</v>
      </c>
      <c r="D302" s="45" t="s">
        <v>670</v>
      </c>
      <c r="F302" s="80">
        <v>0</v>
      </c>
      <c r="H302" s="64">
        <f t="shared" si="126"/>
        <v>0</v>
      </c>
      <c r="I302" s="64">
        <f t="shared" si="126"/>
        <v>0</v>
      </c>
      <c r="J302" s="64">
        <f t="shared" si="126"/>
        <v>0</v>
      </c>
      <c r="K302" s="64">
        <f t="shared" si="126"/>
        <v>0</v>
      </c>
      <c r="L302" s="64">
        <f t="shared" si="126"/>
        <v>0</v>
      </c>
      <c r="M302" s="64">
        <f t="shared" si="126"/>
        <v>0</v>
      </c>
      <c r="N302" s="64">
        <f t="shared" si="126"/>
        <v>0</v>
      </c>
      <c r="O302" s="64">
        <f t="shared" si="126"/>
        <v>0</v>
      </c>
      <c r="P302" s="64">
        <f t="shared" si="126"/>
        <v>0</v>
      </c>
      <c r="Q302" s="64">
        <f t="shared" si="126"/>
        <v>0</v>
      </c>
      <c r="R302" s="64">
        <f t="shared" si="127"/>
        <v>0</v>
      </c>
      <c r="S302" s="64">
        <f t="shared" si="127"/>
        <v>0</v>
      </c>
      <c r="T302" s="64">
        <f t="shared" si="127"/>
        <v>0</v>
      </c>
      <c r="U302" s="64">
        <f t="shared" si="127"/>
        <v>0</v>
      </c>
      <c r="V302" s="64">
        <f t="shared" si="127"/>
        <v>0</v>
      </c>
      <c r="W302" s="64">
        <f t="shared" si="127"/>
        <v>0</v>
      </c>
      <c r="X302" s="64">
        <f t="shared" si="127"/>
        <v>0</v>
      </c>
      <c r="Y302" s="64">
        <f t="shared" si="127"/>
        <v>0</v>
      </c>
      <c r="Z302" s="64">
        <f t="shared" si="127"/>
        <v>0</v>
      </c>
      <c r="AA302" s="64">
        <f t="shared" si="127"/>
        <v>0</v>
      </c>
      <c r="AB302" s="64">
        <f t="shared" si="127"/>
        <v>0</v>
      </c>
      <c r="AC302" s="64">
        <f t="shared" si="127"/>
        <v>0</v>
      </c>
      <c r="AD302" s="64">
        <f t="shared" si="127"/>
        <v>0</v>
      </c>
      <c r="AE302" s="64">
        <f t="shared" si="127"/>
        <v>0</v>
      </c>
      <c r="AF302" s="64">
        <f t="shared" si="128"/>
        <v>0</v>
      </c>
      <c r="AG302" s="59" t="str">
        <f t="shared" si="129"/>
        <v>ok</v>
      </c>
    </row>
    <row r="303" spans="1:33">
      <c r="A303" s="61"/>
      <c r="B303" s="61"/>
      <c r="F303" s="80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59"/>
    </row>
    <row r="304" spans="1:33">
      <c r="A304" s="61" t="s">
        <v>1067</v>
      </c>
      <c r="B304" s="61"/>
      <c r="C304" s="45" t="s">
        <v>1068</v>
      </c>
      <c r="F304" s="77">
        <f t="shared" ref="F304:M304" si="130">SUM(F292:F303)</f>
        <v>1300161.8074737564</v>
      </c>
      <c r="G304" s="63">
        <f t="shared" si="130"/>
        <v>0</v>
      </c>
      <c r="H304" s="63">
        <f t="shared" si="130"/>
        <v>0</v>
      </c>
      <c r="I304" s="63">
        <f t="shared" si="130"/>
        <v>0</v>
      </c>
      <c r="J304" s="63">
        <f t="shared" si="130"/>
        <v>0</v>
      </c>
      <c r="K304" s="63">
        <f t="shared" si="130"/>
        <v>0</v>
      </c>
      <c r="L304" s="63">
        <f t="shared" si="130"/>
        <v>0</v>
      </c>
      <c r="M304" s="63">
        <f t="shared" si="130"/>
        <v>0</v>
      </c>
      <c r="N304" s="63">
        <f>SUM(N292:N303)</f>
        <v>0</v>
      </c>
      <c r="O304" s="63">
        <f>SUM(O292:O303)</f>
        <v>0</v>
      </c>
      <c r="P304" s="63">
        <f>SUM(P292:P303)</f>
        <v>0</v>
      </c>
      <c r="Q304" s="63">
        <f t="shared" ref="Q304:AB304" si="131">SUM(Q292:Q303)</f>
        <v>0</v>
      </c>
      <c r="R304" s="63">
        <f t="shared" si="131"/>
        <v>0</v>
      </c>
      <c r="S304" s="63">
        <f t="shared" si="131"/>
        <v>0</v>
      </c>
      <c r="T304" s="63">
        <f t="shared" si="131"/>
        <v>0</v>
      </c>
      <c r="U304" s="63">
        <f t="shared" si="131"/>
        <v>0</v>
      </c>
      <c r="V304" s="63">
        <f t="shared" si="131"/>
        <v>0</v>
      </c>
      <c r="W304" s="63">
        <f t="shared" si="131"/>
        <v>0</v>
      </c>
      <c r="X304" s="63">
        <f t="shared" si="131"/>
        <v>0</v>
      </c>
      <c r="Y304" s="63">
        <f t="shared" si="131"/>
        <v>0</v>
      </c>
      <c r="Z304" s="63">
        <f t="shared" si="131"/>
        <v>0</v>
      </c>
      <c r="AA304" s="63">
        <f t="shared" si="131"/>
        <v>0</v>
      </c>
      <c r="AB304" s="63">
        <f t="shared" si="131"/>
        <v>0</v>
      </c>
      <c r="AC304" s="63">
        <f>SUM(AC292:AC303)</f>
        <v>0</v>
      </c>
      <c r="AD304" s="63">
        <f>SUM(AD292:AD303)</f>
        <v>1300161.8074737564</v>
      </c>
      <c r="AE304" s="63">
        <f>SUM(AE292:AE303)</f>
        <v>0</v>
      </c>
      <c r="AF304" s="64">
        <f>SUM(H304:AE304)</f>
        <v>1300161.8074737564</v>
      </c>
      <c r="AG304" s="59" t="str">
        <f>IF(ABS(AF304-F304)&lt;1,"ok","err")</f>
        <v>ok</v>
      </c>
    </row>
    <row r="305" spans="1:33">
      <c r="A305" s="61"/>
      <c r="B305" s="61"/>
      <c r="F305" s="80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G305" s="59"/>
    </row>
    <row r="306" spans="1:33">
      <c r="A306" s="61" t="s">
        <v>278</v>
      </c>
      <c r="B306" s="61"/>
      <c r="C306" s="45" t="s">
        <v>18</v>
      </c>
      <c r="F306" s="80">
        <f>F277+F289+F304</f>
        <v>607330749.17443252</v>
      </c>
      <c r="G306" s="64">
        <f>G275+G289+G304</f>
        <v>0</v>
      </c>
      <c r="H306" s="64">
        <f t="shared" ref="H306:M306" si="132">H277+H289+H304</f>
        <v>25854185.017924398</v>
      </c>
      <c r="I306" s="64">
        <f t="shared" si="132"/>
        <v>25193974.742304482</v>
      </c>
      <c r="J306" s="64">
        <f t="shared" si="132"/>
        <v>22842228.216070492</v>
      </c>
      <c r="K306" s="64">
        <f t="shared" si="132"/>
        <v>456736652.19065928</v>
      </c>
      <c r="L306" s="64">
        <f t="shared" si="132"/>
        <v>0</v>
      </c>
      <c r="M306" s="64">
        <f t="shared" si="132"/>
        <v>0</v>
      </c>
      <c r="N306" s="64">
        <f>N277+N289+N304</f>
        <v>5284960.6065975213</v>
      </c>
      <c r="O306" s="64">
        <f>O277+O289+O304</f>
        <v>5150004.3008271726</v>
      </c>
      <c r="P306" s="64">
        <f>P277+P289+P304</f>
        <v>4669274.0925753033</v>
      </c>
      <c r="Q306" s="64">
        <f t="shared" ref="Q306:AB306" si="133">Q277+Q289+Q304</f>
        <v>0</v>
      </c>
      <c r="R306" s="64">
        <f t="shared" si="133"/>
        <v>3726166.5709848618</v>
      </c>
      <c r="S306" s="64">
        <f t="shared" si="133"/>
        <v>0</v>
      </c>
      <c r="T306" s="64">
        <f t="shared" si="133"/>
        <v>10499885.851351622</v>
      </c>
      <c r="U306" s="64">
        <f t="shared" si="133"/>
        <v>14792217.13476398</v>
      </c>
      <c r="V306" s="64">
        <f t="shared" si="133"/>
        <v>3499961.9504505405</v>
      </c>
      <c r="W306" s="64">
        <f t="shared" si="133"/>
        <v>4930739.0449213274</v>
      </c>
      <c r="X306" s="64">
        <f t="shared" si="133"/>
        <v>576058.66694401577</v>
      </c>
      <c r="Y306" s="64">
        <f t="shared" si="133"/>
        <v>437176.76789674349</v>
      </c>
      <c r="Z306" s="64">
        <f t="shared" si="133"/>
        <v>125178.61587295201</v>
      </c>
      <c r="AA306" s="64">
        <f t="shared" si="133"/>
        <v>8057247.5617789784</v>
      </c>
      <c r="AB306" s="64">
        <f t="shared" si="133"/>
        <v>803222.83503496717</v>
      </c>
      <c r="AC306" s="64">
        <f>AC277+AC289+AC304</f>
        <v>12851453.199999992</v>
      </c>
      <c r="AD306" s="64">
        <f>AD277+AD289+AD304</f>
        <v>1300161.8074737564</v>
      </c>
      <c r="AE306" s="64">
        <f>AE277+AE289+AE304</f>
        <v>0</v>
      </c>
      <c r="AF306" s="64">
        <f>AF277+AF289+AF304</f>
        <v>607330749.17443252</v>
      </c>
      <c r="AG306" s="59" t="str">
        <f>IF(ABS(AF306-F306)&lt;1,"ok","err")</f>
        <v>ok</v>
      </c>
    </row>
    <row r="307" spans="1:33">
      <c r="A307" s="61"/>
      <c r="B307" s="61"/>
      <c r="F307" s="80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G307" s="59"/>
    </row>
    <row r="308" spans="1:33">
      <c r="A308" s="61"/>
      <c r="B308" s="61"/>
      <c r="F308" s="80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G308" s="59"/>
    </row>
    <row r="309" spans="1:33">
      <c r="A309" s="61"/>
      <c r="B309" s="61"/>
      <c r="F309" s="80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G309" s="59"/>
    </row>
    <row r="310" spans="1:33">
      <c r="A310" s="61"/>
      <c r="B310" s="61"/>
      <c r="F310" s="80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G310" s="59"/>
    </row>
    <row r="311" spans="1:33">
      <c r="A311" s="61"/>
      <c r="B311" s="61"/>
      <c r="F311" s="80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G311" s="59"/>
    </row>
    <row r="312" spans="1:33" ht="15">
      <c r="A312" s="60" t="s">
        <v>1046</v>
      </c>
      <c r="B312" s="61"/>
      <c r="F312" s="80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G312" s="59"/>
    </row>
    <row r="313" spans="1:33">
      <c r="A313" s="61"/>
      <c r="B313" s="61"/>
      <c r="F313" s="80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G313" s="59"/>
    </row>
    <row r="314" spans="1:33" ht="15">
      <c r="A314" s="66" t="s">
        <v>1069</v>
      </c>
      <c r="B314" s="61"/>
      <c r="F314" s="80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G314" s="59"/>
    </row>
    <row r="315" spans="1:33">
      <c r="A315" s="61">
        <v>920</v>
      </c>
      <c r="B315" s="61" t="s">
        <v>1070</v>
      </c>
      <c r="C315" s="45" t="s">
        <v>1071</v>
      </c>
      <c r="D315" s="45" t="s">
        <v>671</v>
      </c>
      <c r="F315" s="77">
        <v>26699898.908929829</v>
      </c>
      <c r="H315" s="64">
        <f t="shared" ref="H315:Q327" si="134">IF(VLOOKUP($D315,$C$6:$AE$651,H$2,)=0,0,((VLOOKUP($D315,$C$6:$AE$651,H$2,)/VLOOKUP($D315,$C$6:$AE$651,4,))*$F315))</f>
        <v>3676835.0097665787</v>
      </c>
      <c r="I315" s="64">
        <f t="shared" si="134"/>
        <v>3582943.6628328422</v>
      </c>
      <c r="J315" s="64">
        <f t="shared" si="134"/>
        <v>3248491.6599652516</v>
      </c>
      <c r="K315" s="64">
        <f t="shared" si="134"/>
        <v>6178568.371632684</v>
      </c>
      <c r="L315" s="64">
        <f t="shared" si="134"/>
        <v>0</v>
      </c>
      <c r="M315" s="64">
        <f t="shared" si="134"/>
        <v>0</v>
      </c>
      <c r="N315" s="64">
        <f t="shared" si="134"/>
        <v>562991.17242731131</v>
      </c>
      <c r="O315" s="64">
        <f t="shared" si="134"/>
        <v>548614.67760211648</v>
      </c>
      <c r="P315" s="64">
        <f t="shared" si="134"/>
        <v>497403.91489045473</v>
      </c>
      <c r="Q315" s="64">
        <f t="shared" si="134"/>
        <v>0</v>
      </c>
      <c r="R315" s="64">
        <f t="shared" ref="R315:AE327" si="135">IF(VLOOKUP($D315,$C$6:$AE$651,R$2,)=0,0,((VLOOKUP($D315,$C$6:$AE$651,R$2,)/VLOOKUP($D315,$C$6:$AE$651,4,))*$F315))</f>
        <v>874712.99778927315</v>
      </c>
      <c r="S315" s="64">
        <f t="shared" si="135"/>
        <v>0</v>
      </c>
      <c r="T315" s="64">
        <f t="shared" si="135"/>
        <v>950877.06336959882</v>
      </c>
      <c r="U315" s="64">
        <f t="shared" si="135"/>
        <v>1394186.8784055025</v>
      </c>
      <c r="V315" s="64">
        <f t="shared" si="135"/>
        <v>316959.02112319961</v>
      </c>
      <c r="W315" s="64">
        <f t="shared" si="135"/>
        <v>464728.95946850075</v>
      </c>
      <c r="X315" s="64">
        <f t="shared" si="135"/>
        <v>87943.078174501468</v>
      </c>
      <c r="Y315" s="64">
        <f t="shared" si="135"/>
        <v>66740.894428649641</v>
      </c>
      <c r="Z315" s="64">
        <f t="shared" si="135"/>
        <v>19342.578454290586</v>
      </c>
      <c r="AA315" s="64">
        <f t="shared" si="135"/>
        <v>1551849.9747416952</v>
      </c>
      <c r="AB315" s="64">
        <f t="shared" si="135"/>
        <v>74981.73726637497</v>
      </c>
      <c r="AC315" s="64">
        <f t="shared" si="135"/>
        <v>2141939.2556509017</v>
      </c>
      <c r="AD315" s="64">
        <f t="shared" si="135"/>
        <v>459788.00094010262</v>
      </c>
      <c r="AE315" s="64">
        <f t="shared" si="135"/>
        <v>0</v>
      </c>
      <c r="AF315" s="64">
        <f t="shared" ref="AF315:AF326" si="136">SUM(H315:AE315)</f>
        <v>26699898.908929829</v>
      </c>
      <c r="AG315" s="59" t="str">
        <f t="shared" ref="AG315:AG326" si="137">IF(ABS(AF315-F315)&lt;1,"ok","err")</f>
        <v>ok</v>
      </c>
    </row>
    <row r="316" spans="1:33">
      <c r="A316" s="61">
        <v>921</v>
      </c>
      <c r="B316" s="61" t="s">
        <v>1072</v>
      </c>
      <c r="C316" s="45" t="s">
        <v>1073</v>
      </c>
      <c r="D316" s="45" t="s">
        <v>671</v>
      </c>
      <c r="F316" s="80">
        <v>6299020.7007613834</v>
      </c>
      <c r="H316" s="64">
        <f t="shared" si="134"/>
        <v>867436.23707345966</v>
      </c>
      <c r="I316" s="64">
        <f t="shared" si="134"/>
        <v>845285.45890103094</v>
      </c>
      <c r="J316" s="64">
        <f t="shared" si="134"/>
        <v>766381.78601972794</v>
      </c>
      <c r="K316" s="64">
        <f t="shared" si="134"/>
        <v>1457643.3493898858</v>
      </c>
      <c r="L316" s="64">
        <f t="shared" si="134"/>
        <v>0</v>
      </c>
      <c r="M316" s="64">
        <f t="shared" si="134"/>
        <v>0</v>
      </c>
      <c r="N316" s="64">
        <f t="shared" si="134"/>
        <v>132820.46728197506</v>
      </c>
      <c r="O316" s="64">
        <f t="shared" si="134"/>
        <v>129428.77509552994</v>
      </c>
      <c r="P316" s="64">
        <f t="shared" si="134"/>
        <v>117347.16926163483</v>
      </c>
      <c r="Q316" s="64">
        <f t="shared" si="134"/>
        <v>0</v>
      </c>
      <c r="R316" s="64">
        <f t="shared" si="135"/>
        <v>206361.6532441965</v>
      </c>
      <c r="S316" s="64">
        <f t="shared" si="135"/>
        <v>0</v>
      </c>
      <c r="T316" s="64">
        <f t="shared" si="135"/>
        <v>224330.22411336045</v>
      </c>
      <c r="U316" s="64">
        <f t="shared" si="135"/>
        <v>328915.55274274817</v>
      </c>
      <c r="V316" s="64">
        <f t="shared" si="135"/>
        <v>74776.741371120152</v>
      </c>
      <c r="W316" s="64">
        <f t="shared" si="135"/>
        <v>109638.51758091604</v>
      </c>
      <c r="X316" s="64">
        <f t="shared" si="135"/>
        <v>20747.466939831371</v>
      </c>
      <c r="Y316" s="64">
        <f t="shared" si="135"/>
        <v>15745.463195472619</v>
      </c>
      <c r="Z316" s="64">
        <f t="shared" si="135"/>
        <v>4563.2870186234359</v>
      </c>
      <c r="AA316" s="64">
        <f t="shared" si="135"/>
        <v>366111.31557897612</v>
      </c>
      <c r="AB316" s="64">
        <f t="shared" si="135"/>
        <v>17689.636834616696</v>
      </c>
      <c r="AC316" s="64">
        <f t="shared" si="135"/>
        <v>505324.74887408636</v>
      </c>
      <c r="AD316" s="64">
        <f t="shared" si="135"/>
        <v>108472.85024419164</v>
      </c>
      <c r="AE316" s="64">
        <f t="shared" si="135"/>
        <v>0</v>
      </c>
      <c r="AF316" s="64">
        <f t="shared" si="136"/>
        <v>6299020.7007613834</v>
      </c>
      <c r="AG316" s="59" t="str">
        <f t="shared" si="137"/>
        <v>ok</v>
      </c>
    </row>
    <row r="317" spans="1:33">
      <c r="A317" s="61">
        <v>922</v>
      </c>
      <c r="B317" s="61" t="s">
        <v>279</v>
      </c>
      <c r="C317" s="45" t="s">
        <v>280</v>
      </c>
      <c r="D317" s="45" t="s">
        <v>671</v>
      </c>
      <c r="F317" s="80">
        <v>-4005467.4074290548</v>
      </c>
      <c r="H317" s="64">
        <f t="shared" si="134"/>
        <v>-551591.706183895</v>
      </c>
      <c r="I317" s="64">
        <f t="shared" si="134"/>
        <v>-537506.30716176936</v>
      </c>
      <c r="J317" s="64">
        <f t="shared" si="134"/>
        <v>-487332.46188224811</v>
      </c>
      <c r="K317" s="64">
        <f t="shared" si="134"/>
        <v>-926896.92652243318</v>
      </c>
      <c r="L317" s="64">
        <f t="shared" si="134"/>
        <v>0</v>
      </c>
      <c r="M317" s="64">
        <f t="shared" si="134"/>
        <v>0</v>
      </c>
      <c r="N317" s="64">
        <f t="shared" si="134"/>
        <v>-84458.851305750213</v>
      </c>
      <c r="O317" s="64">
        <f t="shared" si="134"/>
        <v>-82302.117242756023</v>
      </c>
      <c r="P317" s="64">
        <f t="shared" si="134"/>
        <v>-74619.577258211721</v>
      </c>
      <c r="Q317" s="64">
        <f t="shared" si="134"/>
        <v>0</v>
      </c>
      <c r="R317" s="64">
        <f t="shared" si="135"/>
        <v>-131222.75913665351</v>
      </c>
      <c r="S317" s="64">
        <f t="shared" si="135"/>
        <v>0</v>
      </c>
      <c r="T317" s="64">
        <f t="shared" si="135"/>
        <v>-142648.74555479875</v>
      </c>
      <c r="U317" s="64">
        <f t="shared" si="135"/>
        <v>-209153.23014390861</v>
      </c>
      <c r="V317" s="64">
        <f t="shared" si="135"/>
        <v>-47549.581851599585</v>
      </c>
      <c r="W317" s="64">
        <f t="shared" si="135"/>
        <v>-69717.743381302862</v>
      </c>
      <c r="X317" s="64">
        <f t="shared" si="135"/>
        <v>-13193.051199873247</v>
      </c>
      <c r="Y317" s="64">
        <f t="shared" si="135"/>
        <v>-10012.340432016055</v>
      </c>
      <c r="Z317" s="64">
        <f t="shared" si="135"/>
        <v>-2901.7363638177821</v>
      </c>
      <c r="AA317" s="64">
        <f t="shared" si="135"/>
        <v>-232805.54418011481</v>
      </c>
      <c r="AB317" s="64">
        <f t="shared" si="135"/>
        <v>-11248.615801778384</v>
      </c>
      <c r="AC317" s="64">
        <f t="shared" si="135"/>
        <v>-321329.6015264357</v>
      </c>
      <c r="AD317" s="64">
        <f t="shared" si="135"/>
        <v>-68976.510299692265</v>
      </c>
      <c r="AE317" s="64">
        <f t="shared" si="135"/>
        <v>0</v>
      </c>
      <c r="AF317" s="64">
        <f>SUM(H317:AE317)</f>
        <v>-4005467.4074290548</v>
      </c>
      <c r="AG317" s="59" t="str">
        <f t="shared" si="137"/>
        <v>ok</v>
      </c>
    </row>
    <row r="318" spans="1:33">
      <c r="A318" s="61">
        <v>923</v>
      </c>
      <c r="B318" s="61" t="s">
        <v>1074</v>
      </c>
      <c r="C318" s="45" t="s">
        <v>1075</v>
      </c>
      <c r="D318" s="45" t="s">
        <v>671</v>
      </c>
      <c r="F318" s="80">
        <v>16261534.590000002</v>
      </c>
      <c r="H318" s="64">
        <f t="shared" si="134"/>
        <v>2239371.0139870611</v>
      </c>
      <c r="I318" s="64">
        <f t="shared" si="134"/>
        <v>2182186.6257213061</v>
      </c>
      <c r="J318" s="64">
        <f t="shared" si="134"/>
        <v>1978489.119903892</v>
      </c>
      <c r="K318" s="64">
        <f t="shared" si="134"/>
        <v>3763048.0787469014</v>
      </c>
      <c r="L318" s="64">
        <f t="shared" si="134"/>
        <v>0</v>
      </c>
      <c r="M318" s="64">
        <f t="shared" si="134"/>
        <v>0</v>
      </c>
      <c r="N318" s="64">
        <f t="shared" si="134"/>
        <v>342888.95458062727</v>
      </c>
      <c r="O318" s="64">
        <f t="shared" si="134"/>
        <v>334132.97132090514</v>
      </c>
      <c r="P318" s="64">
        <f t="shared" si="134"/>
        <v>302943.13078793406</v>
      </c>
      <c r="Q318" s="64">
        <f t="shared" si="134"/>
        <v>0</v>
      </c>
      <c r="R318" s="64">
        <f t="shared" si="135"/>
        <v>532742.6788539472</v>
      </c>
      <c r="S318" s="64">
        <f t="shared" si="135"/>
        <v>0</v>
      </c>
      <c r="T318" s="64">
        <f t="shared" si="135"/>
        <v>579130.29219937685</v>
      </c>
      <c r="U318" s="64">
        <f t="shared" si="135"/>
        <v>849127.49016186874</v>
      </c>
      <c r="V318" s="64">
        <f t="shared" si="135"/>
        <v>193043.4307331256</v>
      </c>
      <c r="W318" s="64">
        <f t="shared" si="135"/>
        <v>283042.49672062288</v>
      </c>
      <c r="X318" s="64">
        <f t="shared" si="135"/>
        <v>53561.603830920641</v>
      </c>
      <c r="Y318" s="64">
        <f t="shared" si="135"/>
        <v>40648.444663438066</v>
      </c>
      <c r="Z318" s="64">
        <f t="shared" si="135"/>
        <v>11780.569269834827</v>
      </c>
      <c r="AA318" s="64">
        <f t="shared" si="135"/>
        <v>945151.9696320896</v>
      </c>
      <c r="AB318" s="64">
        <f t="shared" si="135"/>
        <v>45667.518005757156</v>
      </c>
      <c r="AC318" s="64">
        <f t="shared" si="135"/>
        <v>1304544.9877638537</v>
      </c>
      <c r="AD318" s="64">
        <f t="shared" si="135"/>
        <v>280033.21311654046</v>
      </c>
      <c r="AE318" s="64">
        <f t="shared" si="135"/>
        <v>0</v>
      </c>
      <c r="AF318" s="64">
        <f t="shared" si="136"/>
        <v>16261534.590000002</v>
      </c>
      <c r="AG318" s="59" t="str">
        <f t="shared" si="137"/>
        <v>ok</v>
      </c>
    </row>
    <row r="319" spans="1:33">
      <c r="A319" s="61">
        <v>924</v>
      </c>
      <c r="B319" s="61" t="s">
        <v>1076</v>
      </c>
      <c r="C319" s="45" t="s">
        <v>1077</v>
      </c>
      <c r="D319" s="45" t="s">
        <v>990</v>
      </c>
      <c r="F319" s="80">
        <v>4261747.4300000006</v>
      </c>
      <c r="H319" s="64">
        <f t="shared" si="134"/>
        <v>872241.13252045074</v>
      </c>
      <c r="I319" s="64">
        <f t="shared" si="134"/>
        <v>849967.65694544744</v>
      </c>
      <c r="J319" s="64">
        <f t="shared" si="134"/>
        <v>770626.92150856426</v>
      </c>
      <c r="K319" s="64">
        <f t="shared" si="134"/>
        <v>0</v>
      </c>
      <c r="L319" s="64">
        <f t="shared" si="134"/>
        <v>0</v>
      </c>
      <c r="M319" s="64">
        <f t="shared" si="134"/>
        <v>0</v>
      </c>
      <c r="N319" s="64">
        <f t="shared" si="134"/>
        <v>154646.85262580332</v>
      </c>
      <c r="O319" s="64">
        <f t="shared" si="134"/>
        <v>150697.80371457094</v>
      </c>
      <c r="P319" s="64">
        <f t="shared" si="134"/>
        <v>136630.82777997426</v>
      </c>
      <c r="Q319" s="64">
        <f t="shared" si="134"/>
        <v>0</v>
      </c>
      <c r="R319" s="64">
        <f t="shared" si="135"/>
        <v>158161.63505621781</v>
      </c>
      <c r="S319" s="64">
        <f t="shared" si="135"/>
        <v>0</v>
      </c>
      <c r="T319" s="64">
        <f t="shared" si="135"/>
        <v>232110.44831662186</v>
      </c>
      <c r="U319" s="64">
        <f t="shared" si="135"/>
        <v>377162.04845308122</v>
      </c>
      <c r="V319" s="64">
        <f t="shared" si="135"/>
        <v>77370.149438873952</v>
      </c>
      <c r="W319" s="64">
        <f t="shared" si="135"/>
        <v>125720.68281769376</v>
      </c>
      <c r="X319" s="64">
        <f t="shared" si="135"/>
        <v>95907.522321418786</v>
      </c>
      <c r="Y319" s="64">
        <f t="shared" si="135"/>
        <v>72785.191910909067</v>
      </c>
      <c r="Z319" s="64">
        <f t="shared" si="135"/>
        <v>34541.513525852497</v>
      </c>
      <c r="AA319" s="64">
        <f t="shared" si="135"/>
        <v>45617.829597941905</v>
      </c>
      <c r="AB319" s="64">
        <f t="shared" si="135"/>
        <v>107559.21346657889</v>
      </c>
      <c r="AC319" s="64">
        <f t="shared" si="135"/>
        <v>0</v>
      </c>
      <c r="AD319" s="64">
        <f t="shared" si="135"/>
        <v>0</v>
      </c>
      <c r="AE319" s="64">
        <f t="shared" si="135"/>
        <v>0</v>
      </c>
      <c r="AF319" s="64">
        <f t="shared" si="136"/>
        <v>4261747.4300000006</v>
      </c>
      <c r="AG319" s="59" t="str">
        <f t="shared" si="137"/>
        <v>ok</v>
      </c>
    </row>
    <row r="320" spans="1:33">
      <c r="A320" s="61">
        <v>925</v>
      </c>
      <c r="B320" s="61" t="s">
        <v>1078</v>
      </c>
      <c r="C320" s="45" t="s">
        <v>1079</v>
      </c>
      <c r="D320" s="45" t="s">
        <v>671</v>
      </c>
      <c r="F320" s="80">
        <v>3223432.2288445644</v>
      </c>
      <c r="H320" s="64">
        <f t="shared" si="134"/>
        <v>443897.87808004307</v>
      </c>
      <c r="I320" s="64">
        <f t="shared" si="134"/>
        <v>432562.53951759596</v>
      </c>
      <c r="J320" s="64">
        <f t="shared" si="134"/>
        <v>392184.73251831776</v>
      </c>
      <c r="K320" s="64">
        <f t="shared" si="134"/>
        <v>745927.78366585751</v>
      </c>
      <c r="L320" s="64">
        <f t="shared" si="134"/>
        <v>0</v>
      </c>
      <c r="M320" s="64">
        <f t="shared" si="134"/>
        <v>0</v>
      </c>
      <c r="N320" s="64">
        <f t="shared" si="134"/>
        <v>67968.942352445825</v>
      </c>
      <c r="O320" s="64">
        <f t="shared" si="134"/>
        <v>66233.293205779904</v>
      </c>
      <c r="P320" s="64">
        <f t="shared" si="134"/>
        <v>60050.707138636695</v>
      </c>
      <c r="Q320" s="64">
        <f t="shared" si="134"/>
        <v>0</v>
      </c>
      <c r="R320" s="64">
        <f t="shared" si="135"/>
        <v>105602.57466443718</v>
      </c>
      <c r="S320" s="64">
        <f t="shared" si="135"/>
        <v>0</v>
      </c>
      <c r="T320" s="64">
        <f t="shared" si="135"/>
        <v>114797.72946666536</v>
      </c>
      <c r="U320" s="64">
        <f t="shared" si="135"/>
        <v>168317.7502736329</v>
      </c>
      <c r="V320" s="64">
        <f t="shared" si="135"/>
        <v>38265.909822221787</v>
      </c>
      <c r="W320" s="64">
        <f t="shared" si="135"/>
        <v>56105.916757877625</v>
      </c>
      <c r="X320" s="64">
        <f t="shared" si="135"/>
        <v>10617.214449327937</v>
      </c>
      <c r="Y320" s="64">
        <f t="shared" si="135"/>
        <v>8057.5117837344942</v>
      </c>
      <c r="Z320" s="64">
        <f t="shared" si="135"/>
        <v>2335.1957620207268</v>
      </c>
      <c r="AA320" s="64">
        <f t="shared" si="135"/>
        <v>187352.14091919208</v>
      </c>
      <c r="AB320" s="64">
        <f t="shared" si="135"/>
        <v>9052.4143669454916</v>
      </c>
      <c r="AC320" s="64">
        <f t="shared" si="135"/>
        <v>258592.5906477221</v>
      </c>
      <c r="AD320" s="64">
        <f t="shared" si="135"/>
        <v>55509.403452110164</v>
      </c>
      <c r="AE320" s="64">
        <f t="shared" si="135"/>
        <v>0</v>
      </c>
      <c r="AF320" s="64">
        <f t="shared" si="136"/>
        <v>3223432.2288445644</v>
      </c>
      <c r="AG320" s="59" t="str">
        <f t="shared" si="137"/>
        <v>ok</v>
      </c>
    </row>
    <row r="321" spans="1:33">
      <c r="A321" s="61">
        <v>926</v>
      </c>
      <c r="B321" s="61" t="s">
        <v>1080</v>
      </c>
      <c r="C321" s="45" t="s">
        <v>1081</v>
      </c>
      <c r="D321" s="45" t="s">
        <v>671</v>
      </c>
      <c r="F321" s="80">
        <v>32171796.69949922</v>
      </c>
      <c r="H321" s="64">
        <f t="shared" si="134"/>
        <v>4430368.4008424906</v>
      </c>
      <c r="I321" s="64">
        <f t="shared" si="134"/>
        <v>4317234.8891502768</v>
      </c>
      <c r="J321" s="64">
        <f t="shared" si="134"/>
        <v>3914240.0359226577</v>
      </c>
      <c r="K321" s="64">
        <f t="shared" si="134"/>
        <v>7444808.9194690473</v>
      </c>
      <c r="L321" s="64">
        <f t="shared" si="134"/>
        <v>0</v>
      </c>
      <c r="M321" s="64">
        <f t="shared" si="134"/>
        <v>0</v>
      </c>
      <c r="N321" s="64">
        <f t="shared" si="134"/>
        <v>678371.01573768258</v>
      </c>
      <c r="O321" s="64">
        <f t="shared" si="134"/>
        <v>661048.19102043682</v>
      </c>
      <c r="P321" s="64">
        <f t="shared" si="134"/>
        <v>599342.25526369689</v>
      </c>
      <c r="Q321" s="64">
        <f t="shared" si="134"/>
        <v>0</v>
      </c>
      <c r="R321" s="64">
        <f t="shared" si="135"/>
        <v>1053977.3514226365</v>
      </c>
      <c r="S321" s="64">
        <f t="shared" si="135"/>
        <v>0</v>
      </c>
      <c r="T321" s="64">
        <f t="shared" si="135"/>
        <v>1145750.5391045588</v>
      </c>
      <c r="U321" s="64">
        <f t="shared" si="135"/>
        <v>1679912.6081398732</v>
      </c>
      <c r="V321" s="64">
        <f t="shared" si="135"/>
        <v>381916.84636818623</v>
      </c>
      <c r="W321" s="64">
        <f t="shared" si="135"/>
        <v>559970.86937995767</v>
      </c>
      <c r="X321" s="64">
        <f t="shared" si="135"/>
        <v>105966.20016459943</v>
      </c>
      <c r="Y321" s="64">
        <f t="shared" si="135"/>
        <v>80418.824596490507</v>
      </c>
      <c r="Z321" s="64">
        <f t="shared" si="135"/>
        <v>23306.661339733619</v>
      </c>
      <c r="AA321" s="64">
        <f t="shared" si="135"/>
        <v>1869887.3005401173</v>
      </c>
      <c r="AB321" s="64">
        <f t="shared" si="135"/>
        <v>90348.552095164778</v>
      </c>
      <c r="AC321" s="64">
        <f t="shared" si="135"/>
        <v>2580909.9319260125</v>
      </c>
      <c r="AD321" s="64">
        <f t="shared" si="135"/>
        <v>554017.30701560294</v>
      </c>
      <c r="AE321" s="64">
        <f t="shared" si="135"/>
        <v>0</v>
      </c>
      <c r="AF321" s="64">
        <f t="shared" si="136"/>
        <v>32171796.69949922</v>
      </c>
      <c r="AG321" s="59" t="str">
        <f t="shared" si="137"/>
        <v>ok</v>
      </c>
    </row>
    <row r="322" spans="1:33">
      <c r="A322" s="61">
        <v>927</v>
      </c>
      <c r="B322" s="61" t="s">
        <v>604</v>
      </c>
      <c r="C322" s="45" t="s">
        <v>603</v>
      </c>
      <c r="D322" s="45" t="s">
        <v>990</v>
      </c>
      <c r="F322" s="80">
        <v>0</v>
      </c>
      <c r="H322" s="64">
        <f t="shared" si="134"/>
        <v>0</v>
      </c>
      <c r="I322" s="64">
        <f t="shared" si="134"/>
        <v>0</v>
      </c>
      <c r="J322" s="64">
        <f t="shared" si="134"/>
        <v>0</v>
      </c>
      <c r="K322" s="64">
        <f t="shared" si="134"/>
        <v>0</v>
      </c>
      <c r="L322" s="64">
        <f t="shared" si="134"/>
        <v>0</v>
      </c>
      <c r="M322" s="64">
        <f t="shared" si="134"/>
        <v>0</v>
      </c>
      <c r="N322" s="64">
        <f t="shared" si="134"/>
        <v>0</v>
      </c>
      <c r="O322" s="64">
        <f t="shared" si="134"/>
        <v>0</v>
      </c>
      <c r="P322" s="64">
        <f t="shared" si="134"/>
        <v>0</v>
      </c>
      <c r="Q322" s="64">
        <f t="shared" si="134"/>
        <v>0</v>
      </c>
      <c r="R322" s="64">
        <f t="shared" si="135"/>
        <v>0</v>
      </c>
      <c r="S322" s="64">
        <f t="shared" si="135"/>
        <v>0</v>
      </c>
      <c r="T322" s="64">
        <f t="shared" si="135"/>
        <v>0</v>
      </c>
      <c r="U322" s="64">
        <f t="shared" si="135"/>
        <v>0</v>
      </c>
      <c r="V322" s="64">
        <f t="shared" si="135"/>
        <v>0</v>
      </c>
      <c r="W322" s="64">
        <f t="shared" si="135"/>
        <v>0</v>
      </c>
      <c r="X322" s="64">
        <f t="shared" si="135"/>
        <v>0</v>
      </c>
      <c r="Y322" s="64">
        <f t="shared" si="135"/>
        <v>0</v>
      </c>
      <c r="Z322" s="64">
        <f t="shared" si="135"/>
        <v>0</v>
      </c>
      <c r="AA322" s="64">
        <f t="shared" si="135"/>
        <v>0</v>
      </c>
      <c r="AB322" s="64">
        <f t="shared" si="135"/>
        <v>0</v>
      </c>
      <c r="AC322" s="64">
        <f t="shared" si="135"/>
        <v>0</v>
      </c>
      <c r="AD322" s="64">
        <f t="shared" si="135"/>
        <v>0</v>
      </c>
      <c r="AE322" s="64">
        <f t="shared" si="135"/>
        <v>0</v>
      </c>
      <c r="AF322" s="64">
        <f>SUM(H322:AE322)</f>
        <v>0</v>
      </c>
      <c r="AG322" s="59" t="str">
        <f t="shared" si="137"/>
        <v>ok</v>
      </c>
    </row>
    <row r="323" spans="1:33">
      <c r="A323" s="61">
        <v>928</v>
      </c>
      <c r="B323" s="61" t="s">
        <v>908</v>
      </c>
      <c r="C323" s="45" t="s">
        <v>1082</v>
      </c>
      <c r="D323" s="45" t="s">
        <v>990</v>
      </c>
      <c r="F323" s="80">
        <v>1064723.9999999988</v>
      </c>
      <c r="H323" s="64">
        <f t="shared" si="134"/>
        <v>217914.38437770191</v>
      </c>
      <c r="I323" s="64">
        <f t="shared" si="134"/>
        <v>212349.74114211724</v>
      </c>
      <c r="J323" s="64">
        <f t="shared" si="134"/>
        <v>192527.82851476572</v>
      </c>
      <c r="K323" s="64">
        <f t="shared" si="134"/>
        <v>0</v>
      </c>
      <c r="L323" s="64">
        <f t="shared" si="134"/>
        <v>0</v>
      </c>
      <c r="M323" s="64">
        <f t="shared" si="134"/>
        <v>0</v>
      </c>
      <c r="N323" s="64">
        <f t="shared" si="134"/>
        <v>38635.845558580091</v>
      </c>
      <c r="O323" s="64">
        <f t="shared" si="134"/>
        <v>37649.243883557087</v>
      </c>
      <c r="P323" s="64">
        <f t="shared" si="134"/>
        <v>34134.852866493107</v>
      </c>
      <c r="Q323" s="64">
        <f t="shared" si="134"/>
        <v>0</v>
      </c>
      <c r="R323" s="64">
        <f t="shared" si="135"/>
        <v>39513.953252644125</v>
      </c>
      <c r="S323" s="64">
        <f t="shared" si="135"/>
        <v>0</v>
      </c>
      <c r="T323" s="64">
        <f t="shared" si="135"/>
        <v>57988.787236381715</v>
      </c>
      <c r="U323" s="64">
        <f t="shared" si="135"/>
        <v>94227.424659268931</v>
      </c>
      <c r="V323" s="64">
        <f t="shared" si="135"/>
        <v>19329.595745460574</v>
      </c>
      <c r="W323" s="64">
        <f t="shared" si="135"/>
        <v>31409.141553089645</v>
      </c>
      <c r="X323" s="64">
        <f t="shared" si="135"/>
        <v>23960.838241451154</v>
      </c>
      <c r="Y323" s="64">
        <f t="shared" si="135"/>
        <v>18184.123283943802</v>
      </c>
      <c r="Z323" s="64">
        <f t="shared" si="135"/>
        <v>8629.6006629608564</v>
      </c>
      <c r="AA323" s="64">
        <f t="shared" si="135"/>
        <v>11396.826958569676</v>
      </c>
      <c r="AB323" s="64">
        <f t="shared" si="135"/>
        <v>26871.812063013222</v>
      </c>
      <c r="AC323" s="64">
        <f t="shared" si="135"/>
        <v>0</v>
      </c>
      <c r="AD323" s="64">
        <f t="shared" si="135"/>
        <v>0</v>
      </c>
      <c r="AE323" s="64">
        <f t="shared" si="135"/>
        <v>0</v>
      </c>
      <c r="AF323" s="64">
        <f t="shared" si="136"/>
        <v>1064723.9999999988</v>
      </c>
      <c r="AG323" s="59" t="str">
        <f t="shared" si="137"/>
        <v>ok</v>
      </c>
    </row>
    <row r="324" spans="1:33">
      <c r="A324" s="61">
        <v>929</v>
      </c>
      <c r="B324" s="61" t="s">
        <v>1181</v>
      </c>
      <c r="C324" s="45" t="s">
        <v>1182</v>
      </c>
      <c r="D324" s="45" t="s">
        <v>671</v>
      </c>
      <c r="F324" s="80">
        <v>0</v>
      </c>
      <c r="H324" s="64">
        <f t="shared" si="134"/>
        <v>0</v>
      </c>
      <c r="I324" s="64">
        <f t="shared" si="134"/>
        <v>0</v>
      </c>
      <c r="J324" s="64">
        <f t="shared" si="134"/>
        <v>0</v>
      </c>
      <c r="K324" s="64">
        <f t="shared" si="134"/>
        <v>0</v>
      </c>
      <c r="L324" s="64">
        <f t="shared" si="134"/>
        <v>0</v>
      </c>
      <c r="M324" s="64">
        <f t="shared" si="134"/>
        <v>0</v>
      </c>
      <c r="N324" s="64">
        <f t="shared" si="134"/>
        <v>0</v>
      </c>
      <c r="O324" s="64">
        <f t="shared" si="134"/>
        <v>0</v>
      </c>
      <c r="P324" s="64">
        <f t="shared" si="134"/>
        <v>0</v>
      </c>
      <c r="Q324" s="64">
        <f t="shared" si="134"/>
        <v>0</v>
      </c>
      <c r="R324" s="64">
        <f t="shared" si="135"/>
        <v>0</v>
      </c>
      <c r="S324" s="64">
        <f t="shared" si="135"/>
        <v>0</v>
      </c>
      <c r="T324" s="64">
        <f t="shared" si="135"/>
        <v>0</v>
      </c>
      <c r="U324" s="64">
        <f t="shared" si="135"/>
        <v>0</v>
      </c>
      <c r="V324" s="64">
        <f t="shared" si="135"/>
        <v>0</v>
      </c>
      <c r="W324" s="64">
        <f t="shared" si="135"/>
        <v>0</v>
      </c>
      <c r="X324" s="64">
        <f t="shared" si="135"/>
        <v>0</v>
      </c>
      <c r="Y324" s="64">
        <f t="shared" si="135"/>
        <v>0</v>
      </c>
      <c r="Z324" s="64">
        <f t="shared" si="135"/>
        <v>0</v>
      </c>
      <c r="AA324" s="64">
        <f t="shared" si="135"/>
        <v>0</v>
      </c>
      <c r="AB324" s="64">
        <f t="shared" si="135"/>
        <v>0</v>
      </c>
      <c r="AC324" s="64">
        <f t="shared" si="135"/>
        <v>0</v>
      </c>
      <c r="AD324" s="64">
        <f t="shared" si="135"/>
        <v>0</v>
      </c>
      <c r="AE324" s="64">
        <f t="shared" si="135"/>
        <v>0</v>
      </c>
      <c r="AF324" s="64">
        <f t="shared" si="136"/>
        <v>0</v>
      </c>
      <c r="AG324" s="59" t="str">
        <f t="shared" si="137"/>
        <v>ok</v>
      </c>
    </row>
    <row r="325" spans="1:33">
      <c r="A325" s="61">
        <v>930</v>
      </c>
      <c r="B325" s="61" t="s">
        <v>1083</v>
      </c>
      <c r="C325" s="45" t="s">
        <v>1084</v>
      </c>
      <c r="D325" s="45" t="s">
        <v>671</v>
      </c>
      <c r="F325" s="80">
        <v>3120919.4148818296</v>
      </c>
      <c r="H325" s="64">
        <f t="shared" si="134"/>
        <v>429780.86944965424</v>
      </c>
      <c r="I325" s="64">
        <f t="shared" si="134"/>
        <v>418806.02162216301</v>
      </c>
      <c r="J325" s="64">
        <f t="shared" si="134"/>
        <v>379712.32495103159</v>
      </c>
      <c r="K325" s="64">
        <f t="shared" si="134"/>
        <v>722205.50545807811</v>
      </c>
      <c r="L325" s="64">
        <f t="shared" si="134"/>
        <v>0</v>
      </c>
      <c r="M325" s="64">
        <f t="shared" si="134"/>
        <v>0</v>
      </c>
      <c r="N325" s="64">
        <f t="shared" si="134"/>
        <v>65807.368276133479</v>
      </c>
      <c r="O325" s="64">
        <f t="shared" si="134"/>
        <v>64126.916901731733</v>
      </c>
      <c r="P325" s="64">
        <f t="shared" si="134"/>
        <v>58140.951780932053</v>
      </c>
      <c r="Q325" s="64">
        <f t="shared" si="134"/>
        <v>0</v>
      </c>
      <c r="R325" s="64">
        <f t="shared" si="135"/>
        <v>102244.16154388535</v>
      </c>
      <c r="S325" s="64">
        <f t="shared" si="135"/>
        <v>0</v>
      </c>
      <c r="T325" s="64">
        <f t="shared" si="135"/>
        <v>111146.88854658839</v>
      </c>
      <c r="U325" s="64">
        <f t="shared" si="135"/>
        <v>162964.8453587956</v>
      </c>
      <c r="V325" s="64">
        <f t="shared" si="135"/>
        <v>37048.9628488628</v>
      </c>
      <c r="W325" s="64">
        <f t="shared" si="135"/>
        <v>54321.615119598529</v>
      </c>
      <c r="X325" s="64">
        <f t="shared" si="135"/>
        <v>10279.561769706828</v>
      </c>
      <c r="Y325" s="64">
        <f t="shared" si="135"/>
        <v>7801.2637388408702</v>
      </c>
      <c r="Z325" s="64">
        <f t="shared" si="135"/>
        <v>2260.9309809664014</v>
      </c>
      <c r="AA325" s="64">
        <f t="shared" si="135"/>
        <v>181393.89709582075</v>
      </c>
      <c r="AB325" s="64">
        <f t="shared" si="135"/>
        <v>8764.5260528657782</v>
      </c>
      <c r="AC325" s="64">
        <f t="shared" si="135"/>
        <v>250368.73103001463</v>
      </c>
      <c r="AD325" s="64">
        <f t="shared" si="135"/>
        <v>53744.072356159595</v>
      </c>
      <c r="AE325" s="64">
        <f t="shared" si="135"/>
        <v>0</v>
      </c>
      <c r="AF325" s="64">
        <f t="shared" si="136"/>
        <v>3120919.4148818292</v>
      </c>
      <c r="AG325" s="59" t="str">
        <f t="shared" si="137"/>
        <v>ok</v>
      </c>
    </row>
    <row r="326" spans="1:33">
      <c r="A326" s="61">
        <v>931</v>
      </c>
      <c r="B326" s="61" t="s">
        <v>1085</v>
      </c>
      <c r="C326" s="45" t="s">
        <v>1086</v>
      </c>
      <c r="D326" s="45" t="s">
        <v>980</v>
      </c>
      <c r="F326" s="80">
        <v>1293338.23</v>
      </c>
      <c r="H326" s="64">
        <f t="shared" si="134"/>
        <v>264503.91381743929</v>
      </c>
      <c r="I326" s="64">
        <f t="shared" si="134"/>
        <v>257749.56430988791</v>
      </c>
      <c r="J326" s="64">
        <f t="shared" si="134"/>
        <v>233689.778241822</v>
      </c>
      <c r="K326" s="64">
        <f t="shared" si="134"/>
        <v>0</v>
      </c>
      <c r="L326" s="64">
        <f t="shared" si="134"/>
        <v>0</v>
      </c>
      <c r="M326" s="64">
        <f t="shared" si="134"/>
        <v>0</v>
      </c>
      <c r="N326" s="64">
        <f t="shared" si="134"/>
        <v>47359.892564511072</v>
      </c>
      <c r="O326" s="64">
        <f t="shared" si="134"/>
        <v>46150.514365133742</v>
      </c>
      <c r="P326" s="64">
        <f t="shared" si="134"/>
        <v>41842.567209027817</v>
      </c>
      <c r="Q326" s="64">
        <f t="shared" si="134"/>
        <v>0</v>
      </c>
      <c r="R326" s="64">
        <f t="shared" si="135"/>
        <v>47920.629739602635</v>
      </c>
      <c r="S326" s="64">
        <f t="shared" si="135"/>
        <v>0</v>
      </c>
      <c r="T326" s="64">
        <f t="shared" si="135"/>
        <v>70326.023428630069</v>
      </c>
      <c r="U326" s="64">
        <f t="shared" si="135"/>
        <v>114274.50702141464</v>
      </c>
      <c r="V326" s="64">
        <f t="shared" si="135"/>
        <v>23442.007809543356</v>
      </c>
      <c r="W326" s="64">
        <f t="shared" si="135"/>
        <v>38091.502340471547</v>
      </c>
      <c r="X326" s="64">
        <f t="shared" si="135"/>
        <v>29058.556866674888</v>
      </c>
      <c r="Y326" s="64">
        <f t="shared" si="135"/>
        <v>22052.833677704672</v>
      </c>
      <c r="Z326" s="64">
        <f t="shared" si="135"/>
        <v>10465.56631593688</v>
      </c>
      <c r="AA326" s="64">
        <f t="shared" si="135"/>
        <v>13821.525813831178</v>
      </c>
      <c r="AB326" s="64">
        <f t="shared" si="135"/>
        <v>32588.846478368385</v>
      </c>
      <c r="AC326" s="64">
        <f t="shared" si="135"/>
        <v>0</v>
      </c>
      <c r="AD326" s="64">
        <f t="shared" si="135"/>
        <v>0</v>
      </c>
      <c r="AE326" s="64">
        <f t="shared" si="135"/>
        <v>0</v>
      </c>
      <c r="AF326" s="64">
        <f t="shared" si="136"/>
        <v>1293338.2300000002</v>
      </c>
      <c r="AG326" s="59" t="str">
        <f t="shared" si="137"/>
        <v>ok</v>
      </c>
    </row>
    <row r="327" spans="1:33">
      <c r="A327" s="61">
        <v>935</v>
      </c>
      <c r="B327" s="61" t="s">
        <v>1087</v>
      </c>
      <c r="C327" s="45" t="s">
        <v>283</v>
      </c>
      <c r="D327" s="45" t="s">
        <v>980</v>
      </c>
      <c r="F327" s="80">
        <v>870957.81013059476</v>
      </c>
      <c r="H327" s="64">
        <f t="shared" si="134"/>
        <v>178121.81238113443</v>
      </c>
      <c r="I327" s="64">
        <f t="shared" si="134"/>
        <v>173573.3088887776</v>
      </c>
      <c r="J327" s="64">
        <f t="shared" si="134"/>
        <v>157371.00534591143</v>
      </c>
      <c r="K327" s="64">
        <f t="shared" si="134"/>
        <v>0</v>
      </c>
      <c r="L327" s="64">
        <f t="shared" si="134"/>
        <v>0</v>
      </c>
      <c r="M327" s="64">
        <f t="shared" si="134"/>
        <v>0</v>
      </c>
      <c r="N327" s="64">
        <f t="shared" si="134"/>
        <v>31893.024855537442</v>
      </c>
      <c r="O327" s="64">
        <f t="shared" si="134"/>
        <v>31078.60727804933</v>
      </c>
      <c r="P327" s="64">
        <f t="shared" si="134"/>
        <v>28177.556234935622</v>
      </c>
      <c r="Q327" s="64">
        <f t="shared" si="134"/>
        <v>0</v>
      </c>
      <c r="R327" s="64">
        <f t="shared" si="135"/>
        <v>32270.635607889952</v>
      </c>
      <c r="S327" s="64">
        <f t="shared" si="135"/>
        <v>0</v>
      </c>
      <c r="T327" s="64">
        <f t="shared" si="135"/>
        <v>47358.840819692276</v>
      </c>
      <c r="U327" s="64">
        <f t="shared" si="135"/>
        <v>76954.559975486511</v>
      </c>
      <c r="V327" s="64">
        <f t="shared" si="135"/>
        <v>15786.280273230757</v>
      </c>
      <c r="W327" s="64">
        <f t="shared" si="135"/>
        <v>25651.519991828838</v>
      </c>
      <c r="X327" s="64">
        <f t="shared" si="135"/>
        <v>19568.567963969115</v>
      </c>
      <c r="Y327" s="64">
        <f t="shared" si="135"/>
        <v>14850.78479981829</v>
      </c>
      <c r="Z327" s="64">
        <f t="shared" si="135"/>
        <v>7047.7053170421632</v>
      </c>
      <c r="AA327" s="64">
        <f t="shared" si="135"/>
        <v>9307.6703187517232</v>
      </c>
      <c r="AB327" s="64">
        <f t="shared" si="135"/>
        <v>21945.930078539375</v>
      </c>
      <c r="AC327" s="64">
        <f t="shared" si="135"/>
        <v>0</v>
      </c>
      <c r="AD327" s="64">
        <f t="shared" si="135"/>
        <v>0</v>
      </c>
      <c r="AE327" s="64">
        <f t="shared" si="135"/>
        <v>0</v>
      </c>
      <c r="AF327" s="64"/>
      <c r="AG327" s="59"/>
    </row>
    <row r="328" spans="1:33">
      <c r="A328" s="61"/>
      <c r="B328" s="61"/>
      <c r="F328" s="80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59"/>
    </row>
    <row r="329" spans="1:33">
      <c r="A329" s="61" t="s">
        <v>1088</v>
      </c>
      <c r="B329" s="61"/>
      <c r="C329" s="45" t="s">
        <v>1089</v>
      </c>
      <c r="F329" s="77">
        <f t="shared" ref="F329:M329" si="138">SUM(F315:F328)</f>
        <v>91261902.605618373</v>
      </c>
      <c r="G329" s="63">
        <f t="shared" si="138"/>
        <v>0</v>
      </c>
      <c r="H329" s="63">
        <f t="shared" si="138"/>
        <v>13068878.946112119</v>
      </c>
      <c r="I329" s="63">
        <f t="shared" si="138"/>
        <v>12735153.161869675</v>
      </c>
      <c r="J329" s="63">
        <f t="shared" si="138"/>
        <v>11546382.731009696</v>
      </c>
      <c r="K329" s="63">
        <f t="shared" si="138"/>
        <v>19385305.081840023</v>
      </c>
      <c r="L329" s="63">
        <f t="shared" si="138"/>
        <v>0</v>
      </c>
      <c r="M329" s="63">
        <f t="shared" si="138"/>
        <v>0</v>
      </c>
      <c r="N329" s="63">
        <f>SUM(N315:N328)</f>
        <v>2038924.684954857</v>
      </c>
      <c r="O329" s="63">
        <f>SUM(O315:O328)</f>
        <v>1986858.877145055</v>
      </c>
      <c r="P329" s="63">
        <f>SUM(P315:P328)</f>
        <v>1801394.3559555083</v>
      </c>
      <c r="Q329" s="63">
        <f t="shared" ref="Q329:AB329" si="139">SUM(Q315:Q328)</f>
        <v>0</v>
      </c>
      <c r="R329" s="63">
        <f t="shared" si="139"/>
        <v>3022285.5120380768</v>
      </c>
      <c r="S329" s="63">
        <f t="shared" si="139"/>
        <v>0</v>
      </c>
      <c r="T329" s="63">
        <f t="shared" si="139"/>
        <v>3391168.091046676</v>
      </c>
      <c r="U329" s="63">
        <f t="shared" si="139"/>
        <v>5036890.4350477643</v>
      </c>
      <c r="V329" s="63">
        <f t="shared" si="139"/>
        <v>1130389.3636822251</v>
      </c>
      <c r="W329" s="63">
        <f t="shared" si="139"/>
        <v>1678963.4783492547</v>
      </c>
      <c r="X329" s="63">
        <f t="shared" si="139"/>
        <v>444417.55952252838</v>
      </c>
      <c r="Y329" s="63">
        <f t="shared" si="139"/>
        <v>337272.99564698595</v>
      </c>
      <c r="Z329" s="63">
        <f t="shared" si="139"/>
        <v>121371.8722834442</v>
      </c>
      <c r="AA329" s="63">
        <f t="shared" si="139"/>
        <v>4949084.9070168715</v>
      </c>
      <c r="AB329" s="63">
        <f t="shared" si="139"/>
        <v>424221.57090644632</v>
      </c>
      <c r="AC329" s="63">
        <f>SUM(AC315:AC328)</f>
        <v>6720350.6443661554</v>
      </c>
      <c r="AD329" s="63">
        <f>SUM(AD315:AD328)</f>
        <v>1442588.336825015</v>
      </c>
      <c r="AE329" s="63">
        <f>SUM(AE315:AE328)</f>
        <v>0</v>
      </c>
      <c r="AF329" s="64">
        <f>SUM(H329:AE329)</f>
        <v>91261902.605618373</v>
      </c>
      <c r="AG329" s="59" t="str">
        <f>IF(ABS(AF329-F329)&lt;1,"ok","err")</f>
        <v>ok</v>
      </c>
    </row>
    <row r="330" spans="1:33">
      <c r="A330" s="61"/>
      <c r="B330" s="61"/>
      <c r="F330" s="80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59"/>
    </row>
    <row r="331" spans="1:33">
      <c r="A331" s="61" t="s">
        <v>1090</v>
      </c>
      <c r="B331" s="61"/>
      <c r="C331" s="45" t="s">
        <v>1091</v>
      </c>
      <c r="F331" s="77">
        <f>F277+F289+F304+F329</f>
        <v>698592651.78005087</v>
      </c>
      <c r="G331" s="63"/>
      <c r="H331" s="63">
        <f t="shared" ref="H331:M331" si="140">H277+H289+H304+H329</f>
        <v>38923063.964036517</v>
      </c>
      <c r="I331" s="63">
        <f t="shared" si="140"/>
        <v>37929127.904174156</v>
      </c>
      <c r="J331" s="63">
        <f t="shared" si="140"/>
        <v>34388610.947080187</v>
      </c>
      <c r="K331" s="63">
        <f t="shared" si="140"/>
        <v>476121957.27249932</v>
      </c>
      <c r="L331" s="63">
        <f t="shared" si="140"/>
        <v>0</v>
      </c>
      <c r="M331" s="63">
        <f t="shared" si="140"/>
        <v>0</v>
      </c>
      <c r="N331" s="63">
        <f>N277+N289+N304+N329</f>
        <v>7323885.2915523779</v>
      </c>
      <c r="O331" s="63">
        <f>O277+O289+O304+O329</f>
        <v>7136863.1779722273</v>
      </c>
      <c r="P331" s="63">
        <f>P277+P289+P304+P329</f>
        <v>6470668.4485308118</v>
      </c>
      <c r="Q331" s="63">
        <f t="shared" ref="Q331:AB331" si="141">Q277+Q289+Q304+Q329</f>
        <v>0</v>
      </c>
      <c r="R331" s="63">
        <f t="shared" si="141"/>
        <v>6748452.083022939</v>
      </c>
      <c r="S331" s="63">
        <f t="shared" si="141"/>
        <v>0</v>
      </c>
      <c r="T331" s="63">
        <f t="shared" si="141"/>
        <v>13891053.942398299</v>
      </c>
      <c r="U331" s="63">
        <f t="shared" si="141"/>
        <v>19829107.569811746</v>
      </c>
      <c r="V331" s="63">
        <f t="shared" si="141"/>
        <v>4630351.3141327659</v>
      </c>
      <c r="W331" s="63">
        <f t="shared" si="141"/>
        <v>6609702.5232705818</v>
      </c>
      <c r="X331" s="63">
        <f t="shared" si="141"/>
        <v>1020476.2264665442</v>
      </c>
      <c r="Y331" s="63">
        <f t="shared" si="141"/>
        <v>774449.76354372944</v>
      </c>
      <c r="Z331" s="63">
        <f t="shared" si="141"/>
        <v>246550.4881563962</v>
      </c>
      <c r="AA331" s="63">
        <f t="shared" si="141"/>
        <v>13006332.468795851</v>
      </c>
      <c r="AB331" s="63">
        <f t="shared" si="141"/>
        <v>1227444.4059414135</v>
      </c>
      <c r="AC331" s="63">
        <f>AC277+AC289+AC304+AC329</f>
        <v>19571803.844366148</v>
      </c>
      <c r="AD331" s="63">
        <f>AD277+AD289+AD304+AD329</f>
        <v>2742750.1442987714</v>
      </c>
      <c r="AE331" s="63">
        <f>AE277+AE289+AE304+AE329</f>
        <v>0</v>
      </c>
      <c r="AF331" s="64">
        <f>SUM(H331:AE331)</f>
        <v>698592651.78005099</v>
      </c>
      <c r="AG331" s="59" t="str">
        <f>IF(ABS(AF331-F331)&lt;1,"ok","err")</f>
        <v>ok</v>
      </c>
    </row>
    <row r="332" spans="1:33">
      <c r="A332" s="61"/>
      <c r="B332" s="61"/>
      <c r="F332" s="80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59"/>
    </row>
    <row r="333" spans="1:33">
      <c r="A333" s="61" t="s">
        <v>19</v>
      </c>
      <c r="B333" s="61"/>
      <c r="C333" s="45" t="s">
        <v>999</v>
      </c>
      <c r="F333" s="81">
        <f>F331-F211-F212-F213-F214</f>
        <v>630410449.5603019</v>
      </c>
      <c r="G333" s="65">
        <f>G331-G211</f>
        <v>0</v>
      </c>
      <c r="H333" s="65">
        <f t="shared" ref="H333:M333" si="142">H331-H211-H212-H213-H214</f>
        <v>31750300.310032018</v>
      </c>
      <c r="I333" s="65">
        <f t="shared" si="142"/>
        <v>30939527.33443179</v>
      </c>
      <c r="J333" s="65">
        <f t="shared" si="142"/>
        <v>28051458.791206125</v>
      </c>
      <c r="K333" s="65">
        <f t="shared" si="142"/>
        <v>428439271.43237126</v>
      </c>
      <c r="L333" s="65">
        <f t="shared" si="142"/>
        <v>0</v>
      </c>
      <c r="M333" s="65">
        <f t="shared" si="142"/>
        <v>0</v>
      </c>
      <c r="N333" s="65">
        <f>N331-N211-N212-N213-N214</f>
        <v>7323885.2915523779</v>
      </c>
      <c r="O333" s="65">
        <f>O331-O211-O212-O213-O214</f>
        <v>7136863.1779722273</v>
      </c>
      <c r="P333" s="65">
        <f>P331-P211-P212-P213-P214</f>
        <v>6470668.4485308118</v>
      </c>
      <c r="Q333" s="65">
        <f t="shared" ref="Q333:AB333" si="143">Q331-Q211-Q212-Q213-Q214</f>
        <v>0</v>
      </c>
      <c r="R333" s="65">
        <f t="shared" si="143"/>
        <v>6748452.083022939</v>
      </c>
      <c r="S333" s="65">
        <f t="shared" si="143"/>
        <v>0</v>
      </c>
      <c r="T333" s="65">
        <f t="shared" si="143"/>
        <v>13891053.942398299</v>
      </c>
      <c r="U333" s="65">
        <f t="shared" si="143"/>
        <v>19829107.569811746</v>
      </c>
      <c r="V333" s="65">
        <f t="shared" si="143"/>
        <v>4630351.3141327659</v>
      </c>
      <c r="W333" s="65">
        <f t="shared" si="143"/>
        <v>6609702.5232705818</v>
      </c>
      <c r="X333" s="65">
        <f t="shared" si="143"/>
        <v>1020476.2264665442</v>
      </c>
      <c r="Y333" s="65">
        <f t="shared" si="143"/>
        <v>774449.76354372944</v>
      </c>
      <c r="Z333" s="65">
        <f t="shared" si="143"/>
        <v>246550.4881563962</v>
      </c>
      <c r="AA333" s="65">
        <f t="shared" si="143"/>
        <v>13006332.468795851</v>
      </c>
      <c r="AB333" s="65">
        <f t="shared" si="143"/>
        <v>1227444.4059414135</v>
      </c>
      <c r="AC333" s="65">
        <f>AC331-AC211-AC212-AC213-AC214</f>
        <v>19571803.844366148</v>
      </c>
      <c r="AD333" s="65">
        <f>AD331-AD211-AD212-AD213-AD214</f>
        <v>2742750.1442987714</v>
      </c>
      <c r="AE333" s="65">
        <f>AE331-AE211-AE212-AE213-AE214</f>
        <v>0</v>
      </c>
      <c r="AF333" s="64">
        <f>SUM(H333:AE333)</f>
        <v>630410449.5603019</v>
      </c>
      <c r="AG333" s="59" t="str">
        <f>IF(ABS(AF333-F333)&lt;1,"ok","err")</f>
        <v>ok</v>
      </c>
    </row>
    <row r="334" spans="1:33">
      <c r="A334" s="61"/>
      <c r="B334" s="61"/>
      <c r="W334" s="45"/>
      <c r="AG334" s="59"/>
    </row>
    <row r="335" spans="1:33">
      <c r="A335" s="61"/>
      <c r="B335" s="61"/>
      <c r="W335" s="45"/>
      <c r="AA335" s="65">
        <f>R333+T333+U333+V333+W333+X333+Y333+Z333+AA333</f>
        <v>66756476.379598856</v>
      </c>
      <c r="AG335" s="59"/>
    </row>
    <row r="336" spans="1:33">
      <c r="A336" s="61"/>
      <c r="B336" s="61"/>
      <c r="W336" s="45"/>
      <c r="AG336" s="59"/>
    </row>
    <row r="337" spans="1:33">
      <c r="A337" s="61"/>
      <c r="B337" s="61"/>
      <c r="H337" s="65"/>
      <c r="W337" s="45"/>
      <c r="AG337" s="59"/>
    </row>
    <row r="338" spans="1:33">
      <c r="A338" s="61"/>
      <c r="B338" s="61"/>
      <c r="W338" s="45"/>
      <c r="AG338" s="59"/>
    </row>
    <row r="339" spans="1:33">
      <c r="A339" s="61"/>
      <c r="B339" s="61"/>
      <c r="W339" s="45"/>
      <c r="AG339" s="59"/>
    </row>
    <row r="340" spans="1:33">
      <c r="A340" s="61"/>
      <c r="B340" s="61"/>
      <c r="W340" s="45"/>
      <c r="AG340" s="59"/>
    </row>
    <row r="341" spans="1:33">
      <c r="A341" s="61"/>
      <c r="B341" s="61"/>
      <c r="W341" s="45"/>
      <c r="AG341" s="59"/>
    </row>
    <row r="342" spans="1:33">
      <c r="A342" s="61"/>
      <c r="B342" s="61"/>
      <c r="W342" s="45"/>
      <c r="AG342" s="59"/>
    </row>
    <row r="343" spans="1:33">
      <c r="A343" s="61"/>
      <c r="B343" s="61"/>
      <c r="W343" s="45"/>
      <c r="AG343" s="59"/>
    </row>
    <row r="344" spans="1:33">
      <c r="A344" s="61"/>
      <c r="B344" s="61"/>
      <c r="W344" s="45"/>
      <c r="AG344" s="59"/>
    </row>
    <row r="345" spans="1:33">
      <c r="A345" s="61"/>
      <c r="B345" s="61"/>
      <c r="W345" s="45"/>
      <c r="AG345" s="59"/>
    </row>
    <row r="346" spans="1:33">
      <c r="A346" s="61"/>
      <c r="B346" s="61"/>
      <c r="W346" s="45"/>
      <c r="AG346" s="59"/>
    </row>
    <row r="347" spans="1:33">
      <c r="A347" s="61"/>
      <c r="B347" s="61"/>
      <c r="AG347" s="59"/>
    </row>
    <row r="348" spans="1:33">
      <c r="A348" s="61"/>
      <c r="B348" s="61"/>
      <c r="AG348" s="59"/>
    </row>
    <row r="349" spans="1:33">
      <c r="A349" s="61"/>
      <c r="B349" s="61"/>
      <c r="AG349" s="59"/>
    </row>
    <row r="350" spans="1:33">
      <c r="A350" s="61"/>
      <c r="B350" s="61"/>
      <c r="AG350" s="59"/>
    </row>
    <row r="351" spans="1:33">
      <c r="A351" s="61"/>
      <c r="B351" s="61"/>
      <c r="AG351" s="59"/>
    </row>
    <row r="352" spans="1:33">
      <c r="A352" s="61"/>
      <c r="B352" s="61"/>
      <c r="AG352" s="59"/>
    </row>
    <row r="353" spans="1:33">
      <c r="A353" s="61"/>
      <c r="B353" s="61"/>
      <c r="AG353" s="59"/>
    </row>
    <row r="354" spans="1:33">
      <c r="A354" s="61"/>
      <c r="B354" s="61"/>
      <c r="AG354" s="59"/>
    </row>
    <row r="355" spans="1:33">
      <c r="A355" s="61"/>
      <c r="B355" s="61"/>
      <c r="AG355" s="59"/>
    </row>
    <row r="356" spans="1:33">
      <c r="A356" s="61"/>
      <c r="B356" s="61"/>
      <c r="AG356" s="59"/>
    </row>
    <row r="357" spans="1:33">
      <c r="A357" s="61"/>
      <c r="B357" s="61"/>
      <c r="AG357" s="59"/>
    </row>
    <row r="358" spans="1:33">
      <c r="A358" s="61"/>
      <c r="B358" s="61"/>
      <c r="AG358" s="59"/>
    </row>
    <row r="359" spans="1:33" ht="15">
      <c r="A359" s="60" t="s">
        <v>1092</v>
      </c>
      <c r="B359" s="61"/>
      <c r="W359" s="45"/>
      <c r="AG359" s="59"/>
    </row>
    <row r="360" spans="1:33" ht="15">
      <c r="A360" s="60"/>
      <c r="B360" s="61"/>
      <c r="W360" s="45"/>
      <c r="AG360" s="59"/>
    </row>
    <row r="361" spans="1:33" ht="15">
      <c r="A361" s="66" t="s">
        <v>218</v>
      </c>
      <c r="B361" s="61"/>
      <c r="W361" s="45"/>
      <c r="AG361" s="59"/>
    </row>
    <row r="362" spans="1:33">
      <c r="A362" s="61">
        <v>500</v>
      </c>
      <c r="B362" s="61" t="s">
        <v>210</v>
      </c>
      <c r="C362" s="45" t="s">
        <v>284</v>
      </c>
      <c r="D362" s="45" t="s">
        <v>650</v>
      </c>
      <c r="F362" s="77">
        <v>3999848</v>
      </c>
      <c r="H362" s="64">
        <f t="shared" ref="H362:Q368" si="144">IF(VLOOKUP($D362,$C$6:$AE$651,H$2,)=0,0,((VLOOKUP($D362,$C$6:$AE$651,H$2,)/VLOOKUP($D362,$C$6:$AE$651,4,))*$F362))</f>
        <v>1192429.0755009679</v>
      </c>
      <c r="I362" s="64">
        <f t="shared" si="144"/>
        <v>1161979.3077729228</v>
      </c>
      <c r="J362" s="64">
        <f t="shared" si="144"/>
        <v>1053513.6595946637</v>
      </c>
      <c r="K362" s="64">
        <f t="shared" si="144"/>
        <v>591925.95713144564</v>
      </c>
      <c r="L362" s="64">
        <f t="shared" si="144"/>
        <v>0</v>
      </c>
      <c r="M362" s="64">
        <f t="shared" si="144"/>
        <v>0</v>
      </c>
      <c r="N362" s="64">
        <f t="shared" si="144"/>
        <v>0</v>
      </c>
      <c r="O362" s="64">
        <f t="shared" si="144"/>
        <v>0</v>
      </c>
      <c r="P362" s="64">
        <f t="shared" si="144"/>
        <v>0</v>
      </c>
      <c r="Q362" s="64">
        <f t="shared" si="144"/>
        <v>0</v>
      </c>
      <c r="R362" s="64">
        <f t="shared" ref="R362:AE368" si="145">IF(VLOOKUP($D362,$C$6:$AE$651,R$2,)=0,0,((VLOOKUP($D362,$C$6:$AE$651,R$2,)/VLOOKUP($D362,$C$6:$AE$651,4,))*$F362))</f>
        <v>0</v>
      </c>
      <c r="S362" s="64">
        <f t="shared" si="145"/>
        <v>0</v>
      </c>
      <c r="T362" s="64">
        <f t="shared" si="145"/>
        <v>0</v>
      </c>
      <c r="U362" s="64">
        <f t="shared" si="145"/>
        <v>0</v>
      </c>
      <c r="V362" s="64">
        <f t="shared" si="145"/>
        <v>0</v>
      </c>
      <c r="W362" s="64">
        <f t="shared" si="145"/>
        <v>0</v>
      </c>
      <c r="X362" s="64">
        <f t="shared" si="145"/>
        <v>0</v>
      </c>
      <c r="Y362" s="64">
        <f t="shared" si="145"/>
        <v>0</v>
      </c>
      <c r="Z362" s="64">
        <f t="shared" si="145"/>
        <v>0</v>
      </c>
      <c r="AA362" s="64">
        <f t="shared" si="145"/>
        <v>0</v>
      </c>
      <c r="AB362" s="64">
        <f t="shared" si="145"/>
        <v>0</v>
      </c>
      <c r="AC362" s="64">
        <f t="shared" si="145"/>
        <v>0</v>
      </c>
      <c r="AD362" s="64">
        <f t="shared" si="145"/>
        <v>0</v>
      </c>
      <c r="AE362" s="64">
        <f t="shared" si="145"/>
        <v>0</v>
      </c>
      <c r="AF362" s="64">
        <f t="shared" ref="AF362:AF381" si="146">SUM(H362:AE362)</f>
        <v>3999848</v>
      </c>
      <c r="AG362" s="59" t="str">
        <f t="shared" ref="AG362:AG368" si="147">IF(ABS(AF362-F362)&lt;1,"ok","err")</f>
        <v>ok</v>
      </c>
    </row>
    <row r="363" spans="1:33">
      <c r="A363" s="302">
        <v>501</v>
      </c>
      <c r="B363" s="61" t="s">
        <v>212</v>
      </c>
      <c r="C363" s="45" t="s">
        <v>285</v>
      </c>
      <c r="D363" s="45" t="s">
        <v>952</v>
      </c>
      <c r="F363" s="80">
        <v>2498619</v>
      </c>
      <c r="H363" s="64">
        <f t="shared" si="144"/>
        <v>0</v>
      </c>
      <c r="I363" s="64">
        <f t="shared" si="144"/>
        <v>0</v>
      </c>
      <c r="J363" s="64">
        <f t="shared" si="144"/>
        <v>0</v>
      </c>
      <c r="K363" s="64">
        <f t="shared" si="144"/>
        <v>2498619</v>
      </c>
      <c r="L363" s="64">
        <f t="shared" si="144"/>
        <v>0</v>
      </c>
      <c r="M363" s="64">
        <f t="shared" si="144"/>
        <v>0</v>
      </c>
      <c r="N363" s="64">
        <f t="shared" si="144"/>
        <v>0</v>
      </c>
      <c r="O363" s="64">
        <f t="shared" si="144"/>
        <v>0</v>
      </c>
      <c r="P363" s="64">
        <f t="shared" si="144"/>
        <v>0</v>
      </c>
      <c r="Q363" s="64">
        <f t="shared" si="144"/>
        <v>0</v>
      </c>
      <c r="R363" s="64">
        <f t="shared" si="145"/>
        <v>0</v>
      </c>
      <c r="S363" s="64">
        <f t="shared" si="145"/>
        <v>0</v>
      </c>
      <c r="T363" s="64">
        <f t="shared" si="145"/>
        <v>0</v>
      </c>
      <c r="U363" s="64">
        <f t="shared" si="145"/>
        <v>0</v>
      </c>
      <c r="V363" s="64">
        <f t="shared" si="145"/>
        <v>0</v>
      </c>
      <c r="W363" s="64">
        <f t="shared" si="145"/>
        <v>0</v>
      </c>
      <c r="X363" s="64">
        <f t="shared" si="145"/>
        <v>0</v>
      </c>
      <c r="Y363" s="64">
        <f t="shared" si="145"/>
        <v>0</v>
      </c>
      <c r="Z363" s="64">
        <f t="shared" si="145"/>
        <v>0</v>
      </c>
      <c r="AA363" s="64">
        <f t="shared" si="145"/>
        <v>0</v>
      </c>
      <c r="AB363" s="64">
        <f t="shared" si="145"/>
        <v>0</v>
      </c>
      <c r="AC363" s="64">
        <f t="shared" si="145"/>
        <v>0</v>
      </c>
      <c r="AD363" s="64">
        <f t="shared" si="145"/>
        <v>0</v>
      </c>
      <c r="AE363" s="64">
        <f t="shared" si="145"/>
        <v>0</v>
      </c>
      <c r="AF363" s="64">
        <f t="shared" si="146"/>
        <v>2498619</v>
      </c>
      <c r="AG363" s="59" t="str">
        <f t="shared" si="147"/>
        <v>ok</v>
      </c>
    </row>
    <row r="364" spans="1:33">
      <c r="A364" s="61">
        <v>502</v>
      </c>
      <c r="B364" s="61" t="s">
        <v>214</v>
      </c>
      <c r="C364" s="45" t="s">
        <v>286</v>
      </c>
      <c r="D364" s="45" t="s">
        <v>653</v>
      </c>
      <c r="F364" s="80">
        <v>9474704</v>
      </c>
      <c r="H364" s="64">
        <f t="shared" si="144"/>
        <v>3315191.0135407662</v>
      </c>
      <c r="I364" s="64">
        <f t="shared" si="144"/>
        <v>3230534.5770193674</v>
      </c>
      <c r="J364" s="64">
        <f t="shared" si="144"/>
        <v>2928978.4094398664</v>
      </c>
      <c r="K364" s="64">
        <f t="shared" si="144"/>
        <v>0</v>
      </c>
      <c r="L364" s="64">
        <f t="shared" si="144"/>
        <v>0</v>
      </c>
      <c r="M364" s="64">
        <f t="shared" si="144"/>
        <v>0</v>
      </c>
      <c r="N364" s="64">
        <f t="shared" si="144"/>
        <v>0</v>
      </c>
      <c r="O364" s="64">
        <f t="shared" si="144"/>
        <v>0</v>
      </c>
      <c r="P364" s="64">
        <f t="shared" si="144"/>
        <v>0</v>
      </c>
      <c r="Q364" s="64">
        <f t="shared" si="144"/>
        <v>0</v>
      </c>
      <c r="R364" s="64">
        <f t="shared" si="145"/>
        <v>0</v>
      </c>
      <c r="S364" s="64">
        <f t="shared" si="145"/>
        <v>0</v>
      </c>
      <c r="T364" s="64">
        <f t="shared" si="145"/>
        <v>0</v>
      </c>
      <c r="U364" s="64">
        <f t="shared" si="145"/>
        <v>0</v>
      </c>
      <c r="V364" s="64">
        <f t="shared" si="145"/>
        <v>0</v>
      </c>
      <c r="W364" s="64">
        <f t="shared" si="145"/>
        <v>0</v>
      </c>
      <c r="X364" s="64">
        <f t="shared" si="145"/>
        <v>0</v>
      </c>
      <c r="Y364" s="64">
        <f t="shared" si="145"/>
        <v>0</v>
      </c>
      <c r="Z364" s="64">
        <f t="shared" si="145"/>
        <v>0</v>
      </c>
      <c r="AA364" s="64">
        <f t="shared" si="145"/>
        <v>0</v>
      </c>
      <c r="AB364" s="64">
        <f t="shared" si="145"/>
        <v>0</v>
      </c>
      <c r="AC364" s="64">
        <f t="shared" si="145"/>
        <v>0</v>
      </c>
      <c r="AD364" s="64">
        <f t="shared" si="145"/>
        <v>0</v>
      </c>
      <c r="AE364" s="64">
        <f t="shared" si="145"/>
        <v>0</v>
      </c>
      <c r="AF364" s="64">
        <f t="shared" si="146"/>
        <v>9474704</v>
      </c>
      <c r="AG364" s="59" t="str">
        <f t="shared" si="147"/>
        <v>ok</v>
      </c>
    </row>
    <row r="365" spans="1:33">
      <c r="A365" s="61">
        <v>504</v>
      </c>
      <c r="B365" s="61" t="s">
        <v>1321</v>
      </c>
      <c r="C365" s="45" t="s">
        <v>1320</v>
      </c>
      <c r="D365" s="45" t="s">
        <v>653</v>
      </c>
      <c r="F365" s="80">
        <v>0</v>
      </c>
      <c r="H365" s="64">
        <f t="shared" si="144"/>
        <v>0</v>
      </c>
      <c r="I365" s="64">
        <f t="shared" si="144"/>
        <v>0</v>
      </c>
      <c r="J365" s="64">
        <f t="shared" si="144"/>
        <v>0</v>
      </c>
      <c r="K365" s="64">
        <f t="shared" si="144"/>
        <v>0</v>
      </c>
      <c r="L365" s="64">
        <f t="shared" si="144"/>
        <v>0</v>
      </c>
      <c r="M365" s="64">
        <f t="shared" si="144"/>
        <v>0</v>
      </c>
      <c r="N365" s="64">
        <f t="shared" si="144"/>
        <v>0</v>
      </c>
      <c r="O365" s="64">
        <f t="shared" si="144"/>
        <v>0</v>
      </c>
      <c r="P365" s="64">
        <f t="shared" si="144"/>
        <v>0</v>
      </c>
      <c r="Q365" s="64">
        <f t="shared" si="144"/>
        <v>0</v>
      </c>
      <c r="R365" s="64">
        <f t="shared" si="145"/>
        <v>0</v>
      </c>
      <c r="S365" s="64">
        <f t="shared" si="145"/>
        <v>0</v>
      </c>
      <c r="T365" s="64">
        <f t="shared" si="145"/>
        <v>0</v>
      </c>
      <c r="U365" s="64">
        <f t="shared" si="145"/>
        <v>0</v>
      </c>
      <c r="V365" s="64">
        <f t="shared" si="145"/>
        <v>0</v>
      </c>
      <c r="W365" s="64">
        <f t="shared" si="145"/>
        <v>0</v>
      </c>
      <c r="X365" s="64">
        <f t="shared" si="145"/>
        <v>0</v>
      </c>
      <c r="Y365" s="64">
        <f t="shared" si="145"/>
        <v>0</v>
      </c>
      <c r="Z365" s="64">
        <f t="shared" si="145"/>
        <v>0</v>
      </c>
      <c r="AA365" s="64">
        <f t="shared" si="145"/>
        <v>0</v>
      </c>
      <c r="AB365" s="64">
        <f t="shared" si="145"/>
        <v>0</v>
      </c>
      <c r="AC365" s="64">
        <f t="shared" si="145"/>
        <v>0</v>
      </c>
      <c r="AD365" s="64">
        <f t="shared" si="145"/>
        <v>0</v>
      </c>
      <c r="AE365" s="64">
        <f t="shared" si="145"/>
        <v>0</v>
      </c>
      <c r="AF365" s="64">
        <f>SUM(H365:AE365)</f>
        <v>0</v>
      </c>
      <c r="AG365" s="59" t="str">
        <f>IF(ABS(AF365-F365)&lt;1,"ok","err")</f>
        <v>ok</v>
      </c>
    </row>
    <row r="366" spans="1:33">
      <c r="A366" s="61">
        <v>505</v>
      </c>
      <c r="B366" s="61" t="s">
        <v>216</v>
      </c>
      <c r="C366" s="45" t="s">
        <v>287</v>
      </c>
      <c r="D366" s="45" t="s">
        <v>653</v>
      </c>
      <c r="F366" s="80">
        <v>644891</v>
      </c>
      <c r="H366" s="64">
        <f t="shared" si="144"/>
        <v>225646.82209737829</v>
      </c>
      <c r="I366" s="64">
        <f t="shared" si="144"/>
        <v>219884.72398806305</v>
      </c>
      <c r="J366" s="64">
        <f t="shared" si="144"/>
        <v>199359.45391455869</v>
      </c>
      <c r="K366" s="64">
        <f t="shared" si="144"/>
        <v>0</v>
      </c>
      <c r="L366" s="64">
        <f t="shared" si="144"/>
        <v>0</v>
      </c>
      <c r="M366" s="64">
        <f t="shared" si="144"/>
        <v>0</v>
      </c>
      <c r="N366" s="64">
        <f t="shared" si="144"/>
        <v>0</v>
      </c>
      <c r="O366" s="64">
        <f t="shared" si="144"/>
        <v>0</v>
      </c>
      <c r="P366" s="64">
        <f t="shared" si="144"/>
        <v>0</v>
      </c>
      <c r="Q366" s="64">
        <f t="shared" si="144"/>
        <v>0</v>
      </c>
      <c r="R366" s="64">
        <f t="shared" si="145"/>
        <v>0</v>
      </c>
      <c r="S366" s="64">
        <f t="shared" si="145"/>
        <v>0</v>
      </c>
      <c r="T366" s="64">
        <f t="shared" si="145"/>
        <v>0</v>
      </c>
      <c r="U366" s="64">
        <f t="shared" si="145"/>
        <v>0</v>
      </c>
      <c r="V366" s="64">
        <f t="shared" si="145"/>
        <v>0</v>
      </c>
      <c r="W366" s="64">
        <f t="shared" si="145"/>
        <v>0</v>
      </c>
      <c r="X366" s="64">
        <f t="shared" si="145"/>
        <v>0</v>
      </c>
      <c r="Y366" s="64">
        <f t="shared" si="145"/>
        <v>0</v>
      </c>
      <c r="Z366" s="64">
        <f t="shared" si="145"/>
        <v>0</v>
      </c>
      <c r="AA366" s="64">
        <f t="shared" si="145"/>
        <v>0</v>
      </c>
      <c r="AB366" s="64">
        <f t="shared" si="145"/>
        <v>0</v>
      </c>
      <c r="AC366" s="64">
        <f t="shared" si="145"/>
        <v>0</v>
      </c>
      <c r="AD366" s="64">
        <f t="shared" si="145"/>
        <v>0</v>
      </c>
      <c r="AE366" s="64">
        <f t="shared" si="145"/>
        <v>0</v>
      </c>
      <c r="AF366" s="64">
        <f t="shared" si="146"/>
        <v>644891</v>
      </c>
      <c r="AG366" s="59" t="str">
        <f t="shared" si="147"/>
        <v>ok</v>
      </c>
    </row>
    <row r="367" spans="1:33">
      <c r="A367" s="61">
        <v>506</v>
      </c>
      <c r="B367" s="61" t="s">
        <v>219</v>
      </c>
      <c r="C367" s="45" t="s">
        <v>288</v>
      </c>
      <c r="D367" s="45" t="s">
        <v>653</v>
      </c>
      <c r="F367" s="80">
        <v>4265817</v>
      </c>
      <c r="H367" s="64">
        <f t="shared" si="144"/>
        <v>1492605.8042350907</v>
      </c>
      <c r="I367" s="64">
        <f t="shared" si="144"/>
        <v>1454490.7490236135</v>
      </c>
      <c r="J367" s="64">
        <f t="shared" si="144"/>
        <v>1318720.4467412957</v>
      </c>
      <c r="K367" s="64">
        <f t="shared" si="144"/>
        <v>0</v>
      </c>
      <c r="L367" s="64">
        <f t="shared" si="144"/>
        <v>0</v>
      </c>
      <c r="M367" s="64">
        <f t="shared" si="144"/>
        <v>0</v>
      </c>
      <c r="N367" s="64">
        <f t="shared" si="144"/>
        <v>0</v>
      </c>
      <c r="O367" s="64">
        <f t="shared" si="144"/>
        <v>0</v>
      </c>
      <c r="P367" s="64">
        <f t="shared" si="144"/>
        <v>0</v>
      </c>
      <c r="Q367" s="64">
        <f t="shared" si="144"/>
        <v>0</v>
      </c>
      <c r="R367" s="64">
        <f t="shared" si="145"/>
        <v>0</v>
      </c>
      <c r="S367" s="64">
        <f t="shared" si="145"/>
        <v>0</v>
      </c>
      <c r="T367" s="64">
        <f t="shared" si="145"/>
        <v>0</v>
      </c>
      <c r="U367" s="64">
        <f t="shared" si="145"/>
        <v>0</v>
      </c>
      <c r="V367" s="64">
        <f t="shared" si="145"/>
        <v>0</v>
      </c>
      <c r="W367" s="64">
        <f t="shared" si="145"/>
        <v>0</v>
      </c>
      <c r="X367" s="64">
        <f t="shared" si="145"/>
        <v>0</v>
      </c>
      <c r="Y367" s="64">
        <f t="shared" si="145"/>
        <v>0</v>
      </c>
      <c r="Z367" s="64">
        <f t="shared" si="145"/>
        <v>0</v>
      </c>
      <c r="AA367" s="64">
        <f t="shared" si="145"/>
        <v>0</v>
      </c>
      <c r="AB367" s="64">
        <f t="shared" si="145"/>
        <v>0</v>
      </c>
      <c r="AC367" s="64">
        <f t="shared" si="145"/>
        <v>0</v>
      </c>
      <c r="AD367" s="64">
        <f t="shared" si="145"/>
        <v>0</v>
      </c>
      <c r="AE367" s="64">
        <f t="shared" si="145"/>
        <v>0</v>
      </c>
      <c r="AF367" s="64">
        <f t="shared" si="146"/>
        <v>4265817</v>
      </c>
      <c r="AG367" s="59" t="str">
        <f t="shared" si="147"/>
        <v>ok</v>
      </c>
    </row>
    <row r="368" spans="1:33">
      <c r="A368" s="61">
        <v>507</v>
      </c>
      <c r="B368" s="61" t="s">
        <v>1026</v>
      </c>
      <c r="C368" s="45" t="s">
        <v>360</v>
      </c>
      <c r="D368" s="45" t="s">
        <v>653</v>
      </c>
      <c r="F368" s="80">
        <v>0</v>
      </c>
      <c r="H368" s="64">
        <f t="shared" si="144"/>
        <v>0</v>
      </c>
      <c r="I368" s="64">
        <f t="shared" si="144"/>
        <v>0</v>
      </c>
      <c r="J368" s="64">
        <f t="shared" si="144"/>
        <v>0</v>
      </c>
      <c r="K368" s="64">
        <f t="shared" si="144"/>
        <v>0</v>
      </c>
      <c r="L368" s="64">
        <f t="shared" si="144"/>
        <v>0</v>
      </c>
      <c r="M368" s="64">
        <f t="shared" si="144"/>
        <v>0</v>
      </c>
      <c r="N368" s="64">
        <f t="shared" si="144"/>
        <v>0</v>
      </c>
      <c r="O368" s="64">
        <f t="shared" si="144"/>
        <v>0</v>
      </c>
      <c r="P368" s="64">
        <f t="shared" si="144"/>
        <v>0</v>
      </c>
      <c r="Q368" s="64">
        <f t="shared" si="144"/>
        <v>0</v>
      </c>
      <c r="R368" s="64">
        <f t="shared" si="145"/>
        <v>0</v>
      </c>
      <c r="S368" s="64">
        <f t="shared" si="145"/>
        <v>0</v>
      </c>
      <c r="T368" s="64">
        <f t="shared" si="145"/>
        <v>0</v>
      </c>
      <c r="U368" s="64">
        <f t="shared" si="145"/>
        <v>0</v>
      </c>
      <c r="V368" s="64">
        <f t="shared" si="145"/>
        <v>0</v>
      </c>
      <c r="W368" s="64">
        <f t="shared" si="145"/>
        <v>0</v>
      </c>
      <c r="X368" s="64">
        <f t="shared" si="145"/>
        <v>0</v>
      </c>
      <c r="Y368" s="64">
        <f t="shared" si="145"/>
        <v>0</v>
      </c>
      <c r="Z368" s="64">
        <f t="shared" si="145"/>
        <v>0</v>
      </c>
      <c r="AA368" s="64">
        <f t="shared" si="145"/>
        <v>0</v>
      </c>
      <c r="AB368" s="64">
        <f t="shared" si="145"/>
        <v>0</v>
      </c>
      <c r="AC368" s="64">
        <f t="shared" si="145"/>
        <v>0</v>
      </c>
      <c r="AD368" s="64">
        <f t="shared" si="145"/>
        <v>0</v>
      </c>
      <c r="AE368" s="64">
        <f t="shared" si="145"/>
        <v>0</v>
      </c>
      <c r="AF368" s="64">
        <f t="shared" si="146"/>
        <v>0</v>
      </c>
      <c r="AG368" s="59" t="str">
        <f t="shared" si="147"/>
        <v>ok</v>
      </c>
    </row>
    <row r="369" spans="1:33">
      <c r="A369" s="61"/>
      <c r="B369" s="61"/>
      <c r="F369" s="77"/>
      <c r="W369" s="45"/>
      <c r="AF369" s="64"/>
      <c r="AG369" s="59"/>
    </row>
    <row r="370" spans="1:33">
      <c r="A370" s="61"/>
      <c r="B370" s="61" t="s">
        <v>221</v>
      </c>
      <c r="C370" s="45" t="s">
        <v>658</v>
      </c>
      <c r="F370" s="77">
        <f>SUM(F362:F369)</f>
        <v>20883879</v>
      </c>
      <c r="H370" s="63">
        <f t="shared" ref="H370:M370" si="148">SUM(H362:H369)</f>
        <v>6225872.7153742025</v>
      </c>
      <c r="I370" s="63">
        <f t="shared" si="148"/>
        <v>6066889.3578039669</v>
      </c>
      <c r="J370" s="63">
        <f t="shared" si="148"/>
        <v>5500571.9696903843</v>
      </c>
      <c r="K370" s="63">
        <f t="shared" si="148"/>
        <v>3090544.9571314454</v>
      </c>
      <c r="L370" s="63">
        <f t="shared" si="148"/>
        <v>0</v>
      </c>
      <c r="M370" s="63">
        <f t="shared" si="148"/>
        <v>0</v>
      </c>
      <c r="N370" s="63">
        <f>SUM(N362:N369)</f>
        <v>0</v>
      </c>
      <c r="O370" s="63">
        <f>SUM(O362:O369)</f>
        <v>0</v>
      </c>
      <c r="P370" s="63">
        <f>SUM(P362:P369)</f>
        <v>0</v>
      </c>
      <c r="Q370" s="63">
        <f t="shared" ref="Q370:AB370" si="149">SUM(Q362:Q369)</f>
        <v>0</v>
      </c>
      <c r="R370" s="63">
        <f t="shared" si="149"/>
        <v>0</v>
      </c>
      <c r="S370" s="63">
        <f t="shared" si="149"/>
        <v>0</v>
      </c>
      <c r="T370" s="63">
        <f t="shared" si="149"/>
        <v>0</v>
      </c>
      <c r="U370" s="63">
        <f t="shared" si="149"/>
        <v>0</v>
      </c>
      <c r="V370" s="63">
        <f t="shared" si="149"/>
        <v>0</v>
      </c>
      <c r="W370" s="63">
        <f t="shared" si="149"/>
        <v>0</v>
      </c>
      <c r="X370" s="63">
        <f t="shared" si="149"/>
        <v>0</v>
      </c>
      <c r="Y370" s="63">
        <f t="shared" si="149"/>
        <v>0</v>
      </c>
      <c r="Z370" s="63">
        <f t="shared" si="149"/>
        <v>0</v>
      </c>
      <c r="AA370" s="63">
        <f t="shared" si="149"/>
        <v>0</v>
      </c>
      <c r="AB370" s="63">
        <f t="shared" si="149"/>
        <v>0</v>
      </c>
      <c r="AC370" s="63">
        <f>SUM(AC362:AC369)</f>
        <v>0</v>
      </c>
      <c r="AD370" s="63">
        <f>SUM(AD362:AD369)</f>
        <v>0</v>
      </c>
      <c r="AE370" s="63">
        <f>SUM(AE362:AE369)</f>
        <v>0</v>
      </c>
      <c r="AF370" s="64">
        <f t="shared" si="146"/>
        <v>20883879</v>
      </c>
      <c r="AG370" s="59" t="str">
        <f>IF(ABS(AF370-F370)&lt;1,"ok","err")</f>
        <v>ok</v>
      </c>
    </row>
    <row r="371" spans="1:33">
      <c r="A371" s="61"/>
      <c r="B371" s="61"/>
      <c r="F371" s="77"/>
      <c r="W371" s="45"/>
      <c r="AF371" s="64"/>
      <c r="AG371" s="59"/>
    </row>
    <row r="372" spans="1:33" ht="15">
      <c r="A372" s="66" t="s">
        <v>222</v>
      </c>
      <c r="B372" s="61"/>
      <c r="F372" s="77"/>
      <c r="W372" s="45"/>
      <c r="AF372" s="64"/>
      <c r="AG372" s="59"/>
    </row>
    <row r="373" spans="1:33">
      <c r="A373" s="61">
        <v>510</v>
      </c>
      <c r="B373" s="61" t="s">
        <v>225</v>
      </c>
      <c r="C373" s="45" t="s">
        <v>289</v>
      </c>
      <c r="D373" s="45" t="s">
        <v>655</v>
      </c>
      <c r="F373" s="77">
        <v>352153</v>
      </c>
      <c r="H373" s="64">
        <f t="shared" ref="H373:Q377" si="150">IF(VLOOKUP($D373,$C$6:$AE$651,H$2,)=0,0,((VLOOKUP($D373,$C$6:$AE$651,H$2,)/VLOOKUP($D373,$C$6:$AE$651,4,))*$F373))</f>
        <v>3057.7053174618677</v>
      </c>
      <c r="I373" s="64">
        <f t="shared" si="150"/>
        <v>2979.6240138351459</v>
      </c>
      <c r="J373" s="64">
        <f t="shared" si="150"/>
        <v>2701.4892417043384</v>
      </c>
      <c r="K373" s="64">
        <f t="shared" si="150"/>
        <v>343414.18142699864</v>
      </c>
      <c r="L373" s="64">
        <f t="shared" si="150"/>
        <v>0</v>
      </c>
      <c r="M373" s="64">
        <f t="shared" si="150"/>
        <v>0</v>
      </c>
      <c r="N373" s="64">
        <f t="shared" si="150"/>
        <v>0</v>
      </c>
      <c r="O373" s="64">
        <f t="shared" si="150"/>
        <v>0</v>
      </c>
      <c r="P373" s="64">
        <f t="shared" si="150"/>
        <v>0</v>
      </c>
      <c r="Q373" s="64">
        <f t="shared" si="150"/>
        <v>0</v>
      </c>
      <c r="R373" s="64">
        <f t="shared" ref="R373:AE377" si="151">IF(VLOOKUP($D373,$C$6:$AE$651,R$2,)=0,0,((VLOOKUP($D373,$C$6:$AE$651,R$2,)/VLOOKUP($D373,$C$6:$AE$651,4,))*$F373))</f>
        <v>0</v>
      </c>
      <c r="S373" s="64">
        <f t="shared" si="151"/>
        <v>0</v>
      </c>
      <c r="T373" s="64">
        <f t="shared" si="151"/>
        <v>0</v>
      </c>
      <c r="U373" s="64">
        <f t="shared" si="151"/>
        <v>0</v>
      </c>
      <c r="V373" s="64">
        <f t="shared" si="151"/>
        <v>0</v>
      </c>
      <c r="W373" s="64">
        <f t="shared" si="151"/>
        <v>0</v>
      </c>
      <c r="X373" s="64">
        <f t="shared" si="151"/>
        <v>0</v>
      </c>
      <c r="Y373" s="64">
        <f t="shared" si="151"/>
        <v>0</v>
      </c>
      <c r="Z373" s="64">
        <f t="shared" si="151"/>
        <v>0</v>
      </c>
      <c r="AA373" s="64">
        <f t="shared" si="151"/>
        <v>0</v>
      </c>
      <c r="AB373" s="64">
        <f t="shared" si="151"/>
        <v>0</v>
      </c>
      <c r="AC373" s="64">
        <f t="shared" si="151"/>
        <v>0</v>
      </c>
      <c r="AD373" s="64">
        <f t="shared" si="151"/>
        <v>0</v>
      </c>
      <c r="AE373" s="64">
        <f t="shared" si="151"/>
        <v>0</v>
      </c>
      <c r="AF373" s="64">
        <f t="shared" si="146"/>
        <v>352153</v>
      </c>
      <c r="AG373" s="59" t="str">
        <f>IF(ABS(AF373-F373)&lt;1,"ok","err")</f>
        <v>ok</v>
      </c>
    </row>
    <row r="374" spans="1:33">
      <c r="A374" s="61">
        <v>511</v>
      </c>
      <c r="B374" s="61" t="s">
        <v>224</v>
      </c>
      <c r="C374" s="45" t="s">
        <v>290</v>
      </c>
      <c r="D374" s="45" t="s">
        <v>653</v>
      </c>
      <c r="F374" s="80">
        <v>217444</v>
      </c>
      <c r="H374" s="64">
        <f t="shared" si="150"/>
        <v>76083.473926822247</v>
      </c>
      <c r="I374" s="64">
        <f t="shared" si="150"/>
        <v>74140.61279016202</v>
      </c>
      <c r="J374" s="64">
        <f t="shared" si="150"/>
        <v>67219.913283015732</v>
      </c>
      <c r="K374" s="64">
        <f t="shared" si="150"/>
        <v>0</v>
      </c>
      <c r="L374" s="64">
        <f t="shared" si="150"/>
        <v>0</v>
      </c>
      <c r="M374" s="64">
        <f t="shared" si="150"/>
        <v>0</v>
      </c>
      <c r="N374" s="64">
        <f t="shared" si="150"/>
        <v>0</v>
      </c>
      <c r="O374" s="64">
        <f t="shared" si="150"/>
        <v>0</v>
      </c>
      <c r="P374" s="64">
        <f t="shared" si="150"/>
        <v>0</v>
      </c>
      <c r="Q374" s="64">
        <f t="shared" si="150"/>
        <v>0</v>
      </c>
      <c r="R374" s="64">
        <f t="shared" si="151"/>
        <v>0</v>
      </c>
      <c r="S374" s="64">
        <f t="shared" si="151"/>
        <v>0</v>
      </c>
      <c r="T374" s="64">
        <f t="shared" si="151"/>
        <v>0</v>
      </c>
      <c r="U374" s="64">
        <f t="shared" si="151"/>
        <v>0</v>
      </c>
      <c r="V374" s="64">
        <f t="shared" si="151"/>
        <v>0</v>
      </c>
      <c r="W374" s="64">
        <f t="shared" si="151"/>
        <v>0</v>
      </c>
      <c r="X374" s="64">
        <f t="shared" si="151"/>
        <v>0</v>
      </c>
      <c r="Y374" s="64">
        <f t="shared" si="151"/>
        <v>0</v>
      </c>
      <c r="Z374" s="64">
        <f t="shared" si="151"/>
        <v>0</v>
      </c>
      <c r="AA374" s="64">
        <f t="shared" si="151"/>
        <v>0</v>
      </c>
      <c r="AB374" s="64">
        <f t="shared" si="151"/>
        <v>0</v>
      </c>
      <c r="AC374" s="64">
        <f t="shared" si="151"/>
        <v>0</v>
      </c>
      <c r="AD374" s="64">
        <f t="shared" si="151"/>
        <v>0</v>
      </c>
      <c r="AE374" s="64">
        <f t="shared" si="151"/>
        <v>0</v>
      </c>
      <c r="AF374" s="64">
        <f t="shared" si="146"/>
        <v>217444</v>
      </c>
      <c r="AG374" s="59" t="str">
        <f>IF(ABS(AF374-F374)&lt;1,"ok","err")</f>
        <v>ok</v>
      </c>
    </row>
    <row r="375" spans="1:33">
      <c r="A375" s="61">
        <v>512</v>
      </c>
      <c r="B375" s="61" t="s">
        <v>227</v>
      </c>
      <c r="C375" s="45" t="s">
        <v>291</v>
      </c>
      <c r="D375" s="45" t="s">
        <v>952</v>
      </c>
      <c r="F375" s="80">
        <v>6510518</v>
      </c>
      <c r="H375" s="64">
        <f t="shared" si="150"/>
        <v>0</v>
      </c>
      <c r="I375" s="64">
        <f t="shared" si="150"/>
        <v>0</v>
      </c>
      <c r="J375" s="64">
        <f t="shared" si="150"/>
        <v>0</v>
      </c>
      <c r="K375" s="64">
        <f t="shared" si="150"/>
        <v>6510518</v>
      </c>
      <c r="L375" s="64">
        <f t="shared" si="150"/>
        <v>0</v>
      </c>
      <c r="M375" s="64">
        <f t="shared" si="150"/>
        <v>0</v>
      </c>
      <c r="N375" s="64">
        <f t="shared" si="150"/>
        <v>0</v>
      </c>
      <c r="O375" s="64">
        <f t="shared" si="150"/>
        <v>0</v>
      </c>
      <c r="P375" s="64">
        <f t="shared" si="150"/>
        <v>0</v>
      </c>
      <c r="Q375" s="64">
        <f t="shared" si="150"/>
        <v>0</v>
      </c>
      <c r="R375" s="64">
        <f t="shared" si="151"/>
        <v>0</v>
      </c>
      <c r="S375" s="64">
        <f t="shared" si="151"/>
        <v>0</v>
      </c>
      <c r="T375" s="64">
        <f t="shared" si="151"/>
        <v>0</v>
      </c>
      <c r="U375" s="64">
        <f t="shared" si="151"/>
        <v>0</v>
      </c>
      <c r="V375" s="64">
        <f t="shared" si="151"/>
        <v>0</v>
      </c>
      <c r="W375" s="64">
        <f t="shared" si="151"/>
        <v>0</v>
      </c>
      <c r="X375" s="64">
        <f t="shared" si="151"/>
        <v>0</v>
      </c>
      <c r="Y375" s="64">
        <f t="shared" si="151"/>
        <v>0</v>
      </c>
      <c r="Z375" s="64">
        <f t="shared" si="151"/>
        <v>0</v>
      </c>
      <c r="AA375" s="64">
        <f t="shared" si="151"/>
        <v>0</v>
      </c>
      <c r="AB375" s="64">
        <f t="shared" si="151"/>
        <v>0</v>
      </c>
      <c r="AC375" s="64">
        <f t="shared" si="151"/>
        <v>0</v>
      </c>
      <c r="AD375" s="64">
        <f t="shared" si="151"/>
        <v>0</v>
      </c>
      <c r="AE375" s="64">
        <f t="shared" si="151"/>
        <v>0</v>
      </c>
      <c r="AF375" s="64">
        <f t="shared" si="146"/>
        <v>6510518</v>
      </c>
      <c r="AG375" s="59" t="str">
        <f>IF(ABS(AF375-F375)&lt;1,"ok","err")</f>
        <v>ok</v>
      </c>
    </row>
    <row r="376" spans="1:33">
      <c r="A376" s="61">
        <v>513</v>
      </c>
      <c r="B376" s="61" t="s">
        <v>228</v>
      </c>
      <c r="C376" s="45" t="s">
        <v>292</v>
      </c>
      <c r="D376" s="45" t="s">
        <v>952</v>
      </c>
      <c r="F376" s="80">
        <v>1878117</v>
      </c>
      <c r="H376" s="64">
        <f t="shared" si="150"/>
        <v>0</v>
      </c>
      <c r="I376" s="64">
        <f t="shared" si="150"/>
        <v>0</v>
      </c>
      <c r="J376" s="64">
        <f t="shared" si="150"/>
        <v>0</v>
      </c>
      <c r="K376" s="64">
        <f t="shared" si="150"/>
        <v>1878117</v>
      </c>
      <c r="L376" s="64">
        <f t="shared" si="150"/>
        <v>0</v>
      </c>
      <c r="M376" s="64">
        <f t="shared" si="150"/>
        <v>0</v>
      </c>
      <c r="N376" s="64">
        <f t="shared" si="150"/>
        <v>0</v>
      </c>
      <c r="O376" s="64">
        <f t="shared" si="150"/>
        <v>0</v>
      </c>
      <c r="P376" s="64">
        <f t="shared" si="150"/>
        <v>0</v>
      </c>
      <c r="Q376" s="64">
        <f t="shared" si="150"/>
        <v>0</v>
      </c>
      <c r="R376" s="64">
        <f t="shared" si="151"/>
        <v>0</v>
      </c>
      <c r="S376" s="64">
        <f t="shared" si="151"/>
        <v>0</v>
      </c>
      <c r="T376" s="64">
        <f t="shared" si="151"/>
        <v>0</v>
      </c>
      <c r="U376" s="64">
        <f t="shared" si="151"/>
        <v>0</v>
      </c>
      <c r="V376" s="64">
        <f t="shared" si="151"/>
        <v>0</v>
      </c>
      <c r="W376" s="64">
        <f t="shared" si="151"/>
        <v>0</v>
      </c>
      <c r="X376" s="64">
        <f t="shared" si="151"/>
        <v>0</v>
      </c>
      <c r="Y376" s="64">
        <f t="shared" si="151"/>
        <v>0</v>
      </c>
      <c r="Z376" s="64">
        <f t="shared" si="151"/>
        <v>0</v>
      </c>
      <c r="AA376" s="64">
        <f t="shared" si="151"/>
        <v>0</v>
      </c>
      <c r="AB376" s="64">
        <f t="shared" si="151"/>
        <v>0</v>
      </c>
      <c r="AC376" s="64">
        <f t="shared" si="151"/>
        <v>0</v>
      </c>
      <c r="AD376" s="64">
        <f t="shared" si="151"/>
        <v>0</v>
      </c>
      <c r="AE376" s="64">
        <f t="shared" si="151"/>
        <v>0</v>
      </c>
      <c r="AF376" s="64">
        <f t="shared" si="146"/>
        <v>1878117</v>
      </c>
      <c r="AG376" s="59" t="str">
        <f>IF(ABS(AF376-F376)&lt;1,"ok","err")</f>
        <v>ok</v>
      </c>
    </row>
    <row r="377" spans="1:33">
      <c r="A377" s="61">
        <v>514</v>
      </c>
      <c r="B377" s="61" t="s">
        <v>231</v>
      </c>
      <c r="C377" s="45" t="s">
        <v>293</v>
      </c>
      <c r="D377" s="45" t="s">
        <v>952</v>
      </c>
      <c r="F377" s="80">
        <v>156382</v>
      </c>
      <c r="H377" s="64">
        <f t="shared" si="150"/>
        <v>0</v>
      </c>
      <c r="I377" s="64">
        <f t="shared" si="150"/>
        <v>0</v>
      </c>
      <c r="J377" s="64">
        <f t="shared" si="150"/>
        <v>0</v>
      </c>
      <c r="K377" s="64">
        <f t="shared" si="150"/>
        <v>156382</v>
      </c>
      <c r="L377" s="64">
        <f t="shared" si="150"/>
        <v>0</v>
      </c>
      <c r="M377" s="64">
        <f t="shared" si="150"/>
        <v>0</v>
      </c>
      <c r="N377" s="64">
        <f t="shared" si="150"/>
        <v>0</v>
      </c>
      <c r="O377" s="64">
        <f t="shared" si="150"/>
        <v>0</v>
      </c>
      <c r="P377" s="64">
        <f t="shared" si="150"/>
        <v>0</v>
      </c>
      <c r="Q377" s="64">
        <f t="shared" si="150"/>
        <v>0</v>
      </c>
      <c r="R377" s="64">
        <f t="shared" si="151"/>
        <v>0</v>
      </c>
      <c r="S377" s="64">
        <f t="shared" si="151"/>
        <v>0</v>
      </c>
      <c r="T377" s="64">
        <f t="shared" si="151"/>
        <v>0</v>
      </c>
      <c r="U377" s="64">
        <f t="shared" si="151"/>
        <v>0</v>
      </c>
      <c r="V377" s="64">
        <f t="shared" si="151"/>
        <v>0</v>
      </c>
      <c r="W377" s="64">
        <f t="shared" si="151"/>
        <v>0</v>
      </c>
      <c r="X377" s="64">
        <f t="shared" si="151"/>
        <v>0</v>
      </c>
      <c r="Y377" s="64">
        <f t="shared" si="151"/>
        <v>0</v>
      </c>
      <c r="Z377" s="64">
        <f t="shared" si="151"/>
        <v>0</v>
      </c>
      <c r="AA377" s="64">
        <f t="shared" si="151"/>
        <v>0</v>
      </c>
      <c r="AB377" s="64">
        <f t="shared" si="151"/>
        <v>0</v>
      </c>
      <c r="AC377" s="64">
        <f t="shared" si="151"/>
        <v>0</v>
      </c>
      <c r="AD377" s="64">
        <f t="shared" si="151"/>
        <v>0</v>
      </c>
      <c r="AE377" s="64">
        <f t="shared" si="151"/>
        <v>0</v>
      </c>
      <c r="AF377" s="64">
        <f t="shared" si="146"/>
        <v>156382</v>
      </c>
      <c r="AG377" s="59" t="str">
        <f>IF(ABS(AF377-F377)&lt;1,"ok","err")</f>
        <v>ok</v>
      </c>
    </row>
    <row r="378" spans="1:33">
      <c r="A378" s="61"/>
      <c r="B378" s="61"/>
      <c r="F378" s="77"/>
      <c r="W378" s="45"/>
      <c r="AF378" s="64"/>
      <c r="AG378" s="59"/>
    </row>
    <row r="379" spans="1:33">
      <c r="A379" s="61"/>
      <c r="B379" s="61" t="s">
        <v>233</v>
      </c>
      <c r="C379" s="45" t="s">
        <v>87</v>
      </c>
      <c r="F379" s="77">
        <f>SUM(F373:F378)</f>
        <v>9114614</v>
      </c>
      <c r="H379" s="63">
        <f t="shared" ref="H379:M379" si="152">SUM(H373:H378)</f>
        <v>79141.179244284111</v>
      </c>
      <c r="I379" s="63">
        <f t="shared" si="152"/>
        <v>77120.236803997162</v>
      </c>
      <c r="J379" s="63">
        <f t="shared" si="152"/>
        <v>69921.402524720077</v>
      </c>
      <c r="K379" s="63">
        <f t="shared" si="152"/>
        <v>8888431.1814269982</v>
      </c>
      <c r="L379" s="63">
        <f t="shared" si="152"/>
        <v>0</v>
      </c>
      <c r="M379" s="63">
        <f t="shared" si="152"/>
        <v>0</v>
      </c>
      <c r="N379" s="63">
        <f>SUM(N373:N378)</f>
        <v>0</v>
      </c>
      <c r="O379" s="63">
        <f>SUM(O373:O378)</f>
        <v>0</v>
      </c>
      <c r="P379" s="63">
        <f>SUM(P373:P378)</f>
        <v>0</v>
      </c>
      <c r="Q379" s="63">
        <f t="shared" ref="Q379:AB379" si="153">SUM(Q373:Q378)</f>
        <v>0</v>
      </c>
      <c r="R379" s="63">
        <f t="shared" si="153"/>
        <v>0</v>
      </c>
      <c r="S379" s="63">
        <f t="shared" si="153"/>
        <v>0</v>
      </c>
      <c r="T379" s="63">
        <f t="shared" si="153"/>
        <v>0</v>
      </c>
      <c r="U379" s="63">
        <f t="shared" si="153"/>
        <v>0</v>
      </c>
      <c r="V379" s="63">
        <f t="shared" si="153"/>
        <v>0</v>
      </c>
      <c r="W379" s="63">
        <f t="shared" si="153"/>
        <v>0</v>
      </c>
      <c r="X379" s="63">
        <f t="shared" si="153"/>
        <v>0</v>
      </c>
      <c r="Y379" s="63">
        <f t="shared" si="153"/>
        <v>0</v>
      </c>
      <c r="Z379" s="63">
        <f t="shared" si="153"/>
        <v>0</v>
      </c>
      <c r="AA379" s="63">
        <f t="shared" si="153"/>
        <v>0</v>
      </c>
      <c r="AB379" s="63">
        <f t="shared" si="153"/>
        <v>0</v>
      </c>
      <c r="AC379" s="63">
        <f>SUM(AC373:AC378)</f>
        <v>0</v>
      </c>
      <c r="AD379" s="63">
        <f>SUM(AD373:AD378)</f>
        <v>0</v>
      </c>
      <c r="AE379" s="63">
        <f>SUM(AE373:AE378)</f>
        <v>0</v>
      </c>
      <c r="AF379" s="64">
        <f t="shared" si="146"/>
        <v>9114614</v>
      </c>
      <c r="AG379" s="59" t="str">
        <f>IF(ABS(AF379-F379)&lt;1,"ok","err")</f>
        <v>ok</v>
      </c>
    </row>
    <row r="380" spans="1:33">
      <c r="A380" s="61"/>
      <c r="B380" s="61"/>
      <c r="F380" s="77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4"/>
      <c r="AG380" s="59"/>
    </row>
    <row r="381" spans="1:33">
      <c r="A381" s="61"/>
      <c r="B381" s="61" t="s">
        <v>234</v>
      </c>
      <c r="F381" s="77">
        <f>F370+F379</f>
        <v>29998493</v>
      </c>
      <c r="H381" s="63">
        <f t="shared" ref="H381:M381" si="154">H370+H379</f>
        <v>6305013.894618487</v>
      </c>
      <c r="I381" s="63">
        <f t="shared" si="154"/>
        <v>6144009.5946079642</v>
      </c>
      <c r="J381" s="63">
        <f t="shared" si="154"/>
        <v>5570493.3722151043</v>
      </c>
      <c r="K381" s="63">
        <f t="shared" si="154"/>
        <v>11978976.138558444</v>
      </c>
      <c r="L381" s="63">
        <f t="shared" si="154"/>
        <v>0</v>
      </c>
      <c r="M381" s="63">
        <f t="shared" si="154"/>
        <v>0</v>
      </c>
      <c r="N381" s="63">
        <f>N370+N379</f>
        <v>0</v>
      </c>
      <c r="O381" s="63">
        <f>O370+O379</f>
        <v>0</v>
      </c>
      <c r="P381" s="63">
        <f>P370+P379</f>
        <v>0</v>
      </c>
      <c r="Q381" s="63">
        <f t="shared" ref="Q381:AB381" si="155">Q370+Q379</f>
        <v>0</v>
      </c>
      <c r="R381" s="63">
        <f t="shared" si="155"/>
        <v>0</v>
      </c>
      <c r="S381" s="63">
        <f t="shared" si="155"/>
        <v>0</v>
      </c>
      <c r="T381" s="63">
        <f t="shared" si="155"/>
        <v>0</v>
      </c>
      <c r="U381" s="63">
        <f t="shared" si="155"/>
        <v>0</v>
      </c>
      <c r="V381" s="63">
        <f t="shared" si="155"/>
        <v>0</v>
      </c>
      <c r="W381" s="63">
        <f t="shared" si="155"/>
        <v>0</v>
      </c>
      <c r="X381" s="63">
        <f t="shared" si="155"/>
        <v>0</v>
      </c>
      <c r="Y381" s="63">
        <f t="shared" si="155"/>
        <v>0</v>
      </c>
      <c r="Z381" s="63">
        <f t="shared" si="155"/>
        <v>0</v>
      </c>
      <c r="AA381" s="63">
        <f t="shared" si="155"/>
        <v>0</v>
      </c>
      <c r="AB381" s="63">
        <f t="shared" si="155"/>
        <v>0</v>
      </c>
      <c r="AC381" s="63">
        <f>AC370+AC379</f>
        <v>0</v>
      </c>
      <c r="AD381" s="63">
        <f>AD370+AD379</f>
        <v>0</v>
      </c>
      <c r="AE381" s="63">
        <f>AE370+AE379</f>
        <v>0</v>
      </c>
      <c r="AF381" s="64">
        <f t="shared" si="146"/>
        <v>29998493</v>
      </c>
      <c r="AG381" s="59" t="str">
        <f>IF(ABS(AF381-F381)&lt;1,"ok","err")</f>
        <v>ok</v>
      </c>
    </row>
    <row r="382" spans="1:33">
      <c r="A382" s="61"/>
      <c r="B382" s="61"/>
      <c r="F382" s="77"/>
      <c r="W382" s="45"/>
      <c r="AF382" s="64"/>
      <c r="AG382" s="59"/>
    </row>
    <row r="383" spans="1:33" ht="15">
      <c r="A383" s="66" t="s">
        <v>322</v>
      </c>
      <c r="B383" s="61"/>
      <c r="W383" s="45"/>
      <c r="AG383" s="59"/>
    </row>
    <row r="384" spans="1:33">
      <c r="A384" s="71">
        <v>535</v>
      </c>
      <c r="B384" s="61" t="s">
        <v>210</v>
      </c>
      <c r="C384" s="45" t="s">
        <v>605</v>
      </c>
      <c r="D384" s="45" t="s">
        <v>657</v>
      </c>
      <c r="F384" s="77">
        <v>93075</v>
      </c>
      <c r="H384" s="64">
        <f t="shared" ref="H384:Q389" si="156">IF(VLOOKUP($D384,$C$6:$AE$651,H$2,)=0,0,((VLOOKUP($D384,$C$6:$AE$651,H$2,)/VLOOKUP($D384,$C$6:$AE$651,4,))*$F384))</f>
        <v>32566.864736387204</v>
      </c>
      <c r="I384" s="64">
        <f t="shared" si="156"/>
        <v>31735.240040858018</v>
      </c>
      <c r="J384" s="64">
        <f t="shared" si="156"/>
        <v>28772.895222754782</v>
      </c>
      <c r="K384" s="64">
        <f t="shared" si="156"/>
        <v>0</v>
      </c>
      <c r="L384" s="64">
        <f t="shared" si="156"/>
        <v>0</v>
      </c>
      <c r="M384" s="64">
        <f t="shared" si="156"/>
        <v>0</v>
      </c>
      <c r="N384" s="64">
        <f t="shared" si="156"/>
        <v>0</v>
      </c>
      <c r="O384" s="64">
        <f t="shared" si="156"/>
        <v>0</v>
      </c>
      <c r="P384" s="64">
        <f t="shared" si="156"/>
        <v>0</v>
      </c>
      <c r="Q384" s="64">
        <f t="shared" si="156"/>
        <v>0</v>
      </c>
      <c r="R384" s="64">
        <f t="shared" ref="R384:AE389" si="157">IF(VLOOKUP($D384,$C$6:$AE$651,R$2,)=0,0,((VLOOKUP($D384,$C$6:$AE$651,R$2,)/VLOOKUP($D384,$C$6:$AE$651,4,))*$F384))</f>
        <v>0</v>
      </c>
      <c r="S384" s="64">
        <f t="shared" si="157"/>
        <v>0</v>
      </c>
      <c r="T384" s="64">
        <f t="shared" si="157"/>
        <v>0</v>
      </c>
      <c r="U384" s="64">
        <f t="shared" si="157"/>
        <v>0</v>
      </c>
      <c r="V384" s="64">
        <f t="shared" si="157"/>
        <v>0</v>
      </c>
      <c r="W384" s="64">
        <f t="shared" si="157"/>
        <v>0</v>
      </c>
      <c r="X384" s="64">
        <f t="shared" si="157"/>
        <v>0</v>
      </c>
      <c r="Y384" s="64">
        <f t="shared" si="157"/>
        <v>0</v>
      </c>
      <c r="Z384" s="64">
        <f t="shared" si="157"/>
        <v>0</v>
      </c>
      <c r="AA384" s="64">
        <f t="shared" si="157"/>
        <v>0</v>
      </c>
      <c r="AB384" s="64">
        <f t="shared" si="157"/>
        <v>0</v>
      </c>
      <c r="AC384" s="64">
        <f t="shared" si="157"/>
        <v>0</v>
      </c>
      <c r="AD384" s="64">
        <f t="shared" si="157"/>
        <v>0</v>
      </c>
      <c r="AE384" s="64">
        <f t="shared" si="157"/>
        <v>0</v>
      </c>
      <c r="AF384" s="64">
        <f t="shared" ref="AF384:AF389" si="158">SUM(H384:AE384)</f>
        <v>93075</v>
      </c>
      <c r="AG384" s="59" t="str">
        <f t="shared" ref="AG384:AG389" si="159">IF(ABS(AF384-F384)&lt;1,"ok","err")</f>
        <v>ok</v>
      </c>
    </row>
    <row r="385" spans="1:33">
      <c r="A385" s="303">
        <v>536</v>
      </c>
      <c r="B385" s="61" t="s">
        <v>329</v>
      </c>
      <c r="C385" s="45" t="s">
        <v>606</v>
      </c>
      <c r="D385" s="45" t="s">
        <v>653</v>
      </c>
      <c r="F385" s="80">
        <v>0</v>
      </c>
      <c r="H385" s="64">
        <f t="shared" si="156"/>
        <v>0</v>
      </c>
      <c r="I385" s="64">
        <f t="shared" si="156"/>
        <v>0</v>
      </c>
      <c r="J385" s="64">
        <f t="shared" si="156"/>
        <v>0</v>
      </c>
      <c r="K385" s="64">
        <f t="shared" si="156"/>
        <v>0</v>
      </c>
      <c r="L385" s="64">
        <f t="shared" si="156"/>
        <v>0</v>
      </c>
      <c r="M385" s="64">
        <f t="shared" si="156"/>
        <v>0</v>
      </c>
      <c r="N385" s="64">
        <f t="shared" si="156"/>
        <v>0</v>
      </c>
      <c r="O385" s="64">
        <f t="shared" si="156"/>
        <v>0</v>
      </c>
      <c r="P385" s="64">
        <f t="shared" si="156"/>
        <v>0</v>
      </c>
      <c r="Q385" s="64">
        <f t="shared" si="156"/>
        <v>0</v>
      </c>
      <c r="R385" s="64">
        <f t="shared" si="157"/>
        <v>0</v>
      </c>
      <c r="S385" s="64">
        <f t="shared" si="157"/>
        <v>0</v>
      </c>
      <c r="T385" s="64">
        <f t="shared" si="157"/>
        <v>0</v>
      </c>
      <c r="U385" s="64">
        <f t="shared" si="157"/>
        <v>0</v>
      </c>
      <c r="V385" s="64">
        <f t="shared" si="157"/>
        <v>0</v>
      </c>
      <c r="W385" s="64">
        <f t="shared" si="157"/>
        <v>0</v>
      </c>
      <c r="X385" s="64">
        <f t="shared" si="157"/>
        <v>0</v>
      </c>
      <c r="Y385" s="64">
        <f t="shared" si="157"/>
        <v>0</v>
      </c>
      <c r="Z385" s="64">
        <f t="shared" si="157"/>
        <v>0</v>
      </c>
      <c r="AA385" s="64">
        <f t="shared" si="157"/>
        <v>0</v>
      </c>
      <c r="AB385" s="64">
        <f t="shared" si="157"/>
        <v>0</v>
      </c>
      <c r="AC385" s="64">
        <f t="shared" si="157"/>
        <v>0</v>
      </c>
      <c r="AD385" s="64">
        <f t="shared" si="157"/>
        <v>0</v>
      </c>
      <c r="AE385" s="64">
        <f t="shared" si="157"/>
        <v>0</v>
      </c>
      <c r="AF385" s="64">
        <f t="shared" si="158"/>
        <v>0</v>
      </c>
      <c r="AG385" s="59" t="str">
        <f t="shared" si="159"/>
        <v>ok</v>
      </c>
    </row>
    <row r="386" spans="1:33">
      <c r="A386" s="61">
        <v>537</v>
      </c>
      <c r="B386" s="61" t="s">
        <v>328</v>
      </c>
      <c r="C386" s="45" t="s">
        <v>607</v>
      </c>
      <c r="D386" s="45" t="s">
        <v>653</v>
      </c>
      <c r="F386" s="80">
        <v>0</v>
      </c>
      <c r="H386" s="64">
        <f t="shared" si="156"/>
        <v>0</v>
      </c>
      <c r="I386" s="64">
        <f t="shared" si="156"/>
        <v>0</v>
      </c>
      <c r="J386" s="64">
        <f t="shared" si="156"/>
        <v>0</v>
      </c>
      <c r="K386" s="64">
        <f t="shared" si="156"/>
        <v>0</v>
      </c>
      <c r="L386" s="64">
        <f t="shared" si="156"/>
        <v>0</v>
      </c>
      <c r="M386" s="64">
        <f t="shared" si="156"/>
        <v>0</v>
      </c>
      <c r="N386" s="64">
        <f t="shared" si="156"/>
        <v>0</v>
      </c>
      <c r="O386" s="64">
        <f t="shared" si="156"/>
        <v>0</v>
      </c>
      <c r="P386" s="64">
        <f t="shared" si="156"/>
        <v>0</v>
      </c>
      <c r="Q386" s="64">
        <f t="shared" si="156"/>
        <v>0</v>
      </c>
      <c r="R386" s="64">
        <f t="shared" si="157"/>
        <v>0</v>
      </c>
      <c r="S386" s="64">
        <f t="shared" si="157"/>
        <v>0</v>
      </c>
      <c r="T386" s="64">
        <f t="shared" si="157"/>
        <v>0</v>
      </c>
      <c r="U386" s="64">
        <f t="shared" si="157"/>
        <v>0</v>
      </c>
      <c r="V386" s="64">
        <f t="shared" si="157"/>
        <v>0</v>
      </c>
      <c r="W386" s="64">
        <f t="shared" si="157"/>
        <v>0</v>
      </c>
      <c r="X386" s="64">
        <f t="shared" si="157"/>
        <v>0</v>
      </c>
      <c r="Y386" s="64">
        <f t="shared" si="157"/>
        <v>0</v>
      </c>
      <c r="Z386" s="64">
        <f t="shared" si="157"/>
        <v>0</v>
      </c>
      <c r="AA386" s="64">
        <f t="shared" si="157"/>
        <v>0</v>
      </c>
      <c r="AB386" s="64">
        <f t="shared" si="157"/>
        <v>0</v>
      </c>
      <c r="AC386" s="64">
        <f t="shared" si="157"/>
        <v>0</v>
      </c>
      <c r="AD386" s="64">
        <f t="shared" si="157"/>
        <v>0</v>
      </c>
      <c r="AE386" s="64">
        <f t="shared" si="157"/>
        <v>0</v>
      </c>
      <c r="AF386" s="64">
        <f t="shared" si="158"/>
        <v>0</v>
      </c>
      <c r="AG386" s="59" t="str">
        <f t="shared" si="159"/>
        <v>ok</v>
      </c>
    </row>
    <row r="387" spans="1:33">
      <c r="A387" s="302">
        <v>538</v>
      </c>
      <c r="B387" s="61" t="s">
        <v>216</v>
      </c>
      <c r="C387" s="45" t="s">
        <v>608</v>
      </c>
      <c r="D387" s="45" t="s">
        <v>653</v>
      </c>
      <c r="F387" s="80">
        <v>336347</v>
      </c>
      <c r="H387" s="64">
        <f t="shared" si="156"/>
        <v>117687.534284068</v>
      </c>
      <c r="I387" s="64">
        <f t="shared" si="156"/>
        <v>114682.27539105529</v>
      </c>
      <c r="J387" s="64">
        <f t="shared" si="156"/>
        <v>103977.19032487672</v>
      </c>
      <c r="K387" s="64">
        <f t="shared" si="156"/>
        <v>0</v>
      </c>
      <c r="L387" s="64">
        <f t="shared" si="156"/>
        <v>0</v>
      </c>
      <c r="M387" s="64">
        <f t="shared" si="156"/>
        <v>0</v>
      </c>
      <c r="N387" s="64">
        <f t="shared" si="156"/>
        <v>0</v>
      </c>
      <c r="O387" s="64">
        <f t="shared" si="156"/>
        <v>0</v>
      </c>
      <c r="P387" s="64">
        <f t="shared" si="156"/>
        <v>0</v>
      </c>
      <c r="Q387" s="64">
        <f t="shared" si="156"/>
        <v>0</v>
      </c>
      <c r="R387" s="64">
        <f t="shared" si="157"/>
        <v>0</v>
      </c>
      <c r="S387" s="64">
        <f t="shared" si="157"/>
        <v>0</v>
      </c>
      <c r="T387" s="64">
        <f t="shared" si="157"/>
        <v>0</v>
      </c>
      <c r="U387" s="64">
        <f t="shared" si="157"/>
        <v>0</v>
      </c>
      <c r="V387" s="64">
        <f t="shared" si="157"/>
        <v>0</v>
      </c>
      <c r="W387" s="64">
        <f t="shared" si="157"/>
        <v>0</v>
      </c>
      <c r="X387" s="64">
        <f t="shared" si="157"/>
        <v>0</v>
      </c>
      <c r="Y387" s="64">
        <f t="shared" si="157"/>
        <v>0</v>
      </c>
      <c r="Z387" s="64">
        <f t="shared" si="157"/>
        <v>0</v>
      </c>
      <c r="AA387" s="64">
        <f t="shared" si="157"/>
        <v>0</v>
      </c>
      <c r="AB387" s="64">
        <f t="shared" si="157"/>
        <v>0</v>
      </c>
      <c r="AC387" s="64">
        <f t="shared" si="157"/>
        <v>0</v>
      </c>
      <c r="AD387" s="64">
        <f t="shared" si="157"/>
        <v>0</v>
      </c>
      <c r="AE387" s="64">
        <f t="shared" si="157"/>
        <v>0</v>
      </c>
      <c r="AF387" s="64">
        <f t="shared" si="158"/>
        <v>336347</v>
      </c>
      <c r="AG387" s="59" t="str">
        <f t="shared" si="159"/>
        <v>ok</v>
      </c>
    </row>
    <row r="388" spans="1:33">
      <c r="A388" s="61">
        <v>539</v>
      </c>
      <c r="B388" s="61" t="s">
        <v>330</v>
      </c>
      <c r="C388" s="45" t="s">
        <v>609</v>
      </c>
      <c r="D388" s="45" t="s">
        <v>653</v>
      </c>
      <c r="F388" s="80">
        <v>-117581</v>
      </c>
      <c r="H388" s="64">
        <f t="shared" si="156"/>
        <v>-41141.493661768945</v>
      </c>
      <c r="I388" s="64">
        <f t="shared" si="156"/>
        <v>-40090.907969316424</v>
      </c>
      <c r="J388" s="64">
        <f t="shared" si="156"/>
        <v>-36348.598368914631</v>
      </c>
      <c r="K388" s="64">
        <f t="shared" si="156"/>
        <v>0</v>
      </c>
      <c r="L388" s="64">
        <f t="shared" si="156"/>
        <v>0</v>
      </c>
      <c r="M388" s="64">
        <f t="shared" si="156"/>
        <v>0</v>
      </c>
      <c r="N388" s="64">
        <f t="shared" si="156"/>
        <v>0</v>
      </c>
      <c r="O388" s="64">
        <f t="shared" si="156"/>
        <v>0</v>
      </c>
      <c r="P388" s="64">
        <f t="shared" si="156"/>
        <v>0</v>
      </c>
      <c r="Q388" s="64">
        <f t="shared" si="156"/>
        <v>0</v>
      </c>
      <c r="R388" s="64">
        <f t="shared" si="157"/>
        <v>0</v>
      </c>
      <c r="S388" s="64">
        <f t="shared" si="157"/>
        <v>0</v>
      </c>
      <c r="T388" s="64">
        <f t="shared" si="157"/>
        <v>0</v>
      </c>
      <c r="U388" s="64">
        <f t="shared" si="157"/>
        <v>0</v>
      </c>
      <c r="V388" s="64">
        <f t="shared" si="157"/>
        <v>0</v>
      </c>
      <c r="W388" s="64">
        <f t="shared" si="157"/>
        <v>0</v>
      </c>
      <c r="X388" s="64">
        <f t="shared" si="157"/>
        <v>0</v>
      </c>
      <c r="Y388" s="64">
        <f t="shared" si="157"/>
        <v>0</v>
      </c>
      <c r="Z388" s="64">
        <f t="shared" si="157"/>
        <v>0</v>
      </c>
      <c r="AA388" s="64">
        <f t="shared" si="157"/>
        <v>0</v>
      </c>
      <c r="AB388" s="64">
        <f t="shared" si="157"/>
        <v>0</v>
      </c>
      <c r="AC388" s="64">
        <f t="shared" si="157"/>
        <v>0</v>
      </c>
      <c r="AD388" s="64">
        <f t="shared" si="157"/>
        <v>0</v>
      </c>
      <c r="AE388" s="64">
        <f t="shared" si="157"/>
        <v>0</v>
      </c>
      <c r="AF388" s="64">
        <f t="shared" si="158"/>
        <v>-117581</v>
      </c>
      <c r="AG388" s="59" t="str">
        <f t="shared" si="159"/>
        <v>ok</v>
      </c>
    </row>
    <row r="389" spans="1:33">
      <c r="A389" s="302">
        <v>540</v>
      </c>
      <c r="B389" s="61" t="s">
        <v>1026</v>
      </c>
      <c r="D389" s="45" t="s">
        <v>653</v>
      </c>
      <c r="F389" s="80">
        <v>0</v>
      </c>
      <c r="H389" s="64">
        <f t="shared" si="156"/>
        <v>0</v>
      </c>
      <c r="I389" s="64">
        <f t="shared" si="156"/>
        <v>0</v>
      </c>
      <c r="J389" s="64">
        <f t="shared" si="156"/>
        <v>0</v>
      </c>
      <c r="K389" s="64">
        <f t="shared" si="156"/>
        <v>0</v>
      </c>
      <c r="L389" s="64">
        <f t="shared" si="156"/>
        <v>0</v>
      </c>
      <c r="M389" s="64">
        <f t="shared" si="156"/>
        <v>0</v>
      </c>
      <c r="N389" s="64">
        <f t="shared" si="156"/>
        <v>0</v>
      </c>
      <c r="O389" s="64">
        <f t="shared" si="156"/>
        <v>0</v>
      </c>
      <c r="P389" s="64">
        <f t="shared" si="156"/>
        <v>0</v>
      </c>
      <c r="Q389" s="64">
        <f t="shared" si="156"/>
        <v>0</v>
      </c>
      <c r="R389" s="64">
        <f t="shared" si="157"/>
        <v>0</v>
      </c>
      <c r="S389" s="64">
        <f t="shared" si="157"/>
        <v>0</v>
      </c>
      <c r="T389" s="64">
        <f t="shared" si="157"/>
        <v>0</v>
      </c>
      <c r="U389" s="64">
        <f t="shared" si="157"/>
        <v>0</v>
      </c>
      <c r="V389" s="64">
        <f t="shared" si="157"/>
        <v>0</v>
      </c>
      <c r="W389" s="64">
        <f t="shared" si="157"/>
        <v>0</v>
      </c>
      <c r="X389" s="64">
        <f t="shared" si="157"/>
        <v>0</v>
      </c>
      <c r="Y389" s="64">
        <f t="shared" si="157"/>
        <v>0</v>
      </c>
      <c r="Z389" s="64">
        <f t="shared" si="157"/>
        <v>0</v>
      </c>
      <c r="AA389" s="64">
        <f t="shared" si="157"/>
        <v>0</v>
      </c>
      <c r="AB389" s="64">
        <f t="shared" si="157"/>
        <v>0</v>
      </c>
      <c r="AC389" s="64">
        <f t="shared" si="157"/>
        <v>0</v>
      </c>
      <c r="AD389" s="64">
        <f t="shared" si="157"/>
        <v>0</v>
      </c>
      <c r="AE389" s="64">
        <f t="shared" si="157"/>
        <v>0</v>
      </c>
      <c r="AF389" s="64">
        <f t="shared" si="158"/>
        <v>0</v>
      </c>
      <c r="AG389" s="59" t="str">
        <f t="shared" si="159"/>
        <v>ok</v>
      </c>
    </row>
    <row r="390" spans="1:33">
      <c r="A390" s="61"/>
      <c r="B390" s="61"/>
      <c r="F390" s="77"/>
      <c r="W390" s="45"/>
      <c r="AF390" s="64"/>
      <c r="AG390" s="59"/>
    </row>
    <row r="391" spans="1:33">
      <c r="A391" s="61"/>
      <c r="B391" s="61" t="s">
        <v>325</v>
      </c>
      <c r="C391" s="45" t="s">
        <v>659</v>
      </c>
      <c r="F391" s="77">
        <f>SUM(F384:F390)</f>
        <v>311841</v>
      </c>
      <c r="H391" s="63">
        <f t="shared" ref="H391:M391" si="160">SUM(H384:H390)</f>
        <v>109112.90535868626</v>
      </c>
      <c r="I391" s="63">
        <f t="shared" si="160"/>
        <v>106326.60746259689</v>
      </c>
      <c r="J391" s="63">
        <f t="shared" si="160"/>
        <v>96401.487178716867</v>
      </c>
      <c r="K391" s="63">
        <f t="shared" si="160"/>
        <v>0</v>
      </c>
      <c r="L391" s="63">
        <f t="shared" si="160"/>
        <v>0</v>
      </c>
      <c r="M391" s="63">
        <f t="shared" si="160"/>
        <v>0</v>
      </c>
      <c r="N391" s="63">
        <f>SUM(N384:N390)</f>
        <v>0</v>
      </c>
      <c r="O391" s="63">
        <f>SUM(O384:O390)</f>
        <v>0</v>
      </c>
      <c r="P391" s="63">
        <f>SUM(P384:P390)</f>
        <v>0</v>
      </c>
      <c r="Q391" s="63">
        <f t="shared" ref="Q391:AB391" si="161">SUM(Q384:Q390)</f>
        <v>0</v>
      </c>
      <c r="R391" s="63">
        <f t="shared" si="161"/>
        <v>0</v>
      </c>
      <c r="S391" s="63">
        <f t="shared" si="161"/>
        <v>0</v>
      </c>
      <c r="T391" s="63">
        <f t="shared" si="161"/>
        <v>0</v>
      </c>
      <c r="U391" s="63">
        <f t="shared" si="161"/>
        <v>0</v>
      </c>
      <c r="V391" s="63">
        <f t="shared" si="161"/>
        <v>0</v>
      </c>
      <c r="W391" s="63">
        <f t="shared" si="161"/>
        <v>0</v>
      </c>
      <c r="X391" s="63">
        <f t="shared" si="161"/>
        <v>0</v>
      </c>
      <c r="Y391" s="63">
        <f t="shared" si="161"/>
        <v>0</v>
      </c>
      <c r="Z391" s="63">
        <f t="shared" si="161"/>
        <v>0</v>
      </c>
      <c r="AA391" s="63">
        <f t="shared" si="161"/>
        <v>0</v>
      </c>
      <c r="AB391" s="63">
        <f t="shared" si="161"/>
        <v>0</v>
      </c>
      <c r="AC391" s="63">
        <f>SUM(AC384:AC390)</f>
        <v>0</v>
      </c>
      <c r="AD391" s="63">
        <f>SUM(AD384:AD390)</f>
        <v>0</v>
      </c>
      <c r="AE391" s="63">
        <f>SUM(AE384:AE390)</f>
        <v>0</v>
      </c>
      <c r="AF391" s="64">
        <f>SUM(H391:AE391)</f>
        <v>311841</v>
      </c>
      <c r="AG391" s="59" t="str">
        <f>IF(ABS(AF391-F391)&lt;1,"ok","err")</f>
        <v>ok</v>
      </c>
    </row>
    <row r="392" spans="1:33">
      <c r="A392" s="61"/>
      <c r="B392" s="61"/>
      <c r="F392" s="77"/>
      <c r="W392" s="45"/>
      <c r="AG392" s="59"/>
    </row>
    <row r="393" spans="1:33" ht="15">
      <c r="A393" s="66" t="s">
        <v>323</v>
      </c>
      <c r="B393" s="61"/>
      <c r="F393" s="77"/>
      <c r="W393" s="45"/>
      <c r="AG393" s="59"/>
    </row>
    <row r="394" spans="1:33">
      <c r="A394" s="71">
        <v>541</v>
      </c>
      <c r="B394" s="61" t="s">
        <v>225</v>
      </c>
      <c r="C394" s="45" t="s">
        <v>610</v>
      </c>
      <c r="D394" s="45" t="s">
        <v>664</v>
      </c>
      <c r="F394" s="77">
        <v>0</v>
      </c>
      <c r="H394" s="64">
        <f t="shared" ref="H394:Q398" si="162">IF(VLOOKUP($D394,$C$6:$AE$651,H$2,)=0,0,((VLOOKUP($D394,$C$6:$AE$651,H$2,)/VLOOKUP($D394,$C$6:$AE$651,4,))*$F394))</f>
        <v>0</v>
      </c>
      <c r="I394" s="64">
        <f t="shared" si="162"/>
        <v>0</v>
      </c>
      <c r="J394" s="64">
        <f t="shared" si="162"/>
        <v>0</v>
      </c>
      <c r="K394" s="64">
        <f t="shared" si="162"/>
        <v>0</v>
      </c>
      <c r="L394" s="64">
        <f t="shared" si="162"/>
        <v>0</v>
      </c>
      <c r="M394" s="64">
        <f t="shared" si="162"/>
        <v>0</v>
      </c>
      <c r="N394" s="64">
        <f t="shared" si="162"/>
        <v>0</v>
      </c>
      <c r="O394" s="64">
        <f t="shared" si="162"/>
        <v>0</v>
      </c>
      <c r="P394" s="64">
        <f t="shared" si="162"/>
        <v>0</v>
      </c>
      <c r="Q394" s="64">
        <f t="shared" si="162"/>
        <v>0</v>
      </c>
      <c r="R394" s="64">
        <f t="shared" ref="R394:AE398" si="163">IF(VLOOKUP($D394,$C$6:$AE$651,R$2,)=0,0,((VLOOKUP($D394,$C$6:$AE$651,R$2,)/VLOOKUP($D394,$C$6:$AE$651,4,))*$F394))</f>
        <v>0</v>
      </c>
      <c r="S394" s="64">
        <f t="shared" si="163"/>
        <v>0</v>
      </c>
      <c r="T394" s="64">
        <f t="shared" si="163"/>
        <v>0</v>
      </c>
      <c r="U394" s="64">
        <f t="shared" si="163"/>
        <v>0</v>
      </c>
      <c r="V394" s="64">
        <f t="shared" si="163"/>
        <v>0</v>
      </c>
      <c r="W394" s="64">
        <f t="shared" si="163"/>
        <v>0</v>
      </c>
      <c r="X394" s="64">
        <f t="shared" si="163"/>
        <v>0</v>
      </c>
      <c r="Y394" s="64">
        <f t="shared" si="163"/>
        <v>0</v>
      </c>
      <c r="Z394" s="64">
        <f t="shared" si="163"/>
        <v>0</v>
      </c>
      <c r="AA394" s="64">
        <f t="shared" si="163"/>
        <v>0</v>
      </c>
      <c r="AB394" s="64">
        <f t="shared" si="163"/>
        <v>0</v>
      </c>
      <c r="AC394" s="64">
        <f t="shared" si="163"/>
        <v>0</v>
      </c>
      <c r="AD394" s="64">
        <f t="shared" si="163"/>
        <v>0</v>
      </c>
      <c r="AE394" s="64">
        <f t="shared" si="163"/>
        <v>0</v>
      </c>
      <c r="AF394" s="64">
        <f>SUM(H394:AE394)</f>
        <v>0</v>
      </c>
      <c r="AG394" s="59" t="str">
        <f>IF(ABS(AF394-F394)&lt;1,"ok","err")</f>
        <v>ok</v>
      </c>
    </row>
    <row r="395" spans="1:33">
      <c r="A395" s="71">
        <v>542</v>
      </c>
      <c r="B395" s="61" t="s">
        <v>224</v>
      </c>
      <c r="C395" s="45" t="s">
        <v>611</v>
      </c>
      <c r="D395" s="45" t="s">
        <v>653</v>
      </c>
      <c r="F395" s="80">
        <v>42043</v>
      </c>
      <c r="H395" s="64">
        <f t="shared" si="162"/>
        <v>14710.810573321809</v>
      </c>
      <c r="I395" s="64">
        <f t="shared" si="162"/>
        <v>14335.156562318491</v>
      </c>
      <c r="J395" s="64">
        <f t="shared" si="162"/>
        <v>12997.032864359699</v>
      </c>
      <c r="K395" s="64">
        <f t="shared" si="162"/>
        <v>0</v>
      </c>
      <c r="L395" s="64">
        <f t="shared" si="162"/>
        <v>0</v>
      </c>
      <c r="M395" s="64">
        <f t="shared" si="162"/>
        <v>0</v>
      </c>
      <c r="N395" s="64">
        <f t="shared" si="162"/>
        <v>0</v>
      </c>
      <c r="O395" s="64">
        <f t="shared" si="162"/>
        <v>0</v>
      </c>
      <c r="P395" s="64">
        <f t="shared" si="162"/>
        <v>0</v>
      </c>
      <c r="Q395" s="64">
        <f t="shared" si="162"/>
        <v>0</v>
      </c>
      <c r="R395" s="64">
        <f t="shared" si="163"/>
        <v>0</v>
      </c>
      <c r="S395" s="64">
        <f t="shared" si="163"/>
        <v>0</v>
      </c>
      <c r="T395" s="64">
        <f t="shared" si="163"/>
        <v>0</v>
      </c>
      <c r="U395" s="64">
        <f t="shared" si="163"/>
        <v>0</v>
      </c>
      <c r="V395" s="64">
        <f t="shared" si="163"/>
        <v>0</v>
      </c>
      <c r="W395" s="64">
        <f t="shared" si="163"/>
        <v>0</v>
      </c>
      <c r="X395" s="64">
        <f t="shared" si="163"/>
        <v>0</v>
      </c>
      <c r="Y395" s="64">
        <f t="shared" si="163"/>
        <v>0</v>
      </c>
      <c r="Z395" s="64">
        <f t="shared" si="163"/>
        <v>0</v>
      </c>
      <c r="AA395" s="64">
        <f t="shared" si="163"/>
        <v>0</v>
      </c>
      <c r="AB395" s="64">
        <f t="shared" si="163"/>
        <v>0</v>
      </c>
      <c r="AC395" s="64">
        <f t="shared" si="163"/>
        <v>0</v>
      </c>
      <c r="AD395" s="64">
        <f t="shared" si="163"/>
        <v>0</v>
      </c>
      <c r="AE395" s="64">
        <f t="shared" si="163"/>
        <v>0</v>
      </c>
      <c r="AF395" s="64">
        <f>SUM(H395:AE395)</f>
        <v>42043</v>
      </c>
      <c r="AG395" s="59" t="str">
        <f>IF(ABS(AF395-F395)&lt;1,"ok","err")</f>
        <v>ok</v>
      </c>
    </row>
    <row r="396" spans="1:33">
      <c r="A396" s="71">
        <v>543</v>
      </c>
      <c r="B396" s="61" t="s">
        <v>324</v>
      </c>
      <c r="C396" s="45" t="s">
        <v>612</v>
      </c>
      <c r="D396" s="45" t="s">
        <v>653</v>
      </c>
      <c r="F396" s="80">
        <v>54057</v>
      </c>
      <c r="H396" s="64">
        <f t="shared" si="162"/>
        <v>18914.499135695765</v>
      </c>
      <c r="I396" s="64">
        <f t="shared" si="162"/>
        <v>18431.500090127982</v>
      </c>
      <c r="J396" s="64">
        <f t="shared" si="162"/>
        <v>16711.000774176253</v>
      </c>
      <c r="K396" s="64">
        <f t="shared" si="162"/>
        <v>0</v>
      </c>
      <c r="L396" s="64">
        <f t="shared" si="162"/>
        <v>0</v>
      </c>
      <c r="M396" s="64">
        <f t="shared" si="162"/>
        <v>0</v>
      </c>
      <c r="N396" s="64">
        <f t="shared" si="162"/>
        <v>0</v>
      </c>
      <c r="O396" s="64">
        <f t="shared" si="162"/>
        <v>0</v>
      </c>
      <c r="P396" s="64">
        <f t="shared" si="162"/>
        <v>0</v>
      </c>
      <c r="Q396" s="64">
        <f t="shared" si="162"/>
        <v>0</v>
      </c>
      <c r="R396" s="64">
        <f t="shared" si="163"/>
        <v>0</v>
      </c>
      <c r="S396" s="64">
        <f t="shared" si="163"/>
        <v>0</v>
      </c>
      <c r="T396" s="64">
        <f t="shared" si="163"/>
        <v>0</v>
      </c>
      <c r="U396" s="64">
        <f t="shared" si="163"/>
        <v>0</v>
      </c>
      <c r="V396" s="64">
        <f t="shared" si="163"/>
        <v>0</v>
      </c>
      <c r="W396" s="64">
        <f t="shared" si="163"/>
        <v>0</v>
      </c>
      <c r="X396" s="64">
        <f t="shared" si="163"/>
        <v>0</v>
      </c>
      <c r="Y396" s="64">
        <f t="shared" si="163"/>
        <v>0</v>
      </c>
      <c r="Z396" s="64">
        <f t="shared" si="163"/>
        <v>0</v>
      </c>
      <c r="AA396" s="64">
        <f t="shared" si="163"/>
        <v>0</v>
      </c>
      <c r="AB396" s="64">
        <f t="shared" si="163"/>
        <v>0</v>
      </c>
      <c r="AC396" s="64">
        <f t="shared" si="163"/>
        <v>0</v>
      </c>
      <c r="AD396" s="64">
        <f t="shared" si="163"/>
        <v>0</v>
      </c>
      <c r="AE396" s="64">
        <f t="shared" si="163"/>
        <v>0</v>
      </c>
      <c r="AF396" s="64">
        <f>SUM(H396:AE396)</f>
        <v>54057</v>
      </c>
      <c r="AG396" s="59" t="str">
        <f>IF(ABS(AF396-F396)&lt;1,"ok","err")</f>
        <v>ok</v>
      </c>
    </row>
    <row r="397" spans="1:33">
      <c r="A397" s="61">
        <v>544</v>
      </c>
      <c r="B397" s="61" t="s">
        <v>228</v>
      </c>
      <c r="C397" s="45" t="s">
        <v>613</v>
      </c>
      <c r="D397" s="45" t="s">
        <v>952</v>
      </c>
      <c r="F397" s="80">
        <v>168173</v>
      </c>
      <c r="H397" s="64">
        <f t="shared" si="162"/>
        <v>0</v>
      </c>
      <c r="I397" s="64">
        <f t="shared" si="162"/>
        <v>0</v>
      </c>
      <c r="J397" s="64">
        <f t="shared" si="162"/>
        <v>0</v>
      </c>
      <c r="K397" s="64">
        <f t="shared" si="162"/>
        <v>168173</v>
      </c>
      <c r="L397" s="64">
        <f t="shared" si="162"/>
        <v>0</v>
      </c>
      <c r="M397" s="64">
        <f t="shared" si="162"/>
        <v>0</v>
      </c>
      <c r="N397" s="64">
        <f t="shared" si="162"/>
        <v>0</v>
      </c>
      <c r="O397" s="64">
        <f t="shared" si="162"/>
        <v>0</v>
      </c>
      <c r="P397" s="64">
        <f t="shared" si="162"/>
        <v>0</v>
      </c>
      <c r="Q397" s="64">
        <f t="shared" si="162"/>
        <v>0</v>
      </c>
      <c r="R397" s="64">
        <f t="shared" si="163"/>
        <v>0</v>
      </c>
      <c r="S397" s="64">
        <f t="shared" si="163"/>
        <v>0</v>
      </c>
      <c r="T397" s="64">
        <f t="shared" si="163"/>
        <v>0</v>
      </c>
      <c r="U397" s="64">
        <f t="shared" si="163"/>
        <v>0</v>
      </c>
      <c r="V397" s="64">
        <f t="shared" si="163"/>
        <v>0</v>
      </c>
      <c r="W397" s="64">
        <f t="shared" si="163"/>
        <v>0</v>
      </c>
      <c r="X397" s="64">
        <f t="shared" si="163"/>
        <v>0</v>
      </c>
      <c r="Y397" s="64">
        <f t="shared" si="163"/>
        <v>0</v>
      </c>
      <c r="Z397" s="64">
        <f t="shared" si="163"/>
        <v>0</v>
      </c>
      <c r="AA397" s="64">
        <f t="shared" si="163"/>
        <v>0</v>
      </c>
      <c r="AB397" s="64">
        <f t="shared" si="163"/>
        <v>0</v>
      </c>
      <c r="AC397" s="64">
        <f t="shared" si="163"/>
        <v>0</v>
      </c>
      <c r="AD397" s="64">
        <f t="shared" si="163"/>
        <v>0</v>
      </c>
      <c r="AE397" s="64">
        <f t="shared" si="163"/>
        <v>0</v>
      </c>
      <c r="AF397" s="64">
        <f>SUM(H397:AE397)</f>
        <v>168173</v>
      </c>
      <c r="AG397" s="59" t="str">
        <f>IF(ABS(AF397-F397)&lt;1,"ok","err")</f>
        <v>ok</v>
      </c>
    </row>
    <row r="398" spans="1:33">
      <c r="A398" s="61">
        <v>545</v>
      </c>
      <c r="B398" s="61" t="s">
        <v>331</v>
      </c>
      <c r="C398" s="45" t="s">
        <v>614</v>
      </c>
      <c r="D398" s="45" t="s">
        <v>952</v>
      </c>
      <c r="F398" s="80">
        <v>0</v>
      </c>
      <c r="H398" s="64">
        <f t="shared" si="162"/>
        <v>0</v>
      </c>
      <c r="I398" s="64">
        <f t="shared" si="162"/>
        <v>0</v>
      </c>
      <c r="J398" s="64">
        <f t="shared" si="162"/>
        <v>0</v>
      </c>
      <c r="K398" s="64">
        <f t="shared" si="162"/>
        <v>0</v>
      </c>
      <c r="L398" s="64">
        <f t="shared" si="162"/>
        <v>0</v>
      </c>
      <c r="M398" s="64">
        <f t="shared" si="162"/>
        <v>0</v>
      </c>
      <c r="N398" s="64">
        <f t="shared" si="162"/>
        <v>0</v>
      </c>
      <c r="O398" s="64">
        <f t="shared" si="162"/>
        <v>0</v>
      </c>
      <c r="P398" s="64">
        <f t="shared" si="162"/>
        <v>0</v>
      </c>
      <c r="Q398" s="64">
        <f t="shared" si="162"/>
        <v>0</v>
      </c>
      <c r="R398" s="64">
        <f t="shared" si="163"/>
        <v>0</v>
      </c>
      <c r="S398" s="64">
        <f t="shared" si="163"/>
        <v>0</v>
      </c>
      <c r="T398" s="64">
        <f t="shared" si="163"/>
        <v>0</v>
      </c>
      <c r="U398" s="64">
        <f t="shared" si="163"/>
        <v>0</v>
      </c>
      <c r="V398" s="64">
        <f t="shared" si="163"/>
        <v>0</v>
      </c>
      <c r="W398" s="64">
        <f t="shared" si="163"/>
        <v>0</v>
      </c>
      <c r="X398" s="64">
        <f t="shared" si="163"/>
        <v>0</v>
      </c>
      <c r="Y398" s="64">
        <f t="shared" si="163"/>
        <v>0</v>
      </c>
      <c r="Z398" s="64">
        <f t="shared" si="163"/>
        <v>0</v>
      </c>
      <c r="AA398" s="64">
        <f t="shared" si="163"/>
        <v>0</v>
      </c>
      <c r="AB398" s="64">
        <f t="shared" si="163"/>
        <v>0</v>
      </c>
      <c r="AC398" s="64">
        <f t="shared" si="163"/>
        <v>0</v>
      </c>
      <c r="AD398" s="64">
        <f t="shared" si="163"/>
        <v>0</v>
      </c>
      <c r="AE398" s="64">
        <f t="shared" si="163"/>
        <v>0</v>
      </c>
      <c r="AF398" s="64">
        <f>SUM(H398:AE398)</f>
        <v>0</v>
      </c>
      <c r="AG398" s="59" t="str">
        <f>IF(ABS(AF398-F398)&lt;1,"ok","err")</f>
        <v>ok</v>
      </c>
    </row>
    <row r="399" spans="1:33">
      <c r="A399" s="61"/>
      <c r="B399" s="61"/>
      <c r="F399" s="77"/>
      <c r="W399" s="45"/>
      <c r="AG399" s="59"/>
    </row>
    <row r="400" spans="1:33">
      <c r="A400" s="61"/>
      <c r="B400" s="61" t="s">
        <v>327</v>
      </c>
      <c r="C400" s="45" t="s">
        <v>660</v>
      </c>
      <c r="F400" s="77">
        <f>SUM(F394:F399)</f>
        <v>264273</v>
      </c>
      <c r="H400" s="63">
        <f t="shared" ref="H400:M400" si="164">SUM(H394:H399)</f>
        <v>33625.309709017572</v>
      </c>
      <c r="I400" s="63">
        <f t="shared" si="164"/>
        <v>32766.656652446472</v>
      </c>
      <c r="J400" s="63">
        <f t="shared" si="164"/>
        <v>29708.033638535951</v>
      </c>
      <c r="K400" s="63">
        <f t="shared" si="164"/>
        <v>168173</v>
      </c>
      <c r="L400" s="63">
        <f t="shared" si="164"/>
        <v>0</v>
      </c>
      <c r="M400" s="63">
        <f t="shared" si="164"/>
        <v>0</v>
      </c>
      <c r="N400" s="63">
        <f>SUM(N394:N399)</f>
        <v>0</v>
      </c>
      <c r="O400" s="63">
        <f>SUM(O394:O399)</f>
        <v>0</v>
      </c>
      <c r="P400" s="63">
        <f>SUM(P394:P399)</f>
        <v>0</v>
      </c>
      <c r="Q400" s="63">
        <f t="shared" ref="Q400:AB400" si="165">SUM(Q394:Q399)</f>
        <v>0</v>
      </c>
      <c r="R400" s="63">
        <f t="shared" si="165"/>
        <v>0</v>
      </c>
      <c r="S400" s="63">
        <f t="shared" si="165"/>
        <v>0</v>
      </c>
      <c r="T400" s="63">
        <f t="shared" si="165"/>
        <v>0</v>
      </c>
      <c r="U400" s="63">
        <f t="shared" si="165"/>
        <v>0</v>
      </c>
      <c r="V400" s="63">
        <f t="shared" si="165"/>
        <v>0</v>
      </c>
      <c r="W400" s="63">
        <f t="shared" si="165"/>
        <v>0</v>
      </c>
      <c r="X400" s="63">
        <f t="shared" si="165"/>
        <v>0</v>
      </c>
      <c r="Y400" s="63">
        <f t="shared" si="165"/>
        <v>0</v>
      </c>
      <c r="Z400" s="63">
        <f t="shared" si="165"/>
        <v>0</v>
      </c>
      <c r="AA400" s="63">
        <f t="shared" si="165"/>
        <v>0</v>
      </c>
      <c r="AB400" s="63">
        <f t="shared" si="165"/>
        <v>0</v>
      </c>
      <c r="AC400" s="63">
        <f>SUM(AC394:AC399)</f>
        <v>0</v>
      </c>
      <c r="AD400" s="63">
        <f>SUM(AD394:AD399)</f>
        <v>0</v>
      </c>
      <c r="AE400" s="63">
        <f>SUM(AE394:AE399)</f>
        <v>0</v>
      </c>
      <c r="AF400" s="64">
        <f>SUM(H400:AE400)</f>
        <v>264273</v>
      </c>
      <c r="AG400" s="59" t="str">
        <f>IF(ABS(AF400-F400)&lt;1,"ok","err")</f>
        <v>ok</v>
      </c>
    </row>
    <row r="401" spans="1:33">
      <c r="A401" s="61"/>
      <c r="B401" s="61"/>
      <c r="F401" s="77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4"/>
      <c r="AG401" s="59"/>
    </row>
    <row r="402" spans="1:33">
      <c r="A402" s="61"/>
      <c r="B402" s="61" t="s">
        <v>326</v>
      </c>
      <c r="F402" s="77">
        <f>F391+F400</f>
        <v>576114</v>
      </c>
      <c r="H402" s="63">
        <f t="shared" ref="H402:M402" si="166">H391+H400</f>
        <v>142738.21506770383</v>
      </c>
      <c r="I402" s="63">
        <f t="shared" si="166"/>
        <v>139093.26411504336</v>
      </c>
      <c r="J402" s="63">
        <f t="shared" si="166"/>
        <v>126109.52081725282</v>
      </c>
      <c r="K402" s="63">
        <f t="shared" si="166"/>
        <v>168173</v>
      </c>
      <c r="L402" s="63">
        <f t="shared" si="166"/>
        <v>0</v>
      </c>
      <c r="M402" s="63">
        <f t="shared" si="166"/>
        <v>0</v>
      </c>
      <c r="N402" s="63">
        <f>N391+N400</f>
        <v>0</v>
      </c>
      <c r="O402" s="63">
        <f>O391+O400</f>
        <v>0</v>
      </c>
      <c r="P402" s="63">
        <f>P391+P400</f>
        <v>0</v>
      </c>
      <c r="Q402" s="63">
        <f t="shared" ref="Q402:AB402" si="167">Q391+Q400</f>
        <v>0</v>
      </c>
      <c r="R402" s="63">
        <f t="shared" si="167"/>
        <v>0</v>
      </c>
      <c r="S402" s="63">
        <f t="shared" si="167"/>
        <v>0</v>
      </c>
      <c r="T402" s="63">
        <f t="shared" si="167"/>
        <v>0</v>
      </c>
      <c r="U402" s="63">
        <f t="shared" si="167"/>
        <v>0</v>
      </c>
      <c r="V402" s="63">
        <f t="shared" si="167"/>
        <v>0</v>
      </c>
      <c r="W402" s="63">
        <f t="shared" si="167"/>
        <v>0</v>
      </c>
      <c r="X402" s="63">
        <f t="shared" si="167"/>
        <v>0</v>
      </c>
      <c r="Y402" s="63">
        <f t="shared" si="167"/>
        <v>0</v>
      </c>
      <c r="Z402" s="63">
        <f t="shared" si="167"/>
        <v>0</v>
      </c>
      <c r="AA402" s="63">
        <f t="shared" si="167"/>
        <v>0</v>
      </c>
      <c r="AB402" s="63">
        <f t="shared" si="167"/>
        <v>0</v>
      </c>
      <c r="AC402" s="63">
        <f>AC391+AC400</f>
        <v>0</v>
      </c>
      <c r="AD402" s="63">
        <f>AD391+AD400</f>
        <v>0</v>
      </c>
      <c r="AE402" s="63">
        <f>AE391+AE400</f>
        <v>0</v>
      </c>
      <c r="AF402" s="64">
        <f>SUM(H402:AE402)</f>
        <v>576114</v>
      </c>
      <c r="AG402" s="59" t="str">
        <f>IF(ABS(AF402-F402)&lt;1,"ok","err")</f>
        <v>ok</v>
      </c>
    </row>
    <row r="403" spans="1:33">
      <c r="A403" s="61"/>
      <c r="B403" s="61"/>
      <c r="F403" s="77"/>
      <c r="W403" s="45"/>
      <c r="AF403" s="64"/>
      <c r="AG403" s="59"/>
    </row>
    <row r="404" spans="1:33" ht="15">
      <c r="A404" s="60" t="s">
        <v>45</v>
      </c>
      <c r="B404" s="61"/>
      <c r="F404" s="77"/>
      <c r="W404" s="45"/>
      <c r="AF404" s="64"/>
      <c r="AG404" s="59"/>
    </row>
    <row r="405" spans="1:33">
      <c r="A405" s="61"/>
      <c r="B405" s="61"/>
      <c r="F405" s="77"/>
      <c r="W405" s="45"/>
      <c r="AF405" s="64"/>
      <c r="AG405" s="59"/>
    </row>
    <row r="406" spans="1:33" ht="15">
      <c r="A406" s="66" t="s">
        <v>235</v>
      </c>
      <c r="B406" s="61"/>
      <c r="F406" s="77"/>
      <c r="W406" s="45"/>
      <c r="AF406" s="64"/>
      <c r="AG406" s="59"/>
    </row>
    <row r="407" spans="1:33">
      <c r="A407" s="61">
        <v>546</v>
      </c>
      <c r="B407" s="61" t="s">
        <v>210</v>
      </c>
      <c r="C407" s="45" t="s">
        <v>294</v>
      </c>
      <c r="D407" s="45" t="s">
        <v>653</v>
      </c>
      <c r="F407" s="77">
        <v>0</v>
      </c>
      <c r="H407" s="64">
        <f t="shared" ref="H407:Q411" si="168">IF(VLOOKUP($D407,$C$6:$AE$651,H$2,)=0,0,((VLOOKUP($D407,$C$6:$AE$651,H$2,)/VLOOKUP($D407,$C$6:$AE$651,4,))*$F407))</f>
        <v>0</v>
      </c>
      <c r="I407" s="64">
        <f t="shared" si="168"/>
        <v>0</v>
      </c>
      <c r="J407" s="64">
        <f t="shared" si="168"/>
        <v>0</v>
      </c>
      <c r="K407" s="64">
        <f t="shared" si="168"/>
        <v>0</v>
      </c>
      <c r="L407" s="64">
        <f t="shared" si="168"/>
        <v>0</v>
      </c>
      <c r="M407" s="64">
        <f t="shared" si="168"/>
        <v>0</v>
      </c>
      <c r="N407" s="64">
        <f t="shared" si="168"/>
        <v>0</v>
      </c>
      <c r="O407" s="64">
        <f t="shared" si="168"/>
        <v>0</v>
      </c>
      <c r="P407" s="64">
        <f t="shared" si="168"/>
        <v>0</v>
      </c>
      <c r="Q407" s="64">
        <f t="shared" si="168"/>
        <v>0</v>
      </c>
      <c r="R407" s="64">
        <f t="shared" ref="R407:AE411" si="169">IF(VLOOKUP($D407,$C$6:$AE$651,R$2,)=0,0,((VLOOKUP($D407,$C$6:$AE$651,R$2,)/VLOOKUP($D407,$C$6:$AE$651,4,))*$F407))</f>
        <v>0</v>
      </c>
      <c r="S407" s="64">
        <f t="shared" si="169"/>
        <v>0</v>
      </c>
      <c r="T407" s="64">
        <f t="shared" si="169"/>
        <v>0</v>
      </c>
      <c r="U407" s="64">
        <f t="shared" si="169"/>
        <v>0</v>
      </c>
      <c r="V407" s="64">
        <f t="shared" si="169"/>
        <v>0</v>
      </c>
      <c r="W407" s="64">
        <f t="shared" si="169"/>
        <v>0</v>
      </c>
      <c r="X407" s="64">
        <f t="shared" si="169"/>
        <v>0</v>
      </c>
      <c r="Y407" s="64">
        <f t="shared" si="169"/>
        <v>0</v>
      </c>
      <c r="Z407" s="64">
        <f t="shared" si="169"/>
        <v>0</v>
      </c>
      <c r="AA407" s="64">
        <f t="shared" si="169"/>
        <v>0</v>
      </c>
      <c r="AB407" s="64">
        <f t="shared" si="169"/>
        <v>0</v>
      </c>
      <c r="AC407" s="64">
        <f t="shared" si="169"/>
        <v>0</v>
      </c>
      <c r="AD407" s="64">
        <f t="shared" si="169"/>
        <v>0</v>
      </c>
      <c r="AE407" s="64">
        <f t="shared" si="169"/>
        <v>0</v>
      </c>
      <c r="AF407" s="64">
        <f t="shared" ref="AF407:AF413" si="170">SUM(H407:AE407)</f>
        <v>0</v>
      </c>
      <c r="AG407" s="59" t="str">
        <f>IF(ABS(AF407-F407)&lt;1,"ok","err")</f>
        <v>ok</v>
      </c>
    </row>
    <row r="408" spans="1:33">
      <c r="A408" s="61">
        <v>547</v>
      </c>
      <c r="B408" s="61" t="s">
        <v>212</v>
      </c>
      <c r="C408" s="45" t="s">
        <v>295</v>
      </c>
      <c r="D408" s="45" t="s">
        <v>952</v>
      </c>
      <c r="F408" s="80">
        <v>0</v>
      </c>
      <c r="H408" s="64">
        <f t="shared" si="168"/>
        <v>0</v>
      </c>
      <c r="I408" s="64">
        <f t="shared" si="168"/>
        <v>0</v>
      </c>
      <c r="J408" s="64">
        <f t="shared" si="168"/>
        <v>0</v>
      </c>
      <c r="K408" s="64">
        <f t="shared" si="168"/>
        <v>0</v>
      </c>
      <c r="L408" s="64">
        <f t="shared" si="168"/>
        <v>0</v>
      </c>
      <c r="M408" s="64">
        <f t="shared" si="168"/>
        <v>0</v>
      </c>
      <c r="N408" s="64">
        <f t="shared" si="168"/>
        <v>0</v>
      </c>
      <c r="O408" s="64">
        <f t="shared" si="168"/>
        <v>0</v>
      </c>
      <c r="P408" s="64">
        <f t="shared" si="168"/>
        <v>0</v>
      </c>
      <c r="Q408" s="64">
        <f t="shared" si="168"/>
        <v>0</v>
      </c>
      <c r="R408" s="64">
        <f t="shared" si="169"/>
        <v>0</v>
      </c>
      <c r="S408" s="64">
        <f t="shared" si="169"/>
        <v>0</v>
      </c>
      <c r="T408" s="64">
        <f t="shared" si="169"/>
        <v>0</v>
      </c>
      <c r="U408" s="64">
        <f t="shared" si="169"/>
        <v>0</v>
      </c>
      <c r="V408" s="64">
        <f t="shared" si="169"/>
        <v>0</v>
      </c>
      <c r="W408" s="64">
        <f t="shared" si="169"/>
        <v>0</v>
      </c>
      <c r="X408" s="64">
        <f t="shared" si="169"/>
        <v>0</v>
      </c>
      <c r="Y408" s="64">
        <f t="shared" si="169"/>
        <v>0</v>
      </c>
      <c r="Z408" s="64">
        <f t="shared" si="169"/>
        <v>0</v>
      </c>
      <c r="AA408" s="64">
        <f t="shared" si="169"/>
        <v>0</v>
      </c>
      <c r="AB408" s="64">
        <f t="shared" si="169"/>
        <v>0</v>
      </c>
      <c r="AC408" s="64">
        <f t="shared" si="169"/>
        <v>0</v>
      </c>
      <c r="AD408" s="64">
        <f t="shared" si="169"/>
        <v>0</v>
      </c>
      <c r="AE408" s="64">
        <f t="shared" si="169"/>
        <v>0</v>
      </c>
      <c r="AF408" s="64">
        <f t="shared" si="170"/>
        <v>0</v>
      </c>
      <c r="AG408" s="59" t="str">
        <f>IF(ABS(AF408-F408)&lt;1,"ok","err")</f>
        <v>ok</v>
      </c>
    </row>
    <row r="409" spans="1:33">
      <c r="A409" s="61">
        <v>548</v>
      </c>
      <c r="B409" s="61" t="s">
        <v>238</v>
      </c>
      <c r="C409" s="45" t="s">
        <v>296</v>
      </c>
      <c r="D409" s="45" t="s">
        <v>653</v>
      </c>
      <c r="F409" s="80">
        <v>146403</v>
      </c>
      <c r="H409" s="64">
        <f t="shared" si="168"/>
        <v>51226.287381158167</v>
      </c>
      <c r="I409" s="64">
        <f t="shared" si="168"/>
        <v>49918.177251697409</v>
      </c>
      <c r="J409" s="64">
        <f t="shared" si="168"/>
        <v>45258.535367144425</v>
      </c>
      <c r="K409" s="64">
        <f t="shared" si="168"/>
        <v>0</v>
      </c>
      <c r="L409" s="64">
        <f t="shared" si="168"/>
        <v>0</v>
      </c>
      <c r="M409" s="64">
        <f t="shared" si="168"/>
        <v>0</v>
      </c>
      <c r="N409" s="64">
        <f t="shared" si="168"/>
        <v>0</v>
      </c>
      <c r="O409" s="64">
        <f t="shared" si="168"/>
        <v>0</v>
      </c>
      <c r="P409" s="64">
        <f t="shared" si="168"/>
        <v>0</v>
      </c>
      <c r="Q409" s="64">
        <f t="shared" si="168"/>
        <v>0</v>
      </c>
      <c r="R409" s="64">
        <f t="shared" si="169"/>
        <v>0</v>
      </c>
      <c r="S409" s="64">
        <f t="shared" si="169"/>
        <v>0</v>
      </c>
      <c r="T409" s="64">
        <f t="shared" si="169"/>
        <v>0</v>
      </c>
      <c r="U409" s="64">
        <f t="shared" si="169"/>
        <v>0</v>
      </c>
      <c r="V409" s="64">
        <f t="shared" si="169"/>
        <v>0</v>
      </c>
      <c r="W409" s="64">
        <f t="shared" si="169"/>
        <v>0</v>
      </c>
      <c r="X409" s="64">
        <f t="shared" si="169"/>
        <v>0</v>
      </c>
      <c r="Y409" s="64">
        <f t="shared" si="169"/>
        <v>0</v>
      </c>
      <c r="Z409" s="64">
        <f t="shared" si="169"/>
        <v>0</v>
      </c>
      <c r="AA409" s="64">
        <f t="shared" si="169"/>
        <v>0</v>
      </c>
      <c r="AB409" s="64">
        <f t="shared" si="169"/>
        <v>0</v>
      </c>
      <c r="AC409" s="64">
        <f t="shared" si="169"/>
        <v>0</v>
      </c>
      <c r="AD409" s="64">
        <f t="shared" si="169"/>
        <v>0</v>
      </c>
      <c r="AE409" s="64">
        <f t="shared" si="169"/>
        <v>0</v>
      </c>
      <c r="AF409" s="64">
        <f t="shared" si="170"/>
        <v>146403</v>
      </c>
      <c r="AG409" s="59" t="str">
        <f>IF(ABS(AF409-F409)&lt;1,"ok","err")</f>
        <v>ok</v>
      </c>
    </row>
    <row r="410" spans="1:33">
      <c r="A410" s="61">
        <v>549</v>
      </c>
      <c r="B410" s="61" t="s">
        <v>240</v>
      </c>
      <c r="C410" s="45" t="s">
        <v>297</v>
      </c>
      <c r="D410" s="45" t="s">
        <v>653</v>
      </c>
      <c r="F410" s="80">
        <v>384254</v>
      </c>
      <c r="H410" s="64">
        <f t="shared" si="168"/>
        <v>134450.15355805244</v>
      </c>
      <c r="I410" s="64">
        <f t="shared" si="168"/>
        <v>131016.84584109434</v>
      </c>
      <c r="J410" s="64">
        <f t="shared" si="168"/>
        <v>118787.00060085322</v>
      </c>
      <c r="K410" s="64">
        <f t="shared" si="168"/>
        <v>0</v>
      </c>
      <c r="L410" s="64">
        <f t="shared" si="168"/>
        <v>0</v>
      </c>
      <c r="M410" s="64">
        <f t="shared" si="168"/>
        <v>0</v>
      </c>
      <c r="N410" s="64">
        <f t="shared" si="168"/>
        <v>0</v>
      </c>
      <c r="O410" s="64">
        <f t="shared" si="168"/>
        <v>0</v>
      </c>
      <c r="P410" s="64">
        <f t="shared" si="168"/>
        <v>0</v>
      </c>
      <c r="Q410" s="64">
        <f t="shared" si="168"/>
        <v>0</v>
      </c>
      <c r="R410" s="64">
        <f t="shared" si="169"/>
        <v>0</v>
      </c>
      <c r="S410" s="64">
        <f t="shared" si="169"/>
        <v>0</v>
      </c>
      <c r="T410" s="64">
        <f t="shared" si="169"/>
        <v>0</v>
      </c>
      <c r="U410" s="64">
        <f t="shared" si="169"/>
        <v>0</v>
      </c>
      <c r="V410" s="64">
        <f t="shared" si="169"/>
        <v>0</v>
      </c>
      <c r="W410" s="64">
        <f t="shared" si="169"/>
        <v>0</v>
      </c>
      <c r="X410" s="64">
        <f t="shared" si="169"/>
        <v>0</v>
      </c>
      <c r="Y410" s="64">
        <f t="shared" si="169"/>
        <v>0</v>
      </c>
      <c r="Z410" s="64">
        <f t="shared" si="169"/>
        <v>0</v>
      </c>
      <c r="AA410" s="64">
        <f t="shared" si="169"/>
        <v>0</v>
      </c>
      <c r="AB410" s="64">
        <f t="shared" si="169"/>
        <v>0</v>
      </c>
      <c r="AC410" s="64">
        <f t="shared" si="169"/>
        <v>0</v>
      </c>
      <c r="AD410" s="64">
        <f t="shared" si="169"/>
        <v>0</v>
      </c>
      <c r="AE410" s="64">
        <f t="shared" si="169"/>
        <v>0</v>
      </c>
      <c r="AF410" s="64">
        <f t="shared" si="170"/>
        <v>384254</v>
      </c>
      <c r="AG410" s="59" t="str">
        <f>IF(ABS(AF410-F410)&lt;1,"ok","err")</f>
        <v>ok</v>
      </c>
    </row>
    <row r="411" spans="1:33">
      <c r="A411" s="61">
        <v>550</v>
      </c>
      <c r="B411" s="61" t="s">
        <v>1026</v>
      </c>
      <c r="C411" s="45" t="s">
        <v>298</v>
      </c>
      <c r="D411" s="45" t="s">
        <v>653</v>
      </c>
      <c r="F411" s="80">
        <v>0</v>
      </c>
      <c r="H411" s="64">
        <f t="shared" si="168"/>
        <v>0</v>
      </c>
      <c r="I411" s="64">
        <f t="shared" si="168"/>
        <v>0</v>
      </c>
      <c r="J411" s="64">
        <f t="shared" si="168"/>
        <v>0</v>
      </c>
      <c r="K411" s="64">
        <f t="shared" si="168"/>
        <v>0</v>
      </c>
      <c r="L411" s="64">
        <f t="shared" si="168"/>
        <v>0</v>
      </c>
      <c r="M411" s="64">
        <f t="shared" si="168"/>
        <v>0</v>
      </c>
      <c r="N411" s="64">
        <f t="shared" si="168"/>
        <v>0</v>
      </c>
      <c r="O411" s="64">
        <f t="shared" si="168"/>
        <v>0</v>
      </c>
      <c r="P411" s="64">
        <f t="shared" si="168"/>
        <v>0</v>
      </c>
      <c r="Q411" s="64">
        <f t="shared" si="168"/>
        <v>0</v>
      </c>
      <c r="R411" s="64">
        <f t="shared" si="169"/>
        <v>0</v>
      </c>
      <c r="S411" s="64">
        <f t="shared" si="169"/>
        <v>0</v>
      </c>
      <c r="T411" s="64">
        <f t="shared" si="169"/>
        <v>0</v>
      </c>
      <c r="U411" s="64">
        <f t="shared" si="169"/>
        <v>0</v>
      </c>
      <c r="V411" s="64">
        <f t="shared" si="169"/>
        <v>0</v>
      </c>
      <c r="W411" s="64">
        <f t="shared" si="169"/>
        <v>0</v>
      </c>
      <c r="X411" s="64">
        <f t="shared" si="169"/>
        <v>0</v>
      </c>
      <c r="Y411" s="64">
        <f t="shared" si="169"/>
        <v>0</v>
      </c>
      <c r="Z411" s="64">
        <f t="shared" si="169"/>
        <v>0</v>
      </c>
      <c r="AA411" s="64">
        <f t="shared" si="169"/>
        <v>0</v>
      </c>
      <c r="AB411" s="64">
        <f t="shared" si="169"/>
        <v>0</v>
      </c>
      <c r="AC411" s="64">
        <f t="shared" si="169"/>
        <v>0</v>
      </c>
      <c r="AD411" s="64">
        <f t="shared" si="169"/>
        <v>0</v>
      </c>
      <c r="AE411" s="64">
        <f t="shared" si="169"/>
        <v>0</v>
      </c>
      <c r="AF411" s="64">
        <f t="shared" si="170"/>
        <v>0</v>
      </c>
      <c r="AG411" s="59" t="str">
        <f>IF(ABS(AF411-F411)&lt;1,"ok","err")</f>
        <v>ok</v>
      </c>
    </row>
    <row r="412" spans="1:33">
      <c r="A412" s="61"/>
      <c r="B412" s="61"/>
      <c r="F412" s="80"/>
      <c r="W412" s="45"/>
      <c r="AF412" s="64"/>
      <c r="AG412" s="59"/>
    </row>
    <row r="413" spans="1:33">
      <c r="A413" s="61"/>
      <c r="B413" s="61" t="s">
        <v>243</v>
      </c>
      <c r="C413" s="45" t="s">
        <v>661</v>
      </c>
      <c r="F413" s="77">
        <f>SUM(F407:F412)</f>
        <v>530657</v>
      </c>
      <c r="H413" s="63">
        <f t="shared" ref="H413:M413" si="171">SUM(H407:H412)</f>
        <v>185676.44093921059</v>
      </c>
      <c r="I413" s="63">
        <f t="shared" si="171"/>
        <v>180935.02309279176</v>
      </c>
      <c r="J413" s="63">
        <f t="shared" si="171"/>
        <v>164045.53596799765</v>
      </c>
      <c r="K413" s="63">
        <f t="shared" si="171"/>
        <v>0</v>
      </c>
      <c r="L413" s="63">
        <f t="shared" si="171"/>
        <v>0</v>
      </c>
      <c r="M413" s="63">
        <f t="shared" si="171"/>
        <v>0</v>
      </c>
      <c r="N413" s="63">
        <f>SUM(N407:N412)</f>
        <v>0</v>
      </c>
      <c r="O413" s="63">
        <f>SUM(O407:O412)</f>
        <v>0</v>
      </c>
      <c r="P413" s="63">
        <f>SUM(P407:P412)</f>
        <v>0</v>
      </c>
      <c r="Q413" s="63">
        <f t="shared" ref="Q413:AB413" si="172">SUM(Q407:Q412)</f>
        <v>0</v>
      </c>
      <c r="R413" s="63">
        <f t="shared" si="172"/>
        <v>0</v>
      </c>
      <c r="S413" s="63">
        <f t="shared" si="172"/>
        <v>0</v>
      </c>
      <c r="T413" s="63">
        <f t="shared" si="172"/>
        <v>0</v>
      </c>
      <c r="U413" s="63">
        <f t="shared" si="172"/>
        <v>0</v>
      </c>
      <c r="V413" s="63">
        <f t="shared" si="172"/>
        <v>0</v>
      </c>
      <c r="W413" s="63">
        <f t="shared" si="172"/>
        <v>0</v>
      </c>
      <c r="X413" s="63">
        <f t="shared" si="172"/>
        <v>0</v>
      </c>
      <c r="Y413" s="63">
        <f t="shared" si="172"/>
        <v>0</v>
      </c>
      <c r="Z413" s="63">
        <f t="shared" si="172"/>
        <v>0</v>
      </c>
      <c r="AA413" s="63">
        <f t="shared" si="172"/>
        <v>0</v>
      </c>
      <c r="AB413" s="63">
        <f t="shared" si="172"/>
        <v>0</v>
      </c>
      <c r="AC413" s="63">
        <f>SUM(AC407:AC412)</f>
        <v>0</v>
      </c>
      <c r="AD413" s="63">
        <f>SUM(AD407:AD412)</f>
        <v>0</v>
      </c>
      <c r="AE413" s="63">
        <f>SUM(AE407:AE412)</f>
        <v>0</v>
      </c>
      <c r="AF413" s="64">
        <f t="shared" si="170"/>
        <v>530657</v>
      </c>
      <c r="AG413" s="59" t="str">
        <f>IF(ABS(AF413-F413)&lt;1,"ok","err")</f>
        <v>ok</v>
      </c>
    </row>
    <row r="414" spans="1:33">
      <c r="A414" s="61"/>
      <c r="B414" s="61"/>
      <c r="F414" s="77"/>
      <c r="W414" s="45"/>
      <c r="AF414" s="64"/>
      <c r="AG414" s="59"/>
    </row>
    <row r="415" spans="1:33" ht="15">
      <c r="A415" s="66" t="s">
        <v>244</v>
      </c>
      <c r="B415" s="61"/>
      <c r="F415" s="77"/>
      <c r="W415" s="45"/>
      <c r="AF415" s="64"/>
      <c r="AG415" s="59"/>
    </row>
    <row r="416" spans="1:33">
      <c r="A416" s="61">
        <v>551</v>
      </c>
      <c r="B416" s="61" t="s">
        <v>225</v>
      </c>
      <c r="C416" s="45" t="s">
        <v>299</v>
      </c>
      <c r="D416" s="45" t="s">
        <v>653</v>
      </c>
      <c r="F416" s="77">
        <v>0</v>
      </c>
      <c r="H416" s="64">
        <f t="shared" ref="H416:Q419" si="173">IF(VLOOKUP($D416,$C$6:$AE$651,H$2,)=0,0,((VLOOKUP($D416,$C$6:$AE$651,H$2,)/VLOOKUP($D416,$C$6:$AE$651,4,))*$F416))</f>
        <v>0</v>
      </c>
      <c r="I416" s="64">
        <f t="shared" si="173"/>
        <v>0</v>
      </c>
      <c r="J416" s="64">
        <f t="shared" si="173"/>
        <v>0</v>
      </c>
      <c r="K416" s="64">
        <f t="shared" si="173"/>
        <v>0</v>
      </c>
      <c r="L416" s="64">
        <f t="shared" si="173"/>
        <v>0</v>
      </c>
      <c r="M416" s="64">
        <f t="shared" si="173"/>
        <v>0</v>
      </c>
      <c r="N416" s="64">
        <f t="shared" si="173"/>
        <v>0</v>
      </c>
      <c r="O416" s="64">
        <f t="shared" si="173"/>
        <v>0</v>
      </c>
      <c r="P416" s="64">
        <f t="shared" si="173"/>
        <v>0</v>
      </c>
      <c r="Q416" s="64">
        <f t="shared" si="173"/>
        <v>0</v>
      </c>
      <c r="R416" s="64">
        <f t="shared" ref="R416:AE419" si="174">IF(VLOOKUP($D416,$C$6:$AE$651,R$2,)=0,0,((VLOOKUP($D416,$C$6:$AE$651,R$2,)/VLOOKUP($D416,$C$6:$AE$651,4,))*$F416))</f>
        <v>0</v>
      </c>
      <c r="S416" s="64">
        <f t="shared" si="174"/>
        <v>0</v>
      </c>
      <c r="T416" s="64">
        <f t="shared" si="174"/>
        <v>0</v>
      </c>
      <c r="U416" s="64">
        <f t="shared" si="174"/>
        <v>0</v>
      </c>
      <c r="V416" s="64">
        <f t="shared" si="174"/>
        <v>0</v>
      </c>
      <c r="W416" s="64">
        <f t="shared" si="174"/>
        <v>0</v>
      </c>
      <c r="X416" s="64">
        <f t="shared" si="174"/>
        <v>0</v>
      </c>
      <c r="Y416" s="64">
        <f t="shared" si="174"/>
        <v>0</v>
      </c>
      <c r="Z416" s="64">
        <f t="shared" si="174"/>
        <v>0</v>
      </c>
      <c r="AA416" s="64">
        <f t="shared" si="174"/>
        <v>0</v>
      </c>
      <c r="AB416" s="64">
        <f t="shared" si="174"/>
        <v>0</v>
      </c>
      <c r="AC416" s="64">
        <f t="shared" si="174"/>
        <v>0</v>
      </c>
      <c r="AD416" s="64">
        <f t="shared" si="174"/>
        <v>0</v>
      </c>
      <c r="AE416" s="64">
        <f t="shared" si="174"/>
        <v>0</v>
      </c>
      <c r="AF416" s="64">
        <f t="shared" ref="AF416:AF423" si="175">SUM(H416:AE416)</f>
        <v>0</v>
      </c>
      <c r="AG416" s="59" t="str">
        <f>IF(ABS(AF416-F416)&lt;1,"ok","err")</f>
        <v>ok</v>
      </c>
    </row>
    <row r="417" spans="1:33">
      <c r="A417" s="61">
        <v>552</v>
      </c>
      <c r="B417" s="61" t="s">
        <v>224</v>
      </c>
      <c r="C417" s="45" t="s">
        <v>300</v>
      </c>
      <c r="D417" s="45" t="s">
        <v>653</v>
      </c>
      <c r="F417" s="80">
        <v>-0.38999999999941792</v>
      </c>
      <c r="H417" s="64">
        <f t="shared" si="173"/>
        <v>-0.1364606741570997</v>
      </c>
      <c r="I417" s="64">
        <f t="shared" si="173"/>
        <v>-0.13297602595666028</v>
      </c>
      <c r="J417" s="64">
        <f t="shared" si="173"/>
        <v>-0.12056329988565796</v>
      </c>
      <c r="K417" s="64">
        <f t="shared" si="173"/>
        <v>0</v>
      </c>
      <c r="L417" s="64">
        <f t="shared" si="173"/>
        <v>0</v>
      </c>
      <c r="M417" s="64">
        <f t="shared" si="173"/>
        <v>0</v>
      </c>
      <c r="N417" s="64">
        <f t="shared" si="173"/>
        <v>0</v>
      </c>
      <c r="O417" s="64">
        <f t="shared" si="173"/>
        <v>0</v>
      </c>
      <c r="P417" s="64">
        <f t="shared" si="173"/>
        <v>0</v>
      </c>
      <c r="Q417" s="64">
        <f t="shared" si="173"/>
        <v>0</v>
      </c>
      <c r="R417" s="64">
        <f t="shared" si="174"/>
        <v>0</v>
      </c>
      <c r="S417" s="64">
        <f t="shared" si="174"/>
        <v>0</v>
      </c>
      <c r="T417" s="64">
        <f t="shared" si="174"/>
        <v>0</v>
      </c>
      <c r="U417" s="64">
        <f t="shared" si="174"/>
        <v>0</v>
      </c>
      <c r="V417" s="64">
        <f t="shared" si="174"/>
        <v>0</v>
      </c>
      <c r="W417" s="64">
        <f t="shared" si="174"/>
        <v>0</v>
      </c>
      <c r="X417" s="64">
        <f t="shared" si="174"/>
        <v>0</v>
      </c>
      <c r="Y417" s="64">
        <f t="shared" si="174"/>
        <v>0</v>
      </c>
      <c r="Z417" s="64">
        <f t="shared" si="174"/>
        <v>0</v>
      </c>
      <c r="AA417" s="64">
        <f t="shared" si="174"/>
        <v>0</v>
      </c>
      <c r="AB417" s="64">
        <f t="shared" si="174"/>
        <v>0</v>
      </c>
      <c r="AC417" s="64">
        <f t="shared" si="174"/>
        <v>0</v>
      </c>
      <c r="AD417" s="64">
        <f t="shared" si="174"/>
        <v>0</v>
      </c>
      <c r="AE417" s="64">
        <f t="shared" si="174"/>
        <v>0</v>
      </c>
      <c r="AF417" s="64">
        <f t="shared" si="175"/>
        <v>-0.38999999999941792</v>
      </c>
      <c r="AG417" s="59" t="str">
        <f>IF(ABS(AF417-F417)&lt;1,"ok","err")</f>
        <v>ok</v>
      </c>
    </row>
    <row r="418" spans="1:33">
      <c r="A418" s="61">
        <v>553</v>
      </c>
      <c r="B418" s="61" t="s">
        <v>247</v>
      </c>
      <c r="C418" s="45" t="s">
        <v>301</v>
      </c>
      <c r="D418" s="45" t="s">
        <v>653</v>
      </c>
      <c r="F418" s="80">
        <v>217632.39</v>
      </c>
      <c r="H418" s="64">
        <f t="shared" si="173"/>
        <v>76149.391430423508</v>
      </c>
      <c r="I418" s="64">
        <f t="shared" si="173"/>
        <v>74204.847029982571</v>
      </c>
      <c r="J418" s="64">
        <f t="shared" si="173"/>
        <v>67278.15153959392</v>
      </c>
      <c r="K418" s="64">
        <f t="shared" si="173"/>
        <v>0</v>
      </c>
      <c r="L418" s="64">
        <f t="shared" si="173"/>
        <v>0</v>
      </c>
      <c r="M418" s="64">
        <f t="shared" si="173"/>
        <v>0</v>
      </c>
      <c r="N418" s="64">
        <f t="shared" si="173"/>
        <v>0</v>
      </c>
      <c r="O418" s="64">
        <f t="shared" si="173"/>
        <v>0</v>
      </c>
      <c r="P418" s="64">
        <f t="shared" si="173"/>
        <v>0</v>
      </c>
      <c r="Q418" s="64">
        <f t="shared" si="173"/>
        <v>0</v>
      </c>
      <c r="R418" s="64">
        <f t="shared" si="174"/>
        <v>0</v>
      </c>
      <c r="S418" s="64">
        <f t="shared" si="174"/>
        <v>0</v>
      </c>
      <c r="T418" s="64">
        <f t="shared" si="174"/>
        <v>0</v>
      </c>
      <c r="U418" s="64">
        <f t="shared" si="174"/>
        <v>0</v>
      </c>
      <c r="V418" s="64">
        <f t="shared" si="174"/>
        <v>0</v>
      </c>
      <c r="W418" s="64">
        <f t="shared" si="174"/>
        <v>0</v>
      </c>
      <c r="X418" s="64">
        <f t="shared" si="174"/>
        <v>0</v>
      </c>
      <c r="Y418" s="64">
        <f t="shared" si="174"/>
        <v>0</v>
      </c>
      <c r="Z418" s="64">
        <f t="shared" si="174"/>
        <v>0</v>
      </c>
      <c r="AA418" s="64">
        <f t="shared" si="174"/>
        <v>0</v>
      </c>
      <c r="AB418" s="64">
        <f t="shared" si="174"/>
        <v>0</v>
      </c>
      <c r="AC418" s="64">
        <f t="shared" si="174"/>
        <v>0</v>
      </c>
      <c r="AD418" s="64">
        <f t="shared" si="174"/>
        <v>0</v>
      </c>
      <c r="AE418" s="64">
        <f t="shared" si="174"/>
        <v>0</v>
      </c>
      <c r="AF418" s="64">
        <f t="shared" si="175"/>
        <v>217632.39</v>
      </c>
      <c r="AG418" s="59" t="str">
        <f>IF(ABS(AF418-F418)&lt;1,"ok","err")</f>
        <v>ok</v>
      </c>
    </row>
    <row r="419" spans="1:33">
      <c r="A419" s="61">
        <v>554</v>
      </c>
      <c r="B419" s="61" t="s">
        <v>249</v>
      </c>
      <c r="C419" s="45" t="s">
        <v>302</v>
      </c>
      <c r="D419" s="45" t="s">
        <v>653</v>
      </c>
      <c r="F419" s="80">
        <v>441652</v>
      </c>
      <c r="H419" s="64">
        <f t="shared" si="173"/>
        <v>154533.66580236243</v>
      </c>
      <c r="I419" s="64">
        <f t="shared" si="173"/>
        <v>150587.50722025274</v>
      </c>
      <c r="J419" s="64">
        <f t="shared" si="173"/>
        <v>136530.82697738483</v>
      </c>
      <c r="K419" s="64">
        <f t="shared" si="173"/>
        <v>0</v>
      </c>
      <c r="L419" s="64">
        <f t="shared" si="173"/>
        <v>0</v>
      </c>
      <c r="M419" s="64">
        <f t="shared" si="173"/>
        <v>0</v>
      </c>
      <c r="N419" s="64">
        <f t="shared" si="173"/>
        <v>0</v>
      </c>
      <c r="O419" s="64">
        <f t="shared" si="173"/>
        <v>0</v>
      </c>
      <c r="P419" s="64">
        <f t="shared" si="173"/>
        <v>0</v>
      </c>
      <c r="Q419" s="64">
        <f t="shared" si="173"/>
        <v>0</v>
      </c>
      <c r="R419" s="64">
        <f t="shared" si="174"/>
        <v>0</v>
      </c>
      <c r="S419" s="64">
        <f t="shared" si="174"/>
        <v>0</v>
      </c>
      <c r="T419" s="64">
        <f t="shared" si="174"/>
        <v>0</v>
      </c>
      <c r="U419" s="64">
        <f t="shared" si="174"/>
        <v>0</v>
      </c>
      <c r="V419" s="64">
        <f t="shared" si="174"/>
        <v>0</v>
      </c>
      <c r="W419" s="64">
        <f t="shared" si="174"/>
        <v>0</v>
      </c>
      <c r="X419" s="64">
        <f t="shared" si="174"/>
        <v>0</v>
      </c>
      <c r="Y419" s="64">
        <f t="shared" si="174"/>
        <v>0</v>
      </c>
      <c r="Z419" s="64">
        <f t="shared" si="174"/>
        <v>0</v>
      </c>
      <c r="AA419" s="64">
        <f t="shared" si="174"/>
        <v>0</v>
      </c>
      <c r="AB419" s="64">
        <f t="shared" si="174"/>
        <v>0</v>
      </c>
      <c r="AC419" s="64">
        <f t="shared" si="174"/>
        <v>0</v>
      </c>
      <c r="AD419" s="64">
        <f t="shared" si="174"/>
        <v>0</v>
      </c>
      <c r="AE419" s="64">
        <f t="shared" si="174"/>
        <v>0</v>
      </c>
      <c r="AF419" s="64">
        <f t="shared" si="175"/>
        <v>441652</v>
      </c>
      <c r="AG419" s="59" t="str">
        <f>IF(ABS(AF419-F419)&lt;1,"ok","err")</f>
        <v>ok</v>
      </c>
    </row>
    <row r="420" spans="1:33">
      <c r="A420" s="61"/>
      <c r="B420" s="61"/>
      <c r="F420" s="80"/>
      <c r="W420" s="45"/>
      <c r="AF420" s="64"/>
      <c r="AG420" s="59"/>
    </row>
    <row r="421" spans="1:33">
      <c r="A421" s="61"/>
      <c r="B421" s="61" t="s">
        <v>252</v>
      </c>
      <c r="C421" s="45" t="s">
        <v>662</v>
      </c>
      <c r="F421" s="77">
        <f>SUM(F416:F420)</f>
        <v>659284</v>
      </c>
      <c r="H421" s="63">
        <f t="shared" ref="H421:M421" si="176">SUM(H416:H420)</f>
        <v>230682.9207721118</v>
      </c>
      <c r="I421" s="63">
        <f t="shared" si="176"/>
        <v>224792.22127420935</v>
      </c>
      <c r="J421" s="63">
        <f t="shared" si="176"/>
        <v>203808.85795367887</v>
      </c>
      <c r="K421" s="63">
        <f t="shared" si="176"/>
        <v>0</v>
      </c>
      <c r="L421" s="63">
        <f t="shared" si="176"/>
        <v>0</v>
      </c>
      <c r="M421" s="63">
        <f t="shared" si="176"/>
        <v>0</v>
      </c>
      <c r="N421" s="63">
        <f>SUM(N416:N420)</f>
        <v>0</v>
      </c>
      <c r="O421" s="63">
        <f>SUM(O416:O420)</f>
        <v>0</v>
      </c>
      <c r="P421" s="63">
        <f>SUM(P416:P420)</f>
        <v>0</v>
      </c>
      <c r="Q421" s="63">
        <f t="shared" ref="Q421:AB421" si="177">SUM(Q416:Q420)</f>
        <v>0</v>
      </c>
      <c r="R421" s="63">
        <f t="shared" si="177"/>
        <v>0</v>
      </c>
      <c r="S421" s="63">
        <f t="shared" si="177"/>
        <v>0</v>
      </c>
      <c r="T421" s="63">
        <f t="shared" si="177"/>
        <v>0</v>
      </c>
      <c r="U421" s="63">
        <f t="shared" si="177"/>
        <v>0</v>
      </c>
      <c r="V421" s="63">
        <f t="shared" si="177"/>
        <v>0</v>
      </c>
      <c r="W421" s="63">
        <f t="shared" si="177"/>
        <v>0</v>
      </c>
      <c r="X421" s="63">
        <f t="shared" si="177"/>
        <v>0</v>
      </c>
      <c r="Y421" s="63">
        <f t="shared" si="177"/>
        <v>0</v>
      </c>
      <c r="Z421" s="63">
        <f t="shared" si="177"/>
        <v>0</v>
      </c>
      <c r="AA421" s="63">
        <f t="shared" si="177"/>
        <v>0</v>
      </c>
      <c r="AB421" s="63">
        <f t="shared" si="177"/>
        <v>0</v>
      </c>
      <c r="AC421" s="63">
        <f>SUM(AC416:AC420)</f>
        <v>0</v>
      </c>
      <c r="AD421" s="63">
        <f>SUM(AD416:AD420)</f>
        <v>0</v>
      </c>
      <c r="AE421" s="63">
        <f>SUM(AE416:AE420)</f>
        <v>0</v>
      </c>
      <c r="AF421" s="64">
        <f t="shared" si="175"/>
        <v>659284</v>
      </c>
      <c r="AG421" s="59" t="str">
        <f>IF(ABS(AF421-F421)&lt;1,"ok","err")</f>
        <v>ok</v>
      </c>
    </row>
    <row r="422" spans="1:33">
      <c r="A422" s="61"/>
      <c r="B422" s="61"/>
      <c r="F422" s="77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4"/>
      <c r="AG422" s="59"/>
    </row>
    <row r="423" spans="1:33">
      <c r="A423" s="61"/>
      <c r="B423" s="61" t="s">
        <v>251</v>
      </c>
      <c r="F423" s="77">
        <f>F413+F421</f>
        <v>1189941</v>
      </c>
      <c r="H423" s="63">
        <f t="shared" ref="H423:M423" si="178">H413+H421</f>
        <v>416359.36171132239</v>
      </c>
      <c r="I423" s="63">
        <f t="shared" si="178"/>
        <v>405727.24436700111</v>
      </c>
      <c r="J423" s="63">
        <f t="shared" si="178"/>
        <v>367854.39392167656</v>
      </c>
      <c r="K423" s="63">
        <f t="shared" si="178"/>
        <v>0</v>
      </c>
      <c r="L423" s="63">
        <f t="shared" si="178"/>
        <v>0</v>
      </c>
      <c r="M423" s="63">
        <f t="shared" si="178"/>
        <v>0</v>
      </c>
      <c r="N423" s="63">
        <f>N413+N421</f>
        <v>0</v>
      </c>
      <c r="O423" s="63">
        <f>O413+O421</f>
        <v>0</v>
      </c>
      <c r="P423" s="63">
        <f>P413+P421</f>
        <v>0</v>
      </c>
      <c r="Q423" s="63">
        <f t="shared" ref="Q423:AB423" si="179">Q413+Q421</f>
        <v>0</v>
      </c>
      <c r="R423" s="63">
        <f t="shared" si="179"/>
        <v>0</v>
      </c>
      <c r="S423" s="63">
        <f t="shared" si="179"/>
        <v>0</v>
      </c>
      <c r="T423" s="63">
        <f t="shared" si="179"/>
        <v>0</v>
      </c>
      <c r="U423" s="63">
        <f t="shared" si="179"/>
        <v>0</v>
      </c>
      <c r="V423" s="63">
        <f t="shared" si="179"/>
        <v>0</v>
      </c>
      <c r="W423" s="63">
        <f t="shared" si="179"/>
        <v>0</v>
      </c>
      <c r="X423" s="63">
        <f t="shared" si="179"/>
        <v>0</v>
      </c>
      <c r="Y423" s="63">
        <f t="shared" si="179"/>
        <v>0</v>
      </c>
      <c r="Z423" s="63">
        <f t="shared" si="179"/>
        <v>0</v>
      </c>
      <c r="AA423" s="63">
        <f t="shared" si="179"/>
        <v>0</v>
      </c>
      <c r="AB423" s="63">
        <f t="shared" si="179"/>
        <v>0</v>
      </c>
      <c r="AC423" s="63">
        <f>AC413+AC421</f>
        <v>0</v>
      </c>
      <c r="AD423" s="63">
        <f>AD413+AD421</f>
        <v>0</v>
      </c>
      <c r="AE423" s="63">
        <f>AE413+AE421</f>
        <v>0</v>
      </c>
      <c r="AF423" s="64">
        <f t="shared" si="175"/>
        <v>1189941</v>
      </c>
      <c r="AG423" s="59" t="str">
        <f>IF(ABS(AF423-F423)&lt;1,"ok","err")</f>
        <v>ok</v>
      </c>
    </row>
    <row r="424" spans="1:33">
      <c r="A424" s="61"/>
      <c r="B424" s="61"/>
      <c r="F424" s="77"/>
      <c r="W424" s="45"/>
      <c r="AF424" s="64"/>
      <c r="AG424" s="59"/>
    </row>
    <row r="425" spans="1:33">
      <c r="A425" s="61"/>
      <c r="B425" s="61" t="s">
        <v>343</v>
      </c>
      <c r="C425" s="45" t="s">
        <v>344</v>
      </c>
      <c r="F425" s="77">
        <f>F381+F402+F423</f>
        <v>31764548</v>
      </c>
      <c r="H425" s="63">
        <f t="shared" ref="H425:M425" si="180">H381+H402+H423</f>
        <v>6864111.4713975135</v>
      </c>
      <c r="I425" s="63">
        <f t="shared" si="180"/>
        <v>6688830.1030900087</v>
      </c>
      <c r="J425" s="63">
        <f t="shared" si="180"/>
        <v>6064457.2869540341</v>
      </c>
      <c r="K425" s="63">
        <f t="shared" si="180"/>
        <v>12147149.138558444</v>
      </c>
      <c r="L425" s="63">
        <f t="shared" si="180"/>
        <v>0</v>
      </c>
      <c r="M425" s="63">
        <f t="shared" si="180"/>
        <v>0</v>
      </c>
      <c r="N425" s="63">
        <f>N381+N402+N423</f>
        <v>0</v>
      </c>
      <c r="O425" s="63">
        <f>O381+O402+O423</f>
        <v>0</v>
      </c>
      <c r="P425" s="63">
        <f>P381+P402+P423</f>
        <v>0</v>
      </c>
      <c r="Q425" s="63">
        <f t="shared" ref="Q425:AB425" si="181">Q381+Q402+Q423</f>
        <v>0</v>
      </c>
      <c r="R425" s="63">
        <f t="shared" si="181"/>
        <v>0</v>
      </c>
      <c r="S425" s="63">
        <f t="shared" si="181"/>
        <v>0</v>
      </c>
      <c r="T425" s="63">
        <f t="shared" si="181"/>
        <v>0</v>
      </c>
      <c r="U425" s="63">
        <f t="shared" si="181"/>
        <v>0</v>
      </c>
      <c r="V425" s="63">
        <f t="shared" si="181"/>
        <v>0</v>
      </c>
      <c r="W425" s="63">
        <f t="shared" si="181"/>
        <v>0</v>
      </c>
      <c r="X425" s="63">
        <f t="shared" si="181"/>
        <v>0</v>
      </c>
      <c r="Y425" s="63">
        <f t="shared" si="181"/>
        <v>0</v>
      </c>
      <c r="Z425" s="63">
        <f t="shared" si="181"/>
        <v>0</v>
      </c>
      <c r="AA425" s="63">
        <f t="shared" si="181"/>
        <v>0</v>
      </c>
      <c r="AB425" s="63">
        <f t="shared" si="181"/>
        <v>0</v>
      </c>
      <c r="AC425" s="63">
        <f>AC381+AC402+AC423</f>
        <v>0</v>
      </c>
      <c r="AD425" s="63">
        <f>AD381+AD402+AD423</f>
        <v>0</v>
      </c>
      <c r="AE425" s="63">
        <f>AE381+AE402+AE423</f>
        <v>0</v>
      </c>
      <c r="AF425" s="64">
        <f>SUM(H425:AE425)</f>
        <v>31764548</v>
      </c>
      <c r="AG425" s="59" t="str">
        <f>IF(ABS(AF425-F425)&lt;1,"ok","err")</f>
        <v>ok</v>
      </c>
    </row>
    <row r="426" spans="1:33" ht="15">
      <c r="A426" s="60"/>
      <c r="B426" s="61"/>
      <c r="W426" s="45"/>
      <c r="AG426" s="59"/>
    </row>
    <row r="427" spans="1:33" ht="15">
      <c r="A427" s="66" t="s">
        <v>1007</v>
      </c>
      <c r="B427" s="61"/>
      <c r="W427" s="45"/>
      <c r="AG427" s="59"/>
    </row>
    <row r="428" spans="1:33">
      <c r="A428" s="61">
        <v>555</v>
      </c>
      <c r="B428" s="61" t="s">
        <v>1174</v>
      </c>
      <c r="C428" s="45" t="s">
        <v>101</v>
      </c>
      <c r="D428" s="45" t="s">
        <v>1008</v>
      </c>
      <c r="F428" s="77">
        <v>0</v>
      </c>
      <c r="G428" s="63"/>
      <c r="H428" s="64">
        <f t="shared" ref="H428:Q430" si="182">IF(VLOOKUP($D428,$C$6:$AE$651,H$2,)=0,0,((VLOOKUP($D428,$C$6:$AE$651,H$2,)/VLOOKUP($D428,$C$6:$AE$651,4,))*$F428))</f>
        <v>0</v>
      </c>
      <c r="I428" s="64">
        <f t="shared" si="182"/>
        <v>0</v>
      </c>
      <c r="J428" s="64">
        <f t="shared" si="182"/>
        <v>0</v>
      </c>
      <c r="K428" s="64">
        <f t="shared" si="182"/>
        <v>0</v>
      </c>
      <c r="L428" s="64">
        <f t="shared" si="182"/>
        <v>0</v>
      </c>
      <c r="M428" s="64">
        <f t="shared" si="182"/>
        <v>0</v>
      </c>
      <c r="N428" s="64">
        <f t="shared" si="182"/>
        <v>0</v>
      </c>
      <c r="O428" s="64">
        <f t="shared" si="182"/>
        <v>0</v>
      </c>
      <c r="P428" s="64">
        <f t="shared" si="182"/>
        <v>0</v>
      </c>
      <c r="Q428" s="64">
        <f t="shared" si="182"/>
        <v>0</v>
      </c>
      <c r="R428" s="64">
        <f t="shared" ref="R428:AE430" si="183">IF(VLOOKUP($D428,$C$6:$AE$651,R$2,)=0,0,((VLOOKUP($D428,$C$6:$AE$651,R$2,)/VLOOKUP($D428,$C$6:$AE$651,4,))*$F428))</f>
        <v>0</v>
      </c>
      <c r="S428" s="64">
        <f t="shared" si="183"/>
        <v>0</v>
      </c>
      <c r="T428" s="64">
        <f t="shared" si="183"/>
        <v>0</v>
      </c>
      <c r="U428" s="64">
        <f t="shared" si="183"/>
        <v>0</v>
      </c>
      <c r="V428" s="64">
        <f t="shared" si="183"/>
        <v>0</v>
      </c>
      <c r="W428" s="64">
        <f t="shared" si="183"/>
        <v>0</v>
      </c>
      <c r="X428" s="64">
        <f t="shared" si="183"/>
        <v>0</v>
      </c>
      <c r="Y428" s="64">
        <f t="shared" si="183"/>
        <v>0</v>
      </c>
      <c r="Z428" s="64">
        <f t="shared" si="183"/>
        <v>0</v>
      </c>
      <c r="AA428" s="64">
        <f t="shared" si="183"/>
        <v>0</v>
      </c>
      <c r="AB428" s="64">
        <f t="shared" si="183"/>
        <v>0</v>
      </c>
      <c r="AC428" s="64">
        <f t="shared" si="183"/>
        <v>0</v>
      </c>
      <c r="AD428" s="64">
        <f t="shared" si="183"/>
        <v>0</v>
      </c>
      <c r="AE428" s="64">
        <f t="shared" si="183"/>
        <v>0</v>
      </c>
      <c r="AF428" s="64">
        <f>SUM(H428:AE428)</f>
        <v>0</v>
      </c>
      <c r="AG428" s="59" t="str">
        <f>IF(ABS(AF428-F428)&lt;1,"ok","err")</f>
        <v>ok</v>
      </c>
    </row>
    <row r="429" spans="1:33">
      <c r="A429" s="61">
        <v>556</v>
      </c>
      <c r="B429" s="61" t="s">
        <v>261</v>
      </c>
      <c r="C429" s="45" t="s">
        <v>615</v>
      </c>
      <c r="D429" s="45" t="s">
        <v>653</v>
      </c>
      <c r="F429" s="80">
        <v>1042003</v>
      </c>
      <c r="G429" s="63"/>
      <c r="H429" s="64">
        <f t="shared" si="182"/>
        <v>364595.97911264765</v>
      </c>
      <c r="I429" s="64">
        <f t="shared" si="182"/>
        <v>355285.68711570429</v>
      </c>
      <c r="J429" s="64">
        <f t="shared" si="182"/>
        <v>322121.33377164806</v>
      </c>
      <c r="K429" s="64">
        <f t="shared" si="182"/>
        <v>0</v>
      </c>
      <c r="L429" s="64">
        <f t="shared" si="182"/>
        <v>0</v>
      </c>
      <c r="M429" s="64">
        <f t="shared" si="182"/>
        <v>0</v>
      </c>
      <c r="N429" s="64">
        <f t="shared" si="182"/>
        <v>0</v>
      </c>
      <c r="O429" s="64">
        <f t="shared" si="182"/>
        <v>0</v>
      </c>
      <c r="P429" s="64">
        <f t="shared" si="182"/>
        <v>0</v>
      </c>
      <c r="Q429" s="64">
        <f t="shared" si="182"/>
        <v>0</v>
      </c>
      <c r="R429" s="64">
        <f t="shared" si="183"/>
        <v>0</v>
      </c>
      <c r="S429" s="64">
        <f t="shared" si="183"/>
        <v>0</v>
      </c>
      <c r="T429" s="64">
        <f t="shared" si="183"/>
        <v>0</v>
      </c>
      <c r="U429" s="64">
        <f t="shared" si="183"/>
        <v>0</v>
      </c>
      <c r="V429" s="64">
        <f t="shared" si="183"/>
        <v>0</v>
      </c>
      <c r="W429" s="64">
        <f t="shared" si="183"/>
        <v>0</v>
      </c>
      <c r="X429" s="64">
        <f t="shared" si="183"/>
        <v>0</v>
      </c>
      <c r="Y429" s="64">
        <f t="shared" si="183"/>
        <v>0</v>
      </c>
      <c r="Z429" s="64">
        <f t="shared" si="183"/>
        <v>0</v>
      </c>
      <c r="AA429" s="64">
        <f t="shared" si="183"/>
        <v>0</v>
      </c>
      <c r="AB429" s="64">
        <f t="shared" si="183"/>
        <v>0</v>
      </c>
      <c r="AC429" s="64">
        <f t="shared" si="183"/>
        <v>0</v>
      </c>
      <c r="AD429" s="64">
        <f t="shared" si="183"/>
        <v>0</v>
      </c>
      <c r="AE429" s="64">
        <f t="shared" si="183"/>
        <v>0</v>
      </c>
      <c r="AF429" s="64">
        <f>SUM(H429:AE429)</f>
        <v>1042003</v>
      </c>
      <c r="AG429" s="59" t="str">
        <f>IF(ABS(AF429-F429)&lt;1,"ok","err")</f>
        <v>ok</v>
      </c>
    </row>
    <row r="430" spans="1:33">
      <c r="A430" s="61">
        <v>557</v>
      </c>
      <c r="B430" s="61" t="s">
        <v>7</v>
      </c>
      <c r="C430" s="45" t="s">
        <v>47</v>
      </c>
      <c r="D430" s="45" t="s">
        <v>653</v>
      </c>
      <c r="F430" s="80">
        <v>0</v>
      </c>
      <c r="G430" s="63"/>
      <c r="H430" s="64">
        <f t="shared" si="182"/>
        <v>0</v>
      </c>
      <c r="I430" s="64">
        <f t="shared" si="182"/>
        <v>0</v>
      </c>
      <c r="J430" s="64">
        <f t="shared" si="182"/>
        <v>0</v>
      </c>
      <c r="K430" s="64">
        <f t="shared" si="182"/>
        <v>0</v>
      </c>
      <c r="L430" s="64">
        <f t="shared" si="182"/>
        <v>0</v>
      </c>
      <c r="M430" s="64">
        <f t="shared" si="182"/>
        <v>0</v>
      </c>
      <c r="N430" s="64">
        <f t="shared" si="182"/>
        <v>0</v>
      </c>
      <c r="O430" s="64">
        <f t="shared" si="182"/>
        <v>0</v>
      </c>
      <c r="P430" s="64">
        <f t="shared" si="182"/>
        <v>0</v>
      </c>
      <c r="Q430" s="64">
        <f t="shared" si="182"/>
        <v>0</v>
      </c>
      <c r="R430" s="64">
        <f t="shared" si="183"/>
        <v>0</v>
      </c>
      <c r="S430" s="64">
        <f t="shared" si="183"/>
        <v>0</v>
      </c>
      <c r="T430" s="64">
        <f t="shared" si="183"/>
        <v>0</v>
      </c>
      <c r="U430" s="64">
        <f t="shared" si="183"/>
        <v>0</v>
      </c>
      <c r="V430" s="64">
        <f t="shared" si="183"/>
        <v>0</v>
      </c>
      <c r="W430" s="64">
        <f t="shared" si="183"/>
        <v>0</v>
      </c>
      <c r="X430" s="64">
        <f t="shared" si="183"/>
        <v>0</v>
      </c>
      <c r="Y430" s="64">
        <f t="shared" si="183"/>
        <v>0</v>
      </c>
      <c r="Z430" s="64">
        <f t="shared" si="183"/>
        <v>0</v>
      </c>
      <c r="AA430" s="64">
        <f t="shared" si="183"/>
        <v>0</v>
      </c>
      <c r="AB430" s="64">
        <f t="shared" si="183"/>
        <v>0</v>
      </c>
      <c r="AC430" s="64">
        <f t="shared" si="183"/>
        <v>0</v>
      </c>
      <c r="AD430" s="64">
        <f t="shared" si="183"/>
        <v>0</v>
      </c>
      <c r="AE430" s="64">
        <f t="shared" si="183"/>
        <v>0</v>
      </c>
      <c r="AF430" s="64">
        <f>SUM(H430:AE430)</f>
        <v>0</v>
      </c>
      <c r="AG430" s="59" t="str">
        <f>IF(ABS(AF430-F430)&lt;1,"ok","err")</f>
        <v>ok</v>
      </c>
    </row>
    <row r="431" spans="1:33">
      <c r="A431" s="61"/>
      <c r="B431" s="61"/>
      <c r="F431" s="77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4"/>
      <c r="AG431" s="59"/>
    </row>
    <row r="432" spans="1:33">
      <c r="A432" s="61"/>
      <c r="B432" s="61" t="s">
        <v>103</v>
      </c>
      <c r="C432" s="45" t="s">
        <v>46</v>
      </c>
      <c r="F432" s="77">
        <f>SUM(F428:F430)</f>
        <v>1042003</v>
      </c>
      <c r="G432" s="63"/>
      <c r="H432" s="63">
        <f t="shared" ref="H432:M432" si="184">SUM(H428:H430)</f>
        <v>364595.97911264765</v>
      </c>
      <c r="I432" s="63">
        <f t="shared" si="184"/>
        <v>355285.68711570429</v>
      </c>
      <c r="J432" s="63">
        <f t="shared" si="184"/>
        <v>322121.33377164806</v>
      </c>
      <c r="K432" s="63">
        <f t="shared" si="184"/>
        <v>0</v>
      </c>
      <c r="L432" s="63">
        <f t="shared" si="184"/>
        <v>0</v>
      </c>
      <c r="M432" s="63">
        <f t="shared" si="184"/>
        <v>0</v>
      </c>
      <c r="N432" s="63">
        <f>SUM(N428:N430)</f>
        <v>0</v>
      </c>
      <c r="O432" s="63">
        <f>SUM(O428:O430)</f>
        <v>0</v>
      </c>
      <c r="P432" s="63">
        <f>SUM(P428:P430)</f>
        <v>0</v>
      </c>
      <c r="Q432" s="63">
        <f t="shared" ref="Q432:AB432" si="185">SUM(Q428:Q430)</f>
        <v>0</v>
      </c>
      <c r="R432" s="63">
        <f t="shared" si="185"/>
        <v>0</v>
      </c>
      <c r="S432" s="63">
        <f t="shared" si="185"/>
        <v>0</v>
      </c>
      <c r="T432" s="63">
        <f t="shared" si="185"/>
        <v>0</v>
      </c>
      <c r="U432" s="63">
        <f t="shared" si="185"/>
        <v>0</v>
      </c>
      <c r="V432" s="63">
        <f t="shared" si="185"/>
        <v>0</v>
      </c>
      <c r="W432" s="63">
        <f t="shared" si="185"/>
        <v>0</v>
      </c>
      <c r="X432" s="63">
        <f t="shared" si="185"/>
        <v>0</v>
      </c>
      <c r="Y432" s="63">
        <f t="shared" si="185"/>
        <v>0</v>
      </c>
      <c r="Z432" s="63">
        <f t="shared" si="185"/>
        <v>0</v>
      </c>
      <c r="AA432" s="63">
        <f t="shared" si="185"/>
        <v>0</v>
      </c>
      <c r="AB432" s="63">
        <f t="shared" si="185"/>
        <v>0</v>
      </c>
      <c r="AC432" s="63">
        <f>SUM(AC428:AC430)</f>
        <v>0</v>
      </c>
      <c r="AD432" s="63">
        <f>SUM(AD428:AD430)</f>
        <v>0</v>
      </c>
      <c r="AE432" s="63">
        <f>SUM(AE428:AE430)</f>
        <v>0</v>
      </c>
      <c r="AF432" s="64">
        <f>SUM(H432:AE432)</f>
        <v>1042003</v>
      </c>
      <c r="AG432" s="59" t="str">
        <f>IF(ABS(AF432-F432)&lt;1,"ok","err")</f>
        <v>ok</v>
      </c>
    </row>
    <row r="433" spans="1:33">
      <c r="A433" s="61"/>
      <c r="B433" s="61"/>
      <c r="F433" s="77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4"/>
      <c r="AG433" s="59"/>
    </row>
    <row r="434" spans="1:33">
      <c r="A434" s="61"/>
      <c r="B434" s="61"/>
      <c r="F434" s="77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4"/>
      <c r="AG434" s="59"/>
    </row>
    <row r="435" spans="1:33" ht="15">
      <c r="A435" s="60" t="s">
        <v>45</v>
      </c>
      <c r="B435" s="61"/>
      <c r="F435" s="77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4"/>
      <c r="AG435" s="59"/>
    </row>
    <row r="436" spans="1:33">
      <c r="A436" s="61"/>
      <c r="B436" s="61"/>
      <c r="F436" s="77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4"/>
      <c r="AG436" s="59"/>
    </row>
    <row r="437" spans="1:33" ht="15">
      <c r="A437" s="66" t="s">
        <v>105</v>
      </c>
      <c r="B437" s="61"/>
      <c r="F437" s="77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4"/>
      <c r="AG437" s="59"/>
    </row>
    <row r="438" spans="1:33">
      <c r="A438" s="61">
        <v>560</v>
      </c>
      <c r="B438" s="61" t="s">
        <v>1169</v>
      </c>
      <c r="C438" s="45" t="s">
        <v>102</v>
      </c>
      <c r="D438" s="45" t="s">
        <v>1184</v>
      </c>
      <c r="F438" s="77">
        <v>607863</v>
      </c>
      <c r="G438" s="63"/>
      <c r="H438" s="64">
        <f t="shared" ref="H438:Q446" si="186">IF(VLOOKUP($D438,$C$6:$AE$651,H$2,)=0,0,((VLOOKUP($D438,$C$6:$AE$651,H$2,)/VLOOKUP($D438,$C$6:$AE$651,4,))*$F438))</f>
        <v>0</v>
      </c>
      <c r="I438" s="64">
        <f t="shared" si="186"/>
        <v>0</v>
      </c>
      <c r="J438" s="64">
        <f t="shared" si="186"/>
        <v>0</v>
      </c>
      <c r="K438" s="64">
        <f t="shared" si="186"/>
        <v>0</v>
      </c>
      <c r="L438" s="64">
        <f t="shared" si="186"/>
        <v>0</v>
      </c>
      <c r="M438" s="64">
        <f t="shared" si="186"/>
        <v>0</v>
      </c>
      <c r="N438" s="64">
        <f t="shared" si="186"/>
        <v>212690.75583405359</v>
      </c>
      <c r="O438" s="64">
        <f t="shared" si="186"/>
        <v>207259.50273388208</v>
      </c>
      <c r="P438" s="64">
        <f t="shared" si="186"/>
        <v>187912.7414320643</v>
      </c>
      <c r="Q438" s="64">
        <f t="shared" si="186"/>
        <v>0</v>
      </c>
      <c r="R438" s="64">
        <f t="shared" ref="R438:AE446" si="187">IF(VLOOKUP($D438,$C$6:$AE$651,R$2,)=0,0,((VLOOKUP($D438,$C$6:$AE$651,R$2,)/VLOOKUP($D438,$C$6:$AE$651,4,))*$F438))</f>
        <v>0</v>
      </c>
      <c r="S438" s="64">
        <f t="shared" si="187"/>
        <v>0</v>
      </c>
      <c r="T438" s="64">
        <f t="shared" si="187"/>
        <v>0</v>
      </c>
      <c r="U438" s="64">
        <f t="shared" si="187"/>
        <v>0</v>
      </c>
      <c r="V438" s="64">
        <f t="shared" si="187"/>
        <v>0</v>
      </c>
      <c r="W438" s="64">
        <f t="shared" si="187"/>
        <v>0</v>
      </c>
      <c r="X438" s="64">
        <f t="shared" si="187"/>
        <v>0</v>
      </c>
      <c r="Y438" s="64">
        <f t="shared" si="187"/>
        <v>0</v>
      </c>
      <c r="Z438" s="64">
        <f t="shared" si="187"/>
        <v>0</v>
      </c>
      <c r="AA438" s="64">
        <f t="shared" si="187"/>
        <v>0</v>
      </c>
      <c r="AB438" s="64">
        <f t="shared" si="187"/>
        <v>0</v>
      </c>
      <c r="AC438" s="64">
        <f t="shared" si="187"/>
        <v>0</v>
      </c>
      <c r="AD438" s="64">
        <f t="shared" si="187"/>
        <v>0</v>
      </c>
      <c r="AE438" s="64">
        <f t="shared" si="187"/>
        <v>0</v>
      </c>
      <c r="AF438" s="64">
        <f t="shared" ref="AF438:AF445" si="188">SUM(H438:AE438)</f>
        <v>607863</v>
      </c>
      <c r="AG438" s="59" t="str">
        <f t="shared" ref="AG438:AG446" si="189">IF(ABS(AF438-F438)&lt;1,"ok","err")</f>
        <v>ok</v>
      </c>
    </row>
    <row r="439" spans="1:33">
      <c r="A439" s="61">
        <v>561</v>
      </c>
      <c r="B439" s="61" t="s">
        <v>1012</v>
      </c>
      <c r="C439" s="45" t="s">
        <v>48</v>
      </c>
      <c r="D439" s="45" t="s">
        <v>1184</v>
      </c>
      <c r="F439" s="80">
        <v>1288136</v>
      </c>
      <c r="G439" s="63"/>
      <c r="H439" s="64">
        <f t="shared" si="186"/>
        <v>0</v>
      </c>
      <c r="I439" s="64">
        <f t="shared" si="186"/>
        <v>0</v>
      </c>
      <c r="J439" s="64">
        <f t="shared" si="186"/>
        <v>0</v>
      </c>
      <c r="K439" s="64">
        <f t="shared" si="186"/>
        <v>0</v>
      </c>
      <c r="L439" s="64">
        <f t="shared" si="186"/>
        <v>0</v>
      </c>
      <c r="M439" s="64">
        <f t="shared" si="186"/>
        <v>0</v>
      </c>
      <c r="N439" s="64">
        <f t="shared" si="186"/>
        <v>450717.71016997984</v>
      </c>
      <c r="O439" s="64">
        <f t="shared" si="186"/>
        <v>439208.22095375421</v>
      </c>
      <c r="P439" s="64">
        <f t="shared" si="186"/>
        <v>398210.06887626584</v>
      </c>
      <c r="Q439" s="64">
        <f t="shared" si="186"/>
        <v>0</v>
      </c>
      <c r="R439" s="64">
        <f t="shared" si="187"/>
        <v>0</v>
      </c>
      <c r="S439" s="64">
        <f t="shared" si="187"/>
        <v>0</v>
      </c>
      <c r="T439" s="64">
        <f t="shared" si="187"/>
        <v>0</v>
      </c>
      <c r="U439" s="64">
        <f t="shared" si="187"/>
        <v>0</v>
      </c>
      <c r="V439" s="64">
        <f t="shared" si="187"/>
        <v>0</v>
      </c>
      <c r="W439" s="64">
        <f t="shared" si="187"/>
        <v>0</v>
      </c>
      <c r="X439" s="64">
        <f t="shared" si="187"/>
        <v>0</v>
      </c>
      <c r="Y439" s="64">
        <f t="shared" si="187"/>
        <v>0</v>
      </c>
      <c r="Z439" s="64">
        <f t="shared" si="187"/>
        <v>0</v>
      </c>
      <c r="AA439" s="64">
        <f t="shared" si="187"/>
        <v>0</v>
      </c>
      <c r="AB439" s="64">
        <f t="shared" si="187"/>
        <v>0</v>
      </c>
      <c r="AC439" s="64">
        <f t="shared" si="187"/>
        <v>0</v>
      </c>
      <c r="AD439" s="64">
        <f t="shared" si="187"/>
        <v>0</v>
      </c>
      <c r="AE439" s="64">
        <f t="shared" si="187"/>
        <v>0</v>
      </c>
      <c r="AF439" s="64">
        <f t="shared" si="188"/>
        <v>1288135.9999999998</v>
      </c>
      <c r="AG439" s="59" t="str">
        <f t="shared" si="189"/>
        <v>ok</v>
      </c>
    </row>
    <row r="440" spans="1:33">
      <c r="A440" s="61">
        <v>562</v>
      </c>
      <c r="B440" s="61" t="s">
        <v>1167</v>
      </c>
      <c r="C440" s="45" t="s">
        <v>49</v>
      </c>
      <c r="D440" s="45" t="s">
        <v>1184</v>
      </c>
      <c r="F440" s="80">
        <v>617058</v>
      </c>
      <c r="G440" s="63"/>
      <c r="H440" s="64">
        <f t="shared" si="186"/>
        <v>0</v>
      </c>
      <c r="I440" s="64">
        <f t="shared" si="186"/>
        <v>0</v>
      </c>
      <c r="J440" s="64">
        <f t="shared" si="186"/>
        <v>0</v>
      </c>
      <c r="K440" s="64">
        <f t="shared" si="186"/>
        <v>0</v>
      </c>
      <c r="L440" s="64">
        <f t="shared" si="186"/>
        <v>0</v>
      </c>
      <c r="M440" s="64">
        <f t="shared" si="186"/>
        <v>0</v>
      </c>
      <c r="N440" s="64">
        <f t="shared" si="186"/>
        <v>215908.07865168538</v>
      </c>
      <c r="O440" s="64">
        <f t="shared" si="186"/>
        <v>210394.66826894184</v>
      </c>
      <c r="P440" s="64">
        <f t="shared" si="186"/>
        <v>190755.25307937272</v>
      </c>
      <c r="Q440" s="64">
        <f t="shared" si="186"/>
        <v>0</v>
      </c>
      <c r="R440" s="64">
        <f t="shared" si="187"/>
        <v>0</v>
      </c>
      <c r="S440" s="64">
        <f t="shared" si="187"/>
        <v>0</v>
      </c>
      <c r="T440" s="64">
        <f t="shared" si="187"/>
        <v>0</v>
      </c>
      <c r="U440" s="64">
        <f t="shared" si="187"/>
        <v>0</v>
      </c>
      <c r="V440" s="64">
        <f t="shared" si="187"/>
        <v>0</v>
      </c>
      <c r="W440" s="64">
        <f t="shared" si="187"/>
        <v>0</v>
      </c>
      <c r="X440" s="64">
        <f t="shared" si="187"/>
        <v>0</v>
      </c>
      <c r="Y440" s="64">
        <f t="shared" si="187"/>
        <v>0</v>
      </c>
      <c r="Z440" s="64">
        <f t="shared" si="187"/>
        <v>0</v>
      </c>
      <c r="AA440" s="64">
        <f t="shared" si="187"/>
        <v>0</v>
      </c>
      <c r="AB440" s="64">
        <f t="shared" si="187"/>
        <v>0</v>
      </c>
      <c r="AC440" s="64">
        <f t="shared" si="187"/>
        <v>0</v>
      </c>
      <c r="AD440" s="64">
        <f t="shared" si="187"/>
        <v>0</v>
      </c>
      <c r="AE440" s="64">
        <f t="shared" si="187"/>
        <v>0</v>
      </c>
      <c r="AF440" s="64">
        <f t="shared" si="188"/>
        <v>617057.99999999988</v>
      </c>
      <c r="AG440" s="59" t="str">
        <f t="shared" si="189"/>
        <v>ok</v>
      </c>
    </row>
    <row r="441" spans="1:33">
      <c r="A441" s="61">
        <v>563</v>
      </c>
      <c r="B441" s="61" t="s">
        <v>1014</v>
      </c>
      <c r="C441" s="45" t="s">
        <v>50</v>
      </c>
      <c r="D441" s="45" t="s">
        <v>1184</v>
      </c>
      <c r="F441" s="80">
        <v>0</v>
      </c>
      <c r="G441" s="63"/>
      <c r="H441" s="64">
        <f t="shared" si="186"/>
        <v>0</v>
      </c>
      <c r="I441" s="64">
        <f t="shared" si="186"/>
        <v>0</v>
      </c>
      <c r="J441" s="64">
        <f t="shared" si="186"/>
        <v>0</v>
      </c>
      <c r="K441" s="64">
        <f t="shared" si="186"/>
        <v>0</v>
      </c>
      <c r="L441" s="64">
        <f t="shared" si="186"/>
        <v>0</v>
      </c>
      <c r="M441" s="64">
        <f t="shared" si="186"/>
        <v>0</v>
      </c>
      <c r="N441" s="64">
        <f t="shared" si="186"/>
        <v>0</v>
      </c>
      <c r="O441" s="64">
        <f t="shared" si="186"/>
        <v>0</v>
      </c>
      <c r="P441" s="64">
        <f t="shared" si="186"/>
        <v>0</v>
      </c>
      <c r="Q441" s="64">
        <f t="shared" si="186"/>
        <v>0</v>
      </c>
      <c r="R441" s="64">
        <f t="shared" si="187"/>
        <v>0</v>
      </c>
      <c r="S441" s="64">
        <f t="shared" si="187"/>
        <v>0</v>
      </c>
      <c r="T441" s="64">
        <f t="shared" si="187"/>
        <v>0</v>
      </c>
      <c r="U441" s="64">
        <f t="shared" si="187"/>
        <v>0</v>
      </c>
      <c r="V441" s="64">
        <f t="shared" si="187"/>
        <v>0</v>
      </c>
      <c r="W441" s="64">
        <f t="shared" si="187"/>
        <v>0</v>
      </c>
      <c r="X441" s="64">
        <f t="shared" si="187"/>
        <v>0</v>
      </c>
      <c r="Y441" s="64">
        <f t="shared" si="187"/>
        <v>0</v>
      </c>
      <c r="Z441" s="64">
        <f t="shared" si="187"/>
        <v>0</v>
      </c>
      <c r="AA441" s="64">
        <f t="shared" si="187"/>
        <v>0</v>
      </c>
      <c r="AB441" s="64">
        <f t="shared" si="187"/>
        <v>0</v>
      </c>
      <c r="AC441" s="64">
        <f t="shared" si="187"/>
        <v>0</v>
      </c>
      <c r="AD441" s="64">
        <f t="shared" si="187"/>
        <v>0</v>
      </c>
      <c r="AE441" s="64">
        <f t="shared" si="187"/>
        <v>0</v>
      </c>
      <c r="AF441" s="64">
        <f t="shared" si="188"/>
        <v>0</v>
      </c>
      <c r="AG441" s="59" t="str">
        <f t="shared" si="189"/>
        <v>ok</v>
      </c>
    </row>
    <row r="442" spans="1:33">
      <c r="A442" s="61">
        <v>566</v>
      </c>
      <c r="B442" s="61" t="s">
        <v>148</v>
      </c>
      <c r="C442" s="45" t="s">
        <v>152</v>
      </c>
      <c r="D442" s="45" t="s">
        <v>1184</v>
      </c>
      <c r="F442" s="80">
        <v>155807</v>
      </c>
      <c r="G442" s="63"/>
      <c r="H442" s="64">
        <f t="shared" si="186"/>
        <v>0</v>
      </c>
      <c r="I442" s="64">
        <f t="shared" si="186"/>
        <v>0</v>
      </c>
      <c r="J442" s="64">
        <f t="shared" si="186"/>
        <v>0</v>
      </c>
      <c r="K442" s="64">
        <f t="shared" si="186"/>
        <v>0</v>
      </c>
      <c r="L442" s="64">
        <f t="shared" si="186"/>
        <v>0</v>
      </c>
      <c r="M442" s="64">
        <f t="shared" si="186"/>
        <v>0</v>
      </c>
      <c r="N442" s="64">
        <f t="shared" si="186"/>
        <v>54516.739124171705</v>
      </c>
      <c r="O442" s="64">
        <f t="shared" si="186"/>
        <v>53124.604298103295</v>
      </c>
      <c r="P442" s="64">
        <f t="shared" si="186"/>
        <v>48165.656577724985</v>
      </c>
      <c r="Q442" s="64">
        <f t="shared" si="186"/>
        <v>0</v>
      </c>
      <c r="R442" s="64">
        <f t="shared" si="187"/>
        <v>0</v>
      </c>
      <c r="S442" s="64">
        <f t="shared" si="187"/>
        <v>0</v>
      </c>
      <c r="T442" s="64">
        <f t="shared" si="187"/>
        <v>0</v>
      </c>
      <c r="U442" s="64">
        <f t="shared" si="187"/>
        <v>0</v>
      </c>
      <c r="V442" s="64">
        <f t="shared" si="187"/>
        <v>0</v>
      </c>
      <c r="W442" s="64">
        <f t="shared" si="187"/>
        <v>0</v>
      </c>
      <c r="X442" s="64">
        <f t="shared" si="187"/>
        <v>0</v>
      </c>
      <c r="Y442" s="64">
        <f t="shared" si="187"/>
        <v>0</v>
      </c>
      <c r="Z442" s="64">
        <f t="shared" si="187"/>
        <v>0</v>
      </c>
      <c r="AA442" s="64">
        <f t="shared" si="187"/>
        <v>0</v>
      </c>
      <c r="AB442" s="64">
        <f t="shared" si="187"/>
        <v>0</v>
      </c>
      <c r="AC442" s="64">
        <f t="shared" si="187"/>
        <v>0</v>
      </c>
      <c r="AD442" s="64">
        <f t="shared" si="187"/>
        <v>0</v>
      </c>
      <c r="AE442" s="64">
        <f t="shared" si="187"/>
        <v>0</v>
      </c>
      <c r="AF442" s="64">
        <f t="shared" si="188"/>
        <v>155807</v>
      </c>
      <c r="AG442" s="59" t="str">
        <f t="shared" si="189"/>
        <v>ok</v>
      </c>
    </row>
    <row r="443" spans="1:33">
      <c r="A443" s="61">
        <v>569</v>
      </c>
      <c r="B443" s="61" t="s">
        <v>616</v>
      </c>
      <c r="C443" s="45" t="s">
        <v>617</v>
      </c>
      <c r="D443" s="45" t="s">
        <v>1184</v>
      </c>
      <c r="F443" s="80">
        <v>0</v>
      </c>
      <c r="G443" s="63"/>
      <c r="H443" s="64">
        <f t="shared" si="186"/>
        <v>0</v>
      </c>
      <c r="I443" s="64">
        <f t="shared" si="186"/>
        <v>0</v>
      </c>
      <c r="J443" s="64">
        <f t="shared" si="186"/>
        <v>0</v>
      </c>
      <c r="K443" s="64">
        <f t="shared" si="186"/>
        <v>0</v>
      </c>
      <c r="L443" s="64">
        <f t="shared" si="186"/>
        <v>0</v>
      </c>
      <c r="M443" s="64">
        <f t="shared" si="186"/>
        <v>0</v>
      </c>
      <c r="N443" s="64">
        <f t="shared" si="186"/>
        <v>0</v>
      </c>
      <c r="O443" s="64">
        <f t="shared" si="186"/>
        <v>0</v>
      </c>
      <c r="P443" s="64">
        <f t="shared" si="186"/>
        <v>0</v>
      </c>
      <c r="Q443" s="64">
        <f t="shared" si="186"/>
        <v>0</v>
      </c>
      <c r="R443" s="64">
        <f t="shared" si="187"/>
        <v>0</v>
      </c>
      <c r="S443" s="64">
        <f t="shared" si="187"/>
        <v>0</v>
      </c>
      <c r="T443" s="64">
        <f t="shared" si="187"/>
        <v>0</v>
      </c>
      <c r="U443" s="64">
        <f t="shared" si="187"/>
        <v>0</v>
      </c>
      <c r="V443" s="64">
        <f t="shared" si="187"/>
        <v>0</v>
      </c>
      <c r="W443" s="64">
        <f t="shared" si="187"/>
        <v>0</v>
      </c>
      <c r="X443" s="64">
        <f t="shared" si="187"/>
        <v>0</v>
      </c>
      <c r="Y443" s="64">
        <f t="shared" si="187"/>
        <v>0</v>
      </c>
      <c r="Z443" s="64">
        <f t="shared" si="187"/>
        <v>0</v>
      </c>
      <c r="AA443" s="64">
        <f t="shared" si="187"/>
        <v>0</v>
      </c>
      <c r="AB443" s="64">
        <f t="shared" si="187"/>
        <v>0</v>
      </c>
      <c r="AC443" s="64">
        <f t="shared" si="187"/>
        <v>0</v>
      </c>
      <c r="AD443" s="64">
        <f t="shared" si="187"/>
        <v>0</v>
      </c>
      <c r="AE443" s="64">
        <f t="shared" si="187"/>
        <v>0</v>
      </c>
      <c r="AF443" s="64">
        <f t="shared" si="188"/>
        <v>0</v>
      </c>
      <c r="AG443" s="59" t="str">
        <f t="shared" si="189"/>
        <v>ok</v>
      </c>
    </row>
    <row r="444" spans="1:33">
      <c r="A444" s="61">
        <v>570</v>
      </c>
      <c r="B444" s="61" t="s">
        <v>1170</v>
      </c>
      <c r="C444" s="45" t="s">
        <v>51</v>
      </c>
      <c r="D444" s="45" t="s">
        <v>1184</v>
      </c>
      <c r="F444" s="80">
        <v>379349</v>
      </c>
      <c r="G444" s="63"/>
      <c r="H444" s="64">
        <f t="shared" si="186"/>
        <v>0</v>
      </c>
      <c r="I444" s="64">
        <f t="shared" si="186"/>
        <v>0</v>
      </c>
      <c r="J444" s="64">
        <f t="shared" si="186"/>
        <v>0</v>
      </c>
      <c r="K444" s="64">
        <f t="shared" si="186"/>
        <v>0</v>
      </c>
      <c r="L444" s="64">
        <f t="shared" si="186"/>
        <v>0</v>
      </c>
      <c r="M444" s="64">
        <f t="shared" si="186"/>
        <v>0</v>
      </c>
      <c r="N444" s="64">
        <f t="shared" si="186"/>
        <v>132733.89815615097</v>
      </c>
      <c r="O444" s="64">
        <f t="shared" si="186"/>
        <v>129344.41659155999</v>
      </c>
      <c r="P444" s="64">
        <f t="shared" si="186"/>
        <v>117270.68525228903</v>
      </c>
      <c r="Q444" s="64">
        <f t="shared" si="186"/>
        <v>0</v>
      </c>
      <c r="R444" s="64">
        <f t="shared" si="187"/>
        <v>0</v>
      </c>
      <c r="S444" s="64">
        <f t="shared" si="187"/>
        <v>0</v>
      </c>
      <c r="T444" s="64">
        <f t="shared" si="187"/>
        <v>0</v>
      </c>
      <c r="U444" s="64">
        <f t="shared" si="187"/>
        <v>0</v>
      </c>
      <c r="V444" s="64">
        <f t="shared" si="187"/>
        <v>0</v>
      </c>
      <c r="W444" s="64">
        <f t="shared" si="187"/>
        <v>0</v>
      </c>
      <c r="X444" s="64">
        <f t="shared" si="187"/>
        <v>0</v>
      </c>
      <c r="Y444" s="64">
        <f t="shared" si="187"/>
        <v>0</v>
      </c>
      <c r="Z444" s="64">
        <f t="shared" si="187"/>
        <v>0</v>
      </c>
      <c r="AA444" s="64">
        <f t="shared" si="187"/>
        <v>0</v>
      </c>
      <c r="AB444" s="64">
        <f t="shared" si="187"/>
        <v>0</v>
      </c>
      <c r="AC444" s="64">
        <f t="shared" si="187"/>
        <v>0</v>
      </c>
      <c r="AD444" s="64">
        <f t="shared" si="187"/>
        <v>0</v>
      </c>
      <c r="AE444" s="64">
        <f t="shared" si="187"/>
        <v>0</v>
      </c>
      <c r="AF444" s="64">
        <f t="shared" si="188"/>
        <v>379349</v>
      </c>
      <c r="AG444" s="59" t="str">
        <f t="shared" si="189"/>
        <v>ok</v>
      </c>
    </row>
    <row r="445" spans="1:33">
      <c r="A445" s="61">
        <v>571</v>
      </c>
      <c r="B445" s="61" t="s">
        <v>1171</v>
      </c>
      <c r="C445" s="45" t="s">
        <v>52</v>
      </c>
      <c r="D445" s="45" t="s">
        <v>1184</v>
      </c>
      <c r="F445" s="80">
        <v>115122</v>
      </c>
      <c r="G445" s="63"/>
      <c r="H445" s="64">
        <f t="shared" si="186"/>
        <v>0</v>
      </c>
      <c r="I445" s="64">
        <f t="shared" si="186"/>
        <v>0</v>
      </c>
      <c r="J445" s="64">
        <f t="shared" si="186"/>
        <v>0</v>
      </c>
      <c r="K445" s="64">
        <f t="shared" si="186"/>
        <v>0</v>
      </c>
      <c r="L445" s="64">
        <f t="shared" si="186"/>
        <v>0</v>
      </c>
      <c r="M445" s="64">
        <f t="shared" si="186"/>
        <v>0</v>
      </c>
      <c r="N445" s="64">
        <f t="shared" si="186"/>
        <v>40281.091616248923</v>
      </c>
      <c r="O445" s="64">
        <f t="shared" si="186"/>
        <v>39252.47707744997</v>
      </c>
      <c r="P445" s="64">
        <f t="shared" si="186"/>
        <v>35588.431306301107</v>
      </c>
      <c r="Q445" s="64">
        <f t="shared" si="186"/>
        <v>0</v>
      </c>
      <c r="R445" s="64">
        <f t="shared" si="187"/>
        <v>0</v>
      </c>
      <c r="S445" s="64">
        <f t="shared" si="187"/>
        <v>0</v>
      </c>
      <c r="T445" s="64">
        <f t="shared" si="187"/>
        <v>0</v>
      </c>
      <c r="U445" s="64">
        <f t="shared" si="187"/>
        <v>0</v>
      </c>
      <c r="V445" s="64">
        <f t="shared" si="187"/>
        <v>0</v>
      </c>
      <c r="W445" s="64">
        <f t="shared" si="187"/>
        <v>0</v>
      </c>
      <c r="X445" s="64">
        <f t="shared" si="187"/>
        <v>0</v>
      </c>
      <c r="Y445" s="64">
        <f t="shared" si="187"/>
        <v>0</v>
      </c>
      <c r="Z445" s="64">
        <f t="shared" si="187"/>
        <v>0</v>
      </c>
      <c r="AA445" s="64">
        <f t="shared" si="187"/>
        <v>0</v>
      </c>
      <c r="AB445" s="64">
        <f t="shared" si="187"/>
        <v>0</v>
      </c>
      <c r="AC445" s="64">
        <f t="shared" si="187"/>
        <v>0</v>
      </c>
      <c r="AD445" s="64">
        <f t="shared" si="187"/>
        <v>0</v>
      </c>
      <c r="AE445" s="64">
        <f t="shared" si="187"/>
        <v>0</v>
      </c>
      <c r="AF445" s="64">
        <f t="shared" si="188"/>
        <v>115122</v>
      </c>
      <c r="AG445" s="59" t="str">
        <f t="shared" si="189"/>
        <v>ok</v>
      </c>
    </row>
    <row r="446" spans="1:33">
      <c r="A446" s="61">
        <v>573</v>
      </c>
      <c r="B446" s="61" t="s">
        <v>618</v>
      </c>
      <c r="C446" s="45" t="s">
        <v>619</v>
      </c>
      <c r="D446" s="45" t="s">
        <v>1184</v>
      </c>
      <c r="F446" s="80">
        <v>0</v>
      </c>
      <c r="G446" s="63"/>
      <c r="H446" s="64">
        <f t="shared" si="186"/>
        <v>0</v>
      </c>
      <c r="I446" s="64">
        <f t="shared" si="186"/>
        <v>0</v>
      </c>
      <c r="J446" s="64">
        <f t="shared" si="186"/>
        <v>0</v>
      </c>
      <c r="K446" s="64">
        <f t="shared" si="186"/>
        <v>0</v>
      </c>
      <c r="L446" s="64">
        <f t="shared" si="186"/>
        <v>0</v>
      </c>
      <c r="M446" s="64">
        <f t="shared" si="186"/>
        <v>0</v>
      </c>
      <c r="N446" s="64">
        <f t="shared" si="186"/>
        <v>0</v>
      </c>
      <c r="O446" s="64">
        <f t="shared" si="186"/>
        <v>0</v>
      </c>
      <c r="P446" s="64">
        <f t="shared" si="186"/>
        <v>0</v>
      </c>
      <c r="Q446" s="64">
        <f t="shared" si="186"/>
        <v>0</v>
      </c>
      <c r="R446" s="64">
        <f t="shared" si="187"/>
        <v>0</v>
      </c>
      <c r="S446" s="64">
        <f t="shared" si="187"/>
        <v>0</v>
      </c>
      <c r="T446" s="64">
        <f t="shared" si="187"/>
        <v>0</v>
      </c>
      <c r="U446" s="64">
        <f t="shared" si="187"/>
        <v>0</v>
      </c>
      <c r="V446" s="64">
        <f t="shared" si="187"/>
        <v>0</v>
      </c>
      <c r="W446" s="64">
        <f t="shared" si="187"/>
        <v>0</v>
      </c>
      <c r="X446" s="64">
        <f t="shared" si="187"/>
        <v>0</v>
      </c>
      <c r="Y446" s="64">
        <f t="shared" si="187"/>
        <v>0</v>
      </c>
      <c r="Z446" s="64">
        <f t="shared" si="187"/>
        <v>0</v>
      </c>
      <c r="AA446" s="64">
        <f t="shared" si="187"/>
        <v>0</v>
      </c>
      <c r="AB446" s="64">
        <f t="shared" si="187"/>
        <v>0</v>
      </c>
      <c r="AC446" s="64">
        <f t="shared" si="187"/>
        <v>0</v>
      </c>
      <c r="AD446" s="64">
        <f t="shared" si="187"/>
        <v>0</v>
      </c>
      <c r="AE446" s="64">
        <f t="shared" si="187"/>
        <v>0</v>
      </c>
      <c r="AF446" s="64">
        <f>SUM(H446:AE446)</f>
        <v>0</v>
      </c>
      <c r="AG446" s="59" t="str">
        <f t="shared" si="189"/>
        <v>ok</v>
      </c>
    </row>
    <row r="447" spans="1:33">
      <c r="A447" s="61"/>
      <c r="B447" s="61"/>
      <c r="F447" s="77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4"/>
      <c r="AG447" s="59"/>
    </row>
    <row r="448" spans="1:33">
      <c r="A448" s="61" t="s">
        <v>104</v>
      </c>
      <c r="B448" s="61"/>
      <c r="C448" s="45" t="s">
        <v>673</v>
      </c>
      <c r="F448" s="81">
        <f>SUM(F438:F447)</f>
        <v>3163335</v>
      </c>
      <c r="G448" s="65">
        <f>SUM(G438:G445)</f>
        <v>0</v>
      </c>
      <c r="H448" s="65">
        <f t="shared" ref="H448:M448" si="190">SUM(H438:H447)</f>
        <v>0</v>
      </c>
      <c r="I448" s="65">
        <f t="shared" si="190"/>
        <v>0</v>
      </c>
      <c r="J448" s="65">
        <f t="shared" si="190"/>
        <v>0</v>
      </c>
      <c r="K448" s="65">
        <f t="shared" si="190"/>
        <v>0</v>
      </c>
      <c r="L448" s="65">
        <f t="shared" si="190"/>
        <v>0</v>
      </c>
      <c r="M448" s="65">
        <f t="shared" si="190"/>
        <v>0</v>
      </c>
      <c r="N448" s="65">
        <f>SUM(N438:N447)</f>
        <v>1106848.2735522904</v>
      </c>
      <c r="O448" s="65">
        <f>SUM(O438:O447)</f>
        <v>1078583.8899236913</v>
      </c>
      <c r="P448" s="65">
        <f>SUM(P438:P447)</f>
        <v>977902.83652401797</v>
      </c>
      <c r="Q448" s="65">
        <f t="shared" ref="Q448:AB448" si="191">SUM(Q438:Q447)</f>
        <v>0</v>
      </c>
      <c r="R448" s="65">
        <f t="shared" si="191"/>
        <v>0</v>
      </c>
      <c r="S448" s="65">
        <f t="shared" si="191"/>
        <v>0</v>
      </c>
      <c r="T448" s="65">
        <f t="shared" si="191"/>
        <v>0</v>
      </c>
      <c r="U448" s="65">
        <f t="shared" si="191"/>
        <v>0</v>
      </c>
      <c r="V448" s="65">
        <f t="shared" si="191"/>
        <v>0</v>
      </c>
      <c r="W448" s="65">
        <f t="shared" si="191"/>
        <v>0</v>
      </c>
      <c r="X448" s="65">
        <f t="shared" si="191"/>
        <v>0</v>
      </c>
      <c r="Y448" s="65">
        <f t="shared" si="191"/>
        <v>0</v>
      </c>
      <c r="Z448" s="65">
        <f t="shared" si="191"/>
        <v>0</v>
      </c>
      <c r="AA448" s="65">
        <f t="shared" si="191"/>
        <v>0</v>
      </c>
      <c r="AB448" s="65">
        <f t="shared" si="191"/>
        <v>0</v>
      </c>
      <c r="AC448" s="65">
        <f>SUM(AC438:AC447)</f>
        <v>0</v>
      </c>
      <c r="AD448" s="65">
        <f>SUM(AD438:AD447)</f>
        <v>0</v>
      </c>
      <c r="AE448" s="65">
        <f>SUM(AE438:AE447)</f>
        <v>0</v>
      </c>
      <c r="AF448" s="63">
        <f>SUM(H448:AE448)</f>
        <v>3163335</v>
      </c>
      <c r="AG448" s="59" t="str">
        <f>IF(ABS(AF448-F448)&lt;1,"ok","err")</f>
        <v>ok</v>
      </c>
    </row>
    <row r="449" spans="1:33">
      <c r="A449" s="61"/>
      <c r="B449" s="61"/>
      <c r="W449" s="45"/>
      <c r="AG449" s="59"/>
    </row>
    <row r="450" spans="1:33" ht="15">
      <c r="A450" s="66" t="s">
        <v>106</v>
      </c>
      <c r="B450" s="61"/>
      <c r="W450" s="45"/>
      <c r="AG450" s="59"/>
    </row>
    <row r="451" spans="1:33">
      <c r="A451" s="61">
        <v>580</v>
      </c>
      <c r="B451" s="61" t="s">
        <v>1010</v>
      </c>
      <c r="C451" s="45" t="s">
        <v>53</v>
      </c>
      <c r="D451" s="45" t="s">
        <v>665</v>
      </c>
      <c r="F451" s="77">
        <v>612622</v>
      </c>
      <c r="H451" s="64">
        <f t="shared" ref="H451:Q461" si="192">IF(VLOOKUP($D451,$C$6:$AE$651,H$2,)=0,0,((VLOOKUP($D451,$C$6:$AE$651,H$2,)/VLOOKUP($D451,$C$6:$AE$651,4,))*$F451))</f>
        <v>0</v>
      </c>
      <c r="I451" s="64">
        <f t="shared" si="192"/>
        <v>0</v>
      </c>
      <c r="J451" s="64">
        <f t="shared" si="192"/>
        <v>0</v>
      </c>
      <c r="K451" s="64">
        <f t="shared" si="192"/>
        <v>0</v>
      </c>
      <c r="L451" s="64">
        <f t="shared" si="192"/>
        <v>0</v>
      </c>
      <c r="M451" s="64">
        <f t="shared" si="192"/>
        <v>0</v>
      </c>
      <c r="N451" s="64">
        <f t="shared" si="192"/>
        <v>0</v>
      </c>
      <c r="O451" s="64">
        <f t="shared" si="192"/>
        <v>0</v>
      </c>
      <c r="P451" s="64">
        <f t="shared" si="192"/>
        <v>0</v>
      </c>
      <c r="Q451" s="64">
        <f t="shared" si="192"/>
        <v>0</v>
      </c>
      <c r="R451" s="64">
        <f t="shared" ref="R451:AE461" si="193">IF(VLOOKUP($D451,$C$6:$AE$651,R$2,)=0,0,((VLOOKUP($D451,$C$6:$AE$651,R$2,)/VLOOKUP($D451,$C$6:$AE$651,4,))*$F451))</f>
        <v>115808.52864768435</v>
      </c>
      <c r="S451" s="64">
        <f t="shared" si="193"/>
        <v>0</v>
      </c>
      <c r="T451" s="64">
        <f t="shared" si="193"/>
        <v>64620.857572398505</v>
      </c>
      <c r="U451" s="64">
        <f t="shared" si="193"/>
        <v>94091.521382112624</v>
      </c>
      <c r="V451" s="64">
        <f t="shared" si="193"/>
        <v>21540.285857466166</v>
      </c>
      <c r="W451" s="64">
        <f t="shared" si="193"/>
        <v>31363.84046070421</v>
      </c>
      <c r="X451" s="64">
        <f t="shared" si="193"/>
        <v>8582.6721293947303</v>
      </c>
      <c r="Y451" s="64">
        <f t="shared" si="193"/>
        <v>6513.4769716274423</v>
      </c>
      <c r="Z451" s="64">
        <f t="shared" si="193"/>
        <v>3091.0868956859504</v>
      </c>
      <c r="AA451" s="64">
        <f t="shared" si="193"/>
        <v>257384.35929516397</v>
      </c>
      <c r="AB451" s="64">
        <f t="shared" si="193"/>
        <v>9625.3707877620909</v>
      </c>
      <c r="AC451" s="64">
        <f t="shared" si="193"/>
        <v>0</v>
      </c>
      <c r="AD451" s="64">
        <f t="shared" si="193"/>
        <v>0</v>
      </c>
      <c r="AE451" s="64">
        <f t="shared" si="193"/>
        <v>0</v>
      </c>
      <c r="AF451" s="64">
        <f t="shared" ref="AF451:AF461" si="194">SUM(H451:AE451)</f>
        <v>612622</v>
      </c>
      <c r="AG451" s="59" t="str">
        <f t="shared" ref="AG451:AG461" si="195">IF(ABS(AF451-F451)&lt;1,"ok","err")</f>
        <v>ok</v>
      </c>
    </row>
    <row r="452" spans="1:33">
      <c r="A452" s="61">
        <v>581</v>
      </c>
      <c r="B452" s="61" t="s">
        <v>1012</v>
      </c>
      <c r="C452" s="45" t="s">
        <v>54</v>
      </c>
      <c r="D452" s="45" t="s">
        <v>961</v>
      </c>
      <c r="F452" s="80">
        <v>571596</v>
      </c>
      <c r="H452" s="64">
        <f t="shared" si="192"/>
        <v>0</v>
      </c>
      <c r="I452" s="64">
        <f t="shared" si="192"/>
        <v>0</v>
      </c>
      <c r="J452" s="64">
        <f t="shared" si="192"/>
        <v>0</v>
      </c>
      <c r="K452" s="64">
        <f t="shared" si="192"/>
        <v>0</v>
      </c>
      <c r="L452" s="64">
        <f t="shared" si="192"/>
        <v>0</v>
      </c>
      <c r="M452" s="64">
        <f t="shared" si="192"/>
        <v>0</v>
      </c>
      <c r="N452" s="64">
        <f t="shared" si="192"/>
        <v>0</v>
      </c>
      <c r="O452" s="64">
        <f t="shared" si="192"/>
        <v>0</v>
      </c>
      <c r="P452" s="64">
        <f t="shared" si="192"/>
        <v>0</v>
      </c>
      <c r="Q452" s="64">
        <f t="shared" si="192"/>
        <v>0</v>
      </c>
      <c r="R452" s="64">
        <f t="shared" si="193"/>
        <v>571596</v>
      </c>
      <c r="S452" s="64">
        <f t="shared" si="193"/>
        <v>0</v>
      </c>
      <c r="T452" s="64">
        <f t="shared" si="193"/>
        <v>0</v>
      </c>
      <c r="U452" s="64">
        <f t="shared" si="193"/>
        <v>0</v>
      </c>
      <c r="V452" s="64">
        <f t="shared" si="193"/>
        <v>0</v>
      </c>
      <c r="W452" s="64">
        <f t="shared" si="193"/>
        <v>0</v>
      </c>
      <c r="X452" s="64">
        <f t="shared" si="193"/>
        <v>0</v>
      </c>
      <c r="Y452" s="64">
        <f t="shared" si="193"/>
        <v>0</v>
      </c>
      <c r="Z452" s="64">
        <f t="shared" si="193"/>
        <v>0</v>
      </c>
      <c r="AA452" s="64">
        <f t="shared" si="193"/>
        <v>0</v>
      </c>
      <c r="AB452" s="64">
        <f t="shared" si="193"/>
        <v>0</v>
      </c>
      <c r="AC452" s="64">
        <f t="shared" si="193"/>
        <v>0</v>
      </c>
      <c r="AD452" s="64">
        <f t="shared" si="193"/>
        <v>0</v>
      </c>
      <c r="AE452" s="64">
        <f t="shared" si="193"/>
        <v>0</v>
      </c>
      <c r="AF452" s="64">
        <f t="shared" si="194"/>
        <v>571596</v>
      </c>
      <c r="AG452" s="59" t="str">
        <f t="shared" si="195"/>
        <v>ok</v>
      </c>
    </row>
    <row r="453" spans="1:33">
      <c r="A453" s="61">
        <v>582</v>
      </c>
      <c r="B453" s="61" t="s">
        <v>1167</v>
      </c>
      <c r="C453" s="45" t="s">
        <v>55</v>
      </c>
      <c r="D453" s="45" t="s">
        <v>961</v>
      </c>
      <c r="F453" s="80">
        <v>531000</v>
      </c>
      <c r="H453" s="64">
        <f t="shared" si="192"/>
        <v>0</v>
      </c>
      <c r="I453" s="64">
        <f t="shared" si="192"/>
        <v>0</v>
      </c>
      <c r="J453" s="64">
        <f t="shared" si="192"/>
        <v>0</v>
      </c>
      <c r="K453" s="64">
        <f t="shared" si="192"/>
        <v>0</v>
      </c>
      <c r="L453" s="64">
        <f t="shared" si="192"/>
        <v>0</v>
      </c>
      <c r="M453" s="64">
        <f t="shared" si="192"/>
        <v>0</v>
      </c>
      <c r="N453" s="64">
        <f t="shared" si="192"/>
        <v>0</v>
      </c>
      <c r="O453" s="64">
        <f t="shared" si="192"/>
        <v>0</v>
      </c>
      <c r="P453" s="64">
        <f t="shared" si="192"/>
        <v>0</v>
      </c>
      <c r="Q453" s="64">
        <f t="shared" si="192"/>
        <v>0</v>
      </c>
      <c r="R453" s="64">
        <f t="shared" si="193"/>
        <v>531000</v>
      </c>
      <c r="S453" s="64">
        <f t="shared" si="193"/>
        <v>0</v>
      </c>
      <c r="T453" s="64">
        <f t="shared" si="193"/>
        <v>0</v>
      </c>
      <c r="U453" s="64">
        <f t="shared" si="193"/>
        <v>0</v>
      </c>
      <c r="V453" s="64">
        <f t="shared" si="193"/>
        <v>0</v>
      </c>
      <c r="W453" s="64">
        <f t="shared" si="193"/>
        <v>0</v>
      </c>
      <c r="X453" s="64">
        <f t="shared" si="193"/>
        <v>0</v>
      </c>
      <c r="Y453" s="64">
        <f t="shared" si="193"/>
        <v>0</v>
      </c>
      <c r="Z453" s="64">
        <f t="shared" si="193"/>
        <v>0</v>
      </c>
      <c r="AA453" s="64">
        <f t="shared" si="193"/>
        <v>0</v>
      </c>
      <c r="AB453" s="64">
        <f t="shared" si="193"/>
        <v>0</v>
      </c>
      <c r="AC453" s="64">
        <f t="shared" si="193"/>
        <v>0</v>
      </c>
      <c r="AD453" s="64">
        <f t="shared" si="193"/>
        <v>0</v>
      </c>
      <c r="AE453" s="64">
        <f t="shared" si="193"/>
        <v>0</v>
      </c>
      <c r="AF453" s="64">
        <f t="shared" si="194"/>
        <v>531000</v>
      </c>
      <c r="AG453" s="59" t="str">
        <f t="shared" si="195"/>
        <v>ok</v>
      </c>
    </row>
    <row r="454" spans="1:33">
      <c r="A454" s="61">
        <v>583</v>
      </c>
      <c r="B454" s="61" t="s">
        <v>1014</v>
      </c>
      <c r="C454" s="45" t="s">
        <v>56</v>
      </c>
      <c r="D454" s="45" t="s">
        <v>964</v>
      </c>
      <c r="F454" s="80">
        <v>1427180</v>
      </c>
      <c r="H454" s="64">
        <f t="shared" si="192"/>
        <v>0</v>
      </c>
      <c r="I454" s="64">
        <f t="shared" si="192"/>
        <v>0</v>
      </c>
      <c r="J454" s="64">
        <f t="shared" si="192"/>
        <v>0</v>
      </c>
      <c r="K454" s="64">
        <f t="shared" si="192"/>
        <v>0</v>
      </c>
      <c r="L454" s="64">
        <f t="shared" si="192"/>
        <v>0</v>
      </c>
      <c r="M454" s="64">
        <f t="shared" si="192"/>
        <v>0</v>
      </c>
      <c r="N454" s="64">
        <f t="shared" si="192"/>
        <v>0</v>
      </c>
      <c r="O454" s="64">
        <f t="shared" si="192"/>
        <v>0</v>
      </c>
      <c r="P454" s="64">
        <f t="shared" si="192"/>
        <v>0</v>
      </c>
      <c r="Q454" s="64">
        <f t="shared" si="192"/>
        <v>0</v>
      </c>
      <c r="R454" s="64">
        <f t="shared" si="193"/>
        <v>0</v>
      </c>
      <c r="S454" s="64">
        <f t="shared" si="193"/>
        <v>0</v>
      </c>
      <c r="T454" s="64">
        <f t="shared" si="193"/>
        <v>457696.62599999999</v>
      </c>
      <c r="U454" s="64">
        <f t="shared" si="193"/>
        <v>612688.37400000007</v>
      </c>
      <c r="V454" s="64">
        <f t="shared" si="193"/>
        <v>152565.54199999999</v>
      </c>
      <c r="W454" s="64">
        <f t="shared" si="193"/>
        <v>204229.45800000004</v>
      </c>
      <c r="X454" s="64">
        <f t="shared" si="193"/>
        <v>0</v>
      </c>
      <c r="Y454" s="64">
        <f t="shared" si="193"/>
        <v>0</v>
      </c>
      <c r="Z454" s="64">
        <f t="shared" si="193"/>
        <v>0</v>
      </c>
      <c r="AA454" s="64">
        <f t="shared" si="193"/>
        <v>0</v>
      </c>
      <c r="AB454" s="64">
        <f t="shared" si="193"/>
        <v>0</v>
      </c>
      <c r="AC454" s="64">
        <f t="shared" si="193"/>
        <v>0</v>
      </c>
      <c r="AD454" s="64">
        <f t="shared" si="193"/>
        <v>0</v>
      </c>
      <c r="AE454" s="64">
        <f t="shared" si="193"/>
        <v>0</v>
      </c>
      <c r="AF454" s="64">
        <f t="shared" si="194"/>
        <v>1427180</v>
      </c>
      <c r="AG454" s="59" t="str">
        <f t="shared" si="195"/>
        <v>ok</v>
      </c>
    </row>
    <row r="455" spans="1:33">
      <c r="A455" s="61">
        <v>584</v>
      </c>
      <c r="B455" s="61" t="s">
        <v>1016</v>
      </c>
      <c r="C455" s="45" t="s">
        <v>57</v>
      </c>
      <c r="D455" s="45" t="s">
        <v>967</v>
      </c>
      <c r="F455" s="80">
        <v>79600</v>
      </c>
      <c r="H455" s="64">
        <f t="shared" si="192"/>
        <v>0</v>
      </c>
      <c r="I455" s="64">
        <f t="shared" si="192"/>
        <v>0</v>
      </c>
      <c r="J455" s="64">
        <f t="shared" si="192"/>
        <v>0</v>
      </c>
      <c r="K455" s="64">
        <f t="shared" si="192"/>
        <v>0</v>
      </c>
      <c r="L455" s="64">
        <f t="shared" si="192"/>
        <v>0</v>
      </c>
      <c r="M455" s="64">
        <f t="shared" si="192"/>
        <v>0</v>
      </c>
      <c r="N455" s="64">
        <f t="shared" si="192"/>
        <v>0</v>
      </c>
      <c r="O455" s="64">
        <f t="shared" si="192"/>
        <v>0</v>
      </c>
      <c r="P455" s="64">
        <f t="shared" si="192"/>
        <v>0</v>
      </c>
      <c r="Q455" s="64">
        <f t="shared" si="192"/>
        <v>0</v>
      </c>
      <c r="R455" s="64">
        <f t="shared" si="193"/>
        <v>0</v>
      </c>
      <c r="S455" s="64">
        <f t="shared" si="193"/>
        <v>0</v>
      </c>
      <c r="T455" s="64">
        <f t="shared" si="193"/>
        <v>17915.969999999998</v>
      </c>
      <c r="U455" s="64">
        <f t="shared" si="193"/>
        <v>41784.03</v>
      </c>
      <c r="V455" s="64">
        <f t="shared" si="193"/>
        <v>5971.99</v>
      </c>
      <c r="W455" s="64">
        <f t="shared" si="193"/>
        <v>13928.01</v>
      </c>
      <c r="X455" s="64">
        <f t="shared" si="193"/>
        <v>0</v>
      </c>
      <c r="Y455" s="64">
        <f t="shared" si="193"/>
        <v>0</v>
      </c>
      <c r="Z455" s="64">
        <f t="shared" si="193"/>
        <v>0</v>
      </c>
      <c r="AA455" s="64">
        <f t="shared" si="193"/>
        <v>0</v>
      </c>
      <c r="AB455" s="64">
        <f t="shared" si="193"/>
        <v>0</v>
      </c>
      <c r="AC455" s="64">
        <f t="shared" si="193"/>
        <v>0</v>
      </c>
      <c r="AD455" s="64">
        <f t="shared" si="193"/>
        <v>0</v>
      </c>
      <c r="AE455" s="64">
        <f t="shared" si="193"/>
        <v>0</v>
      </c>
      <c r="AF455" s="64">
        <f t="shared" si="194"/>
        <v>79600</v>
      </c>
      <c r="AG455" s="59" t="str">
        <f t="shared" si="195"/>
        <v>ok</v>
      </c>
    </row>
    <row r="456" spans="1:33">
      <c r="A456" s="61">
        <v>585</v>
      </c>
      <c r="B456" s="61" t="s">
        <v>1018</v>
      </c>
      <c r="C456" s="45" t="s">
        <v>58</v>
      </c>
      <c r="D456" s="45" t="s">
        <v>975</v>
      </c>
      <c r="F456" s="80">
        <v>0</v>
      </c>
      <c r="H456" s="64">
        <f t="shared" si="192"/>
        <v>0</v>
      </c>
      <c r="I456" s="64">
        <f t="shared" si="192"/>
        <v>0</v>
      </c>
      <c r="J456" s="64">
        <f t="shared" si="192"/>
        <v>0</v>
      </c>
      <c r="K456" s="64">
        <f t="shared" si="192"/>
        <v>0</v>
      </c>
      <c r="L456" s="64">
        <f t="shared" si="192"/>
        <v>0</v>
      </c>
      <c r="M456" s="64">
        <f t="shared" si="192"/>
        <v>0</v>
      </c>
      <c r="N456" s="64">
        <f t="shared" si="192"/>
        <v>0</v>
      </c>
      <c r="O456" s="64">
        <f t="shared" si="192"/>
        <v>0</v>
      </c>
      <c r="P456" s="64">
        <f t="shared" si="192"/>
        <v>0</v>
      </c>
      <c r="Q456" s="64">
        <f t="shared" si="192"/>
        <v>0</v>
      </c>
      <c r="R456" s="64">
        <f t="shared" si="193"/>
        <v>0</v>
      </c>
      <c r="S456" s="64">
        <f t="shared" si="193"/>
        <v>0</v>
      </c>
      <c r="T456" s="64">
        <f t="shared" si="193"/>
        <v>0</v>
      </c>
      <c r="U456" s="64">
        <f t="shared" si="193"/>
        <v>0</v>
      </c>
      <c r="V456" s="64">
        <f t="shared" si="193"/>
        <v>0</v>
      </c>
      <c r="W456" s="64">
        <f t="shared" si="193"/>
        <v>0</v>
      </c>
      <c r="X456" s="64">
        <f t="shared" si="193"/>
        <v>0</v>
      </c>
      <c r="Y456" s="64">
        <f t="shared" si="193"/>
        <v>0</v>
      </c>
      <c r="Z456" s="64">
        <f t="shared" si="193"/>
        <v>0</v>
      </c>
      <c r="AA456" s="64">
        <f t="shared" si="193"/>
        <v>0</v>
      </c>
      <c r="AB456" s="64">
        <f t="shared" si="193"/>
        <v>0</v>
      </c>
      <c r="AC456" s="64">
        <f t="shared" si="193"/>
        <v>0</v>
      </c>
      <c r="AD456" s="64">
        <f t="shared" si="193"/>
        <v>0</v>
      </c>
      <c r="AE456" s="64">
        <f t="shared" si="193"/>
        <v>0</v>
      </c>
      <c r="AF456" s="64">
        <f t="shared" si="194"/>
        <v>0</v>
      </c>
      <c r="AG456" s="59" t="str">
        <f t="shared" si="195"/>
        <v>ok</v>
      </c>
    </row>
    <row r="457" spans="1:33">
      <c r="A457" s="61">
        <v>586</v>
      </c>
      <c r="B457" s="61" t="s">
        <v>1020</v>
      </c>
      <c r="C457" s="45" t="s">
        <v>59</v>
      </c>
      <c r="D457" s="45" t="s">
        <v>972</v>
      </c>
      <c r="F457" s="80">
        <v>2747434</v>
      </c>
      <c r="H457" s="64">
        <f t="shared" si="192"/>
        <v>0</v>
      </c>
      <c r="I457" s="64">
        <f t="shared" si="192"/>
        <v>0</v>
      </c>
      <c r="J457" s="64">
        <f t="shared" si="192"/>
        <v>0</v>
      </c>
      <c r="K457" s="64">
        <f t="shared" si="192"/>
        <v>0</v>
      </c>
      <c r="L457" s="64">
        <f t="shared" si="192"/>
        <v>0</v>
      </c>
      <c r="M457" s="64">
        <f t="shared" si="192"/>
        <v>0</v>
      </c>
      <c r="N457" s="64">
        <f t="shared" si="192"/>
        <v>0</v>
      </c>
      <c r="O457" s="64">
        <f t="shared" si="192"/>
        <v>0</v>
      </c>
      <c r="P457" s="64">
        <f t="shared" si="192"/>
        <v>0</v>
      </c>
      <c r="Q457" s="64">
        <f t="shared" si="192"/>
        <v>0</v>
      </c>
      <c r="R457" s="64">
        <f t="shared" si="193"/>
        <v>0</v>
      </c>
      <c r="S457" s="64">
        <f t="shared" si="193"/>
        <v>0</v>
      </c>
      <c r="T457" s="64">
        <f t="shared" si="193"/>
        <v>0</v>
      </c>
      <c r="U457" s="64">
        <f t="shared" si="193"/>
        <v>0</v>
      </c>
      <c r="V457" s="64">
        <f t="shared" si="193"/>
        <v>0</v>
      </c>
      <c r="W457" s="64">
        <f t="shared" si="193"/>
        <v>0</v>
      </c>
      <c r="X457" s="64">
        <f t="shared" si="193"/>
        <v>0</v>
      </c>
      <c r="Y457" s="64">
        <f t="shared" si="193"/>
        <v>0</v>
      </c>
      <c r="Z457" s="64">
        <f t="shared" si="193"/>
        <v>0</v>
      </c>
      <c r="AA457" s="64">
        <f t="shared" si="193"/>
        <v>2747434</v>
      </c>
      <c r="AB457" s="64">
        <f t="shared" si="193"/>
        <v>0</v>
      </c>
      <c r="AC457" s="64">
        <f t="shared" si="193"/>
        <v>0</v>
      </c>
      <c r="AD457" s="64">
        <f t="shared" si="193"/>
        <v>0</v>
      </c>
      <c r="AE457" s="64">
        <f t="shared" si="193"/>
        <v>0</v>
      </c>
      <c r="AF457" s="64">
        <f t="shared" si="194"/>
        <v>2747434</v>
      </c>
      <c r="AG457" s="59" t="str">
        <f t="shared" si="195"/>
        <v>ok</v>
      </c>
    </row>
    <row r="458" spans="1:33">
      <c r="A458" s="61">
        <v>586</v>
      </c>
      <c r="B458" s="61" t="s">
        <v>27</v>
      </c>
      <c r="C458" s="45" t="s">
        <v>60</v>
      </c>
      <c r="D458" s="45" t="s">
        <v>42</v>
      </c>
      <c r="F458" s="80">
        <v>0</v>
      </c>
      <c r="H458" s="64">
        <f t="shared" si="192"/>
        <v>0</v>
      </c>
      <c r="I458" s="64">
        <f t="shared" si="192"/>
        <v>0</v>
      </c>
      <c r="J458" s="64">
        <f t="shared" si="192"/>
        <v>0</v>
      </c>
      <c r="K458" s="64">
        <f t="shared" si="192"/>
        <v>0</v>
      </c>
      <c r="L458" s="64">
        <f t="shared" si="192"/>
        <v>0</v>
      </c>
      <c r="M458" s="64">
        <f t="shared" si="192"/>
        <v>0</v>
      </c>
      <c r="N458" s="64">
        <f t="shared" si="192"/>
        <v>0</v>
      </c>
      <c r="O458" s="64">
        <f t="shared" si="192"/>
        <v>0</v>
      </c>
      <c r="P458" s="64">
        <f t="shared" si="192"/>
        <v>0</v>
      </c>
      <c r="Q458" s="64">
        <f t="shared" si="192"/>
        <v>0</v>
      </c>
      <c r="R458" s="64">
        <f t="shared" si="193"/>
        <v>0</v>
      </c>
      <c r="S458" s="64">
        <f t="shared" si="193"/>
        <v>0</v>
      </c>
      <c r="T458" s="64">
        <f t="shared" si="193"/>
        <v>0</v>
      </c>
      <c r="U458" s="64">
        <f t="shared" si="193"/>
        <v>0</v>
      </c>
      <c r="V458" s="64">
        <f t="shared" si="193"/>
        <v>0</v>
      </c>
      <c r="W458" s="64">
        <f t="shared" si="193"/>
        <v>0</v>
      </c>
      <c r="X458" s="64">
        <f t="shared" si="193"/>
        <v>0</v>
      </c>
      <c r="Y458" s="64">
        <f t="shared" si="193"/>
        <v>0</v>
      </c>
      <c r="Z458" s="64">
        <f t="shared" si="193"/>
        <v>0</v>
      </c>
      <c r="AA458" s="64">
        <f t="shared" si="193"/>
        <v>0</v>
      </c>
      <c r="AB458" s="64">
        <f t="shared" si="193"/>
        <v>0</v>
      </c>
      <c r="AC458" s="64">
        <f t="shared" si="193"/>
        <v>0</v>
      </c>
      <c r="AD458" s="64">
        <f t="shared" si="193"/>
        <v>0</v>
      </c>
      <c r="AE458" s="64">
        <f t="shared" si="193"/>
        <v>0</v>
      </c>
      <c r="AF458" s="64">
        <f t="shared" si="194"/>
        <v>0</v>
      </c>
      <c r="AG458" s="59" t="str">
        <f t="shared" si="195"/>
        <v>ok</v>
      </c>
    </row>
    <row r="459" spans="1:33">
      <c r="A459" s="61">
        <v>587</v>
      </c>
      <c r="B459" s="61" t="s">
        <v>1022</v>
      </c>
      <c r="C459" s="45" t="s">
        <v>61</v>
      </c>
      <c r="D459" s="45" t="s">
        <v>974</v>
      </c>
      <c r="F459" s="80">
        <v>0</v>
      </c>
      <c r="H459" s="64">
        <f t="shared" si="192"/>
        <v>0</v>
      </c>
      <c r="I459" s="64">
        <f t="shared" si="192"/>
        <v>0</v>
      </c>
      <c r="J459" s="64">
        <f t="shared" si="192"/>
        <v>0</v>
      </c>
      <c r="K459" s="64">
        <f t="shared" si="192"/>
        <v>0</v>
      </c>
      <c r="L459" s="64">
        <f t="shared" si="192"/>
        <v>0</v>
      </c>
      <c r="M459" s="64">
        <f t="shared" si="192"/>
        <v>0</v>
      </c>
      <c r="N459" s="64">
        <f t="shared" si="192"/>
        <v>0</v>
      </c>
      <c r="O459" s="64">
        <f t="shared" si="192"/>
        <v>0</v>
      </c>
      <c r="P459" s="64">
        <f t="shared" si="192"/>
        <v>0</v>
      </c>
      <c r="Q459" s="64">
        <f t="shared" si="192"/>
        <v>0</v>
      </c>
      <c r="R459" s="64">
        <f t="shared" si="193"/>
        <v>0</v>
      </c>
      <c r="S459" s="64">
        <f t="shared" si="193"/>
        <v>0</v>
      </c>
      <c r="T459" s="64">
        <f t="shared" si="193"/>
        <v>0</v>
      </c>
      <c r="U459" s="64">
        <f t="shared" si="193"/>
        <v>0</v>
      </c>
      <c r="V459" s="64">
        <f t="shared" si="193"/>
        <v>0</v>
      </c>
      <c r="W459" s="64">
        <f t="shared" si="193"/>
        <v>0</v>
      </c>
      <c r="X459" s="64">
        <f t="shared" si="193"/>
        <v>0</v>
      </c>
      <c r="Y459" s="64">
        <f t="shared" si="193"/>
        <v>0</v>
      </c>
      <c r="Z459" s="64">
        <f t="shared" si="193"/>
        <v>0</v>
      </c>
      <c r="AA459" s="64">
        <f t="shared" si="193"/>
        <v>0</v>
      </c>
      <c r="AB459" s="64">
        <f t="shared" si="193"/>
        <v>0</v>
      </c>
      <c r="AC459" s="64">
        <f t="shared" si="193"/>
        <v>0</v>
      </c>
      <c r="AD459" s="64">
        <f t="shared" si="193"/>
        <v>0</v>
      </c>
      <c r="AE459" s="64">
        <f t="shared" si="193"/>
        <v>0</v>
      </c>
      <c r="AF459" s="64">
        <f t="shared" si="194"/>
        <v>0</v>
      </c>
      <c r="AG459" s="59" t="str">
        <f t="shared" si="195"/>
        <v>ok</v>
      </c>
    </row>
    <row r="460" spans="1:33">
      <c r="A460" s="61">
        <v>588</v>
      </c>
      <c r="B460" s="61" t="s">
        <v>1024</v>
      </c>
      <c r="C460" s="45" t="s">
        <v>62</v>
      </c>
      <c r="D460" s="45" t="s">
        <v>957</v>
      </c>
      <c r="F460" s="80">
        <v>1287978</v>
      </c>
      <c r="H460" s="64">
        <f t="shared" si="192"/>
        <v>0</v>
      </c>
      <c r="I460" s="64">
        <f t="shared" si="192"/>
        <v>0</v>
      </c>
      <c r="J460" s="64">
        <f t="shared" si="192"/>
        <v>0</v>
      </c>
      <c r="K460" s="64">
        <f t="shared" si="192"/>
        <v>0</v>
      </c>
      <c r="L460" s="64">
        <f t="shared" si="192"/>
        <v>0</v>
      </c>
      <c r="M460" s="64">
        <f t="shared" si="192"/>
        <v>0</v>
      </c>
      <c r="N460" s="64">
        <f t="shared" si="192"/>
        <v>0</v>
      </c>
      <c r="O460" s="64">
        <f t="shared" si="192"/>
        <v>0</v>
      </c>
      <c r="P460" s="64">
        <f t="shared" si="192"/>
        <v>0</v>
      </c>
      <c r="Q460" s="64">
        <f t="shared" si="192"/>
        <v>0</v>
      </c>
      <c r="R460" s="64">
        <f t="shared" si="193"/>
        <v>153518.08251056794</v>
      </c>
      <c r="S460" s="64">
        <f t="shared" si="193"/>
        <v>0</v>
      </c>
      <c r="T460" s="64">
        <f t="shared" si="193"/>
        <v>225295.79277282031</v>
      </c>
      <c r="U460" s="64">
        <f t="shared" si="193"/>
        <v>366088.74493295589</v>
      </c>
      <c r="V460" s="64">
        <f t="shared" si="193"/>
        <v>75098.597590940102</v>
      </c>
      <c r="W460" s="64">
        <f t="shared" si="193"/>
        <v>122029.58164431863</v>
      </c>
      <c r="X460" s="64">
        <f t="shared" si="193"/>
        <v>93091.721768621675</v>
      </c>
      <c r="Y460" s="64">
        <f t="shared" si="193"/>
        <v>70648.252298066946</v>
      </c>
      <c r="Z460" s="64">
        <f t="shared" si="193"/>
        <v>33527.39064449408</v>
      </c>
      <c r="AA460" s="64">
        <f t="shared" si="193"/>
        <v>44278.511193189392</v>
      </c>
      <c r="AB460" s="64">
        <f t="shared" si="193"/>
        <v>104401.32464402533</v>
      </c>
      <c r="AC460" s="64">
        <f t="shared" si="193"/>
        <v>0</v>
      </c>
      <c r="AD460" s="64">
        <f t="shared" si="193"/>
        <v>0</v>
      </c>
      <c r="AE460" s="64">
        <f t="shared" si="193"/>
        <v>0</v>
      </c>
      <c r="AF460" s="64">
        <f t="shared" si="194"/>
        <v>1287978.0000000002</v>
      </c>
      <c r="AG460" s="59" t="str">
        <f t="shared" si="195"/>
        <v>ok</v>
      </c>
    </row>
    <row r="461" spans="1:33">
      <c r="A461" s="61">
        <v>589</v>
      </c>
      <c r="B461" s="61" t="s">
        <v>1026</v>
      </c>
      <c r="C461" s="45" t="s">
        <v>63</v>
      </c>
      <c r="D461" s="45" t="s">
        <v>957</v>
      </c>
      <c r="F461" s="80">
        <v>0</v>
      </c>
      <c r="H461" s="64">
        <f t="shared" si="192"/>
        <v>0</v>
      </c>
      <c r="I461" s="64">
        <f t="shared" si="192"/>
        <v>0</v>
      </c>
      <c r="J461" s="64">
        <f t="shared" si="192"/>
        <v>0</v>
      </c>
      <c r="K461" s="64">
        <f t="shared" si="192"/>
        <v>0</v>
      </c>
      <c r="L461" s="64">
        <f t="shared" si="192"/>
        <v>0</v>
      </c>
      <c r="M461" s="64">
        <f t="shared" si="192"/>
        <v>0</v>
      </c>
      <c r="N461" s="64">
        <f t="shared" si="192"/>
        <v>0</v>
      </c>
      <c r="O461" s="64">
        <f t="shared" si="192"/>
        <v>0</v>
      </c>
      <c r="P461" s="64">
        <f t="shared" si="192"/>
        <v>0</v>
      </c>
      <c r="Q461" s="64">
        <f t="shared" si="192"/>
        <v>0</v>
      </c>
      <c r="R461" s="64">
        <f t="shared" si="193"/>
        <v>0</v>
      </c>
      <c r="S461" s="64">
        <f t="shared" si="193"/>
        <v>0</v>
      </c>
      <c r="T461" s="64">
        <f t="shared" si="193"/>
        <v>0</v>
      </c>
      <c r="U461" s="64">
        <f t="shared" si="193"/>
        <v>0</v>
      </c>
      <c r="V461" s="64">
        <f t="shared" si="193"/>
        <v>0</v>
      </c>
      <c r="W461" s="64">
        <f t="shared" si="193"/>
        <v>0</v>
      </c>
      <c r="X461" s="64">
        <f t="shared" si="193"/>
        <v>0</v>
      </c>
      <c r="Y461" s="64">
        <f t="shared" si="193"/>
        <v>0</v>
      </c>
      <c r="Z461" s="64">
        <f t="shared" si="193"/>
        <v>0</v>
      </c>
      <c r="AA461" s="64">
        <f t="shared" si="193"/>
        <v>0</v>
      </c>
      <c r="AB461" s="64">
        <f t="shared" si="193"/>
        <v>0</v>
      </c>
      <c r="AC461" s="64">
        <f t="shared" si="193"/>
        <v>0</v>
      </c>
      <c r="AD461" s="64">
        <f t="shared" si="193"/>
        <v>0</v>
      </c>
      <c r="AE461" s="64">
        <f t="shared" si="193"/>
        <v>0</v>
      </c>
      <c r="AF461" s="64">
        <f t="shared" si="194"/>
        <v>0</v>
      </c>
      <c r="AG461" s="59" t="str">
        <f t="shared" si="195"/>
        <v>ok</v>
      </c>
    </row>
    <row r="462" spans="1:33">
      <c r="A462" s="61"/>
      <c r="B462" s="61"/>
      <c r="F462" s="80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G462" s="59"/>
    </row>
    <row r="463" spans="1:33">
      <c r="A463" s="61" t="s">
        <v>107</v>
      </c>
      <c r="B463" s="61"/>
      <c r="C463" s="45" t="s">
        <v>64</v>
      </c>
      <c r="F463" s="77">
        <f>SUM(F451:F462)</f>
        <v>7257410</v>
      </c>
      <c r="G463" s="63">
        <f t="shared" ref="G463:M463" si="196">SUM(G451:G462)</f>
        <v>0</v>
      </c>
      <c r="H463" s="63">
        <f t="shared" si="196"/>
        <v>0</v>
      </c>
      <c r="I463" s="63">
        <f t="shared" si="196"/>
        <v>0</v>
      </c>
      <c r="J463" s="63">
        <f t="shared" si="196"/>
        <v>0</v>
      </c>
      <c r="K463" s="63">
        <f t="shared" si="196"/>
        <v>0</v>
      </c>
      <c r="L463" s="63">
        <f t="shared" si="196"/>
        <v>0</v>
      </c>
      <c r="M463" s="63">
        <f t="shared" si="196"/>
        <v>0</v>
      </c>
      <c r="N463" s="63">
        <f>SUM(N451:N462)</f>
        <v>0</v>
      </c>
      <c r="O463" s="63">
        <f>SUM(O451:O462)</f>
        <v>0</v>
      </c>
      <c r="P463" s="63">
        <f>SUM(P451:P462)</f>
        <v>0</v>
      </c>
      <c r="Q463" s="63">
        <f t="shared" ref="Q463:AB463" si="197">SUM(Q451:Q462)</f>
        <v>0</v>
      </c>
      <c r="R463" s="63">
        <f t="shared" si="197"/>
        <v>1371922.6111582525</v>
      </c>
      <c r="S463" s="63">
        <f t="shared" si="197"/>
        <v>0</v>
      </c>
      <c r="T463" s="63">
        <f t="shared" si="197"/>
        <v>765529.24634521885</v>
      </c>
      <c r="U463" s="63">
        <f t="shared" si="197"/>
        <v>1114652.6703150687</v>
      </c>
      <c r="V463" s="63">
        <f t="shared" si="197"/>
        <v>255176.41544840625</v>
      </c>
      <c r="W463" s="63">
        <f t="shared" si="197"/>
        <v>371550.89010502287</v>
      </c>
      <c r="X463" s="63">
        <f t="shared" si="197"/>
        <v>101674.39389801641</v>
      </c>
      <c r="Y463" s="63">
        <f t="shared" si="197"/>
        <v>77161.729269694391</v>
      </c>
      <c r="Z463" s="63">
        <f t="shared" si="197"/>
        <v>36618.477540180029</v>
      </c>
      <c r="AA463" s="63">
        <f t="shared" si="197"/>
        <v>3049096.8704883531</v>
      </c>
      <c r="AB463" s="63">
        <f t="shared" si="197"/>
        <v>114026.69543178742</v>
      </c>
      <c r="AC463" s="63">
        <f>SUM(AC451:AC462)</f>
        <v>0</v>
      </c>
      <c r="AD463" s="63">
        <f>SUM(AD451:AD462)</f>
        <v>0</v>
      </c>
      <c r="AE463" s="63">
        <f>SUM(AE451:AE462)</f>
        <v>0</v>
      </c>
      <c r="AF463" s="64">
        <f>SUM(H463:AE463)</f>
        <v>7257410.0000000009</v>
      </c>
      <c r="AG463" s="59" t="str">
        <f>IF(ABS(AF463-F463)&lt;1,"ok","err")</f>
        <v>ok</v>
      </c>
    </row>
    <row r="464" spans="1:33">
      <c r="A464" s="61"/>
      <c r="B464" s="61"/>
      <c r="F464" s="77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4"/>
      <c r="AG464" s="59"/>
    </row>
    <row r="465" spans="1:33">
      <c r="A465" s="61"/>
      <c r="B465" s="61"/>
      <c r="F465" s="77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4"/>
      <c r="AG465" s="59"/>
    </row>
    <row r="466" spans="1:33">
      <c r="A466" s="61"/>
      <c r="B466" s="61"/>
      <c r="F466" s="7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4"/>
      <c r="AG466" s="59"/>
    </row>
    <row r="467" spans="1:33">
      <c r="A467" s="61"/>
      <c r="B467" s="61"/>
      <c r="F467" s="7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4"/>
      <c r="AG467" s="59"/>
    </row>
    <row r="468" spans="1:33" ht="15">
      <c r="A468" s="66"/>
      <c r="B468" s="61"/>
      <c r="F468" s="80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G468" s="59"/>
    </row>
    <row r="469" spans="1:33" ht="15">
      <c r="A469" s="60" t="s">
        <v>45</v>
      </c>
      <c r="B469" s="61"/>
      <c r="F469" s="80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G469" s="59"/>
    </row>
    <row r="470" spans="1:33">
      <c r="A470" s="61"/>
      <c r="B470" s="61"/>
      <c r="F470" s="80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G470" s="59"/>
    </row>
    <row r="471" spans="1:33" ht="15">
      <c r="A471" s="66" t="s">
        <v>108</v>
      </c>
      <c r="B471" s="61"/>
      <c r="F471" s="80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G471" s="59"/>
    </row>
    <row r="472" spans="1:33">
      <c r="A472" s="61">
        <v>590</v>
      </c>
      <c r="B472" s="61" t="s">
        <v>1031</v>
      </c>
      <c r="C472" s="45" t="s">
        <v>65</v>
      </c>
      <c r="D472" s="45" t="s">
        <v>668</v>
      </c>
      <c r="F472" s="77">
        <v>0</v>
      </c>
      <c r="H472" s="64">
        <f t="shared" ref="H472:Q480" si="198">IF(VLOOKUP($D472,$C$6:$AE$651,H$2,)=0,0,((VLOOKUP($D472,$C$6:$AE$651,H$2,)/VLOOKUP($D472,$C$6:$AE$651,4,))*$F472))</f>
        <v>0</v>
      </c>
      <c r="I472" s="64">
        <f t="shared" si="198"/>
        <v>0</v>
      </c>
      <c r="J472" s="64">
        <f t="shared" si="198"/>
        <v>0</v>
      </c>
      <c r="K472" s="64">
        <f t="shared" si="198"/>
        <v>0</v>
      </c>
      <c r="L472" s="64">
        <f t="shared" si="198"/>
        <v>0</v>
      </c>
      <c r="M472" s="64">
        <f t="shared" si="198"/>
        <v>0</v>
      </c>
      <c r="N472" s="64">
        <f t="shared" si="198"/>
        <v>0</v>
      </c>
      <c r="O472" s="64">
        <f t="shared" si="198"/>
        <v>0</v>
      </c>
      <c r="P472" s="64">
        <f t="shared" si="198"/>
        <v>0</v>
      </c>
      <c r="Q472" s="64">
        <f t="shared" si="198"/>
        <v>0</v>
      </c>
      <c r="R472" s="64">
        <f t="shared" ref="R472:AE480" si="199">IF(VLOOKUP($D472,$C$6:$AE$651,R$2,)=0,0,((VLOOKUP($D472,$C$6:$AE$651,R$2,)/VLOOKUP($D472,$C$6:$AE$651,4,))*$F472))</f>
        <v>0</v>
      </c>
      <c r="S472" s="64">
        <f t="shared" si="199"/>
        <v>0</v>
      </c>
      <c r="T472" s="64">
        <f t="shared" si="199"/>
        <v>0</v>
      </c>
      <c r="U472" s="64">
        <f t="shared" si="199"/>
        <v>0</v>
      </c>
      <c r="V472" s="64">
        <f t="shared" si="199"/>
        <v>0</v>
      </c>
      <c r="W472" s="64">
        <f t="shared" si="199"/>
        <v>0</v>
      </c>
      <c r="X472" s="64">
        <f t="shared" si="199"/>
        <v>0</v>
      </c>
      <c r="Y472" s="64">
        <f t="shared" si="199"/>
        <v>0</v>
      </c>
      <c r="Z472" s="64">
        <f t="shared" si="199"/>
        <v>0</v>
      </c>
      <c r="AA472" s="64">
        <f t="shared" si="199"/>
        <v>0</v>
      </c>
      <c r="AB472" s="64">
        <f t="shared" si="199"/>
        <v>0</v>
      </c>
      <c r="AC472" s="64">
        <f t="shared" si="199"/>
        <v>0</v>
      </c>
      <c r="AD472" s="64">
        <f t="shared" si="199"/>
        <v>0</v>
      </c>
      <c r="AE472" s="64">
        <f t="shared" si="199"/>
        <v>0</v>
      </c>
      <c r="AF472" s="64">
        <f t="shared" ref="AF472:AF480" si="200">SUM(H472:AE472)</f>
        <v>0</v>
      </c>
      <c r="AG472" s="59" t="str">
        <f t="shared" ref="AG472:AG480" si="201">IF(ABS(AF472-F472)&lt;1,"ok","err")</f>
        <v>ok</v>
      </c>
    </row>
    <row r="473" spans="1:33">
      <c r="A473" s="61">
        <v>591</v>
      </c>
      <c r="B473" s="61" t="s">
        <v>224</v>
      </c>
      <c r="C473" s="45" t="s">
        <v>620</v>
      </c>
      <c r="D473" s="45" t="s">
        <v>961</v>
      </c>
      <c r="F473" s="80">
        <v>0</v>
      </c>
      <c r="H473" s="64">
        <f t="shared" si="198"/>
        <v>0</v>
      </c>
      <c r="I473" s="64">
        <f t="shared" si="198"/>
        <v>0</v>
      </c>
      <c r="J473" s="64">
        <f t="shared" si="198"/>
        <v>0</v>
      </c>
      <c r="K473" s="64">
        <f t="shared" si="198"/>
        <v>0</v>
      </c>
      <c r="L473" s="64">
        <f t="shared" si="198"/>
        <v>0</v>
      </c>
      <c r="M473" s="64">
        <f t="shared" si="198"/>
        <v>0</v>
      </c>
      <c r="N473" s="64">
        <f t="shared" si="198"/>
        <v>0</v>
      </c>
      <c r="O473" s="64">
        <f t="shared" si="198"/>
        <v>0</v>
      </c>
      <c r="P473" s="64">
        <f t="shared" si="198"/>
        <v>0</v>
      </c>
      <c r="Q473" s="64">
        <f t="shared" si="198"/>
        <v>0</v>
      </c>
      <c r="R473" s="64">
        <f t="shared" si="199"/>
        <v>0</v>
      </c>
      <c r="S473" s="64">
        <f t="shared" si="199"/>
        <v>0</v>
      </c>
      <c r="T473" s="64">
        <f t="shared" si="199"/>
        <v>0</v>
      </c>
      <c r="U473" s="64">
        <f t="shared" si="199"/>
        <v>0</v>
      </c>
      <c r="V473" s="64">
        <f t="shared" si="199"/>
        <v>0</v>
      </c>
      <c r="W473" s="64">
        <f t="shared" si="199"/>
        <v>0</v>
      </c>
      <c r="X473" s="64">
        <f t="shared" si="199"/>
        <v>0</v>
      </c>
      <c r="Y473" s="64">
        <f t="shared" si="199"/>
        <v>0</v>
      </c>
      <c r="Z473" s="64">
        <f t="shared" si="199"/>
        <v>0</v>
      </c>
      <c r="AA473" s="64">
        <f t="shared" si="199"/>
        <v>0</v>
      </c>
      <c r="AB473" s="64">
        <f t="shared" si="199"/>
        <v>0</v>
      </c>
      <c r="AC473" s="64">
        <f t="shared" si="199"/>
        <v>0</v>
      </c>
      <c r="AD473" s="64">
        <f t="shared" si="199"/>
        <v>0</v>
      </c>
      <c r="AE473" s="64">
        <f t="shared" si="199"/>
        <v>0</v>
      </c>
      <c r="AF473" s="64">
        <f>SUM(H473:AE473)</f>
        <v>0</v>
      </c>
      <c r="AG473" s="59" t="str">
        <f t="shared" si="201"/>
        <v>ok</v>
      </c>
    </row>
    <row r="474" spans="1:33">
      <c r="A474" s="61">
        <v>592</v>
      </c>
      <c r="B474" s="61" t="s">
        <v>1033</v>
      </c>
      <c r="C474" s="45" t="s">
        <v>66</v>
      </c>
      <c r="D474" s="45" t="s">
        <v>961</v>
      </c>
      <c r="F474" s="80">
        <v>341322</v>
      </c>
      <c r="H474" s="64">
        <f t="shared" si="198"/>
        <v>0</v>
      </c>
      <c r="I474" s="64">
        <f t="shared" si="198"/>
        <v>0</v>
      </c>
      <c r="J474" s="64">
        <f t="shared" si="198"/>
        <v>0</v>
      </c>
      <c r="K474" s="64">
        <f t="shared" si="198"/>
        <v>0</v>
      </c>
      <c r="L474" s="64">
        <f t="shared" si="198"/>
        <v>0</v>
      </c>
      <c r="M474" s="64">
        <f t="shared" si="198"/>
        <v>0</v>
      </c>
      <c r="N474" s="64">
        <f t="shared" si="198"/>
        <v>0</v>
      </c>
      <c r="O474" s="64">
        <f t="shared" si="198"/>
        <v>0</v>
      </c>
      <c r="P474" s="64">
        <f t="shared" si="198"/>
        <v>0</v>
      </c>
      <c r="Q474" s="64">
        <f t="shared" si="198"/>
        <v>0</v>
      </c>
      <c r="R474" s="64">
        <f t="shared" si="199"/>
        <v>341322</v>
      </c>
      <c r="S474" s="64">
        <f t="shared" si="199"/>
        <v>0</v>
      </c>
      <c r="T474" s="64">
        <f t="shared" si="199"/>
        <v>0</v>
      </c>
      <c r="U474" s="64">
        <f t="shared" si="199"/>
        <v>0</v>
      </c>
      <c r="V474" s="64">
        <f t="shared" si="199"/>
        <v>0</v>
      </c>
      <c r="W474" s="64">
        <f t="shared" si="199"/>
        <v>0</v>
      </c>
      <c r="X474" s="64">
        <f t="shared" si="199"/>
        <v>0</v>
      </c>
      <c r="Y474" s="64">
        <f t="shared" si="199"/>
        <v>0</v>
      </c>
      <c r="Z474" s="64">
        <f t="shared" si="199"/>
        <v>0</v>
      </c>
      <c r="AA474" s="64">
        <f t="shared" si="199"/>
        <v>0</v>
      </c>
      <c r="AB474" s="64">
        <f t="shared" si="199"/>
        <v>0</v>
      </c>
      <c r="AC474" s="64">
        <f t="shared" si="199"/>
        <v>0</v>
      </c>
      <c r="AD474" s="64">
        <f t="shared" si="199"/>
        <v>0</v>
      </c>
      <c r="AE474" s="64">
        <f t="shared" si="199"/>
        <v>0</v>
      </c>
      <c r="AF474" s="64">
        <f t="shared" si="200"/>
        <v>341322</v>
      </c>
      <c r="AG474" s="59" t="str">
        <f t="shared" si="201"/>
        <v>ok</v>
      </c>
    </row>
    <row r="475" spans="1:33">
      <c r="A475" s="61">
        <v>593</v>
      </c>
      <c r="B475" s="61" t="s">
        <v>1035</v>
      </c>
      <c r="C475" s="45" t="s">
        <v>67</v>
      </c>
      <c r="D475" s="45" t="s">
        <v>964</v>
      </c>
      <c r="F475" s="80">
        <v>2954783</v>
      </c>
      <c r="H475" s="64">
        <f t="shared" si="198"/>
        <v>0</v>
      </c>
      <c r="I475" s="64">
        <f t="shared" si="198"/>
        <v>0</v>
      </c>
      <c r="J475" s="64">
        <f t="shared" si="198"/>
        <v>0</v>
      </c>
      <c r="K475" s="64">
        <f t="shared" si="198"/>
        <v>0</v>
      </c>
      <c r="L475" s="64">
        <f t="shared" si="198"/>
        <v>0</v>
      </c>
      <c r="M475" s="64">
        <f t="shared" si="198"/>
        <v>0</v>
      </c>
      <c r="N475" s="64">
        <f t="shared" si="198"/>
        <v>0</v>
      </c>
      <c r="O475" s="64">
        <f t="shared" si="198"/>
        <v>0</v>
      </c>
      <c r="P475" s="64">
        <f t="shared" si="198"/>
        <v>0</v>
      </c>
      <c r="Q475" s="64">
        <f t="shared" si="198"/>
        <v>0</v>
      </c>
      <c r="R475" s="64">
        <f t="shared" si="199"/>
        <v>0</v>
      </c>
      <c r="S475" s="64">
        <f t="shared" si="199"/>
        <v>0</v>
      </c>
      <c r="T475" s="64">
        <f t="shared" si="199"/>
        <v>947598.9081</v>
      </c>
      <c r="U475" s="64">
        <f t="shared" si="199"/>
        <v>1268488.3419000001</v>
      </c>
      <c r="V475" s="64">
        <f t="shared" si="199"/>
        <v>315866.3027</v>
      </c>
      <c r="W475" s="64">
        <f t="shared" si="199"/>
        <v>422829.44730000012</v>
      </c>
      <c r="X475" s="64">
        <f t="shared" si="199"/>
        <v>0</v>
      </c>
      <c r="Y475" s="64">
        <f t="shared" si="199"/>
        <v>0</v>
      </c>
      <c r="Z475" s="64">
        <f t="shared" si="199"/>
        <v>0</v>
      </c>
      <c r="AA475" s="64">
        <f t="shared" si="199"/>
        <v>0</v>
      </c>
      <c r="AB475" s="64">
        <f t="shared" si="199"/>
        <v>0</v>
      </c>
      <c r="AC475" s="64">
        <f t="shared" si="199"/>
        <v>0</v>
      </c>
      <c r="AD475" s="64">
        <f t="shared" si="199"/>
        <v>0</v>
      </c>
      <c r="AE475" s="64">
        <f t="shared" si="199"/>
        <v>0</v>
      </c>
      <c r="AF475" s="64">
        <f t="shared" si="200"/>
        <v>2954783</v>
      </c>
      <c r="AG475" s="59" t="str">
        <f t="shared" si="201"/>
        <v>ok</v>
      </c>
    </row>
    <row r="476" spans="1:33">
      <c r="A476" s="61">
        <v>594</v>
      </c>
      <c r="B476" s="61" t="s">
        <v>1037</v>
      </c>
      <c r="C476" s="45" t="s">
        <v>68</v>
      </c>
      <c r="D476" s="45" t="s">
        <v>967</v>
      </c>
      <c r="F476" s="80">
        <v>652400</v>
      </c>
      <c r="H476" s="64">
        <f t="shared" si="198"/>
        <v>0</v>
      </c>
      <c r="I476" s="64">
        <f t="shared" si="198"/>
        <v>0</v>
      </c>
      <c r="J476" s="64">
        <f t="shared" si="198"/>
        <v>0</v>
      </c>
      <c r="K476" s="64">
        <f t="shared" si="198"/>
        <v>0</v>
      </c>
      <c r="L476" s="64">
        <f t="shared" si="198"/>
        <v>0</v>
      </c>
      <c r="M476" s="64">
        <f t="shared" si="198"/>
        <v>0</v>
      </c>
      <c r="N476" s="64">
        <f t="shared" si="198"/>
        <v>0</v>
      </c>
      <c r="O476" s="64">
        <f t="shared" si="198"/>
        <v>0</v>
      </c>
      <c r="P476" s="64">
        <f t="shared" si="198"/>
        <v>0</v>
      </c>
      <c r="Q476" s="64">
        <f t="shared" si="198"/>
        <v>0</v>
      </c>
      <c r="R476" s="64">
        <f t="shared" si="199"/>
        <v>0</v>
      </c>
      <c r="S476" s="64">
        <f t="shared" si="199"/>
        <v>0</v>
      </c>
      <c r="T476" s="64">
        <f t="shared" si="199"/>
        <v>146838.93</v>
      </c>
      <c r="U476" s="64">
        <f t="shared" si="199"/>
        <v>342461.07</v>
      </c>
      <c r="V476" s="64">
        <f t="shared" si="199"/>
        <v>48946.31</v>
      </c>
      <c r="W476" s="64">
        <f t="shared" si="199"/>
        <v>114153.68999999999</v>
      </c>
      <c r="X476" s="64">
        <f t="shared" si="199"/>
        <v>0</v>
      </c>
      <c r="Y476" s="64">
        <f t="shared" si="199"/>
        <v>0</v>
      </c>
      <c r="Z476" s="64">
        <f t="shared" si="199"/>
        <v>0</v>
      </c>
      <c r="AA476" s="64">
        <f t="shared" si="199"/>
        <v>0</v>
      </c>
      <c r="AB476" s="64">
        <f t="shared" si="199"/>
        <v>0</v>
      </c>
      <c r="AC476" s="64">
        <f t="shared" si="199"/>
        <v>0</v>
      </c>
      <c r="AD476" s="64">
        <f t="shared" si="199"/>
        <v>0</v>
      </c>
      <c r="AE476" s="64">
        <f t="shared" si="199"/>
        <v>0</v>
      </c>
      <c r="AF476" s="64">
        <f t="shared" si="200"/>
        <v>652400</v>
      </c>
      <c r="AG476" s="59" t="str">
        <f t="shared" si="201"/>
        <v>ok</v>
      </c>
    </row>
    <row r="477" spans="1:33">
      <c r="A477" s="61">
        <v>595</v>
      </c>
      <c r="B477" s="61" t="s">
        <v>1039</v>
      </c>
      <c r="C477" s="45" t="s">
        <v>69</v>
      </c>
      <c r="D477" s="45" t="s">
        <v>968</v>
      </c>
      <c r="F477" s="80">
        <v>118392</v>
      </c>
      <c r="H477" s="64">
        <f t="shared" si="198"/>
        <v>0</v>
      </c>
      <c r="I477" s="64">
        <f t="shared" si="198"/>
        <v>0</v>
      </c>
      <c r="J477" s="64">
        <f t="shared" si="198"/>
        <v>0</v>
      </c>
      <c r="K477" s="64">
        <f t="shared" si="198"/>
        <v>0</v>
      </c>
      <c r="L477" s="64">
        <f t="shared" si="198"/>
        <v>0</v>
      </c>
      <c r="M477" s="64">
        <f t="shared" si="198"/>
        <v>0</v>
      </c>
      <c r="N477" s="64">
        <f t="shared" si="198"/>
        <v>0</v>
      </c>
      <c r="O477" s="64">
        <f t="shared" si="198"/>
        <v>0</v>
      </c>
      <c r="P477" s="64">
        <f t="shared" si="198"/>
        <v>0</v>
      </c>
      <c r="Q477" s="64">
        <f t="shared" si="198"/>
        <v>0</v>
      </c>
      <c r="R477" s="64">
        <f t="shared" si="199"/>
        <v>0</v>
      </c>
      <c r="S477" s="64">
        <f t="shared" si="199"/>
        <v>0</v>
      </c>
      <c r="T477" s="64">
        <f t="shared" si="199"/>
        <v>0</v>
      </c>
      <c r="U477" s="64">
        <f t="shared" si="199"/>
        <v>0</v>
      </c>
      <c r="V477" s="64">
        <f t="shared" si="199"/>
        <v>0</v>
      </c>
      <c r="W477" s="64">
        <f t="shared" si="199"/>
        <v>0</v>
      </c>
      <c r="X477" s="64">
        <f t="shared" si="199"/>
        <v>67309.8623989146</v>
      </c>
      <c r="Y477" s="64">
        <f t="shared" si="199"/>
        <v>51082.137601085386</v>
      </c>
      <c r="Z477" s="64">
        <f t="shared" si="199"/>
        <v>0</v>
      </c>
      <c r="AA477" s="64">
        <f t="shared" si="199"/>
        <v>0</v>
      </c>
      <c r="AB477" s="64">
        <f t="shared" si="199"/>
        <v>0</v>
      </c>
      <c r="AC477" s="64">
        <f t="shared" si="199"/>
        <v>0</v>
      </c>
      <c r="AD477" s="64">
        <f t="shared" si="199"/>
        <v>0</v>
      </c>
      <c r="AE477" s="64">
        <f t="shared" si="199"/>
        <v>0</v>
      </c>
      <c r="AF477" s="64">
        <f t="shared" si="200"/>
        <v>118391.99999999999</v>
      </c>
      <c r="AG477" s="59" t="str">
        <f t="shared" si="201"/>
        <v>ok</v>
      </c>
    </row>
    <row r="478" spans="1:33">
      <c r="A478" s="61">
        <v>596</v>
      </c>
      <c r="B478" s="61" t="s">
        <v>1175</v>
      </c>
      <c r="C478" s="45" t="s">
        <v>70</v>
      </c>
      <c r="D478" s="45" t="s">
        <v>975</v>
      </c>
      <c r="F478" s="80">
        <v>29000</v>
      </c>
      <c r="H478" s="64">
        <f t="shared" si="198"/>
        <v>0</v>
      </c>
      <c r="I478" s="64">
        <f t="shared" si="198"/>
        <v>0</v>
      </c>
      <c r="J478" s="64">
        <f t="shared" si="198"/>
        <v>0</v>
      </c>
      <c r="K478" s="64">
        <f t="shared" si="198"/>
        <v>0</v>
      </c>
      <c r="L478" s="64">
        <f t="shared" si="198"/>
        <v>0</v>
      </c>
      <c r="M478" s="64">
        <f t="shared" si="198"/>
        <v>0</v>
      </c>
      <c r="N478" s="64">
        <f t="shared" si="198"/>
        <v>0</v>
      </c>
      <c r="O478" s="64">
        <f t="shared" si="198"/>
        <v>0</v>
      </c>
      <c r="P478" s="64">
        <f t="shared" si="198"/>
        <v>0</v>
      </c>
      <c r="Q478" s="64">
        <f t="shared" si="198"/>
        <v>0</v>
      </c>
      <c r="R478" s="64">
        <f t="shared" si="199"/>
        <v>0</v>
      </c>
      <c r="S478" s="64">
        <f t="shared" si="199"/>
        <v>0</v>
      </c>
      <c r="T478" s="64">
        <f t="shared" si="199"/>
        <v>0</v>
      </c>
      <c r="U478" s="64">
        <f t="shared" si="199"/>
        <v>0</v>
      </c>
      <c r="V478" s="64">
        <f t="shared" si="199"/>
        <v>0</v>
      </c>
      <c r="W478" s="64">
        <f t="shared" si="199"/>
        <v>0</v>
      </c>
      <c r="X478" s="64">
        <f t="shared" si="199"/>
        <v>0</v>
      </c>
      <c r="Y478" s="64">
        <f t="shared" si="199"/>
        <v>0</v>
      </c>
      <c r="Z478" s="64">
        <f t="shared" si="199"/>
        <v>0</v>
      </c>
      <c r="AA478" s="64">
        <f t="shared" si="199"/>
        <v>0</v>
      </c>
      <c r="AB478" s="64">
        <f t="shared" si="199"/>
        <v>29000</v>
      </c>
      <c r="AC478" s="64">
        <f t="shared" si="199"/>
        <v>0</v>
      </c>
      <c r="AD478" s="64">
        <f t="shared" si="199"/>
        <v>0</v>
      </c>
      <c r="AE478" s="64">
        <f t="shared" si="199"/>
        <v>0</v>
      </c>
      <c r="AF478" s="64">
        <f t="shared" si="200"/>
        <v>29000</v>
      </c>
      <c r="AG478" s="59" t="str">
        <f t="shared" si="201"/>
        <v>ok</v>
      </c>
    </row>
    <row r="479" spans="1:33">
      <c r="A479" s="61">
        <v>597</v>
      </c>
      <c r="B479" s="61" t="s">
        <v>1041</v>
      </c>
      <c r="C479" s="45" t="s">
        <v>71</v>
      </c>
      <c r="D479" s="45" t="s">
        <v>972</v>
      </c>
      <c r="F479" s="80">
        <v>0</v>
      </c>
      <c r="H479" s="64">
        <f t="shared" si="198"/>
        <v>0</v>
      </c>
      <c r="I479" s="64">
        <f t="shared" si="198"/>
        <v>0</v>
      </c>
      <c r="J479" s="64">
        <f t="shared" si="198"/>
        <v>0</v>
      </c>
      <c r="K479" s="64">
        <f t="shared" si="198"/>
        <v>0</v>
      </c>
      <c r="L479" s="64">
        <f t="shared" si="198"/>
        <v>0</v>
      </c>
      <c r="M479" s="64">
        <f t="shared" si="198"/>
        <v>0</v>
      </c>
      <c r="N479" s="64">
        <f t="shared" si="198"/>
        <v>0</v>
      </c>
      <c r="O479" s="64">
        <f t="shared" si="198"/>
        <v>0</v>
      </c>
      <c r="P479" s="64">
        <f t="shared" si="198"/>
        <v>0</v>
      </c>
      <c r="Q479" s="64">
        <f t="shared" si="198"/>
        <v>0</v>
      </c>
      <c r="R479" s="64">
        <f t="shared" si="199"/>
        <v>0</v>
      </c>
      <c r="S479" s="64">
        <f t="shared" si="199"/>
        <v>0</v>
      </c>
      <c r="T479" s="64">
        <f t="shared" si="199"/>
        <v>0</v>
      </c>
      <c r="U479" s="64">
        <f t="shared" si="199"/>
        <v>0</v>
      </c>
      <c r="V479" s="64">
        <f t="shared" si="199"/>
        <v>0</v>
      </c>
      <c r="W479" s="64">
        <f t="shared" si="199"/>
        <v>0</v>
      </c>
      <c r="X479" s="64">
        <f t="shared" si="199"/>
        <v>0</v>
      </c>
      <c r="Y479" s="64">
        <f t="shared" si="199"/>
        <v>0</v>
      </c>
      <c r="Z479" s="64">
        <f t="shared" si="199"/>
        <v>0</v>
      </c>
      <c r="AA479" s="64">
        <f t="shared" si="199"/>
        <v>0</v>
      </c>
      <c r="AB479" s="64">
        <f t="shared" si="199"/>
        <v>0</v>
      </c>
      <c r="AC479" s="64">
        <f t="shared" si="199"/>
        <v>0</v>
      </c>
      <c r="AD479" s="64">
        <f t="shared" si="199"/>
        <v>0</v>
      </c>
      <c r="AE479" s="64">
        <f t="shared" si="199"/>
        <v>0</v>
      </c>
      <c r="AF479" s="64">
        <f t="shared" si="200"/>
        <v>0</v>
      </c>
      <c r="AG479" s="59" t="str">
        <f t="shared" si="201"/>
        <v>ok</v>
      </c>
    </row>
    <row r="480" spans="1:33">
      <c r="A480" s="61">
        <v>598</v>
      </c>
      <c r="B480" s="61" t="s">
        <v>1179</v>
      </c>
      <c r="C480" s="45" t="s">
        <v>72</v>
      </c>
      <c r="D480" s="45" t="s">
        <v>957</v>
      </c>
      <c r="F480" s="80">
        <v>54139</v>
      </c>
      <c r="H480" s="64">
        <f t="shared" si="198"/>
        <v>0</v>
      </c>
      <c r="I480" s="64">
        <f t="shared" si="198"/>
        <v>0</v>
      </c>
      <c r="J480" s="64">
        <f t="shared" si="198"/>
        <v>0</v>
      </c>
      <c r="K480" s="64">
        <f t="shared" si="198"/>
        <v>0</v>
      </c>
      <c r="L480" s="64">
        <f t="shared" si="198"/>
        <v>0</v>
      </c>
      <c r="M480" s="64">
        <f t="shared" si="198"/>
        <v>0</v>
      </c>
      <c r="N480" s="64">
        <f t="shared" si="198"/>
        <v>0</v>
      </c>
      <c r="O480" s="64">
        <f t="shared" si="198"/>
        <v>0</v>
      </c>
      <c r="P480" s="64">
        <f t="shared" si="198"/>
        <v>0</v>
      </c>
      <c r="Q480" s="64">
        <f t="shared" si="198"/>
        <v>0</v>
      </c>
      <c r="R480" s="64">
        <f t="shared" si="199"/>
        <v>6452.9949028940227</v>
      </c>
      <c r="S480" s="64">
        <f t="shared" si="199"/>
        <v>0</v>
      </c>
      <c r="T480" s="64">
        <f t="shared" si="199"/>
        <v>9470.1065739692131</v>
      </c>
      <c r="U480" s="64">
        <f t="shared" si="199"/>
        <v>15388.212036172434</v>
      </c>
      <c r="V480" s="64">
        <f t="shared" si="199"/>
        <v>3156.702191323071</v>
      </c>
      <c r="W480" s="64">
        <f t="shared" si="199"/>
        <v>5129.4040120574782</v>
      </c>
      <c r="X480" s="64">
        <f t="shared" si="199"/>
        <v>3913.0270275046691</v>
      </c>
      <c r="Y480" s="64">
        <f t="shared" si="199"/>
        <v>2969.6359185988008</v>
      </c>
      <c r="Z480" s="64">
        <f t="shared" si="199"/>
        <v>1409.2937939174933</v>
      </c>
      <c r="AA480" s="64">
        <f t="shared" si="199"/>
        <v>1861.2075031468553</v>
      </c>
      <c r="AB480" s="64">
        <f t="shared" si="199"/>
        <v>4388.4160404159757</v>
      </c>
      <c r="AC480" s="64">
        <f t="shared" si="199"/>
        <v>0</v>
      </c>
      <c r="AD480" s="64">
        <f t="shared" si="199"/>
        <v>0</v>
      </c>
      <c r="AE480" s="64">
        <f t="shared" si="199"/>
        <v>0</v>
      </c>
      <c r="AF480" s="64">
        <f t="shared" si="200"/>
        <v>54139.000000000022</v>
      </c>
      <c r="AG480" s="59" t="str">
        <f t="shared" si="201"/>
        <v>ok</v>
      </c>
    </row>
    <row r="481" spans="1:33">
      <c r="A481" s="61"/>
      <c r="B481" s="61"/>
      <c r="F481" s="80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59"/>
    </row>
    <row r="482" spans="1:33">
      <c r="A482" s="61" t="s">
        <v>109</v>
      </c>
      <c r="B482" s="61"/>
      <c r="C482" s="45" t="s">
        <v>73</v>
      </c>
      <c r="F482" s="77">
        <f t="shared" ref="F482:M482" si="202">SUM(F472:F481)</f>
        <v>4150036</v>
      </c>
      <c r="G482" s="63">
        <f t="shared" si="202"/>
        <v>0</v>
      </c>
      <c r="H482" s="63">
        <f t="shared" si="202"/>
        <v>0</v>
      </c>
      <c r="I482" s="63">
        <f t="shared" si="202"/>
        <v>0</v>
      </c>
      <c r="J482" s="63">
        <f t="shared" si="202"/>
        <v>0</v>
      </c>
      <c r="K482" s="63">
        <f t="shared" si="202"/>
        <v>0</v>
      </c>
      <c r="L482" s="63">
        <f t="shared" si="202"/>
        <v>0</v>
      </c>
      <c r="M482" s="63">
        <f t="shared" si="202"/>
        <v>0</v>
      </c>
      <c r="N482" s="63">
        <f>SUM(N472:N481)</f>
        <v>0</v>
      </c>
      <c r="O482" s="63">
        <f>SUM(O472:O481)</f>
        <v>0</v>
      </c>
      <c r="P482" s="63">
        <f>SUM(P472:P481)</f>
        <v>0</v>
      </c>
      <c r="Q482" s="63">
        <f t="shared" ref="Q482:AB482" si="203">SUM(Q472:Q481)</f>
        <v>0</v>
      </c>
      <c r="R482" s="63">
        <f t="shared" si="203"/>
        <v>347774.99490289402</v>
      </c>
      <c r="S482" s="63">
        <f t="shared" si="203"/>
        <v>0</v>
      </c>
      <c r="T482" s="63">
        <f t="shared" si="203"/>
        <v>1103907.9446739692</v>
      </c>
      <c r="U482" s="63">
        <f t="shared" si="203"/>
        <v>1626337.6239361726</v>
      </c>
      <c r="V482" s="63">
        <f t="shared" si="203"/>
        <v>367969.3148913231</v>
      </c>
      <c r="W482" s="63">
        <f t="shared" si="203"/>
        <v>542112.54131205752</v>
      </c>
      <c r="X482" s="63">
        <f t="shared" si="203"/>
        <v>71222.889426419264</v>
      </c>
      <c r="Y482" s="63">
        <f t="shared" si="203"/>
        <v>54051.77351968419</v>
      </c>
      <c r="Z482" s="63">
        <f t="shared" si="203"/>
        <v>1409.2937939174933</v>
      </c>
      <c r="AA482" s="63">
        <f t="shared" si="203"/>
        <v>1861.2075031468553</v>
      </c>
      <c r="AB482" s="63">
        <f t="shared" si="203"/>
        <v>33388.416040415977</v>
      </c>
      <c r="AC482" s="63">
        <f>SUM(AC472:AC481)</f>
        <v>0</v>
      </c>
      <c r="AD482" s="63">
        <f>SUM(AD472:AD481)</f>
        <v>0</v>
      </c>
      <c r="AE482" s="63">
        <f>SUM(AE472:AE481)</f>
        <v>0</v>
      </c>
      <c r="AF482" s="64">
        <f>SUM(H482:AE482)</f>
        <v>4150036</v>
      </c>
      <c r="AG482" s="59" t="str">
        <f>IF(ABS(AF482-F482)&lt;1,"ok","err")</f>
        <v>ok</v>
      </c>
    </row>
    <row r="483" spans="1:33">
      <c r="A483" s="61"/>
      <c r="B483" s="61"/>
      <c r="F483" s="80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G483" s="59"/>
    </row>
    <row r="484" spans="1:33">
      <c r="A484" s="61" t="s">
        <v>110</v>
      </c>
      <c r="B484" s="61"/>
      <c r="D484" s="45" t="s">
        <v>957</v>
      </c>
      <c r="F484" s="77">
        <f>F482+F463</f>
        <v>11407446</v>
      </c>
      <c r="G484" s="64">
        <f>G463+G482</f>
        <v>0</v>
      </c>
      <c r="H484" s="64">
        <f t="shared" ref="H484:M484" si="204">H482+H463</f>
        <v>0</v>
      </c>
      <c r="I484" s="64">
        <f t="shared" si="204"/>
        <v>0</v>
      </c>
      <c r="J484" s="64">
        <f t="shared" si="204"/>
        <v>0</v>
      </c>
      <c r="K484" s="64">
        <f t="shared" si="204"/>
        <v>0</v>
      </c>
      <c r="L484" s="64">
        <f t="shared" si="204"/>
        <v>0</v>
      </c>
      <c r="M484" s="64">
        <f t="shared" si="204"/>
        <v>0</v>
      </c>
      <c r="N484" s="64">
        <f>N482+N463</f>
        <v>0</v>
      </c>
      <c r="O484" s="64">
        <f>O482+O463</f>
        <v>0</v>
      </c>
      <c r="P484" s="64">
        <f>P482+P463</f>
        <v>0</v>
      </c>
      <c r="Q484" s="64">
        <f t="shared" ref="Q484:AB484" si="205">Q482+Q463</f>
        <v>0</v>
      </c>
      <c r="R484" s="64">
        <f t="shared" si="205"/>
        <v>1719697.6060611466</v>
      </c>
      <c r="S484" s="64">
        <f t="shared" si="205"/>
        <v>0</v>
      </c>
      <c r="T484" s="64">
        <f t="shared" si="205"/>
        <v>1869437.1910191881</v>
      </c>
      <c r="U484" s="64">
        <f t="shared" si="205"/>
        <v>2740990.2942512413</v>
      </c>
      <c r="V484" s="64">
        <f t="shared" si="205"/>
        <v>623145.73033972934</v>
      </c>
      <c r="W484" s="64">
        <f t="shared" si="205"/>
        <v>913663.43141708034</v>
      </c>
      <c r="X484" s="64">
        <f t="shared" si="205"/>
        <v>172897.28332443567</v>
      </c>
      <c r="Y484" s="64">
        <f t="shared" si="205"/>
        <v>131213.50278937857</v>
      </c>
      <c r="Z484" s="64">
        <f t="shared" si="205"/>
        <v>38027.771334097524</v>
      </c>
      <c r="AA484" s="64">
        <f t="shared" si="205"/>
        <v>3050958.0779915</v>
      </c>
      <c r="AB484" s="64">
        <f t="shared" si="205"/>
        <v>147415.1114722034</v>
      </c>
      <c r="AC484" s="64">
        <f>AC482+AC463</f>
        <v>0</v>
      </c>
      <c r="AD484" s="64">
        <f>AD482+AD463</f>
        <v>0</v>
      </c>
      <c r="AE484" s="64">
        <f>AE482+AE463</f>
        <v>0</v>
      </c>
      <c r="AF484" s="64">
        <f>SUM(H484:AE484)</f>
        <v>11407446</v>
      </c>
      <c r="AG484" s="59" t="str">
        <f>IF(ABS(AF484-F484)&lt;1,"ok","err")</f>
        <v>ok</v>
      </c>
    </row>
    <row r="485" spans="1:33">
      <c r="A485" s="61"/>
      <c r="B485" s="61"/>
      <c r="F485" s="80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G485" s="59"/>
    </row>
    <row r="486" spans="1:33">
      <c r="A486" s="61" t="s">
        <v>111</v>
      </c>
      <c r="B486" s="61"/>
      <c r="F486" s="77">
        <f t="shared" ref="F486:M486" si="206">F484+F448</f>
        <v>14570781</v>
      </c>
      <c r="G486" s="64">
        <f t="shared" si="206"/>
        <v>0</v>
      </c>
      <c r="H486" s="64">
        <f t="shared" si="206"/>
        <v>0</v>
      </c>
      <c r="I486" s="64">
        <f t="shared" si="206"/>
        <v>0</v>
      </c>
      <c r="J486" s="64">
        <f t="shared" si="206"/>
        <v>0</v>
      </c>
      <c r="K486" s="64">
        <f t="shared" si="206"/>
        <v>0</v>
      </c>
      <c r="L486" s="64">
        <f t="shared" si="206"/>
        <v>0</v>
      </c>
      <c r="M486" s="64">
        <f t="shared" si="206"/>
        <v>0</v>
      </c>
      <c r="N486" s="64">
        <f>N484+N448</f>
        <v>1106848.2735522904</v>
      </c>
      <c r="O486" s="64">
        <f>O484+O448</f>
        <v>1078583.8899236913</v>
      </c>
      <c r="P486" s="64">
        <f>P484+P448</f>
        <v>977902.83652401797</v>
      </c>
      <c r="Q486" s="64">
        <f t="shared" ref="Q486:AB486" si="207">Q484+Q448</f>
        <v>0</v>
      </c>
      <c r="R486" s="64">
        <f t="shared" si="207"/>
        <v>1719697.6060611466</v>
      </c>
      <c r="S486" s="64">
        <f t="shared" si="207"/>
        <v>0</v>
      </c>
      <c r="T486" s="64">
        <f t="shared" si="207"/>
        <v>1869437.1910191881</v>
      </c>
      <c r="U486" s="64">
        <f t="shared" si="207"/>
        <v>2740990.2942512413</v>
      </c>
      <c r="V486" s="64">
        <f t="shared" si="207"/>
        <v>623145.73033972934</v>
      </c>
      <c r="W486" s="64">
        <f t="shared" si="207"/>
        <v>913663.43141708034</v>
      </c>
      <c r="X486" s="64">
        <f t="shared" si="207"/>
        <v>172897.28332443567</v>
      </c>
      <c r="Y486" s="64">
        <f t="shared" si="207"/>
        <v>131213.50278937857</v>
      </c>
      <c r="Z486" s="64">
        <f t="shared" si="207"/>
        <v>38027.771334097524</v>
      </c>
      <c r="AA486" s="64">
        <f t="shared" si="207"/>
        <v>3050958.0779915</v>
      </c>
      <c r="AB486" s="64">
        <f t="shared" si="207"/>
        <v>147415.1114722034</v>
      </c>
      <c r="AC486" s="64">
        <f>AC484+AC448</f>
        <v>0</v>
      </c>
      <c r="AD486" s="64">
        <f>AD484+AD448</f>
        <v>0</v>
      </c>
      <c r="AE486" s="64">
        <f>AE484+AE448</f>
        <v>0</v>
      </c>
      <c r="AF486" s="64">
        <f>SUM(H486:AE486)</f>
        <v>14570781</v>
      </c>
      <c r="AG486" s="59" t="str">
        <f>IF(ABS(AF486-F486)&lt;1,"ok","err")</f>
        <v>ok</v>
      </c>
    </row>
    <row r="487" spans="1:33">
      <c r="A487" s="61"/>
      <c r="B487" s="61"/>
      <c r="F487" s="80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G487" s="59"/>
    </row>
    <row r="488" spans="1:33">
      <c r="A488" s="61" t="s">
        <v>342</v>
      </c>
      <c r="B488" s="61"/>
      <c r="C488" s="45" t="s">
        <v>74</v>
      </c>
      <c r="F488" s="77">
        <f>F486+F425+F432</f>
        <v>47377332</v>
      </c>
      <c r="G488" s="63">
        <f>G486+G432</f>
        <v>0</v>
      </c>
      <c r="H488" s="63">
        <f>H486+H425+H432</f>
        <v>7228707.450510161</v>
      </c>
      <c r="I488" s="63">
        <f t="shared" ref="I488:AE488" si="208">I486+I425+I432</f>
        <v>7044115.7902057134</v>
      </c>
      <c r="J488" s="63">
        <f t="shared" si="208"/>
        <v>6386578.620725682</v>
      </c>
      <c r="K488" s="63">
        <f t="shared" si="208"/>
        <v>12147149.138558444</v>
      </c>
      <c r="L488" s="63">
        <f t="shared" si="208"/>
        <v>0</v>
      </c>
      <c r="M488" s="63">
        <f t="shared" si="208"/>
        <v>0</v>
      </c>
      <c r="N488" s="63">
        <f t="shared" si="208"/>
        <v>1106848.2735522904</v>
      </c>
      <c r="O488" s="63">
        <f t="shared" si="208"/>
        <v>1078583.8899236913</v>
      </c>
      <c r="P488" s="63">
        <f t="shared" si="208"/>
        <v>977902.83652401797</v>
      </c>
      <c r="Q488" s="63">
        <f t="shared" si="208"/>
        <v>0</v>
      </c>
      <c r="R488" s="63">
        <f t="shared" si="208"/>
        <v>1719697.6060611466</v>
      </c>
      <c r="S488" s="63">
        <f t="shared" si="208"/>
        <v>0</v>
      </c>
      <c r="T488" s="63">
        <f t="shared" si="208"/>
        <v>1869437.1910191881</v>
      </c>
      <c r="U488" s="63">
        <f t="shared" si="208"/>
        <v>2740990.2942512413</v>
      </c>
      <c r="V488" s="63">
        <f t="shared" si="208"/>
        <v>623145.73033972934</v>
      </c>
      <c r="W488" s="63">
        <f t="shared" si="208"/>
        <v>913663.43141708034</v>
      </c>
      <c r="X488" s="63">
        <f t="shared" si="208"/>
        <v>172897.28332443567</v>
      </c>
      <c r="Y488" s="63">
        <f t="shared" si="208"/>
        <v>131213.50278937857</v>
      </c>
      <c r="Z488" s="63">
        <f t="shared" si="208"/>
        <v>38027.771334097524</v>
      </c>
      <c r="AA488" s="63">
        <f t="shared" si="208"/>
        <v>3050958.0779915</v>
      </c>
      <c r="AB488" s="63">
        <f t="shared" si="208"/>
        <v>147415.1114722034</v>
      </c>
      <c r="AC488" s="63">
        <f t="shared" si="208"/>
        <v>0</v>
      </c>
      <c r="AD488" s="63">
        <f t="shared" si="208"/>
        <v>0</v>
      </c>
      <c r="AE488" s="63">
        <f t="shared" si="208"/>
        <v>0</v>
      </c>
      <c r="AF488" s="64">
        <f>SUM(H488:AE488)</f>
        <v>47377331.999999993</v>
      </c>
      <c r="AG488" s="59" t="str">
        <f>IF(ABS(AF488-F488)&lt;1,"ok","err")</f>
        <v>ok</v>
      </c>
    </row>
    <row r="489" spans="1:33" ht="15">
      <c r="A489" s="66"/>
      <c r="B489" s="61"/>
      <c r="F489" s="80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G489" s="59"/>
    </row>
    <row r="490" spans="1:33" ht="15">
      <c r="A490" s="66" t="s">
        <v>1047</v>
      </c>
      <c r="B490" s="61"/>
      <c r="F490" s="80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G490" s="59"/>
    </row>
    <row r="491" spans="1:33">
      <c r="A491" s="61">
        <v>901</v>
      </c>
      <c r="B491" s="61" t="s">
        <v>1048</v>
      </c>
      <c r="C491" s="45" t="s">
        <v>75</v>
      </c>
      <c r="D491" s="45" t="s">
        <v>669</v>
      </c>
      <c r="F491" s="77">
        <v>764400.45000000007</v>
      </c>
      <c r="H491" s="64">
        <f t="shared" ref="H491:Q495" si="209">IF(VLOOKUP($D491,$C$6:$AE$651,H$2,)=0,0,((VLOOKUP($D491,$C$6:$AE$651,H$2,)/VLOOKUP($D491,$C$6:$AE$651,4,))*$F491))</f>
        <v>0</v>
      </c>
      <c r="I491" s="64">
        <f t="shared" si="209"/>
        <v>0</v>
      </c>
      <c r="J491" s="64">
        <f t="shared" si="209"/>
        <v>0</v>
      </c>
      <c r="K491" s="64">
        <f t="shared" si="209"/>
        <v>0</v>
      </c>
      <c r="L491" s="64">
        <f t="shared" si="209"/>
        <v>0</v>
      </c>
      <c r="M491" s="64">
        <f t="shared" si="209"/>
        <v>0</v>
      </c>
      <c r="N491" s="64">
        <f t="shared" si="209"/>
        <v>0</v>
      </c>
      <c r="O491" s="64">
        <f t="shared" si="209"/>
        <v>0</v>
      </c>
      <c r="P491" s="64">
        <f t="shared" si="209"/>
        <v>0</v>
      </c>
      <c r="Q491" s="64">
        <f t="shared" si="209"/>
        <v>0</v>
      </c>
      <c r="R491" s="64">
        <f t="shared" ref="R491:AE495" si="210">IF(VLOOKUP($D491,$C$6:$AE$651,R$2,)=0,0,((VLOOKUP($D491,$C$6:$AE$651,R$2,)/VLOOKUP($D491,$C$6:$AE$651,4,))*$F491))</f>
        <v>0</v>
      </c>
      <c r="S491" s="64">
        <f t="shared" si="210"/>
        <v>0</v>
      </c>
      <c r="T491" s="64">
        <f t="shared" si="210"/>
        <v>0</v>
      </c>
      <c r="U491" s="64">
        <f t="shared" si="210"/>
        <v>0</v>
      </c>
      <c r="V491" s="64">
        <f t="shared" si="210"/>
        <v>0</v>
      </c>
      <c r="W491" s="64">
        <f t="shared" si="210"/>
        <v>0</v>
      </c>
      <c r="X491" s="64">
        <f t="shared" si="210"/>
        <v>0</v>
      </c>
      <c r="Y491" s="64">
        <f t="shared" si="210"/>
        <v>0</v>
      </c>
      <c r="Z491" s="64">
        <f t="shared" si="210"/>
        <v>0</v>
      </c>
      <c r="AA491" s="64">
        <f t="shared" si="210"/>
        <v>0</v>
      </c>
      <c r="AB491" s="64">
        <f t="shared" si="210"/>
        <v>0</v>
      </c>
      <c r="AC491" s="64">
        <f t="shared" si="210"/>
        <v>764400.45000000007</v>
      </c>
      <c r="AD491" s="64">
        <f t="shared" si="210"/>
        <v>0</v>
      </c>
      <c r="AE491" s="64">
        <f t="shared" si="210"/>
        <v>0</v>
      </c>
      <c r="AF491" s="64">
        <f>SUM(H491:AE491)</f>
        <v>764400.45000000007</v>
      </c>
      <c r="AG491" s="59" t="str">
        <f>IF(ABS(AF491-F491)&lt;1,"ok","err")</f>
        <v>ok</v>
      </c>
    </row>
    <row r="492" spans="1:33">
      <c r="A492" s="61">
        <v>902</v>
      </c>
      <c r="B492" s="61" t="s">
        <v>1051</v>
      </c>
      <c r="C492" s="45" t="s">
        <v>76</v>
      </c>
      <c r="D492" s="45" t="s">
        <v>669</v>
      </c>
      <c r="F492" s="80">
        <v>303454.80000000005</v>
      </c>
      <c r="H492" s="64">
        <f t="shared" si="209"/>
        <v>0</v>
      </c>
      <c r="I492" s="64">
        <f t="shared" si="209"/>
        <v>0</v>
      </c>
      <c r="J492" s="64">
        <f t="shared" si="209"/>
        <v>0</v>
      </c>
      <c r="K492" s="64">
        <f t="shared" si="209"/>
        <v>0</v>
      </c>
      <c r="L492" s="64">
        <f t="shared" si="209"/>
        <v>0</v>
      </c>
      <c r="M492" s="64">
        <f t="shared" si="209"/>
        <v>0</v>
      </c>
      <c r="N492" s="64">
        <f t="shared" si="209"/>
        <v>0</v>
      </c>
      <c r="O492" s="64">
        <f t="shared" si="209"/>
        <v>0</v>
      </c>
      <c r="P492" s="64">
        <f t="shared" si="209"/>
        <v>0</v>
      </c>
      <c r="Q492" s="64">
        <f t="shared" si="209"/>
        <v>0</v>
      </c>
      <c r="R492" s="64">
        <f t="shared" si="210"/>
        <v>0</v>
      </c>
      <c r="S492" s="64">
        <f t="shared" si="210"/>
        <v>0</v>
      </c>
      <c r="T492" s="64">
        <f t="shared" si="210"/>
        <v>0</v>
      </c>
      <c r="U492" s="64">
        <f t="shared" si="210"/>
        <v>0</v>
      </c>
      <c r="V492" s="64">
        <f t="shared" si="210"/>
        <v>0</v>
      </c>
      <c r="W492" s="64">
        <f t="shared" si="210"/>
        <v>0</v>
      </c>
      <c r="X492" s="64">
        <f t="shared" si="210"/>
        <v>0</v>
      </c>
      <c r="Y492" s="64">
        <f t="shared" si="210"/>
        <v>0</v>
      </c>
      <c r="Z492" s="64">
        <f t="shared" si="210"/>
        <v>0</v>
      </c>
      <c r="AA492" s="64">
        <f t="shared" si="210"/>
        <v>0</v>
      </c>
      <c r="AB492" s="64">
        <f t="shared" si="210"/>
        <v>0</v>
      </c>
      <c r="AC492" s="64">
        <f t="shared" si="210"/>
        <v>303454.80000000005</v>
      </c>
      <c r="AD492" s="64">
        <f t="shared" si="210"/>
        <v>0</v>
      </c>
      <c r="AE492" s="64">
        <f t="shared" si="210"/>
        <v>0</v>
      </c>
      <c r="AF492" s="64">
        <f>SUM(H492:AE492)</f>
        <v>303454.80000000005</v>
      </c>
      <c r="AG492" s="59" t="str">
        <f>IF(ABS(AF492-F492)&lt;1,"ok","err")</f>
        <v>ok</v>
      </c>
    </row>
    <row r="493" spans="1:33">
      <c r="A493" s="61">
        <v>903</v>
      </c>
      <c r="B493" s="61" t="s">
        <v>29</v>
      </c>
      <c r="C493" s="45" t="s">
        <v>77</v>
      </c>
      <c r="D493" s="45" t="s">
        <v>669</v>
      </c>
      <c r="F493" s="80">
        <v>3128336.2</v>
      </c>
      <c r="H493" s="64">
        <f t="shared" si="209"/>
        <v>0</v>
      </c>
      <c r="I493" s="64">
        <f t="shared" si="209"/>
        <v>0</v>
      </c>
      <c r="J493" s="64">
        <f t="shared" si="209"/>
        <v>0</v>
      </c>
      <c r="K493" s="64">
        <f t="shared" si="209"/>
        <v>0</v>
      </c>
      <c r="L493" s="64">
        <f t="shared" si="209"/>
        <v>0</v>
      </c>
      <c r="M493" s="64">
        <f t="shared" si="209"/>
        <v>0</v>
      </c>
      <c r="N493" s="64">
        <f t="shared" si="209"/>
        <v>0</v>
      </c>
      <c r="O493" s="64">
        <f t="shared" si="209"/>
        <v>0</v>
      </c>
      <c r="P493" s="64">
        <f t="shared" si="209"/>
        <v>0</v>
      </c>
      <c r="Q493" s="64">
        <f t="shared" si="209"/>
        <v>0</v>
      </c>
      <c r="R493" s="64">
        <f t="shared" si="210"/>
        <v>0</v>
      </c>
      <c r="S493" s="64">
        <f t="shared" si="210"/>
        <v>0</v>
      </c>
      <c r="T493" s="64">
        <f t="shared" si="210"/>
        <v>0</v>
      </c>
      <c r="U493" s="64">
        <f t="shared" si="210"/>
        <v>0</v>
      </c>
      <c r="V493" s="64">
        <f t="shared" si="210"/>
        <v>0</v>
      </c>
      <c r="W493" s="64">
        <f t="shared" si="210"/>
        <v>0</v>
      </c>
      <c r="X493" s="64">
        <f t="shared" si="210"/>
        <v>0</v>
      </c>
      <c r="Y493" s="64">
        <f t="shared" si="210"/>
        <v>0</v>
      </c>
      <c r="Z493" s="64">
        <f t="shared" si="210"/>
        <v>0</v>
      </c>
      <c r="AA493" s="64">
        <f t="shared" si="210"/>
        <v>0</v>
      </c>
      <c r="AB493" s="64">
        <f t="shared" si="210"/>
        <v>0</v>
      </c>
      <c r="AC493" s="64">
        <f t="shared" si="210"/>
        <v>3128336.2</v>
      </c>
      <c r="AD493" s="64">
        <f t="shared" si="210"/>
        <v>0</v>
      </c>
      <c r="AE493" s="64">
        <f t="shared" si="210"/>
        <v>0</v>
      </c>
      <c r="AF493" s="64">
        <f>SUM(H493:AE493)</f>
        <v>3128336.2</v>
      </c>
      <c r="AG493" s="59" t="str">
        <f>IF(ABS(AF493-F493)&lt;1,"ok","err")</f>
        <v>ok</v>
      </c>
    </row>
    <row r="494" spans="1:33">
      <c r="A494" s="61">
        <v>904</v>
      </c>
      <c r="B494" s="61" t="s">
        <v>1054</v>
      </c>
      <c r="C494" s="45" t="s">
        <v>78</v>
      </c>
      <c r="D494" s="45" t="s">
        <v>669</v>
      </c>
      <c r="F494" s="80">
        <v>0</v>
      </c>
      <c r="H494" s="64">
        <f t="shared" si="209"/>
        <v>0</v>
      </c>
      <c r="I494" s="64">
        <f t="shared" si="209"/>
        <v>0</v>
      </c>
      <c r="J494" s="64">
        <f t="shared" si="209"/>
        <v>0</v>
      </c>
      <c r="K494" s="64">
        <f t="shared" si="209"/>
        <v>0</v>
      </c>
      <c r="L494" s="64">
        <f t="shared" si="209"/>
        <v>0</v>
      </c>
      <c r="M494" s="64">
        <f t="shared" si="209"/>
        <v>0</v>
      </c>
      <c r="N494" s="64">
        <f t="shared" si="209"/>
        <v>0</v>
      </c>
      <c r="O494" s="64">
        <f t="shared" si="209"/>
        <v>0</v>
      </c>
      <c r="P494" s="64">
        <f t="shared" si="209"/>
        <v>0</v>
      </c>
      <c r="Q494" s="64">
        <f t="shared" si="209"/>
        <v>0</v>
      </c>
      <c r="R494" s="64">
        <f t="shared" si="210"/>
        <v>0</v>
      </c>
      <c r="S494" s="64">
        <f t="shared" si="210"/>
        <v>0</v>
      </c>
      <c r="T494" s="64">
        <f t="shared" si="210"/>
        <v>0</v>
      </c>
      <c r="U494" s="64">
        <f t="shared" si="210"/>
        <v>0</v>
      </c>
      <c r="V494" s="64">
        <f t="shared" si="210"/>
        <v>0</v>
      </c>
      <c r="W494" s="64">
        <f t="shared" si="210"/>
        <v>0</v>
      </c>
      <c r="X494" s="64">
        <f t="shared" si="210"/>
        <v>0</v>
      </c>
      <c r="Y494" s="64">
        <f t="shared" si="210"/>
        <v>0</v>
      </c>
      <c r="Z494" s="64">
        <f t="shared" si="210"/>
        <v>0</v>
      </c>
      <c r="AA494" s="64">
        <f t="shared" si="210"/>
        <v>0</v>
      </c>
      <c r="AB494" s="64">
        <f t="shared" si="210"/>
        <v>0</v>
      </c>
      <c r="AC494" s="64">
        <f t="shared" si="210"/>
        <v>0</v>
      </c>
      <c r="AD494" s="64">
        <f t="shared" si="210"/>
        <v>0</v>
      </c>
      <c r="AE494" s="64">
        <f t="shared" si="210"/>
        <v>0</v>
      </c>
      <c r="AF494" s="64">
        <f>SUM(H494:AE494)</f>
        <v>0</v>
      </c>
      <c r="AG494" s="59" t="str">
        <f>IF(ABS(AF494-F494)&lt;1,"ok","err")</f>
        <v>ok</v>
      </c>
    </row>
    <row r="495" spans="1:33">
      <c r="A495" s="61">
        <v>905</v>
      </c>
      <c r="B495" s="61" t="s">
        <v>30</v>
      </c>
      <c r="C495" s="45" t="s">
        <v>77</v>
      </c>
      <c r="D495" s="45" t="s">
        <v>669</v>
      </c>
      <c r="F495" s="80">
        <v>14890.150000000001</v>
      </c>
      <c r="H495" s="64">
        <f t="shared" si="209"/>
        <v>0</v>
      </c>
      <c r="I495" s="64">
        <f t="shared" si="209"/>
        <v>0</v>
      </c>
      <c r="J495" s="64">
        <f t="shared" si="209"/>
        <v>0</v>
      </c>
      <c r="K495" s="64">
        <f t="shared" si="209"/>
        <v>0</v>
      </c>
      <c r="L495" s="64">
        <f t="shared" si="209"/>
        <v>0</v>
      </c>
      <c r="M495" s="64">
        <f t="shared" si="209"/>
        <v>0</v>
      </c>
      <c r="N495" s="64">
        <f t="shared" si="209"/>
        <v>0</v>
      </c>
      <c r="O495" s="64">
        <f t="shared" si="209"/>
        <v>0</v>
      </c>
      <c r="P495" s="64">
        <f t="shared" si="209"/>
        <v>0</v>
      </c>
      <c r="Q495" s="64">
        <f t="shared" si="209"/>
        <v>0</v>
      </c>
      <c r="R495" s="64">
        <f t="shared" si="210"/>
        <v>0</v>
      </c>
      <c r="S495" s="64">
        <f t="shared" si="210"/>
        <v>0</v>
      </c>
      <c r="T495" s="64">
        <f t="shared" si="210"/>
        <v>0</v>
      </c>
      <c r="U495" s="64">
        <f t="shared" si="210"/>
        <v>0</v>
      </c>
      <c r="V495" s="64">
        <f t="shared" si="210"/>
        <v>0</v>
      </c>
      <c r="W495" s="64">
        <f t="shared" si="210"/>
        <v>0</v>
      </c>
      <c r="X495" s="64">
        <f t="shared" si="210"/>
        <v>0</v>
      </c>
      <c r="Y495" s="64">
        <f t="shared" si="210"/>
        <v>0</v>
      </c>
      <c r="Z495" s="64">
        <f t="shared" si="210"/>
        <v>0</v>
      </c>
      <c r="AA495" s="64">
        <f t="shared" si="210"/>
        <v>0</v>
      </c>
      <c r="AB495" s="64">
        <f t="shared" si="210"/>
        <v>0</v>
      </c>
      <c r="AC495" s="64">
        <f t="shared" si="210"/>
        <v>14890.150000000001</v>
      </c>
      <c r="AD495" s="64">
        <f t="shared" si="210"/>
        <v>0</v>
      </c>
      <c r="AE495" s="64">
        <f t="shared" si="210"/>
        <v>0</v>
      </c>
      <c r="AF495" s="64">
        <f>SUM(H495:AE495)</f>
        <v>14890.150000000001</v>
      </c>
      <c r="AG495" s="59" t="str">
        <f>IF(ABS(AF495-F495)&lt;1,"ok","err")</f>
        <v>ok</v>
      </c>
    </row>
    <row r="496" spans="1:33" ht="15">
      <c r="A496" s="66"/>
      <c r="B496" s="61"/>
      <c r="F496" s="80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59"/>
    </row>
    <row r="497" spans="1:33">
      <c r="A497" s="61" t="s">
        <v>112</v>
      </c>
      <c r="B497" s="61"/>
      <c r="C497" s="45" t="s">
        <v>79</v>
      </c>
      <c r="F497" s="77">
        <f>SUM(F491:F496)</f>
        <v>4211081.6000000006</v>
      </c>
      <c r="G497" s="63">
        <f>SUM(G491:G496)</f>
        <v>0</v>
      </c>
      <c r="H497" s="63">
        <f t="shared" ref="H497:M497" si="211">SUM(H491:H496)</f>
        <v>0</v>
      </c>
      <c r="I497" s="63">
        <f t="shared" si="211"/>
        <v>0</v>
      </c>
      <c r="J497" s="63">
        <f t="shared" si="211"/>
        <v>0</v>
      </c>
      <c r="K497" s="63">
        <f t="shared" si="211"/>
        <v>0</v>
      </c>
      <c r="L497" s="63">
        <f t="shared" si="211"/>
        <v>0</v>
      </c>
      <c r="M497" s="63">
        <f t="shared" si="211"/>
        <v>0</v>
      </c>
      <c r="N497" s="63">
        <f>SUM(N491:N496)</f>
        <v>0</v>
      </c>
      <c r="O497" s="63">
        <f>SUM(O491:O496)</f>
        <v>0</v>
      </c>
      <c r="P497" s="63">
        <f>SUM(P491:P496)</f>
        <v>0</v>
      </c>
      <c r="Q497" s="63">
        <f t="shared" ref="Q497:AB497" si="212">SUM(Q491:Q496)</f>
        <v>0</v>
      </c>
      <c r="R497" s="63">
        <f t="shared" si="212"/>
        <v>0</v>
      </c>
      <c r="S497" s="63">
        <f t="shared" si="212"/>
        <v>0</v>
      </c>
      <c r="T497" s="63">
        <f t="shared" si="212"/>
        <v>0</v>
      </c>
      <c r="U497" s="63">
        <f t="shared" si="212"/>
        <v>0</v>
      </c>
      <c r="V497" s="63">
        <f t="shared" si="212"/>
        <v>0</v>
      </c>
      <c r="W497" s="63">
        <f t="shared" si="212"/>
        <v>0</v>
      </c>
      <c r="X497" s="63">
        <f t="shared" si="212"/>
        <v>0</v>
      </c>
      <c r="Y497" s="63">
        <f t="shared" si="212"/>
        <v>0</v>
      </c>
      <c r="Z497" s="63">
        <f t="shared" si="212"/>
        <v>0</v>
      </c>
      <c r="AA497" s="63">
        <f t="shared" si="212"/>
        <v>0</v>
      </c>
      <c r="AB497" s="63">
        <f t="shared" si="212"/>
        <v>0</v>
      </c>
      <c r="AC497" s="63">
        <f>SUM(AC491:AC496)</f>
        <v>4211081.6000000006</v>
      </c>
      <c r="AD497" s="63">
        <f>SUM(AD491:AD496)</f>
        <v>0</v>
      </c>
      <c r="AE497" s="63">
        <f>SUM(AE491:AE496)</f>
        <v>0</v>
      </c>
      <c r="AF497" s="64">
        <f>SUM(H497:AE497)</f>
        <v>4211081.6000000006</v>
      </c>
      <c r="AG497" s="59" t="str">
        <f>IF(ABS(AF497-F497)&lt;1,"ok","err")</f>
        <v>ok</v>
      </c>
    </row>
    <row r="498" spans="1:33">
      <c r="A498" s="61"/>
      <c r="B498" s="61"/>
      <c r="F498" s="80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G498" s="59"/>
    </row>
    <row r="499" spans="1:33" ht="15">
      <c r="A499" s="66" t="s">
        <v>1058</v>
      </c>
      <c r="B499" s="61"/>
      <c r="F499" s="80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G499" s="59"/>
    </row>
    <row r="500" spans="1:33">
      <c r="A500" s="61">
        <v>907</v>
      </c>
      <c r="B500" s="61" t="s">
        <v>1180</v>
      </c>
      <c r="C500" s="45" t="s">
        <v>80</v>
      </c>
      <c r="D500" s="45" t="s">
        <v>670</v>
      </c>
      <c r="F500" s="77">
        <v>149017</v>
      </c>
      <c r="H500" s="64">
        <f t="shared" ref="H500:Q510" si="213">IF(VLOOKUP($D500,$C$6:$AE$651,H$2,)=0,0,((VLOOKUP($D500,$C$6:$AE$651,H$2,)/VLOOKUP($D500,$C$6:$AE$651,4,))*$F500))</f>
        <v>0</v>
      </c>
      <c r="I500" s="64">
        <f t="shared" si="213"/>
        <v>0</v>
      </c>
      <c r="J500" s="64">
        <f t="shared" si="213"/>
        <v>0</v>
      </c>
      <c r="K500" s="64">
        <f t="shared" si="213"/>
        <v>0</v>
      </c>
      <c r="L500" s="64">
        <f t="shared" si="213"/>
        <v>0</v>
      </c>
      <c r="M500" s="64">
        <f t="shared" si="213"/>
        <v>0</v>
      </c>
      <c r="N500" s="64">
        <f t="shared" si="213"/>
        <v>0</v>
      </c>
      <c r="O500" s="64">
        <f t="shared" si="213"/>
        <v>0</v>
      </c>
      <c r="P500" s="64">
        <f t="shared" si="213"/>
        <v>0</v>
      </c>
      <c r="Q500" s="64">
        <f t="shared" si="213"/>
        <v>0</v>
      </c>
      <c r="R500" s="64">
        <f t="shared" ref="R500:AE510" si="214">IF(VLOOKUP($D500,$C$6:$AE$651,R$2,)=0,0,((VLOOKUP($D500,$C$6:$AE$651,R$2,)/VLOOKUP($D500,$C$6:$AE$651,4,))*$F500))</f>
        <v>0</v>
      </c>
      <c r="S500" s="64">
        <f t="shared" si="214"/>
        <v>0</v>
      </c>
      <c r="T500" s="64">
        <f t="shared" si="214"/>
        <v>0</v>
      </c>
      <c r="U500" s="64">
        <f t="shared" si="214"/>
        <v>0</v>
      </c>
      <c r="V500" s="64">
        <f t="shared" si="214"/>
        <v>0</v>
      </c>
      <c r="W500" s="64">
        <f t="shared" si="214"/>
        <v>0</v>
      </c>
      <c r="X500" s="64">
        <f t="shared" si="214"/>
        <v>0</v>
      </c>
      <c r="Y500" s="64">
        <f t="shared" si="214"/>
        <v>0</v>
      </c>
      <c r="Z500" s="64">
        <f t="shared" si="214"/>
        <v>0</v>
      </c>
      <c r="AA500" s="64">
        <f t="shared" si="214"/>
        <v>0</v>
      </c>
      <c r="AB500" s="64">
        <f t="shared" si="214"/>
        <v>0</v>
      </c>
      <c r="AC500" s="64">
        <f t="shared" si="214"/>
        <v>0</v>
      </c>
      <c r="AD500" s="64">
        <f t="shared" si="214"/>
        <v>149017</v>
      </c>
      <c r="AE500" s="64">
        <f t="shared" si="214"/>
        <v>0</v>
      </c>
      <c r="AF500" s="64">
        <f t="shared" ref="AF500:AF510" si="215">SUM(H500:AE500)</f>
        <v>149017</v>
      </c>
      <c r="AG500" s="59" t="str">
        <f t="shared" ref="AG500:AG510" si="216">IF(ABS(AF500-F500)&lt;1,"ok","err")</f>
        <v>ok</v>
      </c>
    </row>
    <row r="501" spans="1:33">
      <c r="A501" s="61">
        <v>908</v>
      </c>
      <c r="B501" s="61" t="s">
        <v>1061</v>
      </c>
      <c r="C501" s="45" t="s">
        <v>81</v>
      </c>
      <c r="D501" s="45" t="s">
        <v>670</v>
      </c>
      <c r="F501" s="80">
        <v>754932.44</v>
      </c>
      <c r="H501" s="64">
        <f t="shared" si="213"/>
        <v>0</v>
      </c>
      <c r="I501" s="64">
        <f t="shared" si="213"/>
        <v>0</v>
      </c>
      <c r="J501" s="64">
        <f t="shared" si="213"/>
        <v>0</v>
      </c>
      <c r="K501" s="64">
        <f t="shared" si="213"/>
        <v>0</v>
      </c>
      <c r="L501" s="64">
        <f t="shared" si="213"/>
        <v>0</v>
      </c>
      <c r="M501" s="64">
        <f t="shared" si="213"/>
        <v>0</v>
      </c>
      <c r="N501" s="64">
        <f t="shared" si="213"/>
        <v>0</v>
      </c>
      <c r="O501" s="64">
        <f t="shared" si="213"/>
        <v>0</v>
      </c>
      <c r="P501" s="64">
        <f t="shared" si="213"/>
        <v>0</v>
      </c>
      <c r="Q501" s="64">
        <f t="shared" si="213"/>
        <v>0</v>
      </c>
      <c r="R501" s="64">
        <f t="shared" si="214"/>
        <v>0</v>
      </c>
      <c r="S501" s="64">
        <f t="shared" si="214"/>
        <v>0</v>
      </c>
      <c r="T501" s="64">
        <f t="shared" si="214"/>
        <v>0</v>
      </c>
      <c r="U501" s="64">
        <f t="shared" si="214"/>
        <v>0</v>
      </c>
      <c r="V501" s="64">
        <f t="shared" si="214"/>
        <v>0</v>
      </c>
      <c r="W501" s="64">
        <f t="shared" si="214"/>
        <v>0</v>
      </c>
      <c r="X501" s="64">
        <f t="shared" si="214"/>
        <v>0</v>
      </c>
      <c r="Y501" s="64">
        <f t="shared" si="214"/>
        <v>0</v>
      </c>
      <c r="Z501" s="64">
        <f t="shared" si="214"/>
        <v>0</v>
      </c>
      <c r="AA501" s="64">
        <f t="shared" si="214"/>
        <v>0</v>
      </c>
      <c r="AB501" s="64">
        <f t="shared" si="214"/>
        <v>0</v>
      </c>
      <c r="AC501" s="64">
        <f t="shared" si="214"/>
        <v>0</v>
      </c>
      <c r="AD501" s="64">
        <f t="shared" si="214"/>
        <v>754932.44</v>
      </c>
      <c r="AE501" s="64">
        <f t="shared" si="214"/>
        <v>0</v>
      </c>
      <c r="AF501" s="64">
        <f t="shared" si="215"/>
        <v>754932.44</v>
      </c>
      <c r="AG501" s="59" t="str">
        <f t="shared" si="216"/>
        <v>ok</v>
      </c>
    </row>
    <row r="502" spans="1:33">
      <c r="A502" s="61">
        <v>908</v>
      </c>
      <c r="B502" s="61" t="s">
        <v>31</v>
      </c>
      <c r="C502" s="45" t="s">
        <v>82</v>
      </c>
      <c r="D502" s="45" t="s">
        <v>670</v>
      </c>
      <c r="F502" s="80">
        <v>0</v>
      </c>
      <c r="H502" s="64">
        <f t="shared" si="213"/>
        <v>0</v>
      </c>
      <c r="I502" s="64">
        <f t="shared" si="213"/>
        <v>0</v>
      </c>
      <c r="J502" s="64">
        <f t="shared" si="213"/>
        <v>0</v>
      </c>
      <c r="K502" s="64">
        <f t="shared" si="213"/>
        <v>0</v>
      </c>
      <c r="L502" s="64">
        <f t="shared" si="213"/>
        <v>0</v>
      </c>
      <c r="M502" s="64">
        <f t="shared" si="213"/>
        <v>0</v>
      </c>
      <c r="N502" s="64">
        <f t="shared" si="213"/>
        <v>0</v>
      </c>
      <c r="O502" s="64">
        <f t="shared" si="213"/>
        <v>0</v>
      </c>
      <c r="P502" s="64">
        <f t="shared" si="213"/>
        <v>0</v>
      </c>
      <c r="Q502" s="64">
        <f t="shared" si="213"/>
        <v>0</v>
      </c>
      <c r="R502" s="64">
        <f t="shared" si="214"/>
        <v>0</v>
      </c>
      <c r="S502" s="64">
        <f t="shared" si="214"/>
        <v>0</v>
      </c>
      <c r="T502" s="64">
        <f t="shared" si="214"/>
        <v>0</v>
      </c>
      <c r="U502" s="64">
        <f t="shared" si="214"/>
        <v>0</v>
      </c>
      <c r="V502" s="64">
        <f t="shared" si="214"/>
        <v>0</v>
      </c>
      <c r="W502" s="64">
        <f t="shared" si="214"/>
        <v>0</v>
      </c>
      <c r="X502" s="64">
        <f t="shared" si="214"/>
        <v>0</v>
      </c>
      <c r="Y502" s="64">
        <f t="shared" si="214"/>
        <v>0</v>
      </c>
      <c r="Z502" s="64">
        <f t="shared" si="214"/>
        <v>0</v>
      </c>
      <c r="AA502" s="64">
        <f t="shared" si="214"/>
        <v>0</v>
      </c>
      <c r="AB502" s="64">
        <f t="shared" si="214"/>
        <v>0</v>
      </c>
      <c r="AC502" s="64">
        <f t="shared" si="214"/>
        <v>0</v>
      </c>
      <c r="AD502" s="64">
        <f t="shared" si="214"/>
        <v>0</v>
      </c>
      <c r="AE502" s="64">
        <f t="shared" si="214"/>
        <v>0</v>
      </c>
      <c r="AF502" s="64">
        <f t="shared" si="215"/>
        <v>0</v>
      </c>
      <c r="AG502" s="59" t="str">
        <f t="shared" si="216"/>
        <v>ok</v>
      </c>
    </row>
    <row r="503" spans="1:33">
      <c r="A503" s="61">
        <v>909</v>
      </c>
      <c r="B503" s="61" t="s">
        <v>1063</v>
      </c>
      <c r="C503" s="45" t="s">
        <v>83</v>
      </c>
      <c r="D503" s="45" t="s">
        <v>670</v>
      </c>
      <c r="F503" s="80">
        <v>0</v>
      </c>
      <c r="H503" s="64">
        <f t="shared" si="213"/>
        <v>0</v>
      </c>
      <c r="I503" s="64">
        <f t="shared" si="213"/>
        <v>0</v>
      </c>
      <c r="J503" s="64">
        <f t="shared" si="213"/>
        <v>0</v>
      </c>
      <c r="K503" s="64">
        <f t="shared" si="213"/>
        <v>0</v>
      </c>
      <c r="L503" s="64">
        <f t="shared" si="213"/>
        <v>0</v>
      </c>
      <c r="M503" s="64">
        <f t="shared" si="213"/>
        <v>0</v>
      </c>
      <c r="N503" s="64">
        <f t="shared" si="213"/>
        <v>0</v>
      </c>
      <c r="O503" s="64">
        <f t="shared" si="213"/>
        <v>0</v>
      </c>
      <c r="P503" s="64">
        <f t="shared" si="213"/>
        <v>0</v>
      </c>
      <c r="Q503" s="64">
        <f t="shared" si="213"/>
        <v>0</v>
      </c>
      <c r="R503" s="64">
        <f t="shared" si="214"/>
        <v>0</v>
      </c>
      <c r="S503" s="64">
        <f t="shared" si="214"/>
        <v>0</v>
      </c>
      <c r="T503" s="64">
        <f t="shared" si="214"/>
        <v>0</v>
      </c>
      <c r="U503" s="64">
        <f t="shared" si="214"/>
        <v>0</v>
      </c>
      <c r="V503" s="64">
        <f t="shared" si="214"/>
        <v>0</v>
      </c>
      <c r="W503" s="64">
        <f t="shared" si="214"/>
        <v>0</v>
      </c>
      <c r="X503" s="64">
        <f t="shared" si="214"/>
        <v>0</v>
      </c>
      <c r="Y503" s="64">
        <f t="shared" si="214"/>
        <v>0</v>
      </c>
      <c r="Z503" s="64">
        <f t="shared" si="214"/>
        <v>0</v>
      </c>
      <c r="AA503" s="64">
        <f t="shared" si="214"/>
        <v>0</v>
      </c>
      <c r="AB503" s="64">
        <f t="shared" si="214"/>
        <v>0</v>
      </c>
      <c r="AC503" s="64">
        <f t="shared" si="214"/>
        <v>0</v>
      </c>
      <c r="AD503" s="64">
        <f t="shared" si="214"/>
        <v>0</v>
      </c>
      <c r="AE503" s="64">
        <f t="shared" si="214"/>
        <v>0</v>
      </c>
      <c r="AF503" s="64">
        <f t="shared" si="215"/>
        <v>0</v>
      </c>
      <c r="AG503" s="59" t="str">
        <f t="shared" si="216"/>
        <v>ok</v>
      </c>
    </row>
    <row r="504" spans="1:33">
      <c r="A504" s="61">
        <v>909</v>
      </c>
      <c r="B504" s="61" t="s">
        <v>33</v>
      </c>
      <c r="C504" s="45" t="s">
        <v>84</v>
      </c>
      <c r="D504" s="45" t="s">
        <v>670</v>
      </c>
      <c r="F504" s="80">
        <v>0</v>
      </c>
      <c r="H504" s="64">
        <f t="shared" si="213"/>
        <v>0</v>
      </c>
      <c r="I504" s="64">
        <f t="shared" si="213"/>
        <v>0</v>
      </c>
      <c r="J504" s="64">
        <f t="shared" si="213"/>
        <v>0</v>
      </c>
      <c r="K504" s="64">
        <f t="shared" si="213"/>
        <v>0</v>
      </c>
      <c r="L504" s="64">
        <f t="shared" si="213"/>
        <v>0</v>
      </c>
      <c r="M504" s="64">
        <f t="shared" si="213"/>
        <v>0</v>
      </c>
      <c r="N504" s="64">
        <f t="shared" si="213"/>
        <v>0</v>
      </c>
      <c r="O504" s="64">
        <f t="shared" si="213"/>
        <v>0</v>
      </c>
      <c r="P504" s="64">
        <f t="shared" si="213"/>
        <v>0</v>
      </c>
      <c r="Q504" s="64">
        <f t="shared" si="213"/>
        <v>0</v>
      </c>
      <c r="R504" s="64">
        <f t="shared" si="214"/>
        <v>0</v>
      </c>
      <c r="S504" s="64">
        <f t="shared" si="214"/>
        <v>0</v>
      </c>
      <c r="T504" s="64">
        <f t="shared" si="214"/>
        <v>0</v>
      </c>
      <c r="U504" s="64">
        <f t="shared" si="214"/>
        <v>0</v>
      </c>
      <c r="V504" s="64">
        <f t="shared" si="214"/>
        <v>0</v>
      </c>
      <c r="W504" s="64">
        <f t="shared" si="214"/>
        <v>0</v>
      </c>
      <c r="X504" s="64">
        <f t="shared" si="214"/>
        <v>0</v>
      </c>
      <c r="Y504" s="64">
        <f t="shared" si="214"/>
        <v>0</v>
      </c>
      <c r="Z504" s="64">
        <f t="shared" si="214"/>
        <v>0</v>
      </c>
      <c r="AA504" s="64">
        <f t="shared" si="214"/>
        <v>0</v>
      </c>
      <c r="AB504" s="64">
        <f t="shared" si="214"/>
        <v>0</v>
      </c>
      <c r="AC504" s="64">
        <f t="shared" si="214"/>
        <v>0</v>
      </c>
      <c r="AD504" s="64">
        <f t="shared" si="214"/>
        <v>0</v>
      </c>
      <c r="AE504" s="64">
        <f t="shared" si="214"/>
        <v>0</v>
      </c>
      <c r="AF504" s="64">
        <f t="shared" si="215"/>
        <v>0</v>
      </c>
      <c r="AG504" s="59" t="str">
        <f t="shared" si="216"/>
        <v>ok</v>
      </c>
    </row>
    <row r="505" spans="1:33">
      <c r="A505" s="61">
        <v>910</v>
      </c>
      <c r="B505" s="61" t="s">
        <v>1065</v>
      </c>
      <c r="C505" s="45" t="s">
        <v>85</v>
      </c>
      <c r="D505" s="45" t="s">
        <v>670</v>
      </c>
      <c r="F505" s="80">
        <v>0</v>
      </c>
      <c r="H505" s="64">
        <f t="shared" si="213"/>
        <v>0</v>
      </c>
      <c r="I505" s="64">
        <f t="shared" si="213"/>
        <v>0</v>
      </c>
      <c r="J505" s="64">
        <f t="shared" si="213"/>
        <v>0</v>
      </c>
      <c r="K505" s="64">
        <f t="shared" si="213"/>
        <v>0</v>
      </c>
      <c r="L505" s="64">
        <f t="shared" si="213"/>
        <v>0</v>
      </c>
      <c r="M505" s="64">
        <f t="shared" si="213"/>
        <v>0</v>
      </c>
      <c r="N505" s="64">
        <f t="shared" si="213"/>
        <v>0</v>
      </c>
      <c r="O505" s="64">
        <f t="shared" si="213"/>
        <v>0</v>
      </c>
      <c r="P505" s="64">
        <f t="shared" si="213"/>
        <v>0</v>
      </c>
      <c r="Q505" s="64">
        <f t="shared" si="213"/>
        <v>0</v>
      </c>
      <c r="R505" s="64">
        <f t="shared" si="214"/>
        <v>0</v>
      </c>
      <c r="S505" s="64">
        <f t="shared" si="214"/>
        <v>0</v>
      </c>
      <c r="T505" s="64">
        <f t="shared" si="214"/>
        <v>0</v>
      </c>
      <c r="U505" s="64">
        <f t="shared" si="214"/>
        <v>0</v>
      </c>
      <c r="V505" s="64">
        <f t="shared" si="214"/>
        <v>0</v>
      </c>
      <c r="W505" s="64">
        <f t="shared" si="214"/>
        <v>0</v>
      </c>
      <c r="X505" s="64">
        <f t="shared" si="214"/>
        <v>0</v>
      </c>
      <c r="Y505" s="64">
        <f t="shared" si="214"/>
        <v>0</v>
      </c>
      <c r="Z505" s="64">
        <f t="shared" si="214"/>
        <v>0</v>
      </c>
      <c r="AA505" s="64">
        <f t="shared" si="214"/>
        <v>0</v>
      </c>
      <c r="AB505" s="64">
        <f t="shared" si="214"/>
        <v>0</v>
      </c>
      <c r="AC505" s="64">
        <f t="shared" si="214"/>
        <v>0</v>
      </c>
      <c r="AD505" s="64">
        <f t="shared" si="214"/>
        <v>0</v>
      </c>
      <c r="AE505" s="64">
        <f t="shared" si="214"/>
        <v>0</v>
      </c>
      <c r="AF505" s="64">
        <f t="shared" si="215"/>
        <v>0</v>
      </c>
      <c r="AG505" s="59" t="str">
        <f t="shared" si="216"/>
        <v>ok</v>
      </c>
    </row>
    <row r="506" spans="1:33">
      <c r="A506" s="61">
        <v>911</v>
      </c>
      <c r="B506" s="61" t="s">
        <v>150</v>
      </c>
      <c r="C506" s="45" t="s">
        <v>173</v>
      </c>
      <c r="D506" s="45" t="s">
        <v>670</v>
      </c>
      <c r="F506" s="80">
        <v>0</v>
      </c>
      <c r="H506" s="64">
        <f t="shared" si="213"/>
        <v>0</v>
      </c>
      <c r="I506" s="64">
        <f t="shared" si="213"/>
        <v>0</v>
      </c>
      <c r="J506" s="64">
        <f t="shared" si="213"/>
        <v>0</v>
      </c>
      <c r="K506" s="64">
        <f t="shared" si="213"/>
        <v>0</v>
      </c>
      <c r="L506" s="64">
        <f t="shared" si="213"/>
        <v>0</v>
      </c>
      <c r="M506" s="64">
        <f t="shared" si="213"/>
        <v>0</v>
      </c>
      <c r="N506" s="64">
        <f t="shared" si="213"/>
        <v>0</v>
      </c>
      <c r="O506" s="64">
        <f t="shared" si="213"/>
        <v>0</v>
      </c>
      <c r="P506" s="64">
        <f t="shared" si="213"/>
        <v>0</v>
      </c>
      <c r="Q506" s="64">
        <f t="shared" si="213"/>
        <v>0</v>
      </c>
      <c r="R506" s="64">
        <f t="shared" si="214"/>
        <v>0</v>
      </c>
      <c r="S506" s="64">
        <f t="shared" si="214"/>
        <v>0</v>
      </c>
      <c r="T506" s="64">
        <f t="shared" si="214"/>
        <v>0</v>
      </c>
      <c r="U506" s="64">
        <f t="shared" si="214"/>
        <v>0</v>
      </c>
      <c r="V506" s="64">
        <f t="shared" si="214"/>
        <v>0</v>
      </c>
      <c r="W506" s="64">
        <f t="shared" si="214"/>
        <v>0</v>
      </c>
      <c r="X506" s="64">
        <f t="shared" si="214"/>
        <v>0</v>
      </c>
      <c r="Y506" s="64">
        <f t="shared" si="214"/>
        <v>0</v>
      </c>
      <c r="Z506" s="64">
        <f t="shared" si="214"/>
        <v>0</v>
      </c>
      <c r="AA506" s="64">
        <f t="shared" si="214"/>
        <v>0</v>
      </c>
      <c r="AB506" s="64">
        <f t="shared" si="214"/>
        <v>0</v>
      </c>
      <c r="AC506" s="64">
        <f t="shared" si="214"/>
        <v>0</v>
      </c>
      <c r="AD506" s="64">
        <f t="shared" si="214"/>
        <v>0</v>
      </c>
      <c r="AE506" s="64">
        <f t="shared" si="214"/>
        <v>0</v>
      </c>
      <c r="AF506" s="64">
        <f t="shared" si="215"/>
        <v>0</v>
      </c>
      <c r="AG506" s="59" t="str">
        <f t="shared" si="216"/>
        <v>ok</v>
      </c>
    </row>
    <row r="507" spans="1:33">
      <c r="A507" s="61">
        <v>912</v>
      </c>
      <c r="B507" s="61" t="s">
        <v>150</v>
      </c>
      <c r="C507" s="45" t="s">
        <v>153</v>
      </c>
      <c r="D507" s="45" t="s">
        <v>670</v>
      </c>
      <c r="F507" s="80">
        <v>0</v>
      </c>
      <c r="H507" s="64">
        <f t="shared" si="213"/>
        <v>0</v>
      </c>
      <c r="I507" s="64">
        <f t="shared" si="213"/>
        <v>0</v>
      </c>
      <c r="J507" s="64">
        <f t="shared" si="213"/>
        <v>0</v>
      </c>
      <c r="K507" s="64">
        <f t="shared" si="213"/>
        <v>0</v>
      </c>
      <c r="L507" s="64">
        <f t="shared" si="213"/>
        <v>0</v>
      </c>
      <c r="M507" s="64">
        <f t="shared" si="213"/>
        <v>0</v>
      </c>
      <c r="N507" s="64">
        <f t="shared" si="213"/>
        <v>0</v>
      </c>
      <c r="O507" s="64">
        <f t="shared" si="213"/>
        <v>0</v>
      </c>
      <c r="P507" s="64">
        <f t="shared" si="213"/>
        <v>0</v>
      </c>
      <c r="Q507" s="64">
        <f t="shared" si="213"/>
        <v>0</v>
      </c>
      <c r="R507" s="64">
        <f t="shared" si="214"/>
        <v>0</v>
      </c>
      <c r="S507" s="64">
        <f t="shared" si="214"/>
        <v>0</v>
      </c>
      <c r="T507" s="64">
        <f t="shared" si="214"/>
        <v>0</v>
      </c>
      <c r="U507" s="64">
        <f t="shared" si="214"/>
        <v>0</v>
      </c>
      <c r="V507" s="64">
        <f t="shared" si="214"/>
        <v>0</v>
      </c>
      <c r="W507" s="64">
        <f t="shared" si="214"/>
        <v>0</v>
      </c>
      <c r="X507" s="64">
        <f t="shared" si="214"/>
        <v>0</v>
      </c>
      <c r="Y507" s="64">
        <f t="shared" si="214"/>
        <v>0</v>
      </c>
      <c r="Z507" s="64">
        <f t="shared" si="214"/>
        <v>0</v>
      </c>
      <c r="AA507" s="64">
        <f t="shared" si="214"/>
        <v>0</v>
      </c>
      <c r="AB507" s="64">
        <f t="shared" si="214"/>
        <v>0</v>
      </c>
      <c r="AC507" s="64">
        <f t="shared" si="214"/>
        <v>0</v>
      </c>
      <c r="AD507" s="64">
        <f t="shared" si="214"/>
        <v>0</v>
      </c>
      <c r="AE507" s="64">
        <f t="shared" si="214"/>
        <v>0</v>
      </c>
      <c r="AF507" s="64">
        <f t="shared" si="215"/>
        <v>0</v>
      </c>
      <c r="AG507" s="59" t="str">
        <f t="shared" si="216"/>
        <v>ok</v>
      </c>
    </row>
    <row r="508" spans="1:33">
      <c r="A508" s="61">
        <v>913</v>
      </c>
      <c r="B508" s="61" t="s">
        <v>139</v>
      </c>
      <c r="C508" s="45" t="s">
        <v>154</v>
      </c>
      <c r="D508" s="45" t="s">
        <v>670</v>
      </c>
      <c r="F508" s="80">
        <v>0</v>
      </c>
      <c r="H508" s="64">
        <f t="shared" si="213"/>
        <v>0</v>
      </c>
      <c r="I508" s="64">
        <f t="shared" si="213"/>
        <v>0</v>
      </c>
      <c r="J508" s="64">
        <f t="shared" si="213"/>
        <v>0</v>
      </c>
      <c r="K508" s="64">
        <f t="shared" si="213"/>
        <v>0</v>
      </c>
      <c r="L508" s="64">
        <f t="shared" si="213"/>
        <v>0</v>
      </c>
      <c r="M508" s="64">
        <f t="shared" si="213"/>
        <v>0</v>
      </c>
      <c r="N508" s="64">
        <f t="shared" si="213"/>
        <v>0</v>
      </c>
      <c r="O508" s="64">
        <f t="shared" si="213"/>
        <v>0</v>
      </c>
      <c r="P508" s="64">
        <f t="shared" si="213"/>
        <v>0</v>
      </c>
      <c r="Q508" s="64">
        <f t="shared" si="213"/>
        <v>0</v>
      </c>
      <c r="R508" s="64">
        <f t="shared" si="214"/>
        <v>0</v>
      </c>
      <c r="S508" s="64">
        <f t="shared" si="214"/>
        <v>0</v>
      </c>
      <c r="T508" s="64">
        <f t="shared" si="214"/>
        <v>0</v>
      </c>
      <c r="U508" s="64">
        <f t="shared" si="214"/>
        <v>0</v>
      </c>
      <c r="V508" s="64">
        <f t="shared" si="214"/>
        <v>0</v>
      </c>
      <c r="W508" s="64">
        <f t="shared" si="214"/>
        <v>0</v>
      </c>
      <c r="X508" s="64">
        <f t="shared" si="214"/>
        <v>0</v>
      </c>
      <c r="Y508" s="64">
        <f t="shared" si="214"/>
        <v>0</v>
      </c>
      <c r="Z508" s="64">
        <f t="shared" si="214"/>
        <v>0</v>
      </c>
      <c r="AA508" s="64">
        <f t="shared" si="214"/>
        <v>0</v>
      </c>
      <c r="AB508" s="64">
        <f t="shared" si="214"/>
        <v>0</v>
      </c>
      <c r="AC508" s="64">
        <f t="shared" si="214"/>
        <v>0</v>
      </c>
      <c r="AD508" s="64">
        <f t="shared" si="214"/>
        <v>0</v>
      </c>
      <c r="AE508" s="64">
        <f t="shared" si="214"/>
        <v>0</v>
      </c>
      <c r="AF508" s="64">
        <f t="shared" si="215"/>
        <v>0</v>
      </c>
      <c r="AG508" s="59" t="str">
        <f t="shared" si="216"/>
        <v>ok</v>
      </c>
    </row>
    <row r="509" spans="1:33">
      <c r="A509" s="61">
        <v>915</v>
      </c>
      <c r="B509" s="61" t="s">
        <v>161</v>
      </c>
      <c r="C509" s="45" t="s">
        <v>165</v>
      </c>
      <c r="D509" s="45" t="s">
        <v>670</v>
      </c>
      <c r="F509" s="80">
        <v>0</v>
      </c>
      <c r="H509" s="64">
        <f t="shared" si="213"/>
        <v>0</v>
      </c>
      <c r="I509" s="64">
        <f t="shared" si="213"/>
        <v>0</v>
      </c>
      <c r="J509" s="64">
        <f t="shared" si="213"/>
        <v>0</v>
      </c>
      <c r="K509" s="64">
        <f t="shared" si="213"/>
        <v>0</v>
      </c>
      <c r="L509" s="64">
        <f t="shared" si="213"/>
        <v>0</v>
      </c>
      <c r="M509" s="64">
        <f t="shared" si="213"/>
        <v>0</v>
      </c>
      <c r="N509" s="64">
        <f t="shared" si="213"/>
        <v>0</v>
      </c>
      <c r="O509" s="64">
        <f t="shared" si="213"/>
        <v>0</v>
      </c>
      <c r="P509" s="64">
        <f t="shared" si="213"/>
        <v>0</v>
      </c>
      <c r="Q509" s="64">
        <f t="shared" si="213"/>
        <v>0</v>
      </c>
      <c r="R509" s="64">
        <f t="shared" si="214"/>
        <v>0</v>
      </c>
      <c r="S509" s="64">
        <f t="shared" si="214"/>
        <v>0</v>
      </c>
      <c r="T509" s="64">
        <f t="shared" si="214"/>
        <v>0</v>
      </c>
      <c r="U509" s="64">
        <f t="shared" si="214"/>
        <v>0</v>
      </c>
      <c r="V509" s="64">
        <f t="shared" si="214"/>
        <v>0</v>
      </c>
      <c r="W509" s="64">
        <f t="shared" si="214"/>
        <v>0</v>
      </c>
      <c r="X509" s="64">
        <f t="shared" si="214"/>
        <v>0</v>
      </c>
      <c r="Y509" s="64">
        <f t="shared" si="214"/>
        <v>0</v>
      </c>
      <c r="Z509" s="64">
        <f t="shared" si="214"/>
        <v>0</v>
      </c>
      <c r="AA509" s="64">
        <f t="shared" si="214"/>
        <v>0</v>
      </c>
      <c r="AB509" s="64">
        <f t="shared" si="214"/>
        <v>0</v>
      </c>
      <c r="AC509" s="64">
        <f t="shared" si="214"/>
        <v>0</v>
      </c>
      <c r="AD509" s="64">
        <f t="shared" si="214"/>
        <v>0</v>
      </c>
      <c r="AE509" s="64">
        <f t="shared" si="214"/>
        <v>0</v>
      </c>
      <c r="AF509" s="64">
        <f t="shared" si="215"/>
        <v>0</v>
      </c>
      <c r="AG509" s="59" t="str">
        <f t="shared" si="216"/>
        <v>ok</v>
      </c>
    </row>
    <row r="510" spans="1:33">
      <c r="A510" s="61">
        <v>916</v>
      </c>
      <c r="B510" s="61" t="s">
        <v>162</v>
      </c>
      <c r="C510" s="45" t="s">
        <v>166</v>
      </c>
      <c r="D510" s="45" t="s">
        <v>670</v>
      </c>
      <c r="F510" s="80">
        <v>0</v>
      </c>
      <c r="H510" s="64">
        <f t="shared" si="213"/>
        <v>0</v>
      </c>
      <c r="I510" s="64">
        <f t="shared" si="213"/>
        <v>0</v>
      </c>
      <c r="J510" s="64">
        <f t="shared" si="213"/>
        <v>0</v>
      </c>
      <c r="K510" s="64">
        <f t="shared" si="213"/>
        <v>0</v>
      </c>
      <c r="L510" s="64">
        <f t="shared" si="213"/>
        <v>0</v>
      </c>
      <c r="M510" s="64">
        <f t="shared" si="213"/>
        <v>0</v>
      </c>
      <c r="N510" s="64">
        <f t="shared" si="213"/>
        <v>0</v>
      </c>
      <c r="O510" s="64">
        <f t="shared" si="213"/>
        <v>0</v>
      </c>
      <c r="P510" s="64">
        <f t="shared" si="213"/>
        <v>0</v>
      </c>
      <c r="Q510" s="64">
        <f t="shared" si="213"/>
        <v>0</v>
      </c>
      <c r="R510" s="64">
        <f t="shared" si="214"/>
        <v>0</v>
      </c>
      <c r="S510" s="64">
        <f t="shared" si="214"/>
        <v>0</v>
      </c>
      <c r="T510" s="64">
        <f t="shared" si="214"/>
        <v>0</v>
      </c>
      <c r="U510" s="64">
        <f t="shared" si="214"/>
        <v>0</v>
      </c>
      <c r="V510" s="64">
        <f t="shared" si="214"/>
        <v>0</v>
      </c>
      <c r="W510" s="64">
        <f t="shared" si="214"/>
        <v>0</v>
      </c>
      <c r="X510" s="64">
        <f t="shared" si="214"/>
        <v>0</v>
      </c>
      <c r="Y510" s="64">
        <f t="shared" si="214"/>
        <v>0</v>
      </c>
      <c r="Z510" s="64">
        <f t="shared" si="214"/>
        <v>0</v>
      </c>
      <c r="AA510" s="64">
        <f t="shared" si="214"/>
        <v>0</v>
      </c>
      <c r="AB510" s="64">
        <f t="shared" si="214"/>
        <v>0</v>
      </c>
      <c r="AC510" s="64">
        <f t="shared" si="214"/>
        <v>0</v>
      </c>
      <c r="AD510" s="64">
        <f t="shared" si="214"/>
        <v>0</v>
      </c>
      <c r="AE510" s="64">
        <f t="shared" si="214"/>
        <v>0</v>
      </c>
      <c r="AF510" s="64">
        <f t="shared" si="215"/>
        <v>0</v>
      </c>
      <c r="AG510" s="59" t="str">
        <f t="shared" si="216"/>
        <v>ok</v>
      </c>
    </row>
    <row r="511" spans="1:33">
      <c r="A511" s="61"/>
      <c r="B511" s="61"/>
      <c r="F511" s="80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59"/>
    </row>
    <row r="512" spans="1:33">
      <c r="A512" s="61" t="s">
        <v>113</v>
      </c>
      <c r="B512" s="61"/>
      <c r="C512" s="45" t="s">
        <v>86</v>
      </c>
      <c r="F512" s="77">
        <f>SUM(F500:F511)</f>
        <v>903949.44</v>
      </c>
      <c r="G512" s="63">
        <f>SUM(G500:G511)</f>
        <v>0</v>
      </c>
      <c r="H512" s="63">
        <f t="shared" ref="H512:M512" si="217">SUM(H500:H511)</f>
        <v>0</v>
      </c>
      <c r="I512" s="63">
        <f t="shared" si="217"/>
        <v>0</v>
      </c>
      <c r="J512" s="63">
        <f t="shared" si="217"/>
        <v>0</v>
      </c>
      <c r="K512" s="63">
        <f t="shared" si="217"/>
        <v>0</v>
      </c>
      <c r="L512" s="63">
        <f t="shared" si="217"/>
        <v>0</v>
      </c>
      <c r="M512" s="63">
        <f t="shared" si="217"/>
        <v>0</v>
      </c>
      <c r="N512" s="63">
        <f>SUM(N500:N511)</f>
        <v>0</v>
      </c>
      <c r="O512" s="63">
        <f>SUM(O500:O511)</f>
        <v>0</v>
      </c>
      <c r="P512" s="63">
        <f>SUM(P500:P511)</f>
        <v>0</v>
      </c>
      <c r="Q512" s="63">
        <f t="shared" ref="Q512:AB512" si="218">SUM(Q500:Q511)</f>
        <v>0</v>
      </c>
      <c r="R512" s="63">
        <f t="shared" si="218"/>
        <v>0</v>
      </c>
      <c r="S512" s="63">
        <f t="shared" si="218"/>
        <v>0</v>
      </c>
      <c r="T512" s="63">
        <f t="shared" si="218"/>
        <v>0</v>
      </c>
      <c r="U512" s="63">
        <f t="shared" si="218"/>
        <v>0</v>
      </c>
      <c r="V512" s="63">
        <f t="shared" si="218"/>
        <v>0</v>
      </c>
      <c r="W512" s="63">
        <f t="shared" si="218"/>
        <v>0</v>
      </c>
      <c r="X512" s="63">
        <f t="shared" si="218"/>
        <v>0</v>
      </c>
      <c r="Y512" s="63">
        <f t="shared" si="218"/>
        <v>0</v>
      </c>
      <c r="Z512" s="63">
        <f t="shared" si="218"/>
        <v>0</v>
      </c>
      <c r="AA512" s="63">
        <f t="shared" si="218"/>
        <v>0</v>
      </c>
      <c r="AB512" s="63">
        <f t="shared" si="218"/>
        <v>0</v>
      </c>
      <c r="AC512" s="63">
        <f>SUM(AC500:AC511)</f>
        <v>0</v>
      </c>
      <c r="AD512" s="63">
        <f>SUM(AD500:AD511)</f>
        <v>903949.44</v>
      </c>
      <c r="AE512" s="63">
        <f>SUM(AE500:AE511)</f>
        <v>0</v>
      </c>
      <c r="AF512" s="64">
        <f>SUM(H512:AE512)</f>
        <v>903949.44</v>
      </c>
      <c r="AG512" s="59" t="str">
        <f>IF(ABS(AF512-F512)&lt;1,"ok","err")</f>
        <v>ok</v>
      </c>
    </row>
    <row r="513" spans="1:33">
      <c r="A513" s="61"/>
      <c r="B513" s="61"/>
      <c r="F513" s="80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G513" s="59"/>
    </row>
    <row r="514" spans="1:33">
      <c r="A514" s="61" t="s">
        <v>857</v>
      </c>
      <c r="B514" s="61"/>
      <c r="C514" s="45" t="s">
        <v>671</v>
      </c>
      <c r="F514" s="77">
        <f>F488+F497+F512</f>
        <v>52492363.039999999</v>
      </c>
      <c r="G514" s="64"/>
      <c r="H514" s="64">
        <f t="shared" ref="H514:AE514" si="219">H488+H497+H512</f>
        <v>7228707.450510161</v>
      </c>
      <c r="I514" s="64">
        <f t="shared" si="219"/>
        <v>7044115.7902057134</v>
      </c>
      <c r="J514" s="64">
        <f t="shared" si="219"/>
        <v>6386578.620725682</v>
      </c>
      <c r="K514" s="64">
        <f t="shared" si="219"/>
        <v>12147149.138558444</v>
      </c>
      <c r="L514" s="64">
        <f t="shared" si="219"/>
        <v>0</v>
      </c>
      <c r="M514" s="64">
        <f t="shared" si="219"/>
        <v>0</v>
      </c>
      <c r="N514" s="64">
        <f t="shared" si="219"/>
        <v>1106848.2735522904</v>
      </c>
      <c r="O514" s="64">
        <f t="shared" si="219"/>
        <v>1078583.8899236913</v>
      </c>
      <c r="P514" s="64">
        <f t="shared" si="219"/>
        <v>977902.83652401797</v>
      </c>
      <c r="Q514" s="64">
        <f t="shared" si="219"/>
        <v>0</v>
      </c>
      <c r="R514" s="64">
        <f t="shared" si="219"/>
        <v>1719697.6060611466</v>
      </c>
      <c r="S514" s="64">
        <f t="shared" si="219"/>
        <v>0</v>
      </c>
      <c r="T514" s="64">
        <f t="shared" si="219"/>
        <v>1869437.1910191881</v>
      </c>
      <c r="U514" s="64">
        <f t="shared" si="219"/>
        <v>2740990.2942512413</v>
      </c>
      <c r="V514" s="64">
        <f t="shared" si="219"/>
        <v>623145.73033972934</v>
      </c>
      <c r="W514" s="64">
        <f t="shared" si="219"/>
        <v>913663.43141708034</v>
      </c>
      <c r="X514" s="64">
        <f t="shared" si="219"/>
        <v>172897.28332443567</v>
      </c>
      <c r="Y514" s="64">
        <f t="shared" si="219"/>
        <v>131213.50278937857</v>
      </c>
      <c r="Z514" s="64">
        <f t="shared" si="219"/>
        <v>38027.771334097524</v>
      </c>
      <c r="AA514" s="64">
        <f t="shared" si="219"/>
        <v>3050958.0779915</v>
      </c>
      <c r="AB514" s="64">
        <f t="shared" si="219"/>
        <v>147415.1114722034</v>
      </c>
      <c r="AC514" s="64">
        <f t="shared" si="219"/>
        <v>4211081.6000000006</v>
      </c>
      <c r="AD514" s="64">
        <f t="shared" si="219"/>
        <v>903949.44</v>
      </c>
      <c r="AE514" s="64">
        <f t="shared" si="219"/>
        <v>0</v>
      </c>
      <c r="AF514" s="64">
        <f>SUM(H514:AE514)</f>
        <v>52492363.039999992</v>
      </c>
      <c r="AG514" s="59" t="str">
        <f>IF(ABS(AF514-F514)&lt;1,"ok","err")</f>
        <v>ok</v>
      </c>
    </row>
    <row r="515" spans="1:33">
      <c r="A515" s="61"/>
      <c r="B515" s="61"/>
      <c r="F515" s="80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G515" s="59"/>
    </row>
    <row r="516" spans="1:33">
      <c r="A516" s="61"/>
      <c r="B516" s="61"/>
      <c r="F516" s="80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G516" s="59"/>
    </row>
    <row r="517" spans="1:33">
      <c r="A517" s="61"/>
      <c r="B517" s="61"/>
      <c r="F517" s="80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G517" s="59"/>
    </row>
    <row r="518" spans="1:33">
      <c r="A518" s="61"/>
      <c r="B518" s="61"/>
      <c r="F518" s="80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G518" s="59"/>
    </row>
    <row r="519" spans="1:33">
      <c r="A519" s="61"/>
      <c r="B519" s="61"/>
      <c r="F519" s="80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G519" s="59"/>
    </row>
    <row r="520" spans="1:33" ht="15">
      <c r="A520" s="60" t="s">
        <v>45</v>
      </c>
      <c r="B520" s="61"/>
      <c r="F520" s="80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G520" s="59"/>
    </row>
    <row r="521" spans="1:33">
      <c r="A521" s="61"/>
      <c r="B521" s="61"/>
      <c r="F521" s="80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G521" s="59"/>
    </row>
    <row r="522" spans="1:33" ht="15">
      <c r="A522" s="66" t="s">
        <v>1069</v>
      </c>
      <c r="B522" s="61"/>
      <c r="F522" s="80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G522" s="59"/>
    </row>
    <row r="523" spans="1:33">
      <c r="A523" s="61">
        <v>920</v>
      </c>
      <c r="B523" s="61" t="s">
        <v>1070</v>
      </c>
      <c r="C523" s="45" t="s">
        <v>88</v>
      </c>
      <c r="D523" s="45" t="s">
        <v>671</v>
      </c>
      <c r="F523" s="77">
        <v>20832253.740000002</v>
      </c>
      <c r="H523" s="64">
        <f t="shared" ref="H523:Q534" si="220">IF(VLOOKUP($D523,$C$6:$AE$651,H$2,)=0,0,((VLOOKUP($D523,$C$6:$AE$651,H$2,)/VLOOKUP($D523,$C$6:$AE$651,4,))*$F523))</f>
        <v>2868803.3668155512</v>
      </c>
      <c r="I523" s="64">
        <f t="shared" si="220"/>
        <v>2795545.8473775359</v>
      </c>
      <c r="J523" s="64">
        <f t="shared" si="220"/>
        <v>2534593.9609545278</v>
      </c>
      <c r="K523" s="64">
        <f t="shared" si="220"/>
        <v>4820748.7416644208</v>
      </c>
      <c r="L523" s="64">
        <f t="shared" si="220"/>
        <v>0</v>
      </c>
      <c r="M523" s="64">
        <f t="shared" si="220"/>
        <v>0</v>
      </c>
      <c r="N523" s="64">
        <f t="shared" si="220"/>
        <v>439266.64282100584</v>
      </c>
      <c r="O523" s="64">
        <f t="shared" si="220"/>
        <v>428049.56708930375</v>
      </c>
      <c r="P523" s="64">
        <f t="shared" si="220"/>
        <v>388093.02618002478</v>
      </c>
      <c r="Q523" s="64">
        <f t="shared" si="220"/>
        <v>0</v>
      </c>
      <c r="R523" s="64">
        <f t="shared" ref="R523:AE534" si="221">IF(VLOOKUP($D523,$C$6:$AE$651,R$2,)=0,0,((VLOOKUP($D523,$C$6:$AE$651,R$2,)/VLOOKUP($D523,$C$6:$AE$651,4,))*$F523))</f>
        <v>682483.59972358309</v>
      </c>
      <c r="S523" s="64">
        <f t="shared" si="221"/>
        <v>0</v>
      </c>
      <c r="T523" s="64">
        <f t="shared" si="221"/>
        <v>741909.63520975795</v>
      </c>
      <c r="U523" s="64">
        <f t="shared" si="221"/>
        <v>1087796.4336489723</v>
      </c>
      <c r="V523" s="64">
        <f t="shared" si="221"/>
        <v>247303.21173658597</v>
      </c>
      <c r="W523" s="64">
        <f t="shared" si="221"/>
        <v>362598.8112163241</v>
      </c>
      <c r="X523" s="64">
        <f t="shared" si="221"/>
        <v>68616.459015698274</v>
      </c>
      <c r="Y523" s="64">
        <f t="shared" si="221"/>
        <v>52073.727032246265</v>
      </c>
      <c r="Z523" s="64">
        <f t="shared" si="221"/>
        <v>15091.798801188395</v>
      </c>
      <c r="AA523" s="64">
        <f t="shared" si="221"/>
        <v>1210811.0427871041</v>
      </c>
      <c r="AB523" s="64">
        <f t="shared" si="221"/>
        <v>58503.53898069296</v>
      </c>
      <c r="AC523" s="64">
        <f t="shared" si="221"/>
        <v>1671220.6372610123</v>
      </c>
      <c r="AD523" s="64">
        <f t="shared" si="221"/>
        <v>358743.69168446772</v>
      </c>
      <c r="AE523" s="64">
        <f t="shared" si="221"/>
        <v>0</v>
      </c>
      <c r="AF523" s="64">
        <f t="shared" ref="AF523:AF534" si="222">SUM(H523:AE523)</f>
        <v>20832253.740000002</v>
      </c>
      <c r="AG523" s="59" t="str">
        <f t="shared" ref="AG523:AG534" si="223">IF(ABS(AF523-F523)&lt;1,"ok","err")</f>
        <v>ok</v>
      </c>
    </row>
    <row r="524" spans="1:33">
      <c r="A524" s="61">
        <v>921</v>
      </c>
      <c r="B524" s="61" t="s">
        <v>1072</v>
      </c>
      <c r="C524" s="61" t="s">
        <v>88</v>
      </c>
      <c r="D524" s="61" t="s">
        <v>671</v>
      </c>
      <c r="F524" s="77">
        <v>0</v>
      </c>
      <c r="H524" s="64">
        <f t="shared" si="220"/>
        <v>0</v>
      </c>
      <c r="I524" s="64">
        <f t="shared" si="220"/>
        <v>0</v>
      </c>
      <c r="J524" s="64">
        <f t="shared" si="220"/>
        <v>0</v>
      </c>
      <c r="K524" s="64">
        <f t="shared" si="220"/>
        <v>0</v>
      </c>
      <c r="L524" s="64">
        <f t="shared" si="220"/>
        <v>0</v>
      </c>
      <c r="M524" s="64">
        <f t="shared" si="220"/>
        <v>0</v>
      </c>
      <c r="N524" s="64">
        <f t="shared" si="220"/>
        <v>0</v>
      </c>
      <c r="O524" s="64">
        <f t="shared" si="220"/>
        <v>0</v>
      </c>
      <c r="P524" s="64">
        <f t="shared" si="220"/>
        <v>0</v>
      </c>
      <c r="Q524" s="64">
        <f t="shared" si="220"/>
        <v>0</v>
      </c>
      <c r="R524" s="64">
        <f t="shared" si="221"/>
        <v>0</v>
      </c>
      <c r="S524" s="64">
        <f t="shared" si="221"/>
        <v>0</v>
      </c>
      <c r="T524" s="64">
        <f t="shared" si="221"/>
        <v>0</v>
      </c>
      <c r="U524" s="64">
        <f t="shared" si="221"/>
        <v>0</v>
      </c>
      <c r="V524" s="64">
        <f t="shared" si="221"/>
        <v>0</v>
      </c>
      <c r="W524" s="64">
        <f t="shared" si="221"/>
        <v>0</v>
      </c>
      <c r="X524" s="64">
        <f t="shared" si="221"/>
        <v>0</v>
      </c>
      <c r="Y524" s="64">
        <f t="shared" si="221"/>
        <v>0</v>
      </c>
      <c r="Z524" s="64">
        <f t="shared" si="221"/>
        <v>0</v>
      </c>
      <c r="AA524" s="64">
        <f t="shared" si="221"/>
        <v>0</v>
      </c>
      <c r="AB524" s="64">
        <f t="shared" si="221"/>
        <v>0</v>
      </c>
      <c r="AC524" s="64">
        <f t="shared" si="221"/>
        <v>0</v>
      </c>
      <c r="AD524" s="64">
        <f t="shared" si="221"/>
        <v>0</v>
      </c>
      <c r="AE524" s="64">
        <f t="shared" si="221"/>
        <v>0</v>
      </c>
      <c r="AF524" s="64">
        <f>SUM(H524:AE524)</f>
        <v>0</v>
      </c>
      <c r="AG524" s="59" t="str">
        <f t="shared" si="223"/>
        <v>ok</v>
      </c>
    </row>
    <row r="525" spans="1:33">
      <c r="A525" s="61">
        <v>922</v>
      </c>
      <c r="B525" s="61" t="s">
        <v>621</v>
      </c>
      <c r="C525" s="45" t="s">
        <v>622</v>
      </c>
      <c r="D525" s="45" t="s">
        <v>671</v>
      </c>
      <c r="F525" s="80">
        <v>-2334087.5</v>
      </c>
      <c r="H525" s="64">
        <f t="shared" si="220"/>
        <v>-321426.48423991841</v>
      </c>
      <c r="I525" s="64">
        <f t="shared" si="220"/>
        <v>-313218.56480233202</v>
      </c>
      <c r="J525" s="64">
        <f t="shared" si="220"/>
        <v>-283980.99195960787</v>
      </c>
      <c r="K525" s="64">
        <f t="shared" si="220"/>
        <v>-540126.3597780877</v>
      </c>
      <c r="L525" s="64">
        <f t="shared" si="220"/>
        <v>0</v>
      </c>
      <c r="M525" s="64">
        <f t="shared" si="220"/>
        <v>0</v>
      </c>
      <c r="N525" s="64">
        <f t="shared" si="220"/>
        <v>-49216.315861534546</v>
      </c>
      <c r="O525" s="64">
        <f t="shared" si="220"/>
        <v>-47959.532194309533</v>
      </c>
      <c r="P525" s="64">
        <f t="shared" si="220"/>
        <v>-43482.721195194528</v>
      </c>
      <c r="Q525" s="64">
        <f t="shared" si="220"/>
        <v>0</v>
      </c>
      <c r="R525" s="64">
        <f t="shared" si="221"/>
        <v>-76466.831623270089</v>
      </c>
      <c r="S525" s="64">
        <f t="shared" si="221"/>
        <v>0</v>
      </c>
      <c r="T525" s="64">
        <f t="shared" si="221"/>
        <v>-83125.043851959912</v>
      </c>
      <c r="U525" s="64">
        <f t="shared" si="221"/>
        <v>-121878.89462240419</v>
      </c>
      <c r="V525" s="64">
        <f t="shared" si="221"/>
        <v>-27708.3479506533</v>
      </c>
      <c r="W525" s="64">
        <f t="shared" si="221"/>
        <v>-40626.298207468055</v>
      </c>
      <c r="X525" s="64">
        <f t="shared" si="221"/>
        <v>-7687.9257175754638</v>
      </c>
      <c r="Y525" s="64">
        <f t="shared" si="221"/>
        <v>-5834.4448402623038</v>
      </c>
      <c r="Z525" s="64">
        <f t="shared" si="221"/>
        <v>-1690.915412898039</v>
      </c>
      <c r="AA525" s="64">
        <f t="shared" si="221"/>
        <v>-135661.6982062232</v>
      </c>
      <c r="AB525" s="64">
        <f t="shared" si="221"/>
        <v>-6554.8538696225651</v>
      </c>
      <c r="AC525" s="64">
        <f t="shared" si="221"/>
        <v>-187246.91278520128</v>
      </c>
      <c r="AD525" s="64">
        <f t="shared" si="221"/>
        <v>-40194.362881477166</v>
      </c>
      <c r="AE525" s="64">
        <f t="shared" si="221"/>
        <v>0</v>
      </c>
      <c r="AF525" s="64">
        <f t="shared" si="222"/>
        <v>-2334087.5000000009</v>
      </c>
      <c r="AG525" s="59" t="str">
        <f t="shared" si="223"/>
        <v>ok</v>
      </c>
    </row>
    <row r="526" spans="1:33">
      <c r="A526" s="61">
        <v>923</v>
      </c>
      <c r="B526" s="61" t="s">
        <v>1074</v>
      </c>
      <c r="C526" s="45" t="s">
        <v>89</v>
      </c>
      <c r="D526" s="45" t="s">
        <v>671</v>
      </c>
      <c r="F526" s="80">
        <v>0</v>
      </c>
      <c r="H526" s="64">
        <f t="shared" si="220"/>
        <v>0</v>
      </c>
      <c r="I526" s="64">
        <f t="shared" si="220"/>
        <v>0</v>
      </c>
      <c r="J526" s="64">
        <f t="shared" si="220"/>
        <v>0</v>
      </c>
      <c r="K526" s="64">
        <f t="shared" si="220"/>
        <v>0</v>
      </c>
      <c r="L526" s="64">
        <f t="shared" si="220"/>
        <v>0</v>
      </c>
      <c r="M526" s="64">
        <f t="shared" si="220"/>
        <v>0</v>
      </c>
      <c r="N526" s="64">
        <f t="shared" si="220"/>
        <v>0</v>
      </c>
      <c r="O526" s="64">
        <f t="shared" si="220"/>
        <v>0</v>
      </c>
      <c r="P526" s="64">
        <f t="shared" si="220"/>
        <v>0</v>
      </c>
      <c r="Q526" s="64">
        <f t="shared" si="220"/>
        <v>0</v>
      </c>
      <c r="R526" s="64">
        <f t="shared" si="221"/>
        <v>0</v>
      </c>
      <c r="S526" s="64">
        <f t="shared" si="221"/>
        <v>0</v>
      </c>
      <c r="T526" s="64">
        <f t="shared" si="221"/>
        <v>0</v>
      </c>
      <c r="U526" s="64">
        <f t="shared" si="221"/>
        <v>0</v>
      </c>
      <c r="V526" s="64">
        <f t="shared" si="221"/>
        <v>0</v>
      </c>
      <c r="W526" s="64">
        <f t="shared" si="221"/>
        <v>0</v>
      </c>
      <c r="X526" s="64">
        <f t="shared" si="221"/>
        <v>0</v>
      </c>
      <c r="Y526" s="64">
        <f t="shared" si="221"/>
        <v>0</v>
      </c>
      <c r="Z526" s="64">
        <f t="shared" si="221"/>
        <v>0</v>
      </c>
      <c r="AA526" s="64">
        <f t="shared" si="221"/>
        <v>0</v>
      </c>
      <c r="AB526" s="64">
        <f t="shared" si="221"/>
        <v>0</v>
      </c>
      <c r="AC526" s="64">
        <f t="shared" si="221"/>
        <v>0</v>
      </c>
      <c r="AD526" s="64">
        <f t="shared" si="221"/>
        <v>0</v>
      </c>
      <c r="AE526" s="64">
        <f t="shared" si="221"/>
        <v>0</v>
      </c>
      <c r="AF526" s="64">
        <f t="shared" si="222"/>
        <v>0</v>
      </c>
      <c r="AG526" s="59" t="str">
        <f t="shared" si="223"/>
        <v>ok</v>
      </c>
    </row>
    <row r="527" spans="1:33">
      <c r="A527" s="61">
        <v>924</v>
      </c>
      <c r="B527" s="61" t="s">
        <v>1076</v>
      </c>
      <c r="C527" s="45" t="s">
        <v>90</v>
      </c>
      <c r="D527" s="45" t="s">
        <v>990</v>
      </c>
      <c r="F527" s="80">
        <v>0</v>
      </c>
      <c r="H527" s="64">
        <f t="shared" si="220"/>
        <v>0</v>
      </c>
      <c r="I527" s="64">
        <f t="shared" si="220"/>
        <v>0</v>
      </c>
      <c r="J527" s="64">
        <f t="shared" si="220"/>
        <v>0</v>
      </c>
      <c r="K527" s="64">
        <f t="shared" si="220"/>
        <v>0</v>
      </c>
      <c r="L527" s="64">
        <f t="shared" si="220"/>
        <v>0</v>
      </c>
      <c r="M527" s="64">
        <f t="shared" si="220"/>
        <v>0</v>
      </c>
      <c r="N527" s="64">
        <f t="shared" si="220"/>
        <v>0</v>
      </c>
      <c r="O527" s="64">
        <f t="shared" si="220"/>
        <v>0</v>
      </c>
      <c r="P527" s="64">
        <f t="shared" si="220"/>
        <v>0</v>
      </c>
      <c r="Q527" s="64">
        <f t="shared" si="220"/>
        <v>0</v>
      </c>
      <c r="R527" s="64">
        <f t="shared" si="221"/>
        <v>0</v>
      </c>
      <c r="S527" s="64">
        <f t="shared" si="221"/>
        <v>0</v>
      </c>
      <c r="T527" s="64">
        <f t="shared" si="221"/>
        <v>0</v>
      </c>
      <c r="U527" s="64">
        <f t="shared" si="221"/>
        <v>0</v>
      </c>
      <c r="V527" s="64">
        <f t="shared" si="221"/>
        <v>0</v>
      </c>
      <c r="W527" s="64">
        <f t="shared" si="221"/>
        <v>0</v>
      </c>
      <c r="X527" s="64">
        <f t="shared" si="221"/>
        <v>0</v>
      </c>
      <c r="Y527" s="64">
        <f t="shared" si="221"/>
        <v>0</v>
      </c>
      <c r="Z527" s="64">
        <f t="shared" si="221"/>
        <v>0</v>
      </c>
      <c r="AA527" s="64">
        <f t="shared" si="221"/>
        <v>0</v>
      </c>
      <c r="AB527" s="64">
        <f t="shared" si="221"/>
        <v>0</v>
      </c>
      <c r="AC527" s="64">
        <f t="shared" si="221"/>
        <v>0</v>
      </c>
      <c r="AD527" s="64">
        <f t="shared" si="221"/>
        <v>0</v>
      </c>
      <c r="AE527" s="64">
        <f t="shared" si="221"/>
        <v>0</v>
      </c>
      <c r="AF527" s="64">
        <f t="shared" si="222"/>
        <v>0</v>
      </c>
      <c r="AG527" s="59" t="str">
        <f t="shared" si="223"/>
        <v>ok</v>
      </c>
    </row>
    <row r="528" spans="1:33">
      <c r="A528" s="61">
        <v>925</v>
      </c>
      <c r="B528" s="61" t="s">
        <v>1078</v>
      </c>
      <c r="C528" s="45" t="s">
        <v>91</v>
      </c>
      <c r="D528" s="45" t="s">
        <v>671</v>
      </c>
      <c r="F528" s="80">
        <v>34505</v>
      </c>
      <c r="H528" s="64">
        <f t="shared" si="220"/>
        <v>4751.6731222365852</v>
      </c>
      <c r="I528" s="64">
        <f t="shared" si="220"/>
        <v>4630.3348004324889</v>
      </c>
      <c r="J528" s="64">
        <f t="shared" si="220"/>
        <v>4198.1134501454071</v>
      </c>
      <c r="K528" s="64">
        <f t="shared" si="220"/>
        <v>7984.7306684701907</v>
      </c>
      <c r="L528" s="64">
        <f t="shared" si="220"/>
        <v>0</v>
      </c>
      <c r="M528" s="64">
        <f t="shared" si="220"/>
        <v>0</v>
      </c>
      <c r="N528" s="64">
        <f t="shared" si="220"/>
        <v>727.56868746448004</v>
      </c>
      <c r="O528" s="64">
        <f t="shared" si="220"/>
        <v>708.98955517505249</v>
      </c>
      <c r="P528" s="64">
        <f t="shared" si="220"/>
        <v>642.80850432564637</v>
      </c>
      <c r="Q528" s="64">
        <f t="shared" si="220"/>
        <v>0</v>
      </c>
      <c r="R528" s="64">
        <f t="shared" si="221"/>
        <v>1130.4152158652726</v>
      </c>
      <c r="S528" s="64">
        <f t="shared" si="221"/>
        <v>0</v>
      </c>
      <c r="T528" s="64">
        <f t="shared" si="221"/>
        <v>1228.8440935105803</v>
      </c>
      <c r="U528" s="64">
        <f t="shared" si="221"/>
        <v>1801.7453325747456</v>
      </c>
      <c r="V528" s="64">
        <f t="shared" si="221"/>
        <v>409.6146978368601</v>
      </c>
      <c r="W528" s="64">
        <f t="shared" si="221"/>
        <v>600.58177752491508</v>
      </c>
      <c r="X528" s="64">
        <f t="shared" si="221"/>
        <v>113.65121354059836</v>
      </c>
      <c r="Y528" s="64">
        <f t="shared" si="221"/>
        <v>86.251059231177408</v>
      </c>
      <c r="Z528" s="64">
        <f t="shared" si="221"/>
        <v>24.996936199712664</v>
      </c>
      <c r="AA528" s="64">
        <f t="shared" si="221"/>
        <v>2005.4976073543651</v>
      </c>
      <c r="AB528" s="64">
        <f t="shared" si="221"/>
        <v>96.900922853717617</v>
      </c>
      <c r="AC528" s="64">
        <f t="shared" si="221"/>
        <v>2768.0859117978093</v>
      </c>
      <c r="AD528" s="64">
        <f t="shared" si="221"/>
        <v>594.19644346039718</v>
      </c>
      <c r="AE528" s="64">
        <f t="shared" si="221"/>
        <v>0</v>
      </c>
      <c r="AF528" s="64">
        <f t="shared" si="222"/>
        <v>34505</v>
      </c>
      <c r="AG528" s="59" t="str">
        <f t="shared" si="223"/>
        <v>ok</v>
      </c>
    </row>
    <row r="529" spans="1:33">
      <c r="A529" s="61">
        <v>926</v>
      </c>
      <c r="B529" s="61" t="s">
        <v>1080</v>
      </c>
      <c r="C529" s="45" t="s">
        <v>92</v>
      </c>
      <c r="D529" s="45" t="s">
        <v>671</v>
      </c>
      <c r="F529" s="80">
        <v>0</v>
      </c>
      <c r="H529" s="64">
        <f t="shared" si="220"/>
        <v>0</v>
      </c>
      <c r="I529" s="64">
        <f t="shared" si="220"/>
        <v>0</v>
      </c>
      <c r="J529" s="64">
        <f t="shared" si="220"/>
        <v>0</v>
      </c>
      <c r="K529" s="64">
        <f t="shared" si="220"/>
        <v>0</v>
      </c>
      <c r="L529" s="64">
        <f t="shared" si="220"/>
        <v>0</v>
      </c>
      <c r="M529" s="64">
        <f t="shared" si="220"/>
        <v>0</v>
      </c>
      <c r="N529" s="64">
        <f t="shared" si="220"/>
        <v>0</v>
      </c>
      <c r="O529" s="64">
        <f t="shared" si="220"/>
        <v>0</v>
      </c>
      <c r="P529" s="64">
        <f t="shared" si="220"/>
        <v>0</v>
      </c>
      <c r="Q529" s="64">
        <f t="shared" si="220"/>
        <v>0</v>
      </c>
      <c r="R529" s="64">
        <f t="shared" si="221"/>
        <v>0</v>
      </c>
      <c r="S529" s="64">
        <f t="shared" si="221"/>
        <v>0</v>
      </c>
      <c r="T529" s="64">
        <f t="shared" si="221"/>
        <v>0</v>
      </c>
      <c r="U529" s="64">
        <f t="shared" si="221"/>
        <v>0</v>
      </c>
      <c r="V529" s="64">
        <f t="shared" si="221"/>
        <v>0</v>
      </c>
      <c r="W529" s="64">
        <f t="shared" si="221"/>
        <v>0</v>
      </c>
      <c r="X529" s="64">
        <f t="shared" si="221"/>
        <v>0</v>
      </c>
      <c r="Y529" s="64">
        <f t="shared" si="221"/>
        <v>0</v>
      </c>
      <c r="Z529" s="64">
        <f t="shared" si="221"/>
        <v>0</v>
      </c>
      <c r="AA529" s="64">
        <f t="shared" si="221"/>
        <v>0</v>
      </c>
      <c r="AB529" s="64">
        <f t="shared" si="221"/>
        <v>0</v>
      </c>
      <c r="AC529" s="64">
        <f t="shared" si="221"/>
        <v>0</v>
      </c>
      <c r="AD529" s="64">
        <f t="shared" si="221"/>
        <v>0</v>
      </c>
      <c r="AE529" s="64">
        <f t="shared" si="221"/>
        <v>0</v>
      </c>
      <c r="AF529" s="64">
        <f t="shared" si="222"/>
        <v>0</v>
      </c>
      <c r="AG529" s="59" t="str">
        <f t="shared" si="223"/>
        <v>ok</v>
      </c>
    </row>
    <row r="530" spans="1:33">
      <c r="A530" s="61">
        <v>928</v>
      </c>
      <c r="B530" s="61" t="s">
        <v>908</v>
      </c>
      <c r="C530" s="45" t="s">
        <v>93</v>
      </c>
      <c r="D530" s="45" t="s">
        <v>990</v>
      </c>
      <c r="F530" s="80">
        <v>0</v>
      </c>
      <c r="H530" s="64">
        <f t="shared" si="220"/>
        <v>0</v>
      </c>
      <c r="I530" s="64">
        <f t="shared" si="220"/>
        <v>0</v>
      </c>
      <c r="J530" s="64">
        <f t="shared" si="220"/>
        <v>0</v>
      </c>
      <c r="K530" s="64">
        <f t="shared" si="220"/>
        <v>0</v>
      </c>
      <c r="L530" s="64">
        <f t="shared" si="220"/>
        <v>0</v>
      </c>
      <c r="M530" s="64">
        <f t="shared" si="220"/>
        <v>0</v>
      </c>
      <c r="N530" s="64">
        <f t="shared" si="220"/>
        <v>0</v>
      </c>
      <c r="O530" s="64">
        <f t="shared" si="220"/>
        <v>0</v>
      </c>
      <c r="P530" s="64">
        <f t="shared" si="220"/>
        <v>0</v>
      </c>
      <c r="Q530" s="64">
        <f t="shared" si="220"/>
        <v>0</v>
      </c>
      <c r="R530" s="64">
        <f t="shared" si="221"/>
        <v>0</v>
      </c>
      <c r="S530" s="64">
        <f t="shared" si="221"/>
        <v>0</v>
      </c>
      <c r="T530" s="64">
        <f t="shared" si="221"/>
        <v>0</v>
      </c>
      <c r="U530" s="64">
        <f t="shared" si="221"/>
        <v>0</v>
      </c>
      <c r="V530" s="64">
        <f t="shared" si="221"/>
        <v>0</v>
      </c>
      <c r="W530" s="64">
        <f t="shared" si="221"/>
        <v>0</v>
      </c>
      <c r="X530" s="64">
        <f t="shared" si="221"/>
        <v>0</v>
      </c>
      <c r="Y530" s="64">
        <f t="shared" si="221"/>
        <v>0</v>
      </c>
      <c r="Z530" s="64">
        <f t="shared" si="221"/>
        <v>0</v>
      </c>
      <c r="AA530" s="64">
        <f t="shared" si="221"/>
        <v>0</v>
      </c>
      <c r="AB530" s="64">
        <f t="shared" si="221"/>
        <v>0</v>
      </c>
      <c r="AC530" s="64">
        <f t="shared" si="221"/>
        <v>0</v>
      </c>
      <c r="AD530" s="64">
        <f t="shared" si="221"/>
        <v>0</v>
      </c>
      <c r="AE530" s="64">
        <f t="shared" si="221"/>
        <v>0</v>
      </c>
      <c r="AF530" s="64">
        <f t="shared" si="222"/>
        <v>0</v>
      </c>
      <c r="AG530" s="59" t="str">
        <f t="shared" si="223"/>
        <v>ok</v>
      </c>
    </row>
    <row r="531" spans="1:33">
      <c r="A531" s="61">
        <v>929</v>
      </c>
      <c r="B531" s="61" t="s">
        <v>1181</v>
      </c>
      <c r="C531" s="45" t="s">
        <v>94</v>
      </c>
      <c r="D531" s="45" t="s">
        <v>671</v>
      </c>
      <c r="F531" s="80">
        <v>0</v>
      </c>
      <c r="H531" s="64">
        <f t="shared" si="220"/>
        <v>0</v>
      </c>
      <c r="I531" s="64">
        <f t="shared" si="220"/>
        <v>0</v>
      </c>
      <c r="J531" s="64">
        <f t="shared" si="220"/>
        <v>0</v>
      </c>
      <c r="K531" s="64">
        <f t="shared" si="220"/>
        <v>0</v>
      </c>
      <c r="L531" s="64">
        <f t="shared" si="220"/>
        <v>0</v>
      </c>
      <c r="M531" s="64">
        <f t="shared" si="220"/>
        <v>0</v>
      </c>
      <c r="N531" s="64">
        <f t="shared" si="220"/>
        <v>0</v>
      </c>
      <c r="O531" s="64">
        <f t="shared" si="220"/>
        <v>0</v>
      </c>
      <c r="P531" s="64">
        <f t="shared" si="220"/>
        <v>0</v>
      </c>
      <c r="Q531" s="64">
        <f t="shared" si="220"/>
        <v>0</v>
      </c>
      <c r="R531" s="64">
        <f t="shared" si="221"/>
        <v>0</v>
      </c>
      <c r="S531" s="64">
        <f t="shared" si="221"/>
        <v>0</v>
      </c>
      <c r="T531" s="64">
        <f t="shared" si="221"/>
        <v>0</v>
      </c>
      <c r="U531" s="64">
        <f t="shared" si="221"/>
        <v>0</v>
      </c>
      <c r="V531" s="64">
        <f t="shared" si="221"/>
        <v>0</v>
      </c>
      <c r="W531" s="64">
        <f t="shared" si="221"/>
        <v>0</v>
      </c>
      <c r="X531" s="64">
        <f t="shared" si="221"/>
        <v>0</v>
      </c>
      <c r="Y531" s="64">
        <f t="shared" si="221"/>
        <v>0</v>
      </c>
      <c r="Z531" s="64">
        <f t="shared" si="221"/>
        <v>0</v>
      </c>
      <c r="AA531" s="64">
        <f t="shared" si="221"/>
        <v>0</v>
      </c>
      <c r="AB531" s="64">
        <f t="shared" si="221"/>
        <v>0</v>
      </c>
      <c r="AC531" s="64">
        <f t="shared" si="221"/>
        <v>0</v>
      </c>
      <c r="AD531" s="64">
        <f t="shared" si="221"/>
        <v>0</v>
      </c>
      <c r="AE531" s="64">
        <f t="shared" si="221"/>
        <v>0</v>
      </c>
      <c r="AF531" s="64">
        <f t="shared" si="222"/>
        <v>0</v>
      </c>
      <c r="AG531" s="59" t="str">
        <f t="shared" si="223"/>
        <v>ok</v>
      </c>
    </row>
    <row r="532" spans="1:33">
      <c r="A532" s="61">
        <v>930</v>
      </c>
      <c r="B532" s="61" t="s">
        <v>1083</v>
      </c>
      <c r="C532" s="45" t="s">
        <v>95</v>
      </c>
      <c r="D532" s="45" t="s">
        <v>671</v>
      </c>
      <c r="F532" s="80">
        <v>0</v>
      </c>
      <c r="H532" s="64">
        <f t="shared" si="220"/>
        <v>0</v>
      </c>
      <c r="I532" s="64">
        <f t="shared" si="220"/>
        <v>0</v>
      </c>
      <c r="J532" s="64">
        <f t="shared" si="220"/>
        <v>0</v>
      </c>
      <c r="K532" s="64">
        <f t="shared" si="220"/>
        <v>0</v>
      </c>
      <c r="L532" s="64">
        <f t="shared" si="220"/>
        <v>0</v>
      </c>
      <c r="M532" s="64">
        <f t="shared" si="220"/>
        <v>0</v>
      </c>
      <c r="N532" s="64">
        <f t="shared" si="220"/>
        <v>0</v>
      </c>
      <c r="O532" s="64">
        <f t="shared" si="220"/>
        <v>0</v>
      </c>
      <c r="P532" s="64">
        <f t="shared" si="220"/>
        <v>0</v>
      </c>
      <c r="Q532" s="64">
        <f t="shared" si="220"/>
        <v>0</v>
      </c>
      <c r="R532" s="64">
        <f t="shared" si="221"/>
        <v>0</v>
      </c>
      <c r="S532" s="64">
        <f t="shared" si="221"/>
        <v>0</v>
      </c>
      <c r="T532" s="64">
        <f t="shared" si="221"/>
        <v>0</v>
      </c>
      <c r="U532" s="64">
        <f t="shared" si="221"/>
        <v>0</v>
      </c>
      <c r="V532" s="64">
        <f t="shared" si="221"/>
        <v>0</v>
      </c>
      <c r="W532" s="64">
        <f t="shared" si="221"/>
        <v>0</v>
      </c>
      <c r="X532" s="64">
        <f t="shared" si="221"/>
        <v>0</v>
      </c>
      <c r="Y532" s="64">
        <f t="shared" si="221"/>
        <v>0</v>
      </c>
      <c r="Z532" s="64">
        <f t="shared" si="221"/>
        <v>0</v>
      </c>
      <c r="AA532" s="64">
        <f t="shared" si="221"/>
        <v>0</v>
      </c>
      <c r="AB532" s="64">
        <f t="shared" si="221"/>
        <v>0</v>
      </c>
      <c r="AC532" s="64">
        <f t="shared" si="221"/>
        <v>0</v>
      </c>
      <c r="AD532" s="64">
        <f t="shared" si="221"/>
        <v>0</v>
      </c>
      <c r="AE532" s="64">
        <f t="shared" si="221"/>
        <v>0</v>
      </c>
      <c r="AF532" s="64">
        <f t="shared" si="222"/>
        <v>0</v>
      </c>
      <c r="AG532" s="59" t="str">
        <f t="shared" si="223"/>
        <v>ok</v>
      </c>
    </row>
    <row r="533" spans="1:33">
      <c r="A533" s="61">
        <v>931</v>
      </c>
      <c r="B533" s="61" t="s">
        <v>1085</v>
      </c>
      <c r="C533" s="45" t="s">
        <v>96</v>
      </c>
      <c r="D533" s="45" t="s">
        <v>980</v>
      </c>
      <c r="F533" s="80">
        <v>0</v>
      </c>
      <c r="H533" s="64">
        <f t="shared" si="220"/>
        <v>0</v>
      </c>
      <c r="I533" s="64">
        <f t="shared" si="220"/>
        <v>0</v>
      </c>
      <c r="J533" s="64">
        <f t="shared" si="220"/>
        <v>0</v>
      </c>
      <c r="K533" s="64">
        <f t="shared" si="220"/>
        <v>0</v>
      </c>
      <c r="L533" s="64">
        <f t="shared" si="220"/>
        <v>0</v>
      </c>
      <c r="M533" s="64">
        <f t="shared" si="220"/>
        <v>0</v>
      </c>
      <c r="N533" s="64">
        <f t="shared" si="220"/>
        <v>0</v>
      </c>
      <c r="O533" s="64">
        <f t="shared" si="220"/>
        <v>0</v>
      </c>
      <c r="P533" s="64">
        <f t="shared" si="220"/>
        <v>0</v>
      </c>
      <c r="Q533" s="64">
        <f t="shared" si="220"/>
        <v>0</v>
      </c>
      <c r="R533" s="64">
        <f t="shared" si="221"/>
        <v>0</v>
      </c>
      <c r="S533" s="64">
        <f t="shared" si="221"/>
        <v>0</v>
      </c>
      <c r="T533" s="64">
        <f t="shared" si="221"/>
        <v>0</v>
      </c>
      <c r="U533" s="64">
        <f t="shared" si="221"/>
        <v>0</v>
      </c>
      <c r="V533" s="64">
        <f t="shared" si="221"/>
        <v>0</v>
      </c>
      <c r="W533" s="64">
        <f t="shared" si="221"/>
        <v>0</v>
      </c>
      <c r="X533" s="64">
        <f t="shared" si="221"/>
        <v>0</v>
      </c>
      <c r="Y533" s="64">
        <f t="shared" si="221"/>
        <v>0</v>
      </c>
      <c r="Z533" s="64">
        <f t="shared" si="221"/>
        <v>0</v>
      </c>
      <c r="AA533" s="64">
        <f t="shared" si="221"/>
        <v>0</v>
      </c>
      <c r="AB533" s="64">
        <f t="shared" si="221"/>
        <v>0</v>
      </c>
      <c r="AC533" s="64">
        <f t="shared" si="221"/>
        <v>0</v>
      </c>
      <c r="AD533" s="64">
        <f t="shared" si="221"/>
        <v>0</v>
      </c>
      <c r="AE533" s="64">
        <f t="shared" si="221"/>
        <v>0</v>
      </c>
      <c r="AF533" s="64">
        <f t="shared" si="222"/>
        <v>0</v>
      </c>
      <c r="AG533" s="59" t="str">
        <f t="shared" si="223"/>
        <v>ok</v>
      </c>
    </row>
    <row r="534" spans="1:33">
      <c r="A534" s="61">
        <v>935</v>
      </c>
      <c r="B534" s="61" t="s">
        <v>1087</v>
      </c>
      <c r="C534" s="45" t="s">
        <v>97</v>
      </c>
      <c r="D534" s="45" t="s">
        <v>980</v>
      </c>
      <c r="F534" s="80">
        <v>633633.69999999995</v>
      </c>
      <c r="H534" s="64">
        <f t="shared" si="220"/>
        <v>129586.05080174979</v>
      </c>
      <c r="I534" s="64">
        <f t="shared" si="220"/>
        <v>126276.95240019482</v>
      </c>
      <c r="J534" s="64">
        <f t="shared" si="220"/>
        <v>114489.55532656384</v>
      </c>
      <c r="K534" s="64">
        <f t="shared" si="220"/>
        <v>0</v>
      </c>
      <c r="L534" s="64">
        <f t="shared" si="220"/>
        <v>0</v>
      </c>
      <c r="M534" s="64">
        <f t="shared" si="220"/>
        <v>0</v>
      </c>
      <c r="N534" s="64">
        <f t="shared" si="220"/>
        <v>23202.611089021651</v>
      </c>
      <c r="O534" s="64">
        <f t="shared" si="220"/>
        <v>22610.11118033899</v>
      </c>
      <c r="P534" s="64">
        <f t="shared" si="220"/>
        <v>20499.556931951953</v>
      </c>
      <c r="Q534" s="64">
        <f t="shared" si="220"/>
        <v>0</v>
      </c>
      <c r="R534" s="64">
        <f t="shared" si="221"/>
        <v>23477.328067720115</v>
      </c>
      <c r="S534" s="64">
        <f t="shared" si="221"/>
        <v>0</v>
      </c>
      <c r="T534" s="64">
        <f t="shared" si="221"/>
        <v>34454.203392232179</v>
      </c>
      <c r="U534" s="64">
        <f t="shared" si="221"/>
        <v>55985.4932144509</v>
      </c>
      <c r="V534" s="64">
        <f t="shared" si="221"/>
        <v>11484.734464077392</v>
      </c>
      <c r="W534" s="64">
        <f t="shared" si="221"/>
        <v>18661.831071483633</v>
      </c>
      <c r="X534" s="64">
        <f t="shared" si="221"/>
        <v>14236.400407101253</v>
      </c>
      <c r="Y534" s="64">
        <f t="shared" si="221"/>
        <v>10804.148732763137</v>
      </c>
      <c r="Z534" s="64">
        <f t="shared" si="221"/>
        <v>5127.3018561915187</v>
      </c>
      <c r="AA534" s="64">
        <f t="shared" si="221"/>
        <v>6771.4572552791242</v>
      </c>
      <c r="AB534" s="64">
        <f t="shared" si="221"/>
        <v>15965.9638088797</v>
      </c>
      <c r="AC534" s="64">
        <f t="shared" si="221"/>
        <v>0</v>
      </c>
      <c r="AD534" s="64">
        <f t="shared" si="221"/>
        <v>0</v>
      </c>
      <c r="AE534" s="64">
        <f t="shared" si="221"/>
        <v>0</v>
      </c>
      <c r="AF534" s="64">
        <f t="shared" si="222"/>
        <v>633633.70000000019</v>
      </c>
      <c r="AG534" s="59" t="str">
        <f t="shared" si="223"/>
        <v>ok</v>
      </c>
    </row>
    <row r="535" spans="1:33">
      <c r="A535" s="61"/>
      <c r="B535" s="61"/>
      <c r="F535" s="80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59"/>
    </row>
    <row r="536" spans="1:33">
      <c r="A536" s="61" t="s">
        <v>1088</v>
      </c>
      <c r="B536" s="61"/>
      <c r="C536" s="45" t="s">
        <v>98</v>
      </c>
      <c r="F536" s="77">
        <f t="shared" ref="F536:M536" si="224">SUM(F523:F535)</f>
        <v>19166304.940000001</v>
      </c>
      <c r="G536" s="63">
        <f t="shared" si="224"/>
        <v>0</v>
      </c>
      <c r="H536" s="63">
        <f t="shared" si="224"/>
        <v>2681714.6064996193</v>
      </c>
      <c r="I536" s="63">
        <f t="shared" si="224"/>
        <v>2613234.5697758314</v>
      </c>
      <c r="J536" s="63">
        <f t="shared" si="224"/>
        <v>2369300.6377716293</v>
      </c>
      <c r="K536" s="63">
        <f t="shared" si="224"/>
        <v>4288607.1125548035</v>
      </c>
      <c r="L536" s="63">
        <f t="shared" si="224"/>
        <v>0</v>
      </c>
      <c r="M536" s="63">
        <f t="shared" si="224"/>
        <v>0</v>
      </c>
      <c r="N536" s="63">
        <f>SUM(N523:N535)</f>
        <v>413980.5067359574</v>
      </c>
      <c r="O536" s="63">
        <f>SUM(O523:O535)</f>
        <v>403409.1356305083</v>
      </c>
      <c r="P536" s="63">
        <f>SUM(P523:P535)</f>
        <v>365752.67042110785</v>
      </c>
      <c r="Q536" s="63">
        <f t="shared" ref="Q536:AB536" si="225">SUM(Q523:Q535)</f>
        <v>0</v>
      </c>
      <c r="R536" s="63">
        <f t="shared" si="225"/>
        <v>630624.51138389844</v>
      </c>
      <c r="S536" s="63">
        <f t="shared" si="225"/>
        <v>0</v>
      </c>
      <c r="T536" s="63">
        <f t="shared" si="225"/>
        <v>694467.6388435408</v>
      </c>
      <c r="U536" s="63">
        <f t="shared" si="225"/>
        <v>1023704.7775735938</v>
      </c>
      <c r="V536" s="63">
        <f t="shared" si="225"/>
        <v>231489.21294784694</v>
      </c>
      <c r="W536" s="63">
        <f t="shared" si="225"/>
        <v>341234.92585786455</v>
      </c>
      <c r="X536" s="63">
        <f t="shared" si="225"/>
        <v>75278.584918764667</v>
      </c>
      <c r="Y536" s="63">
        <f t="shared" si="225"/>
        <v>57129.681983978284</v>
      </c>
      <c r="Z536" s="63">
        <f t="shared" si="225"/>
        <v>18553.182180681586</v>
      </c>
      <c r="AA536" s="63">
        <f t="shared" si="225"/>
        <v>1083926.2994435143</v>
      </c>
      <c r="AB536" s="63">
        <f t="shared" si="225"/>
        <v>68011.549842803812</v>
      </c>
      <c r="AC536" s="63">
        <f>SUM(AC523:AC535)</f>
        <v>1486741.8103876088</v>
      </c>
      <c r="AD536" s="63">
        <f>SUM(AD523:AD535)</f>
        <v>319143.52524645097</v>
      </c>
      <c r="AE536" s="63">
        <f>SUM(AE523:AE535)</f>
        <v>0</v>
      </c>
      <c r="AF536" s="64">
        <f>SUM(H536:AE536)</f>
        <v>19166304.940000005</v>
      </c>
      <c r="AG536" s="59" t="str">
        <f>IF(ABS(AF536-F536)&lt;1,"ok","err")</f>
        <v>ok</v>
      </c>
    </row>
    <row r="537" spans="1:33">
      <c r="A537" s="61"/>
      <c r="B537" s="61"/>
      <c r="F537" s="80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59"/>
    </row>
    <row r="538" spans="1:33">
      <c r="A538" s="61" t="s">
        <v>1090</v>
      </c>
      <c r="B538" s="61"/>
      <c r="C538" s="45" t="s">
        <v>99</v>
      </c>
      <c r="F538" s="77">
        <f>F488+F497+F512+F536</f>
        <v>71658667.980000004</v>
      </c>
      <c r="G538" s="63"/>
      <c r="H538" s="63">
        <f t="shared" ref="H538:M538" si="226">H488+H497+H512+H536</f>
        <v>9910422.0570097808</v>
      </c>
      <c r="I538" s="63">
        <f t="shared" si="226"/>
        <v>9657350.3599815443</v>
      </c>
      <c r="J538" s="63">
        <f t="shared" si="226"/>
        <v>8755879.2584973108</v>
      </c>
      <c r="K538" s="63">
        <f t="shared" si="226"/>
        <v>16435756.251113247</v>
      </c>
      <c r="L538" s="63">
        <f t="shared" si="226"/>
        <v>0</v>
      </c>
      <c r="M538" s="63">
        <f t="shared" si="226"/>
        <v>0</v>
      </c>
      <c r="N538" s="63">
        <f>N488+N497+N512+N536</f>
        <v>1520828.7802882479</v>
      </c>
      <c r="O538" s="63">
        <f>O488+O497+O512+O536</f>
        <v>1481993.0255541997</v>
      </c>
      <c r="P538" s="63">
        <f>P488+P497+P512+P536</f>
        <v>1343655.5069451258</v>
      </c>
      <c r="Q538" s="63">
        <f t="shared" ref="Q538:AB538" si="227">Q488+Q497+Q512+Q536</f>
        <v>0</v>
      </c>
      <c r="R538" s="63">
        <f t="shared" si="227"/>
        <v>2350322.1174450452</v>
      </c>
      <c r="S538" s="63">
        <f t="shared" si="227"/>
        <v>0</v>
      </c>
      <c r="T538" s="63">
        <f t="shared" si="227"/>
        <v>2563904.8298627287</v>
      </c>
      <c r="U538" s="63">
        <f t="shared" si="227"/>
        <v>3764695.0718248351</v>
      </c>
      <c r="V538" s="63">
        <f t="shared" si="227"/>
        <v>854634.94328757632</v>
      </c>
      <c r="W538" s="63">
        <f t="shared" si="227"/>
        <v>1254898.3572749449</v>
      </c>
      <c r="X538" s="63">
        <f t="shared" si="227"/>
        <v>248175.86824320036</v>
      </c>
      <c r="Y538" s="63">
        <f t="shared" si="227"/>
        <v>188343.18477335686</v>
      </c>
      <c r="Z538" s="63">
        <f t="shared" si="227"/>
        <v>56580.95351477911</v>
      </c>
      <c r="AA538" s="63">
        <f t="shared" si="227"/>
        <v>4134884.3774350146</v>
      </c>
      <c r="AB538" s="63">
        <f t="shared" si="227"/>
        <v>215426.66131500719</v>
      </c>
      <c r="AC538" s="63">
        <f>AC488+AC497+AC512+AC536</f>
        <v>5697823.4103876092</v>
      </c>
      <c r="AD538" s="63">
        <f>AD488+AD497+AD512+AD536</f>
        <v>1223092.9652464509</v>
      </c>
      <c r="AE538" s="63">
        <f>AE488+AE497+AE512+AE536</f>
        <v>0</v>
      </c>
      <c r="AF538" s="64">
        <f>SUM(H538:AE538)</f>
        <v>71658667.980000004</v>
      </c>
      <c r="AG538" s="59" t="str">
        <f>IF(ABS(AF538-F538)&lt;1,"ok","err")</f>
        <v>ok</v>
      </c>
    </row>
    <row r="539" spans="1:33">
      <c r="A539" s="61"/>
      <c r="B539" s="61"/>
      <c r="F539" s="80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59"/>
    </row>
    <row r="540" spans="1:33">
      <c r="A540" s="61" t="s">
        <v>19</v>
      </c>
      <c r="B540" s="61"/>
      <c r="C540" s="45" t="s">
        <v>100</v>
      </c>
      <c r="F540" s="81">
        <f t="shared" ref="F540:M540" si="228">F538-F428</f>
        <v>71658667.980000004</v>
      </c>
      <c r="G540" s="65">
        <f t="shared" si="228"/>
        <v>0</v>
      </c>
      <c r="H540" s="65">
        <f t="shared" si="228"/>
        <v>9910422.0570097808</v>
      </c>
      <c r="I540" s="65">
        <f t="shared" si="228"/>
        <v>9657350.3599815443</v>
      </c>
      <c r="J540" s="65">
        <f t="shared" si="228"/>
        <v>8755879.2584973108</v>
      </c>
      <c r="K540" s="65">
        <f t="shared" si="228"/>
        <v>16435756.251113247</v>
      </c>
      <c r="L540" s="65">
        <f t="shared" si="228"/>
        <v>0</v>
      </c>
      <c r="M540" s="65">
        <f t="shared" si="228"/>
        <v>0</v>
      </c>
      <c r="N540" s="65">
        <f>N538-N428</f>
        <v>1520828.7802882479</v>
      </c>
      <c r="O540" s="65">
        <f>O538-O428</f>
        <v>1481993.0255541997</v>
      </c>
      <c r="P540" s="65">
        <f>P538-P428</f>
        <v>1343655.5069451258</v>
      </c>
      <c r="Q540" s="65">
        <f t="shared" ref="Q540:AB540" si="229">Q538-Q428</f>
        <v>0</v>
      </c>
      <c r="R540" s="65">
        <f t="shared" si="229"/>
        <v>2350322.1174450452</v>
      </c>
      <c r="S540" s="65">
        <f t="shared" si="229"/>
        <v>0</v>
      </c>
      <c r="T540" s="65">
        <f t="shared" si="229"/>
        <v>2563904.8298627287</v>
      </c>
      <c r="U540" s="65">
        <f t="shared" si="229"/>
        <v>3764695.0718248351</v>
      </c>
      <c r="V540" s="65">
        <f t="shared" si="229"/>
        <v>854634.94328757632</v>
      </c>
      <c r="W540" s="65">
        <f t="shared" si="229"/>
        <v>1254898.3572749449</v>
      </c>
      <c r="X540" s="65">
        <f t="shared" si="229"/>
        <v>248175.86824320036</v>
      </c>
      <c r="Y540" s="65">
        <f t="shared" si="229"/>
        <v>188343.18477335686</v>
      </c>
      <c r="Z540" s="65">
        <f t="shared" si="229"/>
        <v>56580.95351477911</v>
      </c>
      <c r="AA540" s="65">
        <f t="shared" si="229"/>
        <v>4134884.3774350146</v>
      </c>
      <c r="AB540" s="65">
        <f t="shared" si="229"/>
        <v>215426.66131500719</v>
      </c>
      <c r="AC540" s="65">
        <f>AC538-AC428</f>
        <v>5697823.4103876092</v>
      </c>
      <c r="AD540" s="65">
        <f>AD538-AD428</f>
        <v>1223092.9652464509</v>
      </c>
      <c r="AE540" s="65">
        <f>AE538-AE428</f>
        <v>0</v>
      </c>
      <c r="AF540" s="64">
        <f>SUM(H540:AE540)</f>
        <v>71658667.980000004</v>
      </c>
      <c r="AG540" s="59" t="str">
        <f>IF(ABS(AF540-F540)&lt;1,"ok","err")</f>
        <v>ok</v>
      </c>
    </row>
    <row r="541" spans="1:33">
      <c r="A541" s="61"/>
      <c r="B541" s="61"/>
      <c r="F541" s="81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  <c r="AE541" s="65"/>
      <c r="AF541" s="64"/>
      <c r="AG541" s="59"/>
    </row>
    <row r="542" spans="1:33">
      <c r="A542" s="61"/>
      <c r="B542" s="61"/>
      <c r="F542" s="81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  <c r="AE542" s="65"/>
      <c r="AF542" s="64"/>
      <c r="AG542" s="59"/>
    </row>
    <row r="543" spans="1:33">
      <c r="A543" s="61"/>
      <c r="B543" s="61"/>
      <c r="F543" s="81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  <c r="AE543" s="65"/>
      <c r="AF543" s="64"/>
      <c r="AG543" s="59"/>
    </row>
    <row r="544" spans="1:33">
      <c r="A544" s="61"/>
      <c r="B544" s="61"/>
      <c r="F544" s="81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  <c r="AE544" s="65"/>
      <c r="AF544" s="64"/>
      <c r="AG544" s="59"/>
    </row>
    <row r="545" spans="1:33">
      <c r="A545" s="61"/>
      <c r="B545" s="61"/>
      <c r="F545" s="81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  <c r="AE545" s="65"/>
      <c r="AF545" s="64"/>
      <c r="AG545" s="59"/>
    </row>
    <row r="546" spans="1:33">
      <c r="A546" s="61"/>
      <c r="B546" s="61"/>
      <c r="F546" s="81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  <c r="AE546" s="65"/>
      <c r="AF546" s="64"/>
      <c r="AG546" s="59"/>
    </row>
    <row r="547" spans="1:33">
      <c r="A547" s="61"/>
      <c r="B547" s="61"/>
      <c r="F547" s="81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  <c r="AE547" s="65"/>
      <c r="AF547" s="64"/>
      <c r="AG547" s="59"/>
    </row>
    <row r="548" spans="1:33">
      <c r="A548" s="61"/>
      <c r="B548" s="61"/>
      <c r="F548" s="81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  <c r="AE548" s="65"/>
      <c r="AF548" s="64"/>
      <c r="AG548" s="59"/>
    </row>
    <row r="549" spans="1:33">
      <c r="A549" s="61"/>
      <c r="B549" s="61"/>
      <c r="F549" s="81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  <c r="AE549" s="65"/>
      <c r="AF549" s="64"/>
      <c r="AG549" s="59"/>
    </row>
    <row r="550" spans="1:33">
      <c r="A550" s="61"/>
      <c r="B550" s="61"/>
      <c r="F550" s="81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  <c r="AE550" s="65"/>
      <c r="AF550" s="64"/>
      <c r="AG550" s="59"/>
    </row>
    <row r="551" spans="1:33">
      <c r="A551" s="61"/>
      <c r="B551" s="61"/>
      <c r="F551" s="81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  <c r="AE551" s="65"/>
      <c r="AF551" s="64"/>
      <c r="AG551" s="59"/>
    </row>
    <row r="552" spans="1:33">
      <c r="A552" s="61"/>
      <c r="B552" s="61"/>
      <c r="F552" s="81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  <c r="AE552" s="65"/>
      <c r="AF552" s="64"/>
      <c r="AG552" s="59"/>
    </row>
    <row r="553" spans="1:33">
      <c r="A553" s="61"/>
      <c r="B553" s="61"/>
      <c r="F553" s="81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  <c r="AE553" s="65"/>
      <c r="AF553" s="64"/>
      <c r="AG553" s="59"/>
    </row>
    <row r="554" spans="1:33">
      <c r="A554" s="61"/>
      <c r="B554" s="61"/>
      <c r="F554" s="81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  <c r="AE554" s="65"/>
      <c r="AF554" s="64"/>
      <c r="AG554" s="59"/>
    </row>
    <row r="555" spans="1:33">
      <c r="A555" s="61"/>
      <c r="B555" s="61"/>
      <c r="F555" s="81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  <c r="AE555" s="65"/>
      <c r="AF555" s="64"/>
      <c r="AG555" s="59"/>
    </row>
    <row r="556" spans="1:33">
      <c r="A556" s="61"/>
      <c r="B556" s="61"/>
      <c r="F556" s="81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  <c r="AE556" s="65"/>
      <c r="AF556" s="64"/>
      <c r="AG556" s="59"/>
    </row>
    <row r="557" spans="1:33">
      <c r="A557" s="61"/>
      <c r="B557" s="61"/>
      <c r="F557" s="81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  <c r="AE557" s="65"/>
      <c r="AF557" s="64"/>
      <c r="AG557" s="59"/>
    </row>
    <row r="558" spans="1:33">
      <c r="A558" s="61"/>
      <c r="B558" s="61"/>
      <c r="F558" s="81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  <c r="AE558" s="65"/>
      <c r="AF558" s="64"/>
      <c r="AG558" s="59"/>
    </row>
    <row r="559" spans="1:33">
      <c r="A559" s="61"/>
      <c r="B559" s="61"/>
      <c r="F559" s="81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  <c r="AE559" s="65"/>
      <c r="AF559" s="64"/>
      <c r="AG559" s="59"/>
    </row>
    <row r="560" spans="1:33">
      <c r="A560" s="61"/>
      <c r="B560" s="61"/>
      <c r="F560" s="81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  <c r="AE560" s="65"/>
      <c r="AF560" s="64"/>
      <c r="AG560" s="59"/>
    </row>
    <row r="561" spans="1:33">
      <c r="A561" s="61"/>
      <c r="B561" s="61"/>
      <c r="F561" s="81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  <c r="AE561" s="65"/>
      <c r="AF561" s="64"/>
      <c r="AG561" s="59"/>
    </row>
    <row r="562" spans="1:33">
      <c r="A562" s="61"/>
      <c r="B562" s="61"/>
      <c r="F562" s="81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  <c r="AE562" s="65"/>
      <c r="AF562" s="64"/>
      <c r="AG562" s="59"/>
    </row>
    <row r="563" spans="1:33">
      <c r="A563" s="61"/>
      <c r="B563" s="61"/>
      <c r="F563" s="81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  <c r="AE563" s="65"/>
      <c r="AF563" s="64"/>
      <c r="AG563" s="59"/>
    </row>
    <row r="564" spans="1:33">
      <c r="A564" s="61"/>
      <c r="B564" s="61"/>
      <c r="F564" s="81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  <c r="AE564" s="65"/>
      <c r="AF564" s="64"/>
      <c r="AG564" s="59"/>
    </row>
    <row r="565" spans="1:33">
      <c r="A565" s="61"/>
      <c r="B565" s="61"/>
      <c r="F565" s="81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  <c r="AE565" s="65"/>
      <c r="AF565" s="64"/>
      <c r="AG565" s="59"/>
    </row>
    <row r="566" spans="1:33" ht="15">
      <c r="A566" s="60" t="s">
        <v>1093</v>
      </c>
      <c r="B566" s="61"/>
      <c r="AG566" s="59"/>
    </row>
    <row r="567" spans="1:33">
      <c r="A567" s="61"/>
      <c r="B567" s="61"/>
      <c r="AG567" s="59"/>
    </row>
    <row r="568" spans="1:33" ht="15">
      <c r="A568" s="66" t="s">
        <v>1094</v>
      </c>
      <c r="B568" s="61"/>
      <c r="AG568" s="59"/>
    </row>
    <row r="569" spans="1:33">
      <c r="A569" s="69" t="s">
        <v>316</v>
      </c>
      <c r="B569" s="61"/>
      <c r="C569" s="45" t="s">
        <v>21</v>
      </c>
      <c r="D569" s="45" t="s">
        <v>202</v>
      </c>
      <c r="F569" s="77">
        <v>42844544.973838963</v>
      </c>
      <c r="H569" s="64">
        <f t="shared" ref="H569:Q576" si="230">IF(VLOOKUP($D569,$C$6:$AE$651,H$2,)=0,0,((VLOOKUP($D569,$C$6:$AE$651,H$2,)/VLOOKUP($D569,$C$6:$AE$651,4,))*$F569))</f>
        <v>14991270.48998197</v>
      </c>
      <c r="I569" s="64">
        <f t="shared" si="230"/>
        <v>14608454.678335926</v>
      </c>
      <c r="J569" s="64">
        <f t="shared" si="230"/>
        <v>13244819.805521065</v>
      </c>
      <c r="K569" s="64">
        <f t="shared" si="230"/>
        <v>0</v>
      </c>
      <c r="L569" s="64">
        <f t="shared" si="230"/>
        <v>0</v>
      </c>
      <c r="M569" s="64">
        <f t="shared" si="230"/>
        <v>0</v>
      </c>
      <c r="N569" s="64">
        <f t="shared" si="230"/>
        <v>0</v>
      </c>
      <c r="O569" s="64">
        <f t="shared" si="230"/>
        <v>0</v>
      </c>
      <c r="P569" s="64">
        <f t="shared" si="230"/>
        <v>0</v>
      </c>
      <c r="Q569" s="64">
        <f t="shared" si="230"/>
        <v>0</v>
      </c>
      <c r="R569" s="64">
        <f t="shared" ref="R569:AE576" si="231">IF(VLOOKUP($D569,$C$6:$AE$651,R$2,)=0,0,((VLOOKUP($D569,$C$6:$AE$651,R$2,)/VLOOKUP($D569,$C$6:$AE$651,4,))*$F569))</f>
        <v>0</v>
      </c>
      <c r="S569" s="64">
        <f t="shared" si="231"/>
        <v>0</v>
      </c>
      <c r="T569" s="64">
        <f t="shared" si="231"/>
        <v>0</v>
      </c>
      <c r="U569" s="64">
        <f t="shared" si="231"/>
        <v>0</v>
      </c>
      <c r="V569" s="64">
        <f t="shared" si="231"/>
        <v>0</v>
      </c>
      <c r="W569" s="64">
        <f t="shared" si="231"/>
        <v>0</v>
      </c>
      <c r="X569" s="64">
        <f t="shared" si="231"/>
        <v>0</v>
      </c>
      <c r="Y569" s="64">
        <f t="shared" si="231"/>
        <v>0</v>
      </c>
      <c r="Z569" s="64">
        <f t="shared" si="231"/>
        <v>0</v>
      </c>
      <c r="AA569" s="64">
        <f t="shared" si="231"/>
        <v>0</v>
      </c>
      <c r="AB569" s="64">
        <f t="shared" si="231"/>
        <v>0</v>
      </c>
      <c r="AC569" s="64">
        <f t="shared" si="231"/>
        <v>0</v>
      </c>
      <c r="AD569" s="64">
        <f t="shared" si="231"/>
        <v>0</v>
      </c>
      <c r="AE569" s="64">
        <f t="shared" si="231"/>
        <v>0</v>
      </c>
      <c r="AF569" s="64">
        <f t="shared" ref="AF569:AF576" si="232">SUM(H569:AE569)</f>
        <v>42844544.973838963</v>
      </c>
      <c r="AG569" s="59" t="str">
        <f t="shared" ref="AG569:AG576" si="233">IF(ABS(AF569-F569)&lt;1,"ok","err")</f>
        <v>ok</v>
      </c>
    </row>
    <row r="570" spans="1:33">
      <c r="A570" s="69" t="s">
        <v>315</v>
      </c>
      <c r="B570" s="61"/>
      <c r="C570" s="45" t="s">
        <v>35</v>
      </c>
      <c r="D570" s="45" t="s">
        <v>202</v>
      </c>
      <c r="F570" s="80">
        <v>3008696.598367</v>
      </c>
      <c r="H570" s="64">
        <f t="shared" si="230"/>
        <v>1052740.426020375</v>
      </c>
      <c r="I570" s="64">
        <f t="shared" si="230"/>
        <v>1025857.7357968276</v>
      </c>
      <c r="J570" s="64">
        <f t="shared" si="230"/>
        <v>930098.43654979742</v>
      </c>
      <c r="K570" s="64">
        <f t="shared" si="230"/>
        <v>0</v>
      </c>
      <c r="L570" s="64">
        <f t="shared" si="230"/>
        <v>0</v>
      </c>
      <c r="M570" s="64">
        <f t="shared" si="230"/>
        <v>0</v>
      </c>
      <c r="N570" s="64">
        <f t="shared" si="230"/>
        <v>0</v>
      </c>
      <c r="O570" s="64">
        <f t="shared" si="230"/>
        <v>0</v>
      </c>
      <c r="P570" s="64">
        <f t="shared" si="230"/>
        <v>0</v>
      </c>
      <c r="Q570" s="64">
        <f t="shared" si="230"/>
        <v>0</v>
      </c>
      <c r="R570" s="64">
        <f t="shared" si="231"/>
        <v>0</v>
      </c>
      <c r="S570" s="64">
        <f t="shared" si="231"/>
        <v>0</v>
      </c>
      <c r="T570" s="64">
        <f t="shared" si="231"/>
        <v>0</v>
      </c>
      <c r="U570" s="64">
        <f t="shared" si="231"/>
        <v>0</v>
      </c>
      <c r="V570" s="64">
        <f t="shared" si="231"/>
        <v>0</v>
      </c>
      <c r="W570" s="64">
        <f t="shared" si="231"/>
        <v>0</v>
      </c>
      <c r="X570" s="64">
        <f t="shared" si="231"/>
        <v>0</v>
      </c>
      <c r="Y570" s="64">
        <f t="shared" si="231"/>
        <v>0</v>
      </c>
      <c r="Z570" s="64">
        <f t="shared" si="231"/>
        <v>0</v>
      </c>
      <c r="AA570" s="64">
        <f t="shared" si="231"/>
        <v>0</v>
      </c>
      <c r="AB570" s="64">
        <f t="shared" si="231"/>
        <v>0</v>
      </c>
      <c r="AC570" s="64">
        <f t="shared" si="231"/>
        <v>0</v>
      </c>
      <c r="AD570" s="64">
        <f t="shared" si="231"/>
        <v>0</v>
      </c>
      <c r="AE570" s="64">
        <f t="shared" si="231"/>
        <v>0</v>
      </c>
      <c r="AF570" s="64">
        <f t="shared" si="232"/>
        <v>3008696.598367</v>
      </c>
      <c r="AG570" s="59" t="str">
        <f t="shared" si="233"/>
        <v>ok</v>
      </c>
    </row>
    <row r="571" spans="1:33">
      <c r="A571" s="332" t="s">
        <v>314</v>
      </c>
      <c r="B571" s="61"/>
      <c r="C571" s="45" t="s">
        <v>36</v>
      </c>
      <c r="D571" s="45" t="s">
        <v>202</v>
      </c>
      <c r="F571" s="80">
        <v>13075885.434364472</v>
      </c>
      <c r="H571" s="64">
        <f t="shared" si="230"/>
        <v>4575241.3886590758</v>
      </c>
      <c r="I571" s="64">
        <f t="shared" si="230"/>
        <v>4458408.4126383616</v>
      </c>
      <c r="J571" s="64">
        <f t="shared" si="230"/>
        <v>4042235.6330670347</v>
      </c>
      <c r="K571" s="64">
        <f t="shared" si="230"/>
        <v>0</v>
      </c>
      <c r="L571" s="64">
        <f t="shared" si="230"/>
        <v>0</v>
      </c>
      <c r="M571" s="64">
        <f t="shared" si="230"/>
        <v>0</v>
      </c>
      <c r="N571" s="64">
        <f t="shared" si="230"/>
        <v>0</v>
      </c>
      <c r="O571" s="64">
        <f t="shared" si="230"/>
        <v>0</v>
      </c>
      <c r="P571" s="64">
        <f t="shared" si="230"/>
        <v>0</v>
      </c>
      <c r="Q571" s="64">
        <f t="shared" si="230"/>
        <v>0</v>
      </c>
      <c r="R571" s="64">
        <f t="shared" si="231"/>
        <v>0</v>
      </c>
      <c r="S571" s="64">
        <f t="shared" si="231"/>
        <v>0</v>
      </c>
      <c r="T571" s="64">
        <f t="shared" si="231"/>
        <v>0</v>
      </c>
      <c r="U571" s="64">
        <f t="shared" si="231"/>
        <v>0</v>
      </c>
      <c r="V571" s="64">
        <f t="shared" si="231"/>
        <v>0</v>
      </c>
      <c r="W571" s="64">
        <f t="shared" si="231"/>
        <v>0</v>
      </c>
      <c r="X571" s="64">
        <f t="shared" si="231"/>
        <v>0</v>
      </c>
      <c r="Y571" s="64">
        <f t="shared" si="231"/>
        <v>0</v>
      </c>
      <c r="Z571" s="64">
        <f t="shared" si="231"/>
        <v>0</v>
      </c>
      <c r="AA571" s="64">
        <f t="shared" si="231"/>
        <v>0</v>
      </c>
      <c r="AB571" s="64">
        <f t="shared" si="231"/>
        <v>0</v>
      </c>
      <c r="AC571" s="64">
        <f t="shared" si="231"/>
        <v>0</v>
      </c>
      <c r="AD571" s="64">
        <f t="shared" si="231"/>
        <v>0</v>
      </c>
      <c r="AE571" s="64">
        <f t="shared" si="231"/>
        <v>0</v>
      </c>
      <c r="AF571" s="64">
        <f t="shared" si="232"/>
        <v>13075885.434364472</v>
      </c>
      <c r="AG571" s="59" t="str">
        <f t="shared" si="233"/>
        <v>ok</v>
      </c>
    </row>
    <row r="572" spans="1:33">
      <c r="A572" s="61" t="s">
        <v>317</v>
      </c>
      <c r="B572" s="61"/>
      <c r="C572" s="45" t="s">
        <v>37</v>
      </c>
      <c r="D572" s="45" t="s">
        <v>1184</v>
      </c>
      <c r="F572" s="80">
        <f>7793.67524*1000</f>
        <v>7793675.2399999993</v>
      </c>
      <c r="H572" s="64">
        <f t="shared" si="230"/>
        <v>0</v>
      </c>
      <c r="I572" s="64">
        <f t="shared" si="230"/>
        <v>0</v>
      </c>
      <c r="J572" s="64">
        <f t="shared" si="230"/>
        <v>0</v>
      </c>
      <c r="K572" s="64">
        <f t="shared" si="230"/>
        <v>0</v>
      </c>
      <c r="L572" s="64">
        <f t="shared" si="230"/>
        <v>0</v>
      </c>
      <c r="M572" s="64">
        <f t="shared" si="230"/>
        <v>0</v>
      </c>
      <c r="N572" s="64">
        <f t="shared" si="230"/>
        <v>2727000.4549063668</v>
      </c>
      <c r="O572" s="64">
        <f t="shared" si="230"/>
        <v>2657364.0025988896</v>
      </c>
      <c r="P572" s="64">
        <f t="shared" si="230"/>
        <v>2409310.7824947424</v>
      </c>
      <c r="Q572" s="64">
        <f t="shared" si="230"/>
        <v>0</v>
      </c>
      <c r="R572" s="64">
        <f t="shared" si="231"/>
        <v>0</v>
      </c>
      <c r="S572" s="64">
        <f t="shared" si="231"/>
        <v>0</v>
      </c>
      <c r="T572" s="64">
        <f t="shared" si="231"/>
        <v>0</v>
      </c>
      <c r="U572" s="64">
        <f t="shared" si="231"/>
        <v>0</v>
      </c>
      <c r="V572" s="64">
        <f t="shared" si="231"/>
        <v>0</v>
      </c>
      <c r="W572" s="64">
        <f t="shared" si="231"/>
        <v>0</v>
      </c>
      <c r="X572" s="64">
        <f t="shared" si="231"/>
        <v>0</v>
      </c>
      <c r="Y572" s="64">
        <f t="shared" si="231"/>
        <v>0</v>
      </c>
      <c r="Z572" s="64">
        <f t="shared" si="231"/>
        <v>0</v>
      </c>
      <c r="AA572" s="64">
        <f t="shared" si="231"/>
        <v>0</v>
      </c>
      <c r="AB572" s="64">
        <f t="shared" si="231"/>
        <v>0</v>
      </c>
      <c r="AC572" s="64">
        <f t="shared" si="231"/>
        <v>0</v>
      </c>
      <c r="AD572" s="64">
        <f t="shared" si="231"/>
        <v>0</v>
      </c>
      <c r="AE572" s="64">
        <f t="shared" si="231"/>
        <v>0</v>
      </c>
      <c r="AF572" s="64">
        <f t="shared" si="232"/>
        <v>7793675.2399999984</v>
      </c>
      <c r="AG572" s="59" t="str">
        <f t="shared" si="233"/>
        <v>ok</v>
      </c>
    </row>
    <row r="573" spans="1:33">
      <c r="A573" s="61" t="s">
        <v>318</v>
      </c>
      <c r="B573" s="61"/>
      <c r="C573" s="45" t="s">
        <v>38</v>
      </c>
      <c r="D573" s="45" t="s">
        <v>1184</v>
      </c>
      <c r="F573" s="80">
        <v>0</v>
      </c>
      <c r="H573" s="64">
        <f t="shared" si="230"/>
        <v>0</v>
      </c>
      <c r="I573" s="64">
        <f t="shared" si="230"/>
        <v>0</v>
      </c>
      <c r="J573" s="64">
        <f t="shared" si="230"/>
        <v>0</v>
      </c>
      <c r="K573" s="64">
        <f t="shared" si="230"/>
        <v>0</v>
      </c>
      <c r="L573" s="64">
        <f t="shared" si="230"/>
        <v>0</v>
      </c>
      <c r="M573" s="64">
        <f t="shared" si="230"/>
        <v>0</v>
      </c>
      <c r="N573" s="64">
        <f t="shared" si="230"/>
        <v>0</v>
      </c>
      <c r="O573" s="64">
        <f t="shared" si="230"/>
        <v>0</v>
      </c>
      <c r="P573" s="64">
        <f t="shared" si="230"/>
        <v>0</v>
      </c>
      <c r="Q573" s="64">
        <f t="shared" si="230"/>
        <v>0</v>
      </c>
      <c r="R573" s="64">
        <f t="shared" si="231"/>
        <v>0</v>
      </c>
      <c r="S573" s="64">
        <f t="shared" si="231"/>
        <v>0</v>
      </c>
      <c r="T573" s="64">
        <f t="shared" si="231"/>
        <v>0</v>
      </c>
      <c r="U573" s="64">
        <f t="shared" si="231"/>
        <v>0</v>
      </c>
      <c r="V573" s="64">
        <f t="shared" si="231"/>
        <v>0</v>
      </c>
      <c r="W573" s="64">
        <f t="shared" si="231"/>
        <v>0</v>
      </c>
      <c r="X573" s="64">
        <f t="shared" si="231"/>
        <v>0</v>
      </c>
      <c r="Y573" s="64">
        <f t="shared" si="231"/>
        <v>0</v>
      </c>
      <c r="Z573" s="64">
        <f t="shared" si="231"/>
        <v>0</v>
      </c>
      <c r="AA573" s="64">
        <f t="shared" si="231"/>
        <v>0</v>
      </c>
      <c r="AB573" s="64">
        <f t="shared" si="231"/>
        <v>0</v>
      </c>
      <c r="AC573" s="64">
        <f t="shared" si="231"/>
        <v>0</v>
      </c>
      <c r="AD573" s="64">
        <f t="shared" si="231"/>
        <v>0</v>
      </c>
      <c r="AE573" s="64">
        <f t="shared" si="231"/>
        <v>0</v>
      </c>
      <c r="AF573" s="64">
        <f t="shared" si="232"/>
        <v>0</v>
      </c>
      <c r="AG573" s="59" t="str">
        <f t="shared" si="233"/>
        <v>ok</v>
      </c>
    </row>
    <row r="574" spans="1:33">
      <c r="A574" s="61" t="s">
        <v>320</v>
      </c>
      <c r="B574" s="61"/>
      <c r="C574" s="45" t="s">
        <v>39</v>
      </c>
      <c r="D574" s="45" t="s">
        <v>957</v>
      </c>
      <c r="F574" s="80">
        <v>32646419.543730352</v>
      </c>
      <c r="H574" s="64">
        <f t="shared" si="230"/>
        <v>0</v>
      </c>
      <c r="I574" s="64">
        <f t="shared" si="230"/>
        <v>0</v>
      </c>
      <c r="J574" s="64">
        <f t="shared" si="230"/>
        <v>0</v>
      </c>
      <c r="K574" s="64">
        <f t="shared" si="230"/>
        <v>0</v>
      </c>
      <c r="L574" s="64">
        <f t="shared" si="230"/>
        <v>0</v>
      </c>
      <c r="M574" s="64">
        <f t="shared" si="230"/>
        <v>0</v>
      </c>
      <c r="N574" s="64">
        <f t="shared" si="230"/>
        <v>0</v>
      </c>
      <c r="O574" s="64">
        <f t="shared" si="230"/>
        <v>0</v>
      </c>
      <c r="P574" s="64">
        <f t="shared" si="230"/>
        <v>0</v>
      </c>
      <c r="Q574" s="64">
        <f t="shared" si="230"/>
        <v>0</v>
      </c>
      <c r="R574" s="64">
        <f t="shared" si="231"/>
        <v>3891227.7454964397</v>
      </c>
      <c r="S574" s="64">
        <f t="shared" si="231"/>
        <v>0</v>
      </c>
      <c r="T574" s="64">
        <f t="shared" si="231"/>
        <v>5710579.662306984</v>
      </c>
      <c r="U574" s="64">
        <f t="shared" si="231"/>
        <v>9279263.1219779905</v>
      </c>
      <c r="V574" s="64">
        <f t="shared" si="231"/>
        <v>1903526.5541023279</v>
      </c>
      <c r="W574" s="64">
        <f t="shared" si="231"/>
        <v>3093087.7073259964</v>
      </c>
      <c r="X574" s="64">
        <f t="shared" si="231"/>
        <v>2359598.8478892022</v>
      </c>
      <c r="Y574" s="64">
        <f t="shared" si="231"/>
        <v>1790723.509682623</v>
      </c>
      <c r="Z574" s="64">
        <f t="shared" si="231"/>
        <v>849819.84256461973</v>
      </c>
      <c r="AA574" s="64">
        <f t="shared" si="231"/>
        <v>1122328.838834686</v>
      </c>
      <c r="AB574" s="64">
        <f t="shared" si="231"/>
        <v>2646263.7135494906</v>
      </c>
      <c r="AC574" s="64">
        <f t="shared" si="231"/>
        <v>0</v>
      </c>
      <c r="AD574" s="64">
        <f t="shared" si="231"/>
        <v>0</v>
      </c>
      <c r="AE574" s="64">
        <f t="shared" si="231"/>
        <v>0</v>
      </c>
      <c r="AF574" s="64">
        <f t="shared" si="232"/>
        <v>32646419.54373036</v>
      </c>
      <c r="AG574" s="59" t="str">
        <f t="shared" si="233"/>
        <v>ok</v>
      </c>
    </row>
    <row r="575" spans="1:33">
      <c r="A575" s="69" t="s">
        <v>625</v>
      </c>
      <c r="B575" s="61"/>
      <c r="C575" s="45" t="s">
        <v>40</v>
      </c>
      <c r="D575" s="45" t="s">
        <v>980</v>
      </c>
      <c r="F575" s="80">
        <v>17849213.054722309</v>
      </c>
      <c r="H575" s="64">
        <f t="shared" si="230"/>
        <v>3650388.2758768997</v>
      </c>
      <c r="I575" s="64">
        <f t="shared" si="230"/>
        <v>3557172.2704965109</v>
      </c>
      <c r="J575" s="64">
        <f t="shared" si="230"/>
        <v>3225125.9135431964</v>
      </c>
      <c r="K575" s="64">
        <f t="shared" si="230"/>
        <v>0</v>
      </c>
      <c r="L575" s="64">
        <f t="shared" si="230"/>
        <v>0</v>
      </c>
      <c r="M575" s="64">
        <f t="shared" si="230"/>
        <v>0</v>
      </c>
      <c r="N575" s="64">
        <f t="shared" si="230"/>
        <v>653608.46298706951</v>
      </c>
      <c r="O575" s="64">
        <f t="shared" si="230"/>
        <v>636917.97271646</v>
      </c>
      <c r="P575" s="64">
        <f t="shared" si="230"/>
        <v>577464.48650982417</v>
      </c>
      <c r="Q575" s="64">
        <f t="shared" si="230"/>
        <v>0</v>
      </c>
      <c r="R575" s="64">
        <f t="shared" si="231"/>
        <v>661347.13263569842</v>
      </c>
      <c r="S575" s="64">
        <f t="shared" si="231"/>
        <v>0</v>
      </c>
      <c r="T575" s="64">
        <f t="shared" si="231"/>
        <v>970561.40949998121</v>
      </c>
      <c r="U575" s="64">
        <f t="shared" si="231"/>
        <v>1577089.4072686543</v>
      </c>
      <c r="V575" s="64">
        <f t="shared" si="231"/>
        <v>323520.46983332705</v>
      </c>
      <c r="W575" s="64">
        <f t="shared" si="231"/>
        <v>525696.46908955148</v>
      </c>
      <c r="X575" s="64">
        <f t="shared" si="231"/>
        <v>401033.82127353031</v>
      </c>
      <c r="Y575" s="64">
        <f t="shared" si="231"/>
        <v>304348.63645351765</v>
      </c>
      <c r="Z575" s="64">
        <f t="shared" si="231"/>
        <v>144434.08427777057</v>
      </c>
      <c r="AA575" s="64">
        <f t="shared" si="231"/>
        <v>190749.2976469248</v>
      </c>
      <c r="AB575" s="64">
        <f t="shared" si="231"/>
        <v>449754.94461339334</v>
      </c>
      <c r="AC575" s="64">
        <f t="shared" si="231"/>
        <v>0</v>
      </c>
      <c r="AD575" s="64">
        <f t="shared" si="231"/>
        <v>0</v>
      </c>
      <c r="AE575" s="64">
        <f t="shared" si="231"/>
        <v>0</v>
      </c>
      <c r="AF575" s="64">
        <f t="shared" si="232"/>
        <v>17849213.054722309</v>
      </c>
      <c r="AG575" s="59" t="str">
        <f t="shared" si="233"/>
        <v>ok</v>
      </c>
    </row>
    <row r="576" spans="1:33">
      <c r="A576" s="69" t="s">
        <v>319</v>
      </c>
      <c r="B576" s="61"/>
      <c r="C576" s="45" t="s">
        <v>22</v>
      </c>
      <c r="D576" s="45" t="s">
        <v>959</v>
      </c>
      <c r="F576" s="80">
        <v>0</v>
      </c>
      <c r="H576" s="64">
        <f t="shared" si="230"/>
        <v>0</v>
      </c>
      <c r="I576" s="64">
        <f t="shared" si="230"/>
        <v>0</v>
      </c>
      <c r="J576" s="64">
        <f t="shared" si="230"/>
        <v>0</v>
      </c>
      <c r="K576" s="64">
        <f t="shared" si="230"/>
        <v>0</v>
      </c>
      <c r="L576" s="64">
        <f t="shared" si="230"/>
        <v>0</v>
      </c>
      <c r="M576" s="64">
        <f t="shared" si="230"/>
        <v>0</v>
      </c>
      <c r="N576" s="64">
        <f t="shared" si="230"/>
        <v>0</v>
      </c>
      <c r="O576" s="64">
        <f t="shared" si="230"/>
        <v>0</v>
      </c>
      <c r="P576" s="64">
        <f t="shared" si="230"/>
        <v>0</v>
      </c>
      <c r="Q576" s="64">
        <f t="shared" si="230"/>
        <v>0</v>
      </c>
      <c r="R576" s="64">
        <f t="shared" si="231"/>
        <v>0</v>
      </c>
      <c r="S576" s="64">
        <f t="shared" si="231"/>
        <v>0</v>
      </c>
      <c r="T576" s="64">
        <f t="shared" si="231"/>
        <v>0</v>
      </c>
      <c r="U576" s="64">
        <f t="shared" si="231"/>
        <v>0</v>
      </c>
      <c r="V576" s="64">
        <f t="shared" si="231"/>
        <v>0</v>
      </c>
      <c r="W576" s="64">
        <f t="shared" si="231"/>
        <v>0</v>
      </c>
      <c r="X576" s="64">
        <f t="shared" si="231"/>
        <v>0</v>
      </c>
      <c r="Y576" s="64">
        <f t="shared" si="231"/>
        <v>0</v>
      </c>
      <c r="Z576" s="64">
        <f t="shared" si="231"/>
        <v>0</v>
      </c>
      <c r="AA576" s="64">
        <f t="shared" si="231"/>
        <v>0</v>
      </c>
      <c r="AB576" s="64">
        <f t="shared" si="231"/>
        <v>0</v>
      </c>
      <c r="AC576" s="64">
        <f t="shared" si="231"/>
        <v>0</v>
      </c>
      <c r="AD576" s="64">
        <f t="shared" si="231"/>
        <v>0</v>
      </c>
      <c r="AE576" s="64">
        <f t="shared" si="231"/>
        <v>0</v>
      </c>
      <c r="AF576" s="64">
        <f t="shared" si="232"/>
        <v>0</v>
      </c>
      <c r="AG576" s="59" t="str">
        <f t="shared" si="233"/>
        <v>ok</v>
      </c>
    </row>
    <row r="577" spans="1:33">
      <c r="A577" s="61"/>
      <c r="B577" s="61"/>
      <c r="F577" s="80"/>
      <c r="AG577" s="59"/>
    </row>
    <row r="578" spans="1:33">
      <c r="A578" s="61" t="s">
        <v>1095</v>
      </c>
      <c r="B578" s="61"/>
      <c r="C578" s="45" t="s">
        <v>1096</v>
      </c>
      <c r="F578" s="77">
        <f>SUM(F569:F577)</f>
        <v>117218434.8450231</v>
      </c>
      <c r="H578" s="64">
        <f t="shared" ref="H578:M578" si="234">SUM(H569:H577)</f>
        <v>24269640.580538318</v>
      </c>
      <c r="I578" s="64">
        <f t="shared" si="234"/>
        <v>23649893.097267624</v>
      </c>
      <c r="J578" s="64">
        <f t="shared" si="234"/>
        <v>21442279.788681097</v>
      </c>
      <c r="K578" s="64">
        <f t="shared" si="234"/>
        <v>0</v>
      </c>
      <c r="L578" s="64">
        <f t="shared" si="234"/>
        <v>0</v>
      </c>
      <c r="M578" s="64">
        <f t="shared" si="234"/>
        <v>0</v>
      </c>
      <c r="N578" s="64">
        <f>SUM(N569:N577)</f>
        <v>3380608.9178934363</v>
      </c>
      <c r="O578" s="64">
        <f>SUM(O569:O577)</f>
        <v>3294281.9753153496</v>
      </c>
      <c r="P578" s="64">
        <f>SUM(P569:P577)</f>
        <v>2986775.2690045666</v>
      </c>
      <c r="Q578" s="64">
        <f t="shared" ref="Q578:AB578" si="235">SUM(Q569:Q577)</f>
        <v>0</v>
      </c>
      <c r="R578" s="64">
        <f t="shared" si="235"/>
        <v>4552574.8781321384</v>
      </c>
      <c r="S578" s="64">
        <f t="shared" si="235"/>
        <v>0</v>
      </c>
      <c r="T578" s="64">
        <f t="shared" si="235"/>
        <v>6681141.0718069654</v>
      </c>
      <c r="U578" s="64">
        <f t="shared" si="235"/>
        <v>10856352.529246645</v>
      </c>
      <c r="V578" s="64">
        <f t="shared" si="235"/>
        <v>2227047.0239356551</v>
      </c>
      <c r="W578" s="64">
        <f t="shared" si="235"/>
        <v>3618784.1764155477</v>
      </c>
      <c r="X578" s="64">
        <f t="shared" si="235"/>
        <v>2760632.6691627325</v>
      </c>
      <c r="Y578" s="64">
        <f t="shared" si="235"/>
        <v>2095072.1461361407</v>
      </c>
      <c r="Z578" s="64">
        <f t="shared" si="235"/>
        <v>994253.92684239033</v>
      </c>
      <c r="AA578" s="64">
        <f t="shared" si="235"/>
        <v>1313078.1364816108</v>
      </c>
      <c r="AB578" s="64">
        <f t="shared" si="235"/>
        <v>3096018.6581628839</v>
      </c>
      <c r="AC578" s="64">
        <f>SUM(AC569:AC577)</f>
        <v>0</v>
      </c>
      <c r="AD578" s="64">
        <f>SUM(AD569:AD577)</f>
        <v>0</v>
      </c>
      <c r="AE578" s="64">
        <f>SUM(AE569:AE577)</f>
        <v>0</v>
      </c>
      <c r="AF578" s="64">
        <f>SUM(H578:AE578)</f>
        <v>117218434.84502311</v>
      </c>
      <c r="AG578" s="59" t="str">
        <f>IF(ABS(AF578-F578)&lt;1,"ok","err")</f>
        <v>ok</v>
      </c>
    </row>
    <row r="579" spans="1:33">
      <c r="A579" s="61"/>
      <c r="B579" s="61"/>
      <c r="F579" s="77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59"/>
    </row>
    <row r="580" spans="1:33" ht="15">
      <c r="A580" s="66" t="s">
        <v>768</v>
      </c>
      <c r="B580" s="61"/>
      <c r="F580" s="77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59"/>
    </row>
    <row r="581" spans="1:33" ht="15">
      <c r="A581" s="66"/>
      <c r="B581" s="61" t="s">
        <v>730</v>
      </c>
      <c r="C581" s="95" t="s">
        <v>769</v>
      </c>
      <c r="D581" s="45" t="s">
        <v>645</v>
      </c>
      <c r="F581" s="77">
        <v>0</v>
      </c>
      <c r="H581" s="64">
        <f t="shared" ref="H581:Q584" si="236">IF(VLOOKUP($D581,$C$6:$AE$651,H$2,)=0,0,((VLOOKUP($D581,$C$6:$AE$651,H$2,)/VLOOKUP($D581,$C$6:$AE$651,4,))*$F581))</f>
        <v>0</v>
      </c>
      <c r="I581" s="64">
        <f t="shared" si="236"/>
        <v>0</v>
      </c>
      <c r="J581" s="64">
        <f t="shared" si="236"/>
        <v>0</v>
      </c>
      <c r="K581" s="64">
        <f t="shared" si="236"/>
        <v>0</v>
      </c>
      <c r="L581" s="64">
        <f t="shared" si="236"/>
        <v>0</v>
      </c>
      <c r="M581" s="64">
        <f t="shared" si="236"/>
        <v>0</v>
      </c>
      <c r="N581" s="64">
        <f t="shared" si="236"/>
        <v>0</v>
      </c>
      <c r="O581" s="64">
        <f t="shared" si="236"/>
        <v>0</v>
      </c>
      <c r="P581" s="64">
        <f t="shared" si="236"/>
        <v>0</v>
      </c>
      <c r="Q581" s="64">
        <f t="shared" si="236"/>
        <v>0</v>
      </c>
      <c r="R581" s="64">
        <f t="shared" ref="R581:AE584" si="237">IF(VLOOKUP($D581,$C$6:$AE$651,R$2,)=0,0,((VLOOKUP($D581,$C$6:$AE$651,R$2,)/VLOOKUP($D581,$C$6:$AE$651,4,))*$F581))</f>
        <v>0</v>
      </c>
      <c r="S581" s="64">
        <f t="shared" si="237"/>
        <v>0</v>
      </c>
      <c r="T581" s="64">
        <f t="shared" si="237"/>
        <v>0</v>
      </c>
      <c r="U581" s="64">
        <f t="shared" si="237"/>
        <v>0</v>
      </c>
      <c r="V581" s="64">
        <f t="shared" si="237"/>
        <v>0</v>
      </c>
      <c r="W581" s="64">
        <f t="shared" si="237"/>
        <v>0</v>
      </c>
      <c r="X581" s="64">
        <f t="shared" si="237"/>
        <v>0</v>
      </c>
      <c r="Y581" s="64">
        <f t="shared" si="237"/>
        <v>0</v>
      </c>
      <c r="Z581" s="64">
        <f t="shared" si="237"/>
        <v>0</v>
      </c>
      <c r="AA581" s="64">
        <f t="shared" si="237"/>
        <v>0</v>
      </c>
      <c r="AB581" s="64">
        <f t="shared" si="237"/>
        <v>0</v>
      </c>
      <c r="AC581" s="64">
        <f t="shared" si="237"/>
        <v>0</v>
      </c>
      <c r="AD581" s="64">
        <f t="shared" si="237"/>
        <v>0</v>
      </c>
      <c r="AE581" s="64">
        <f t="shared" si="237"/>
        <v>0</v>
      </c>
      <c r="AF581" s="64">
        <f>SUM(H581:AE581)</f>
        <v>0</v>
      </c>
      <c r="AG581" s="59" t="str">
        <f>IF(ABS(AF581-F581)&lt;1,"ok","err")</f>
        <v>ok</v>
      </c>
    </row>
    <row r="582" spans="1:33" ht="15">
      <c r="A582" s="66"/>
      <c r="B582" s="61" t="s">
        <v>1153</v>
      </c>
      <c r="C582" s="95" t="s">
        <v>770</v>
      </c>
      <c r="D582" s="45" t="s">
        <v>1184</v>
      </c>
      <c r="F582" s="80">
        <v>0</v>
      </c>
      <c r="H582" s="64">
        <f t="shared" si="236"/>
        <v>0</v>
      </c>
      <c r="I582" s="64">
        <f t="shared" si="236"/>
        <v>0</v>
      </c>
      <c r="J582" s="64">
        <f t="shared" si="236"/>
        <v>0</v>
      </c>
      <c r="K582" s="64">
        <f t="shared" si="236"/>
        <v>0</v>
      </c>
      <c r="L582" s="64">
        <f t="shared" si="236"/>
        <v>0</v>
      </c>
      <c r="M582" s="64">
        <f t="shared" si="236"/>
        <v>0</v>
      </c>
      <c r="N582" s="64">
        <f t="shared" si="236"/>
        <v>0</v>
      </c>
      <c r="O582" s="64">
        <f t="shared" si="236"/>
        <v>0</v>
      </c>
      <c r="P582" s="64">
        <f t="shared" si="236"/>
        <v>0</v>
      </c>
      <c r="Q582" s="64">
        <f t="shared" si="236"/>
        <v>0</v>
      </c>
      <c r="R582" s="64">
        <f t="shared" si="237"/>
        <v>0</v>
      </c>
      <c r="S582" s="64">
        <f t="shared" si="237"/>
        <v>0</v>
      </c>
      <c r="T582" s="64">
        <f t="shared" si="237"/>
        <v>0</v>
      </c>
      <c r="U582" s="64">
        <f t="shared" si="237"/>
        <v>0</v>
      </c>
      <c r="V582" s="64">
        <f t="shared" si="237"/>
        <v>0</v>
      </c>
      <c r="W582" s="64">
        <f t="shared" si="237"/>
        <v>0</v>
      </c>
      <c r="X582" s="64">
        <f t="shared" si="237"/>
        <v>0</v>
      </c>
      <c r="Y582" s="64">
        <f t="shared" si="237"/>
        <v>0</v>
      </c>
      <c r="Z582" s="64">
        <f t="shared" si="237"/>
        <v>0</v>
      </c>
      <c r="AA582" s="64">
        <f t="shared" si="237"/>
        <v>0</v>
      </c>
      <c r="AB582" s="64">
        <f t="shared" si="237"/>
        <v>0</v>
      </c>
      <c r="AC582" s="64">
        <f t="shared" si="237"/>
        <v>0</v>
      </c>
      <c r="AD582" s="64">
        <f t="shared" si="237"/>
        <v>0</v>
      </c>
      <c r="AE582" s="64">
        <f t="shared" si="237"/>
        <v>0</v>
      </c>
      <c r="AF582" s="64">
        <f>SUM(H582:AE582)</f>
        <v>0</v>
      </c>
      <c r="AG582" s="59" t="str">
        <f>IF(ABS(AF582-F582)&lt;1,"ok","err")</f>
        <v>ok</v>
      </c>
    </row>
    <row r="583" spans="1:33" ht="15">
      <c r="A583" s="66"/>
      <c r="B583" s="61" t="s">
        <v>960</v>
      </c>
      <c r="C583" s="95" t="s">
        <v>771</v>
      </c>
      <c r="D583" s="45" t="s">
        <v>957</v>
      </c>
      <c r="F583" s="80">
        <v>0</v>
      </c>
      <c r="H583" s="64">
        <f t="shared" si="236"/>
        <v>0</v>
      </c>
      <c r="I583" s="64">
        <f t="shared" si="236"/>
        <v>0</v>
      </c>
      <c r="J583" s="64">
        <f t="shared" si="236"/>
        <v>0</v>
      </c>
      <c r="K583" s="64">
        <f t="shared" si="236"/>
        <v>0</v>
      </c>
      <c r="L583" s="64">
        <f t="shared" si="236"/>
        <v>0</v>
      </c>
      <c r="M583" s="64">
        <f t="shared" si="236"/>
        <v>0</v>
      </c>
      <c r="N583" s="64">
        <f t="shared" si="236"/>
        <v>0</v>
      </c>
      <c r="O583" s="64">
        <f t="shared" si="236"/>
        <v>0</v>
      </c>
      <c r="P583" s="64">
        <f t="shared" si="236"/>
        <v>0</v>
      </c>
      <c r="Q583" s="64">
        <f t="shared" si="236"/>
        <v>0</v>
      </c>
      <c r="R583" s="64">
        <f t="shared" si="237"/>
        <v>0</v>
      </c>
      <c r="S583" s="64">
        <f t="shared" si="237"/>
        <v>0</v>
      </c>
      <c r="T583" s="64">
        <f t="shared" si="237"/>
        <v>0</v>
      </c>
      <c r="U583" s="64">
        <f t="shared" si="237"/>
        <v>0</v>
      </c>
      <c r="V583" s="64">
        <f t="shared" si="237"/>
        <v>0</v>
      </c>
      <c r="W583" s="64">
        <f t="shared" si="237"/>
        <v>0</v>
      </c>
      <c r="X583" s="64">
        <f t="shared" si="237"/>
        <v>0</v>
      </c>
      <c r="Y583" s="64">
        <f t="shared" si="237"/>
        <v>0</v>
      </c>
      <c r="Z583" s="64">
        <f t="shared" si="237"/>
        <v>0</v>
      </c>
      <c r="AA583" s="64">
        <f t="shared" si="237"/>
        <v>0</v>
      </c>
      <c r="AB583" s="64">
        <f t="shared" si="237"/>
        <v>0</v>
      </c>
      <c r="AC583" s="64">
        <f t="shared" si="237"/>
        <v>0</v>
      </c>
      <c r="AD583" s="64">
        <f t="shared" si="237"/>
        <v>0</v>
      </c>
      <c r="AE583" s="64">
        <f t="shared" si="237"/>
        <v>0</v>
      </c>
      <c r="AF583" s="64">
        <f>SUM(H583:AE583)</f>
        <v>0</v>
      </c>
      <c r="AG583" s="59" t="str">
        <f>IF(ABS(AF583-F583)&lt;1,"ok","err")</f>
        <v>ok</v>
      </c>
    </row>
    <row r="584" spans="1:33" ht="15">
      <c r="A584" s="66"/>
      <c r="B584" s="61" t="s">
        <v>731</v>
      </c>
      <c r="C584" s="95" t="s">
        <v>772</v>
      </c>
      <c r="D584" s="45" t="s">
        <v>980</v>
      </c>
      <c r="F584" s="80">
        <v>0</v>
      </c>
      <c r="H584" s="64">
        <f t="shared" si="236"/>
        <v>0</v>
      </c>
      <c r="I584" s="64">
        <f t="shared" si="236"/>
        <v>0</v>
      </c>
      <c r="J584" s="64">
        <f t="shared" si="236"/>
        <v>0</v>
      </c>
      <c r="K584" s="64">
        <f t="shared" si="236"/>
        <v>0</v>
      </c>
      <c r="L584" s="64">
        <f t="shared" si="236"/>
        <v>0</v>
      </c>
      <c r="M584" s="64">
        <f t="shared" si="236"/>
        <v>0</v>
      </c>
      <c r="N584" s="64">
        <f t="shared" si="236"/>
        <v>0</v>
      </c>
      <c r="O584" s="64">
        <f t="shared" si="236"/>
        <v>0</v>
      </c>
      <c r="P584" s="64">
        <f t="shared" si="236"/>
        <v>0</v>
      </c>
      <c r="Q584" s="64">
        <f t="shared" si="236"/>
        <v>0</v>
      </c>
      <c r="R584" s="64">
        <f t="shared" si="237"/>
        <v>0</v>
      </c>
      <c r="S584" s="64">
        <f t="shared" si="237"/>
        <v>0</v>
      </c>
      <c r="T584" s="64">
        <f t="shared" si="237"/>
        <v>0</v>
      </c>
      <c r="U584" s="64">
        <f t="shared" si="237"/>
        <v>0</v>
      </c>
      <c r="V584" s="64">
        <f t="shared" si="237"/>
        <v>0</v>
      </c>
      <c r="W584" s="64">
        <f t="shared" si="237"/>
        <v>0</v>
      </c>
      <c r="X584" s="64">
        <f t="shared" si="237"/>
        <v>0</v>
      </c>
      <c r="Y584" s="64">
        <f t="shared" si="237"/>
        <v>0</v>
      </c>
      <c r="Z584" s="64">
        <f t="shared" si="237"/>
        <v>0</v>
      </c>
      <c r="AA584" s="64">
        <f t="shared" si="237"/>
        <v>0</v>
      </c>
      <c r="AB584" s="64">
        <f t="shared" si="237"/>
        <v>0</v>
      </c>
      <c r="AC584" s="64">
        <f t="shared" si="237"/>
        <v>0</v>
      </c>
      <c r="AD584" s="64">
        <f t="shared" si="237"/>
        <v>0</v>
      </c>
      <c r="AE584" s="64">
        <f t="shared" si="237"/>
        <v>0</v>
      </c>
      <c r="AF584" s="64">
        <f>SUM(H584:AE584)</f>
        <v>0</v>
      </c>
      <c r="AG584" s="59" t="str">
        <f>IF(ABS(AF584-F584)&lt;1,"ok","err")</f>
        <v>ok</v>
      </c>
    </row>
    <row r="585" spans="1:33" ht="15">
      <c r="A585" s="66"/>
      <c r="B585" s="61"/>
      <c r="F585" s="77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59"/>
    </row>
    <row r="586" spans="1:33">
      <c r="A586" s="61" t="s">
        <v>767</v>
      </c>
      <c r="B586" s="61"/>
      <c r="C586" s="95" t="s">
        <v>774</v>
      </c>
      <c r="F586" s="77">
        <f>SUM(F581:F585)</f>
        <v>0</v>
      </c>
      <c r="H586" s="63">
        <f t="shared" ref="H586:AE586" si="238">SUM(H581:H585)</f>
        <v>0</v>
      </c>
      <c r="I586" s="63">
        <f t="shared" si="238"/>
        <v>0</v>
      </c>
      <c r="J586" s="63">
        <f t="shared" si="238"/>
        <v>0</v>
      </c>
      <c r="K586" s="63">
        <f t="shared" si="238"/>
        <v>0</v>
      </c>
      <c r="L586" s="63">
        <f t="shared" si="238"/>
        <v>0</v>
      </c>
      <c r="M586" s="63">
        <f t="shared" si="238"/>
        <v>0</v>
      </c>
      <c r="N586" s="63">
        <f t="shared" si="238"/>
        <v>0</v>
      </c>
      <c r="O586" s="63">
        <f t="shared" si="238"/>
        <v>0</v>
      </c>
      <c r="P586" s="63">
        <f t="shared" si="238"/>
        <v>0</v>
      </c>
      <c r="Q586" s="63">
        <f t="shared" si="238"/>
        <v>0</v>
      </c>
      <c r="R586" s="63">
        <f t="shared" si="238"/>
        <v>0</v>
      </c>
      <c r="S586" s="63">
        <f t="shared" si="238"/>
        <v>0</v>
      </c>
      <c r="T586" s="63">
        <f t="shared" si="238"/>
        <v>0</v>
      </c>
      <c r="U586" s="63">
        <f t="shared" si="238"/>
        <v>0</v>
      </c>
      <c r="V586" s="63">
        <f t="shared" si="238"/>
        <v>0</v>
      </c>
      <c r="W586" s="63">
        <f t="shared" si="238"/>
        <v>0</v>
      </c>
      <c r="X586" s="63">
        <f t="shared" si="238"/>
        <v>0</v>
      </c>
      <c r="Y586" s="63">
        <f t="shared" si="238"/>
        <v>0</v>
      </c>
      <c r="Z586" s="63">
        <f t="shared" si="238"/>
        <v>0</v>
      </c>
      <c r="AA586" s="63">
        <f t="shared" si="238"/>
        <v>0</v>
      </c>
      <c r="AB586" s="63">
        <f t="shared" si="238"/>
        <v>0</v>
      </c>
      <c r="AC586" s="63">
        <f t="shared" si="238"/>
        <v>0</v>
      </c>
      <c r="AD586" s="63">
        <f t="shared" si="238"/>
        <v>0</v>
      </c>
      <c r="AE586" s="63">
        <f t="shared" si="238"/>
        <v>0</v>
      </c>
      <c r="AF586" s="64">
        <f>SUM(H586:AE586)</f>
        <v>0</v>
      </c>
      <c r="AG586" s="59" t="str">
        <f>IF(ABS(AF586-F586)&lt;1,"ok","err")</f>
        <v>ok</v>
      </c>
    </row>
    <row r="587" spans="1:33">
      <c r="A587" s="61"/>
      <c r="B587" s="61"/>
      <c r="F587" s="80"/>
      <c r="AG587" s="59"/>
    </row>
    <row r="588" spans="1:33" ht="15">
      <c r="A588" s="66" t="s">
        <v>737</v>
      </c>
      <c r="B588" s="61"/>
      <c r="F588" s="77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59"/>
    </row>
    <row r="589" spans="1:33" ht="15">
      <c r="A589" s="66"/>
      <c r="B589" s="61" t="s">
        <v>730</v>
      </c>
      <c r="C589" s="45" t="s">
        <v>738</v>
      </c>
      <c r="D589" s="45" t="s">
        <v>645</v>
      </c>
      <c r="F589" s="77">
        <v>0</v>
      </c>
      <c r="H589" s="64">
        <f t="shared" ref="H589:Q592" si="239">IF(VLOOKUP($D589,$C$6:$AE$651,H$2,)=0,0,((VLOOKUP($D589,$C$6:$AE$651,H$2,)/VLOOKUP($D589,$C$6:$AE$651,4,))*$F589))</f>
        <v>0</v>
      </c>
      <c r="I589" s="64">
        <f t="shared" si="239"/>
        <v>0</v>
      </c>
      <c r="J589" s="64">
        <f t="shared" si="239"/>
        <v>0</v>
      </c>
      <c r="K589" s="64">
        <f t="shared" si="239"/>
        <v>0</v>
      </c>
      <c r="L589" s="64">
        <f t="shared" si="239"/>
        <v>0</v>
      </c>
      <c r="M589" s="64">
        <f t="shared" si="239"/>
        <v>0</v>
      </c>
      <c r="N589" s="64">
        <f t="shared" si="239"/>
        <v>0</v>
      </c>
      <c r="O589" s="64">
        <f t="shared" si="239"/>
        <v>0</v>
      </c>
      <c r="P589" s="64">
        <f t="shared" si="239"/>
        <v>0</v>
      </c>
      <c r="Q589" s="64">
        <f t="shared" si="239"/>
        <v>0</v>
      </c>
      <c r="R589" s="64">
        <f t="shared" ref="R589:AE592" si="240">IF(VLOOKUP($D589,$C$6:$AE$651,R$2,)=0,0,((VLOOKUP($D589,$C$6:$AE$651,R$2,)/VLOOKUP($D589,$C$6:$AE$651,4,))*$F589))</f>
        <v>0</v>
      </c>
      <c r="S589" s="64">
        <f t="shared" si="240"/>
        <v>0</v>
      </c>
      <c r="T589" s="64">
        <f t="shared" si="240"/>
        <v>0</v>
      </c>
      <c r="U589" s="64">
        <f t="shared" si="240"/>
        <v>0</v>
      </c>
      <c r="V589" s="64">
        <f t="shared" si="240"/>
        <v>0</v>
      </c>
      <c r="W589" s="64">
        <f t="shared" si="240"/>
        <v>0</v>
      </c>
      <c r="X589" s="64">
        <f t="shared" si="240"/>
        <v>0</v>
      </c>
      <c r="Y589" s="64">
        <f t="shared" si="240"/>
        <v>0</v>
      </c>
      <c r="Z589" s="64">
        <f t="shared" si="240"/>
        <v>0</v>
      </c>
      <c r="AA589" s="64">
        <f t="shared" si="240"/>
        <v>0</v>
      </c>
      <c r="AB589" s="64">
        <f t="shared" si="240"/>
        <v>0</v>
      </c>
      <c r="AC589" s="64">
        <f t="shared" si="240"/>
        <v>0</v>
      </c>
      <c r="AD589" s="64">
        <f t="shared" si="240"/>
        <v>0</v>
      </c>
      <c r="AE589" s="64">
        <f t="shared" si="240"/>
        <v>0</v>
      </c>
      <c r="AF589" s="64">
        <f>SUM(H589:AE589)</f>
        <v>0</v>
      </c>
      <c r="AG589" s="59" t="str">
        <f>IF(ABS(AF589-F589)&lt;1,"ok","err")</f>
        <v>ok</v>
      </c>
    </row>
    <row r="590" spans="1:33" ht="15">
      <c r="A590" s="66"/>
      <c r="B590" s="61" t="s">
        <v>1153</v>
      </c>
      <c r="C590" s="45" t="s">
        <v>740</v>
      </c>
      <c r="D590" s="45" t="s">
        <v>1184</v>
      </c>
      <c r="F590" s="80">
        <v>0</v>
      </c>
      <c r="H590" s="64">
        <f t="shared" si="239"/>
        <v>0</v>
      </c>
      <c r="I590" s="64">
        <f t="shared" si="239"/>
        <v>0</v>
      </c>
      <c r="J590" s="64">
        <f t="shared" si="239"/>
        <v>0</v>
      </c>
      <c r="K590" s="64">
        <f t="shared" si="239"/>
        <v>0</v>
      </c>
      <c r="L590" s="64">
        <f t="shared" si="239"/>
        <v>0</v>
      </c>
      <c r="M590" s="64">
        <f t="shared" si="239"/>
        <v>0</v>
      </c>
      <c r="N590" s="64">
        <f t="shared" si="239"/>
        <v>0</v>
      </c>
      <c r="O590" s="64">
        <f t="shared" si="239"/>
        <v>0</v>
      </c>
      <c r="P590" s="64">
        <f t="shared" si="239"/>
        <v>0</v>
      </c>
      <c r="Q590" s="64">
        <f t="shared" si="239"/>
        <v>0</v>
      </c>
      <c r="R590" s="64">
        <f t="shared" si="240"/>
        <v>0</v>
      </c>
      <c r="S590" s="64">
        <f t="shared" si="240"/>
        <v>0</v>
      </c>
      <c r="T590" s="64">
        <f t="shared" si="240"/>
        <v>0</v>
      </c>
      <c r="U590" s="64">
        <f t="shared" si="240"/>
        <v>0</v>
      </c>
      <c r="V590" s="64">
        <f t="shared" si="240"/>
        <v>0</v>
      </c>
      <c r="W590" s="64">
        <f t="shared" si="240"/>
        <v>0</v>
      </c>
      <c r="X590" s="64">
        <f t="shared" si="240"/>
        <v>0</v>
      </c>
      <c r="Y590" s="64">
        <f t="shared" si="240"/>
        <v>0</v>
      </c>
      <c r="Z590" s="64">
        <f t="shared" si="240"/>
        <v>0</v>
      </c>
      <c r="AA590" s="64">
        <f t="shared" si="240"/>
        <v>0</v>
      </c>
      <c r="AB590" s="64">
        <f t="shared" si="240"/>
        <v>0</v>
      </c>
      <c r="AC590" s="64">
        <f t="shared" si="240"/>
        <v>0</v>
      </c>
      <c r="AD590" s="64">
        <f t="shared" si="240"/>
        <v>0</v>
      </c>
      <c r="AE590" s="64">
        <f t="shared" si="240"/>
        <v>0</v>
      </c>
      <c r="AF590" s="64">
        <f>SUM(H590:AE590)</f>
        <v>0</v>
      </c>
      <c r="AG590" s="59" t="str">
        <f>IF(ABS(AF590-F590)&lt;1,"ok","err")</f>
        <v>ok</v>
      </c>
    </row>
    <row r="591" spans="1:33" ht="15">
      <c r="A591" s="66"/>
      <c r="B591" s="61" t="s">
        <v>960</v>
      </c>
      <c r="C591" s="45" t="s">
        <v>739</v>
      </c>
      <c r="D591" s="45" t="s">
        <v>957</v>
      </c>
      <c r="F591" s="80">
        <v>0</v>
      </c>
      <c r="H591" s="64">
        <f t="shared" si="239"/>
        <v>0</v>
      </c>
      <c r="I591" s="64">
        <f t="shared" si="239"/>
        <v>0</v>
      </c>
      <c r="J591" s="64">
        <f t="shared" si="239"/>
        <v>0</v>
      </c>
      <c r="K591" s="64">
        <f t="shared" si="239"/>
        <v>0</v>
      </c>
      <c r="L591" s="64">
        <f t="shared" si="239"/>
        <v>0</v>
      </c>
      <c r="M591" s="64">
        <f t="shared" si="239"/>
        <v>0</v>
      </c>
      <c r="N591" s="64">
        <f t="shared" si="239"/>
        <v>0</v>
      </c>
      <c r="O591" s="64">
        <f t="shared" si="239"/>
        <v>0</v>
      </c>
      <c r="P591" s="64">
        <f t="shared" si="239"/>
        <v>0</v>
      </c>
      <c r="Q591" s="64">
        <f t="shared" si="239"/>
        <v>0</v>
      </c>
      <c r="R591" s="64">
        <f t="shared" si="240"/>
        <v>0</v>
      </c>
      <c r="S591" s="64">
        <f t="shared" si="240"/>
        <v>0</v>
      </c>
      <c r="T591" s="64">
        <f t="shared" si="240"/>
        <v>0</v>
      </c>
      <c r="U591" s="64">
        <f t="shared" si="240"/>
        <v>0</v>
      </c>
      <c r="V591" s="64">
        <f t="shared" si="240"/>
        <v>0</v>
      </c>
      <c r="W591" s="64">
        <f t="shared" si="240"/>
        <v>0</v>
      </c>
      <c r="X591" s="64">
        <f t="shared" si="240"/>
        <v>0</v>
      </c>
      <c r="Y591" s="64">
        <f t="shared" si="240"/>
        <v>0</v>
      </c>
      <c r="Z591" s="64">
        <f t="shared" si="240"/>
        <v>0</v>
      </c>
      <c r="AA591" s="64">
        <f t="shared" si="240"/>
        <v>0</v>
      </c>
      <c r="AB591" s="64">
        <f t="shared" si="240"/>
        <v>0</v>
      </c>
      <c r="AC591" s="64">
        <f t="shared" si="240"/>
        <v>0</v>
      </c>
      <c r="AD591" s="64">
        <f t="shared" si="240"/>
        <v>0</v>
      </c>
      <c r="AE591" s="64">
        <f t="shared" si="240"/>
        <v>0</v>
      </c>
      <c r="AF591" s="64">
        <f>SUM(H591:AE591)</f>
        <v>0</v>
      </c>
      <c r="AG591" s="59" t="str">
        <f>IF(ABS(AF591-F591)&lt;1,"ok","err")</f>
        <v>ok</v>
      </c>
    </row>
    <row r="592" spans="1:33" ht="15">
      <c r="A592" s="66"/>
      <c r="B592" s="61" t="s">
        <v>731</v>
      </c>
      <c r="C592" s="95" t="s">
        <v>773</v>
      </c>
      <c r="D592" s="45" t="s">
        <v>980</v>
      </c>
      <c r="F592" s="80">
        <v>0</v>
      </c>
      <c r="H592" s="64">
        <f t="shared" si="239"/>
        <v>0</v>
      </c>
      <c r="I592" s="64">
        <f t="shared" si="239"/>
        <v>0</v>
      </c>
      <c r="J592" s="64">
        <f t="shared" si="239"/>
        <v>0</v>
      </c>
      <c r="K592" s="64">
        <f t="shared" si="239"/>
        <v>0</v>
      </c>
      <c r="L592" s="64">
        <f t="shared" si="239"/>
        <v>0</v>
      </c>
      <c r="M592" s="64">
        <f t="shared" si="239"/>
        <v>0</v>
      </c>
      <c r="N592" s="64">
        <f t="shared" si="239"/>
        <v>0</v>
      </c>
      <c r="O592" s="64">
        <f t="shared" si="239"/>
        <v>0</v>
      </c>
      <c r="P592" s="64">
        <f t="shared" si="239"/>
        <v>0</v>
      </c>
      <c r="Q592" s="64">
        <f t="shared" si="239"/>
        <v>0</v>
      </c>
      <c r="R592" s="64">
        <f t="shared" si="240"/>
        <v>0</v>
      </c>
      <c r="S592" s="64">
        <f t="shared" si="240"/>
        <v>0</v>
      </c>
      <c r="T592" s="64">
        <f t="shared" si="240"/>
        <v>0</v>
      </c>
      <c r="U592" s="64">
        <f t="shared" si="240"/>
        <v>0</v>
      </c>
      <c r="V592" s="64">
        <f t="shared" si="240"/>
        <v>0</v>
      </c>
      <c r="W592" s="64">
        <f t="shared" si="240"/>
        <v>0</v>
      </c>
      <c r="X592" s="64">
        <f t="shared" si="240"/>
        <v>0</v>
      </c>
      <c r="Y592" s="64">
        <f t="shared" si="240"/>
        <v>0</v>
      </c>
      <c r="Z592" s="64">
        <f t="shared" si="240"/>
        <v>0</v>
      </c>
      <c r="AA592" s="64">
        <f t="shared" si="240"/>
        <v>0</v>
      </c>
      <c r="AB592" s="64">
        <f t="shared" si="240"/>
        <v>0</v>
      </c>
      <c r="AC592" s="64">
        <f t="shared" si="240"/>
        <v>0</v>
      </c>
      <c r="AD592" s="64">
        <f t="shared" si="240"/>
        <v>0</v>
      </c>
      <c r="AE592" s="64">
        <f t="shared" si="240"/>
        <v>0</v>
      </c>
      <c r="AF592" s="64">
        <f>SUM(H592:AE592)</f>
        <v>0</v>
      </c>
      <c r="AG592" s="59" t="str">
        <f>IF(ABS(AF592-F592)&lt;1,"ok","err")</f>
        <v>ok</v>
      </c>
    </row>
    <row r="593" spans="1:33" ht="15">
      <c r="A593" s="66"/>
      <c r="B593" s="61"/>
      <c r="F593" s="77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59"/>
    </row>
    <row r="594" spans="1:33">
      <c r="A594" s="61" t="s">
        <v>741</v>
      </c>
      <c r="B594" s="61"/>
      <c r="C594" s="45" t="s">
        <v>743</v>
      </c>
      <c r="F594" s="77">
        <f>SUM(F589:F593)</f>
        <v>0</v>
      </c>
      <c r="H594" s="63">
        <f>SUM(H589:H593)</f>
        <v>0</v>
      </c>
      <c r="I594" s="63">
        <f t="shared" ref="I594:W594" si="241">SUM(I589:I593)</f>
        <v>0</v>
      </c>
      <c r="J594" s="63">
        <f t="shared" si="241"/>
        <v>0</v>
      </c>
      <c r="K594" s="63">
        <f t="shared" si="241"/>
        <v>0</v>
      </c>
      <c r="L594" s="63">
        <f t="shared" si="241"/>
        <v>0</v>
      </c>
      <c r="M594" s="63">
        <f t="shared" si="241"/>
        <v>0</v>
      </c>
      <c r="N594" s="63">
        <f t="shared" si="241"/>
        <v>0</v>
      </c>
      <c r="O594" s="63">
        <f t="shared" si="241"/>
        <v>0</v>
      </c>
      <c r="P594" s="63">
        <f t="shared" si="241"/>
        <v>0</v>
      </c>
      <c r="Q594" s="63">
        <f t="shared" si="241"/>
        <v>0</v>
      </c>
      <c r="R594" s="63">
        <f t="shared" si="241"/>
        <v>0</v>
      </c>
      <c r="S594" s="63">
        <f t="shared" si="241"/>
        <v>0</v>
      </c>
      <c r="T594" s="63">
        <f t="shared" si="241"/>
        <v>0</v>
      </c>
      <c r="U594" s="63">
        <f t="shared" si="241"/>
        <v>0</v>
      </c>
      <c r="V594" s="63">
        <f t="shared" si="241"/>
        <v>0</v>
      </c>
      <c r="W594" s="63">
        <f t="shared" si="241"/>
        <v>0</v>
      </c>
      <c r="X594" s="63">
        <f t="shared" ref="X594:AE594" si="242">SUM(X589:X593)</f>
        <v>0</v>
      </c>
      <c r="Y594" s="63">
        <f t="shared" si="242"/>
        <v>0</v>
      </c>
      <c r="Z594" s="63">
        <f t="shared" si="242"/>
        <v>0</v>
      </c>
      <c r="AA594" s="63">
        <f t="shared" si="242"/>
        <v>0</v>
      </c>
      <c r="AB594" s="63">
        <f t="shared" si="242"/>
        <v>0</v>
      </c>
      <c r="AC594" s="63">
        <f t="shared" si="242"/>
        <v>0</v>
      </c>
      <c r="AD594" s="63">
        <f t="shared" si="242"/>
        <v>0</v>
      </c>
      <c r="AE594" s="63">
        <f t="shared" si="242"/>
        <v>0</v>
      </c>
      <c r="AF594" s="64">
        <f>SUM(H594:AE594)</f>
        <v>0</v>
      </c>
      <c r="AG594" s="59" t="str">
        <f>IF(ABS(AF594-F594)&lt;1,"ok","err")</f>
        <v>ok</v>
      </c>
    </row>
    <row r="595" spans="1:33">
      <c r="A595" s="61"/>
      <c r="B595" s="61"/>
      <c r="F595" s="80"/>
      <c r="AG595" s="59"/>
    </row>
    <row r="596" spans="1:33">
      <c r="A596" s="61" t="s">
        <v>643</v>
      </c>
      <c r="B596" s="61"/>
      <c r="C596" s="45" t="s">
        <v>1097</v>
      </c>
      <c r="D596" s="45" t="s">
        <v>990</v>
      </c>
      <c r="F596" s="77">
        <v>29879058.309999939</v>
      </c>
      <c r="H596" s="64">
        <f t="shared" ref="H596:AE596" si="243">IF(VLOOKUP($D596,$C$6:$AE$651,H$2,)=0,0,((VLOOKUP($D596,$C$6:$AE$651,H$2,)/VLOOKUP($D596,$C$6:$AE$651,4,))*$F596))</f>
        <v>6115271.7487434316</v>
      </c>
      <c r="I596" s="64">
        <f t="shared" si="243"/>
        <v>5959112.6880757092</v>
      </c>
      <c r="J596" s="64">
        <f t="shared" si="243"/>
        <v>5402855.7771688811</v>
      </c>
      <c r="K596" s="64">
        <f t="shared" si="243"/>
        <v>0</v>
      </c>
      <c r="L596" s="64">
        <f t="shared" si="243"/>
        <v>0</v>
      </c>
      <c r="M596" s="64">
        <f t="shared" si="243"/>
        <v>0</v>
      </c>
      <c r="N596" s="64">
        <f t="shared" si="243"/>
        <v>1084227.1633784603</v>
      </c>
      <c r="O596" s="64">
        <f t="shared" si="243"/>
        <v>1056540.4305004976</v>
      </c>
      <c r="P596" s="64">
        <f t="shared" si="243"/>
        <v>957917.03690460359</v>
      </c>
      <c r="Q596" s="64">
        <f t="shared" si="243"/>
        <v>0</v>
      </c>
      <c r="R596" s="64">
        <f t="shared" si="243"/>
        <v>1108869.2593520638</v>
      </c>
      <c r="S596" s="64">
        <f t="shared" si="243"/>
        <v>0</v>
      </c>
      <c r="T596" s="64">
        <f t="shared" si="243"/>
        <v>1627323.4708356638</v>
      </c>
      <c r="U596" s="64">
        <f t="shared" si="243"/>
        <v>2644278.4381637168</v>
      </c>
      <c r="V596" s="64">
        <f t="shared" si="243"/>
        <v>542441.15694522136</v>
      </c>
      <c r="W596" s="64">
        <f t="shared" si="243"/>
        <v>881426.14605457243</v>
      </c>
      <c r="X596" s="64">
        <f t="shared" si="243"/>
        <v>672406.44803047192</v>
      </c>
      <c r="Y596" s="64">
        <f t="shared" si="243"/>
        <v>510296.07665196335</v>
      </c>
      <c r="Z596" s="64">
        <f t="shared" si="243"/>
        <v>242170.12239850126</v>
      </c>
      <c r="AA596" s="64">
        <f t="shared" si="243"/>
        <v>319826.03683591523</v>
      </c>
      <c r="AB596" s="64">
        <f t="shared" si="243"/>
        <v>754096.30996026448</v>
      </c>
      <c r="AC596" s="64">
        <f t="shared" si="243"/>
        <v>0</v>
      </c>
      <c r="AD596" s="64">
        <f t="shared" si="243"/>
        <v>0</v>
      </c>
      <c r="AE596" s="64">
        <f t="shared" si="243"/>
        <v>0</v>
      </c>
      <c r="AF596" s="64">
        <f>SUM(H596:AE596)</f>
        <v>29879058.309999939</v>
      </c>
      <c r="AG596" s="59" t="str">
        <f>IF(ABS(AF596-F596)&lt;1,"ok","err")</f>
        <v>ok</v>
      </c>
    </row>
    <row r="597" spans="1:33">
      <c r="A597" s="61"/>
      <c r="B597" s="61"/>
      <c r="AG597" s="59"/>
    </row>
    <row r="598" spans="1:33">
      <c r="A598" s="61" t="s">
        <v>734</v>
      </c>
      <c r="B598" s="61"/>
      <c r="C598" s="45" t="s">
        <v>538</v>
      </c>
      <c r="D598" s="45" t="s">
        <v>990</v>
      </c>
      <c r="F598" s="77">
        <v>-1214862</v>
      </c>
      <c r="G598" s="63">
        <v>600157</v>
      </c>
      <c r="H598" s="64">
        <f t="shared" ref="H598:AE598" si="244">IF(VLOOKUP($D598,$C$6:$AE$651,H$2,)=0,0,((VLOOKUP($D598,$C$6:$AE$651,H$2,)/VLOOKUP($D598,$C$6:$AE$651,4,))*$F598))</f>
        <v>-248642.75139272146</v>
      </c>
      <c r="I598" s="64">
        <f t="shared" si="244"/>
        <v>-242293.43118347583</v>
      </c>
      <c r="J598" s="64">
        <f t="shared" si="244"/>
        <v>-219676.40703610098</v>
      </c>
      <c r="K598" s="64">
        <f t="shared" si="244"/>
        <v>0</v>
      </c>
      <c r="L598" s="64">
        <f t="shared" si="244"/>
        <v>0</v>
      </c>
      <c r="M598" s="64">
        <f t="shared" si="244"/>
        <v>0</v>
      </c>
      <c r="N598" s="64">
        <f t="shared" si="244"/>
        <v>-44083.932180534837</v>
      </c>
      <c r="O598" s="64">
        <f t="shared" si="244"/>
        <v>-42958.208627649961</v>
      </c>
      <c r="P598" s="64">
        <f t="shared" si="244"/>
        <v>-38948.249145406313</v>
      </c>
      <c r="Q598" s="64">
        <f t="shared" si="244"/>
        <v>0</v>
      </c>
      <c r="R598" s="64">
        <f t="shared" si="244"/>
        <v>-45085.862886920739</v>
      </c>
      <c r="S598" s="64">
        <f t="shared" si="244"/>
        <v>0</v>
      </c>
      <c r="T598" s="64">
        <f t="shared" si="244"/>
        <v>-66165.855225922627</v>
      </c>
      <c r="U598" s="64">
        <f t="shared" si="244"/>
        <v>-107514.54609495877</v>
      </c>
      <c r="V598" s="64">
        <f t="shared" si="244"/>
        <v>-22055.285075307544</v>
      </c>
      <c r="W598" s="64">
        <f t="shared" si="244"/>
        <v>-35838.182031652934</v>
      </c>
      <c r="X598" s="64">
        <f t="shared" si="244"/>
        <v>-27339.584594398042</v>
      </c>
      <c r="Y598" s="64">
        <f t="shared" si="244"/>
        <v>-20748.288177009777</v>
      </c>
      <c r="Z598" s="64">
        <f t="shared" si="244"/>
        <v>-9846.470935759844</v>
      </c>
      <c r="AA598" s="64">
        <f t="shared" si="244"/>
        <v>-13003.907108829979</v>
      </c>
      <c r="AB598" s="64">
        <f t="shared" si="244"/>
        <v>-30661.038303350357</v>
      </c>
      <c r="AC598" s="64">
        <f t="shared" si="244"/>
        <v>0</v>
      </c>
      <c r="AD598" s="64">
        <f t="shared" si="244"/>
        <v>0</v>
      </c>
      <c r="AE598" s="64">
        <f t="shared" si="244"/>
        <v>0</v>
      </c>
      <c r="AF598" s="64">
        <f>SUM(H598:AE598)</f>
        <v>-1214861.9999999998</v>
      </c>
      <c r="AG598" s="59" t="str">
        <f>IF(ABS(AF598-F598)&lt;1,"ok","err")</f>
        <v>ok</v>
      </c>
    </row>
    <row r="599" spans="1:33">
      <c r="A599" s="61"/>
      <c r="B599" s="61"/>
      <c r="W599" s="45"/>
    </row>
    <row r="600" spans="1:33">
      <c r="A600" s="61" t="s">
        <v>766</v>
      </c>
      <c r="B600" s="61"/>
      <c r="C600" s="45" t="s">
        <v>1098</v>
      </c>
      <c r="D600" s="45" t="s">
        <v>990</v>
      </c>
      <c r="F600" s="77">
        <v>0</v>
      </c>
      <c r="G600" s="63">
        <v>600157</v>
      </c>
      <c r="H600" s="64">
        <f t="shared" ref="H600:AE600" si="245">IF(VLOOKUP($D600,$C$6:$AE$651,H$2,)=0,0,((VLOOKUP($D600,$C$6:$AE$651,H$2,)/VLOOKUP($D600,$C$6:$AE$651,4,))*$F600))</f>
        <v>0</v>
      </c>
      <c r="I600" s="64">
        <f t="shared" si="245"/>
        <v>0</v>
      </c>
      <c r="J600" s="64">
        <f t="shared" si="245"/>
        <v>0</v>
      </c>
      <c r="K600" s="64">
        <f t="shared" si="245"/>
        <v>0</v>
      </c>
      <c r="L600" s="64">
        <f t="shared" si="245"/>
        <v>0</v>
      </c>
      <c r="M600" s="64">
        <f t="shared" si="245"/>
        <v>0</v>
      </c>
      <c r="N600" s="64">
        <f t="shared" si="245"/>
        <v>0</v>
      </c>
      <c r="O600" s="64">
        <f t="shared" si="245"/>
        <v>0</v>
      </c>
      <c r="P600" s="64">
        <f t="shared" si="245"/>
        <v>0</v>
      </c>
      <c r="Q600" s="64">
        <f t="shared" si="245"/>
        <v>0</v>
      </c>
      <c r="R600" s="64">
        <f t="shared" si="245"/>
        <v>0</v>
      </c>
      <c r="S600" s="64">
        <f t="shared" si="245"/>
        <v>0</v>
      </c>
      <c r="T600" s="64">
        <f t="shared" si="245"/>
        <v>0</v>
      </c>
      <c r="U600" s="64">
        <f t="shared" si="245"/>
        <v>0</v>
      </c>
      <c r="V600" s="64">
        <f t="shared" si="245"/>
        <v>0</v>
      </c>
      <c r="W600" s="64">
        <f t="shared" si="245"/>
        <v>0</v>
      </c>
      <c r="X600" s="64">
        <f t="shared" si="245"/>
        <v>0</v>
      </c>
      <c r="Y600" s="64">
        <f t="shared" si="245"/>
        <v>0</v>
      </c>
      <c r="Z600" s="64">
        <f t="shared" si="245"/>
        <v>0</v>
      </c>
      <c r="AA600" s="64">
        <f t="shared" si="245"/>
        <v>0</v>
      </c>
      <c r="AB600" s="64">
        <f t="shared" si="245"/>
        <v>0</v>
      </c>
      <c r="AC600" s="64">
        <f t="shared" si="245"/>
        <v>0</v>
      </c>
      <c r="AD600" s="64">
        <f t="shared" si="245"/>
        <v>0</v>
      </c>
      <c r="AE600" s="64">
        <f t="shared" si="245"/>
        <v>0</v>
      </c>
      <c r="AF600" s="64">
        <f>SUM(H600:AE600)</f>
        <v>0</v>
      </c>
      <c r="AG600" s="59" t="str">
        <f>IF(ABS(AF600-F600)&lt;1,"ok","err")</f>
        <v>ok</v>
      </c>
    </row>
    <row r="601" spans="1:33">
      <c r="A601" s="61"/>
      <c r="B601" s="61"/>
      <c r="W601" s="45"/>
    </row>
    <row r="602" spans="1:33">
      <c r="A602" s="61" t="s">
        <v>883</v>
      </c>
      <c r="B602" s="61"/>
      <c r="C602" s="45" t="s">
        <v>1099</v>
      </c>
      <c r="D602" s="45" t="s">
        <v>990</v>
      </c>
      <c r="F602" s="77">
        <f>54657.9925203129*1000</f>
        <v>54657992.520312905</v>
      </c>
      <c r="H602" s="64">
        <f t="shared" ref="H602:AE602" si="246">IF(VLOOKUP($D602,$C$6:$AE$651,H$2,)=0,0,((VLOOKUP($D602,$C$6:$AE$651,H$2,)/VLOOKUP($D602,$C$6:$AE$651,4,))*$F602))</f>
        <v>11186713.919649633</v>
      </c>
      <c r="I602" s="64">
        <f t="shared" si="246"/>
        <v>10901050.941874363</v>
      </c>
      <c r="J602" s="64">
        <f t="shared" si="246"/>
        <v>9883485.8713733908</v>
      </c>
      <c r="K602" s="64">
        <f t="shared" si="246"/>
        <v>0</v>
      </c>
      <c r="L602" s="64">
        <f t="shared" si="246"/>
        <v>0</v>
      </c>
      <c r="M602" s="64">
        <f t="shared" si="246"/>
        <v>0</v>
      </c>
      <c r="N602" s="64">
        <f t="shared" si="246"/>
        <v>1983385.1378919207</v>
      </c>
      <c r="O602" s="64">
        <f t="shared" si="246"/>
        <v>1932737.5832449552</v>
      </c>
      <c r="P602" s="64">
        <f t="shared" si="246"/>
        <v>1752325.046358271</v>
      </c>
      <c r="Q602" s="64">
        <f t="shared" si="246"/>
        <v>0</v>
      </c>
      <c r="R602" s="64">
        <f t="shared" si="246"/>
        <v>2028463.1146954692</v>
      </c>
      <c r="S602" s="64">
        <f t="shared" si="246"/>
        <v>0</v>
      </c>
      <c r="T602" s="64">
        <f t="shared" si="246"/>
        <v>2976875.4146879115</v>
      </c>
      <c r="U602" s="64">
        <f t="shared" si="246"/>
        <v>4837199.003905871</v>
      </c>
      <c r="V602" s="64">
        <f t="shared" si="246"/>
        <v>992291.8048959705</v>
      </c>
      <c r="W602" s="64">
        <f t="shared" si="246"/>
        <v>1612399.6679686238</v>
      </c>
      <c r="X602" s="64">
        <f t="shared" si="246"/>
        <v>1230038.3173307504</v>
      </c>
      <c r="Y602" s="64">
        <f t="shared" si="246"/>
        <v>933488.56083102198</v>
      </c>
      <c r="Z602" s="64">
        <f t="shared" si="246"/>
        <v>443003.67840811546</v>
      </c>
      <c r="AA602" s="64">
        <f t="shared" si="246"/>
        <v>585060.24345915241</v>
      </c>
      <c r="AB602" s="64">
        <f t="shared" si="246"/>
        <v>1379474.2137374873</v>
      </c>
      <c r="AC602" s="64">
        <f t="shared" si="246"/>
        <v>0</v>
      </c>
      <c r="AD602" s="64">
        <f t="shared" si="246"/>
        <v>0</v>
      </c>
      <c r="AE602" s="64">
        <f t="shared" si="246"/>
        <v>0</v>
      </c>
      <c r="AF602" s="64">
        <f>SUM(H602:AE602)</f>
        <v>54657992.520312898</v>
      </c>
      <c r="AG602" s="59" t="str">
        <f>IF(ABS(AF602-F602)&lt;1,"ok","err")</f>
        <v>ok</v>
      </c>
    </row>
    <row r="603" spans="1:33">
      <c r="A603" s="61"/>
      <c r="B603" s="61"/>
      <c r="F603" s="77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59"/>
    </row>
    <row r="604" spans="1:33">
      <c r="A604" s="61" t="s">
        <v>1100</v>
      </c>
      <c r="B604" s="61"/>
      <c r="C604" s="45" t="s">
        <v>1101</v>
      </c>
      <c r="D604" s="45" t="s">
        <v>990</v>
      </c>
      <c r="F604" s="77">
        <v>0</v>
      </c>
      <c r="H604" s="64">
        <f t="shared" ref="H604:AE604" si="247">IF(VLOOKUP($D604,$C$6:$AE$651,H$2,)=0,0,((VLOOKUP($D604,$C$6:$AE$651,H$2,)/VLOOKUP($D604,$C$6:$AE$651,4,))*$F604))</f>
        <v>0</v>
      </c>
      <c r="I604" s="64">
        <f t="shared" si="247"/>
        <v>0</v>
      </c>
      <c r="J604" s="64">
        <f t="shared" si="247"/>
        <v>0</v>
      </c>
      <c r="K604" s="64">
        <f t="shared" si="247"/>
        <v>0</v>
      </c>
      <c r="L604" s="64">
        <f t="shared" si="247"/>
        <v>0</v>
      </c>
      <c r="M604" s="64">
        <f t="shared" si="247"/>
        <v>0</v>
      </c>
      <c r="N604" s="64">
        <f t="shared" si="247"/>
        <v>0</v>
      </c>
      <c r="O604" s="64">
        <f t="shared" si="247"/>
        <v>0</v>
      </c>
      <c r="P604" s="64">
        <f t="shared" si="247"/>
        <v>0</v>
      </c>
      <c r="Q604" s="64">
        <f t="shared" si="247"/>
        <v>0</v>
      </c>
      <c r="R604" s="64">
        <f t="shared" si="247"/>
        <v>0</v>
      </c>
      <c r="S604" s="64">
        <f t="shared" si="247"/>
        <v>0</v>
      </c>
      <c r="T604" s="64">
        <f t="shared" si="247"/>
        <v>0</v>
      </c>
      <c r="U604" s="64">
        <f t="shared" si="247"/>
        <v>0</v>
      </c>
      <c r="V604" s="64">
        <f t="shared" si="247"/>
        <v>0</v>
      </c>
      <c r="W604" s="64">
        <f t="shared" si="247"/>
        <v>0</v>
      </c>
      <c r="X604" s="64">
        <f t="shared" si="247"/>
        <v>0</v>
      </c>
      <c r="Y604" s="64">
        <f t="shared" si="247"/>
        <v>0</v>
      </c>
      <c r="Z604" s="64">
        <f t="shared" si="247"/>
        <v>0</v>
      </c>
      <c r="AA604" s="64">
        <f t="shared" si="247"/>
        <v>0</v>
      </c>
      <c r="AB604" s="64">
        <f t="shared" si="247"/>
        <v>0</v>
      </c>
      <c r="AC604" s="64">
        <f t="shared" si="247"/>
        <v>0</v>
      </c>
      <c r="AD604" s="64">
        <f t="shared" si="247"/>
        <v>0</v>
      </c>
      <c r="AE604" s="64">
        <f t="shared" si="247"/>
        <v>0</v>
      </c>
      <c r="AF604" s="64">
        <f>SUM(H604:AE604)</f>
        <v>0</v>
      </c>
      <c r="AG604" s="59" t="str">
        <f>IF(ABS(AF604-F604)&lt;1,"ok","err")</f>
        <v>ok</v>
      </c>
    </row>
    <row r="605" spans="1:33">
      <c r="A605" s="61"/>
      <c r="B605" s="61"/>
      <c r="AF605" s="64"/>
      <c r="AG605" s="59"/>
    </row>
    <row r="606" spans="1:33" ht="15">
      <c r="A606" s="66" t="s">
        <v>1102</v>
      </c>
      <c r="B606" s="61"/>
      <c r="C606" s="45" t="s">
        <v>1103</v>
      </c>
      <c r="F606" s="81">
        <f>F578+F586+F594+F596+F598+F600+F602+F604</f>
        <v>200540623.67533594</v>
      </c>
      <c r="G606" s="65"/>
      <c r="H606" s="81">
        <f t="shared" ref="H606:AE606" si="248">H578+H586+H594+H596+H598+H600+H602+H604</f>
        <v>41322983.497538656</v>
      </c>
      <c r="I606" s="81">
        <f t="shared" si="248"/>
        <v>40267763.296034217</v>
      </c>
      <c r="J606" s="81">
        <f t="shared" si="248"/>
        <v>36508945.030187272</v>
      </c>
      <c r="K606" s="81">
        <f t="shared" si="248"/>
        <v>0</v>
      </c>
      <c r="L606" s="81">
        <f t="shared" si="248"/>
        <v>0</v>
      </c>
      <c r="M606" s="81">
        <f t="shared" si="248"/>
        <v>0</v>
      </c>
      <c r="N606" s="81">
        <f t="shared" si="248"/>
        <v>6404137.2869832814</v>
      </c>
      <c r="O606" s="81">
        <f t="shared" si="248"/>
        <v>6240601.7804331528</v>
      </c>
      <c r="P606" s="81">
        <f t="shared" si="248"/>
        <v>5658069.103122035</v>
      </c>
      <c r="Q606" s="81">
        <f t="shared" si="248"/>
        <v>0</v>
      </c>
      <c r="R606" s="81">
        <f t="shared" si="248"/>
        <v>7644821.3892927505</v>
      </c>
      <c r="S606" s="81">
        <f t="shared" si="248"/>
        <v>0</v>
      </c>
      <c r="T606" s="81">
        <f t="shared" si="248"/>
        <v>11219174.102104617</v>
      </c>
      <c r="U606" s="81">
        <f t="shared" si="248"/>
        <v>18230315.425221272</v>
      </c>
      <c r="V606" s="81">
        <f t="shared" si="248"/>
        <v>3739724.7007015394</v>
      </c>
      <c r="W606" s="81">
        <f t="shared" si="248"/>
        <v>6076771.8084070906</v>
      </c>
      <c r="X606" s="81">
        <f t="shared" si="248"/>
        <v>4635737.8499295563</v>
      </c>
      <c r="Y606" s="81">
        <f t="shared" si="248"/>
        <v>3518108.4954421162</v>
      </c>
      <c r="Z606" s="81">
        <f t="shared" si="248"/>
        <v>1669581.2567132472</v>
      </c>
      <c r="AA606" s="81">
        <f t="shared" si="248"/>
        <v>2204960.5096678482</v>
      </c>
      <c r="AB606" s="81">
        <f t="shared" si="248"/>
        <v>5198928.143557285</v>
      </c>
      <c r="AC606" s="81">
        <f t="shared" si="248"/>
        <v>0</v>
      </c>
      <c r="AD606" s="81">
        <f t="shared" si="248"/>
        <v>0</v>
      </c>
      <c r="AE606" s="81">
        <f t="shared" si="248"/>
        <v>0</v>
      </c>
      <c r="AF606" s="64">
        <f>SUM(H606:AE606)</f>
        <v>200540623.67533588</v>
      </c>
      <c r="AG606" s="59" t="str">
        <f>IF(ABS(AF606-F606)&lt;1,"ok","err")</f>
        <v>ok</v>
      </c>
    </row>
    <row r="607" spans="1:33">
      <c r="A607" s="61"/>
      <c r="B607" s="61"/>
      <c r="AG607" s="59"/>
    </row>
    <row r="608" spans="1:33" ht="15">
      <c r="A608" s="66" t="s">
        <v>1183</v>
      </c>
      <c r="B608" s="61"/>
      <c r="F608" s="81">
        <f>F331+F606</f>
        <v>899133275.45538688</v>
      </c>
      <c r="G608" s="65">
        <f t="shared" ref="G608:AE608" si="249">G331+G606</f>
        <v>0</v>
      </c>
      <c r="H608" s="65">
        <f t="shared" si="249"/>
        <v>80246047.46157518</v>
      </c>
      <c r="I608" s="65">
        <f t="shared" si="249"/>
        <v>78196891.200208366</v>
      </c>
      <c r="J608" s="65">
        <f t="shared" si="249"/>
        <v>70897555.977267459</v>
      </c>
      <c r="K608" s="65">
        <f t="shared" si="249"/>
        <v>476121957.27249932</v>
      </c>
      <c r="L608" s="65">
        <f t="shared" si="249"/>
        <v>0</v>
      </c>
      <c r="M608" s="65">
        <f t="shared" si="249"/>
        <v>0</v>
      </c>
      <c r="N608" s="65">
        <f t="shared" si="249"/>
        <v>13728022.578535659</v>
      </c>
      <c r="O608" s="65">
        <f t="shared" si="249"/>
        <v>13377464.958405379</v>
      </c>
      <c r="P608" s="65">
        <f t="shared" si="249"/>
        <v>12128737.551652847</v>
      </c>
      <c r="Q608" s="65">
        <f t="shared" si="249"/>
        <v>0</v>
      </c>
      <c r="R608" s="65">
        <f t="shared" si="249"/>
        <v>14393273.47231569</v>
      </c>
      <c r="S608" s="65">
        <f t="shared" si="249"/>
        <v>0</v>
      </c>
      <c r="T608" s="65">
        <f t="shared" si="249"/>
        <v>25110228.044502914</v>
      </c>
      <c r="U608" s="65">
        <f t="shared" si="249"/>
        <v>38059422.995033018</v>
      </c>
      <c r="V608" s="65">
        <f t="shared" si="249"/>
        <v>8370076.0148343053</v>
      </c>
      <c r="W608" s="65">
        <f t="shared" si="249"/>
        <v>12686474.331677672</v>
      </c>
      <c r="X608" s="65">
        <f t="shared" si="249"/>
        <v>5656214.0763961002</v>
      </c>
      <c r="Y608" s="65">
        <f t="shared" si="249"/>
        <v>4292558.2589858454</v>
      </c>
      <c r="Z608" s="65">
        <f t="shared" si="249"/>
        <v>1916131.7448696434</v>
      </c>
      <c r="AA608" s="65">
        <f t="shared" si="249"/>
        <v>15211292.978463698</v>
      </c>
      <c r="AB608" s="65">
        <f t="shared" si="249"/>
        <v>6426372.5494986987</v>
      </c>
      <c r="AC608" s="65">
        <f t="shared" si="249"/>
        <v>19571803.844366148</v>
      </c>
      <c r="AD608" s="65">
        <f t="shared" si="249"/>
        <v>2742750.1442987714</v>
      </c>
      <c r="AE608" s="65">
        <f t="shared" si="249"/>
        <v>0</v>
      </c>
      <c r="AF608" s="64">
        <f>SUM(H608:AE608)</f>
        <v>899133275.45538664</v>
      </c>
      <c r="AG608" s="59" t="str">
        <f>IF(ABS(AF608-F608)&lt;1,"ok","err")</f>
        <v>ok</v>
      </c>
    </row>
    <row r="609" spans="1:34">
      <c r="A609" s="61"/>
      <c r="B609" s="61"/>
      <c r="AG609" s="59"/>
    </row>
    <row r="610" spans="1:34">
      <c r="A610" s="61"/>
      <c r="B610" s="61"/>
      <c r="AG610" s="59"/>
    </row>
    <row r="611" spans="1:34" s="61" customFormat="1">
      <c r="F611" s="80"/>
      <c r="W611" s="78"/>
      <c r="AG611" s="94"/>
    </row>
    <row r="612" spans="1:34" s="61" customFormat="1" ht="15">
      <c r="A612" s="60" t="s">
        <v>1390</v>
      </c>
      <c r="W612" s="78"/>
      <c r="AG612" s="94"/>
    </row>
    <row r="613" spans="1:34" s="61" customFormat="1">
      <c r="W613" s="78"/>
      <c r="AG613" s="94"/>
    </row>
    <row r="614" spans="1:34" s="61" customFormat="1">
      <c r="A614" s="61" t="s">
        <v>945</v>
      </c>
      <c r="C614" s="61" t="s">
        <v>962</v>
      </c>
      <c r="F614" s="82">
        <v>1</v>
      </c>
      <c r="G614" s="82"/>
      <c r="H614" s="242">
        <v>0</v>
      </c>
      <c r="I614" s="242">
        <v>0</v>
      </c>
      <c r="J614" s="242">
        <v>0</v>
      </c>
      <c r="K614" s="242">
        <v>0</v>
      </c>
      <c r="L614" s="242">
        <v>0</v>
      </c>
      <c r="M614" s="242">
        <v>0</v>
      </c>
      <c r="N614" s="242">
        <v>0</v>
      </c>
      <c r="O614" s="242">
        <v>0</v>
      </c>
      <c r="P614" s="242">
        <v>0</v>
      </c>
      <c r="Q614" s="242">
        <v>0</v>
      </c>
      <c r="R614" s="242">
        <v>1</v>
      </c>
      <c r="S614" s="242">
        <v>0</v>
      </c>
      <c r="T614" s="242">
        <v>0</v>
      </c>
      <c r="U614" s="242">
        <v>0</v>
      </c>
      <c r="V614" s="242">
        <v>0</v>
      </c>
      <c r="W614" s="242">
        <v>0</v>
      </c>
      <c r="X614" s="82">
        <v>0</v>
      </c>
      <c r="Y614" s="82">
        <v>0</v>
      </c>
      <c r="Z614" s="82">
        <v>0</v>
      </c>
      <c r="AA614" s="82">
        <v>0</v>
      </c>
      <c r="AB614" s="82">
        <v>0</v>
      </c>
      <c r="AC614" s="82">
        <v>0</v>
      </c>
      <c r="AD614" s="82">
        <v>0</v>
      </c>
      <c r="AE614" s="82">
        <v>0</v>
      </c>
      <c r="AF614" s="242">
        <f>SUM(H614:AE614)</f>
        <v>1</v>
      </c>
      <c r="AG614" s="94" t="str">
        <f t="shared" ref="AG614:AG638" si="250">IF(ABS(AF614-F614)&lt;0.0000001,"ok","err")</f>
        <v>ok</v>
      </c>
    </row>
    <row r="615" spans="1:34" s="61" customFormat="1">
      <c r="A615" s="61" t="s">
        <v>1104</v>
      </c>
      <c r="C615" s="61" t="s">
        <v>963</v>
      </c>
      <c r="F615" s="82">
        <v>1</v>
      </c>
      <c r="G615" s="82"/>
      <c r="H615" s="242">
        <v>0</v>
      </c>
      <c r="I615" s="242">
        <v>0</v>
      </c>
      <c r="J615" s="242">
        <v>0</v>
      </c>
      <c r="K615" s="242">
        <v>0</v>
      </c>
      <c r="L615" s="242">
        <v>0</v>
      </c>
      <c r="M615" s="242">
        <v>0</v>
      </c>
      <c r="N615" s="242">
        <v>0</v>
      </c>
      <c r="O615" s="242">
        <v>0</v>
      </c>
      <c r="P615" s="242">
        <v>0</v>
      </c>
      <c r="Q615" s="242">
        <v>0</v>
      </c>
      <c r="R615" s="242">
        <v>0</v>
      </c>
      <c r="S615" s="242">
        <v>0</v>
      </c>
      <c r="T615" s="242">
        <f>0.4276*0.75</f>
        <v>0.32069999999999999</v>
      </c>
      <c r="U615" s="242">
        <f>0.5724*0.75</f>
        <v>0.42930000000000001</v>
      </c>
      <c r="V615" s="242">
        <f>0.4276*0.25</f>
        <v>0.1069</v>
      </c>
      <c r="W615" s="242">
        <f>0.5724*0.25</f>
        <v>0.1431</v>
      </c>
      <c r="X615" s="82">
        <v>0</v>
      </c>
      <c r="Y615" s="82">
        <v>0</v>
      </c>
      <c r="Z615" s="82">
        <v>0</v>
      </c>
      <c r="AA615" s="82">
        <v>0</v>
      </c>
      <c r="AB615" s="82">
        <v>0</v>
      </c>
      <c r="AC615" s="82">
        <v>0</v>
      </c>
      <c r="AD615" s="82">
        <v>0</v>
      </c>
      <c r="AE615" s="82">
        <v>0</v>
      </c>
      <c r="AF615" s="242">
        <f t="shared" ref="AF615:AF623" si="251">SUM(H615:AE615)</f>
        <v>1</v>
      </c>
      <c r="AG615" s="94" t="str">
        <f t="shared" si="250"/>
        <v>ok</v>
      </c>
    </row>
    <row r="616" spans="1:34" s="61" customFormat="1">
      <c r="A616" s="61" t="s">
        <v>1105</v>
      </c>
      <c r="C616" s="61" t="s">
        <v>965</v>
      </c>
      <c r="F616" s="82">
        <v>1</v>
      </c>
      <c r="G616" s="82"/>
      <c r="H616" s="242">
        <v>0</v>
      </c>
      <c r="I616" s="242">
        <v>0</v>
      </c>
      <c r="J616" s="242">
        <v>0</v>
      </c>
      <c r="K616" s="242">
        <v>0</v>
      </c>
      <c r="L616" s="242">
        <v>0</v>
      </c>
      <c r="M616" s="242">
        <v>0</v>
      </c>
      <c r="N616" s="242">
        <v>0</v>
      </c>
      <c r="O616" s="242">
        <v>0</v>
      </c>
      <c r="P616" s="242">
        <v>0</v>
      </c>
      <c r="Q616" s="242">
        <v>0</v>
      </c>
      <c r="R616" s="242">
        <v>0</v>
      </c>
      <c r="S616" s="242">
        <v>0</v>
      </c>
      <c r="T616" s="242">
        <f>T615</f>
        <v>0.32069999999999999</v>
      </c>
      <c r="U616" s="242">
        <f>U615</f>
        <v>0.42930000000000001</v>
      </c>
      <c r="V616" s="242">
        <f>V615</f>
        <v>0.1069</v>
      </c>
      <c r="W616" s="242">
        <f>W615</f>
        <v>0.1431</v>
      </c>
      <c r="X616" s="82">
        <v>0</v>
      </c>
      <c r="Y616" s="82">
        <v>0</v>
      </c>
      <c r="Z616" s="82">
        <v>0</v>
      </c>
      <c r="AA616" s="82">
        <v>0</v>
      </c>
      <c r="AB616" s="82">
        <v>0</v>
      </c>
      <c r="AC616" s="82">
        <v>0</v>
      </c>
      <c r="AD616" s="82">
        <v>0</v>
      </c>
      <c r="AE616" s="82">
        <v>0</v>
      </c>
      <c r="AF616" s="242">
        <f t="shared" si="251"/>
        <v>1</v>
      </c>
      <c r="AG616" s="94" t="str">
        <f t="shared" si="250"/>
        <v>ok</v>
      </c>
      <c r="AH616" s="82"/>
    </row>
    <row r="617" spans="1:34" s="61" customFormat="1">
      <c r="A617" s="61" t="s">
        <v>1106</v>
      </c>
      <c r="C617" s="61" t="s">
        <v>966</v>
      </c>
      <c r="F617" s="82">
        <v>1</v>
      </c>
      <c r="G617" s="82"/>
      <c r="H617" s="242">
        <v>0</v>
      </c>
      <c r="I617" s="242">
        <v>0</v>
      </c>
      <c r="J617" s="242">
        <v>0</v>
      </c>
      <c r="K617" s="242">
        <v>0</v>
      </c>
      <c r="L617" s="242">
        <v>0</v>
      </c>
      <c r="M617" s="242">
        <v>0</v>
      </c>
      <c r="N617" s="242">
        <v>0</v>
      </c>
      <c r="O617" s="242">
        <v>0</v>
      </c>
      <c r="P617" s="242">
        <v>0</v>
      </c>
      <c r="Q617" s="242">
        <v>0</v>
      </c>
      <c r="R617" s="242">
        <v>0</v>
      </c>
      <c r="S617" s="242">
        <v>0</v>
      </c>
      <c r="T617" s="242">
        <f>0.3001*0.75</f>
        <v>0.22507499999999997</v>
      </c>
      <c r="U617" s="242">
        <f>0.6999*0.75</f>
        <v>0.52492499999999997</v>
      </c>
      <c r="V617" s="242">
        <f>0.3001*0.25</f>
        <v>7.5024999999999994E-2</v>
      </c>
      <c r="W617" s="242">
        <f>0.6999*0.25</f>
        <v>0.17497499999999999</v>
      </c>
      <c r="X617" s="82">
        <v>0</v>
      </c>
      <c r="Y617" s="82">
        <v>0</v>
      </c>
      <c r="Z617" s="82">
        <v>0</v>
      </c>
      <c r="AA617" s="82">
        <v>0</v>
      </c>
      <c r="AB617" s="82">
        <v>0</v>
      </c>
      <c r="AC617" s="82">
        <v>0</v>
      </c>
      <c r="AD617" s="82">
        <v>0</v>
      </c>
      <c r="AE617" s="82">
        <v>0</v>
      </c>
      <c r="AF617" s="242">
        <f t="shared" si="251"/>
        <v>1</v>
      </c>
      <c r="AG617" s="94" t="str">
        <f t="shared" si="250"/>
        <v>ok</v>
      </c>
    </row>
    <row r="618" spans="1:34" s="61" customFormat="1">
      <c r="A618" s="61" t="s">
        <v>1107</v>
      </c>
      <c r="C618" s="61" t="s">
        <v>969</v>
      </c>
      <c r="F618" s="82">
        <v>1</v>
      </c>
      <c r="G618" s="82"/>
      <c r="H618" s="242">
        <v>0</v>
      </c>
      <c r="I618" s="242">
        <v>0</v>
      </c>
      <c r="J618" s="242">
        <v>0</v>
      </c>
      <c r="K618" s="242">
        <v>0</v>
      </c>
      <c r="L618" s="242">
        <v>0</v>
      </c>
      <c r="M618" s="242">
        <v>0</v>
      </c>
      <c r="N618" s="242">
        <v>0</v>
      </c>
      <c r="O618" s="242">
        <v>0</v>
      </c>
      <c r="P618" s="242">
        <v>0</v>
      </c>
      <c r="Q618" s="242">
        <v>0</v>
      </c>
      <c r="R618" s="242">
        <v>0</v>
      </c>
      <c r="S618" s="242">
        <v>0</v>
      </c>
      <c r="T618" s="242">
        <v>0</v>
      </c>
      <c r="U618" s="242">
        <v>0</v>
      </c>
      <c r="V618" s="242">
        <v>0</v>
      </c>
      <c r="W618" s="242">
        <v>0</v>
      </c>
      <c r="X618" s="82">
        <v>0.56853387390123156</v>
      </c>
      <c r="Y618" s="82">
        <v>0.43146612609876839</v>
      </c>
      <c r="Z618" s="82">
        <v>0</v>
      </c>
      <c r="AA618" s="82">
        <v>0</v>
      </c>
      <c r="AB618" s="82">
        <v>0</v>
      </c>
      <c r="AC618" s="82">
        <v>0</v>
      </c>
      <c r="AD618" s="82">
        <v>0</v>
      </c>
      <c r="AE618" s="82">
        <v>0</v>
      </c>
      <c r="AF618" s="242">
        <f t="shared" si="251"/>
        <v>1</v>
      </c>
      <c r="AG618" s="94" t="str">
        <f t="shared" si="250"/>
        <v>ok</v>
      </c>
    </row>
    <row r="619" spans="1:34" s="61" customFormat="1">
      <c r="A619" s="61" t="s">
        <v>1108</v>
      </c>
      <c r="C619" s="61" t="s">
        <v>971</v>
      </c>
      <c r="F619" s="82">
        <v>1</v>
      </c>
      <c r="G619" s="82"/>
      <c r="H619" s="242">
        <v>0</v>
      </c>
      <c r="I619" s="242">
        <v>0</v>
      </c>
      <c r="J619" s="242">
        <v>0</v>
      </c>
      <c r="K619" s="242">
        <v>0</v>
      </c>
      <c r="L619" s="242">
        <v>0</v>
      </c>
      <c r="M619" s="242">
        <v>0</v>
      </c>
      <c r="N619" s="242">
        <v>0</v>
      </c>
      <c r="O619" s="242">
        <v>0</v>
      </c>
      <c r="P619" s="242">
        <v>0</v>
      </c>
      <c r="Q619" s="242">
        <v>0</v>
      </c>
      <c r="R619" s="242">
        <v>0</v>
      </c>
      <c r="S619" s="242">
        <v>0</v>
      </c>
      <c r="T619" s="242">
        <v>0</v>
      </c>
      <c r="U619" s="242">
        <v>0</v>
      </c>
      <c r="V619" s="242">
        <v>0</v>
      </c>
      <c r="W619" s="242">
        <v>0</v>
      </c>
      <c r="X619" s="82">
        <v>0</v>
      </c>
      <c r="Y619" s="82">
        <v>0</v>
      </c>
      <c r="Z619" s="82">
        <v>1</v>
      </c>
      <c r="AA619" s="82">
        <v>0</v>
      </c>
      <c r="AB619" s="82">
        <v>0</v>
      </c>
      <c r="AC619" s="82">
        <v>0</v>
      </c>
      <c r="AD619" s="82">
        <v>0</v>
      </c>
      <c r="AE619" s="82">
        <v>0</v>
      </c>
      <c r="AF619" s="242">
        <f t="shared" si="251"/>
        <v>1</v>
      </c>
      <c r="AG619" s="94" t="str">
        <f t="shared" si="250"/>
        <v>ok</v>
      </c>
    </row>
    <row r="620" spans="1:34" s="61" customFormat="1">
      <c r="A620" s="61" t="s">
        <v>946</v>
      </c>
      <c r="C620" s="61" t="s">
        <v>973</v>
      </c>
      <c r="F620" s="82">
        <v>1</v>
      </c>
      <c r="G620" s="82"/>
      <c r="H620" s="242">
        <v>0</v>
      </c>
      <c r="I620" s="242">
        <v>0</v>
      </c>
      <c r="J620" s="242">
        <v>0</v>
      </c>
      <c r="K620" s="242">
        <v>0</v>
      </c>
      <c r="L620" s="242">
        <v>0</v>
      </c>
      <c r="M620" s="242">
        <v>0</v>
      </c>
      <c r="N620" s="242">
        <v>0</v>
      </c>
      <c r="O620" s="242">
        <v>0</v>
      </c>
      <c r="P620" s="242">
        <v>0</v>
      </c>
      <c r="Q620" s="242">
        <v>0</v>
      </c>
      <c r="R620" s="242">
        <v>0</v>
      </c>
      <c r="S620" s="242">
        <v>0</v>
      </c>
      <c r="T620" s="242">
        <v>0</v>
      </c>
      <c r="U620" s="242">
        <v>0</v>
      </c>
      <c r="V620" s="242">
        <v>0</v>
      </c>
      <c r="W620" s="242">
        <v>0</v>
      </c>
      <c r="X620" s="82">
        <v>0</v>
      </c>
      <c r="Y620" s="82">
        <v>0</v>
      </c>
      <c r="Z620" s="82">
        <v>0</v>
      </c>
      <c r="AA620" s="82">
        <v>1</v>
      </c>
      <c r="AB620" s="82">
        <v>0</v>
      </c>
      <c r="AC620" s="82">
        <v>0</v>
      </c>
      <c r="AD620" s="82">
        <v>0</v>
      </c>
      <c r="AE620" s="82">
        <v>0</v>
      </c>
      <c r="AF620" s="242">
        <f t="shared" si="251"/>
        <v>1</v>
      </c>
      <c r="AG620" s="94" t="str">
        <f t="shared" si="250"/>
        <v>ok</v>
      </c>
    </row>
    <row r="621" spans="1:34" s="61" customFormat="1">
      <c r="A621" s="61" t="s">
        <v>1109</v>
      </c>
      <c r="C621" s="61" t="s">
        <v>976</v>
      </c>
      <c r="F621" s="82">
        <v>1</v>
      </c>
      <c r="G621" s="82"/>
      <c r="H621" s="242">
        <v>0</v>
      </c>
      <c r="I621" s="242">
        <v>0</v>
      </c>
      <c r="J621" s="242">
        <v>0</v>
      </c>
      <c r="K621" s="242">
        <v>0</v>
      </c>
      <c r="L621" s="242">
        <v>0</v>
      </c>
      <c r="M621" s="242">
        <v>0</v>
      </c>
      <c r="N621" s="242">
        <v>0</v>
      </c>
      <c r="O621" s="242">
        <v>0</v>
      </c>
      <c r="P621" s="242">
        <v>0</v>
      </c>
      <c r="Q621" s="242">
        <v>0</v>
      </c>
      <c r="R621" s="242">
        <v>0</v>
      </c>
      <c r="S621" s="242">
        <v>0</v>
      </c>
      <c r="T621" s="242">
        <v>0</v>
      </c>
      <c r="U621" s="242">
        <v>0</v>
      </c>
      <c r="V621" s="242">
        <v>0</v>
      </c>
      <c r="W621" s="242">
        <v>0</v>
      </c>
      <c r="X621" s="82">
        <v>0</v>
      </c>
      <c r="Y621" s="82">
        <v>0</v>
      </c>
      <c r="Z621" s="82">
        <v>0</v>
      </c>
      <c r="AA621" s="82">
        <v>0</v>
      </c>
      <c r="AB621" s="82">
        <v>1</v>
      </c>
      <c r="AC621" s="82">
        <v>0</v>
      </c>
      <c r="AD621" s="82">
        <v>0</v>
      </c>
      <c r="AE621" s="82">
        <v>0</v>
      </c>
      <c r="AF621" s="242">
        <f t="shared" si="251"/>
        <v>1</v>
      </c>
      <c r="AG621" s="94" t="str">
        <f t="shared" si="250"/>
        <v>ok</v>
      </c>
    </row>
    <row r="622" spans="1:34" s="61" customFormat="1">
      <c r="A622" s="61" t="s">
        <v>1110</v>
      </c>
      <c r="C622" s="61" t="s">
        <v>1050</v>
      </c>
      <c r="F622" s="82">
        <v>1</v>
      </c>
      <c r="G622" s="82"/>
      <c r="H622" s="242">
        <v>0</v>
      </c>
      <c r="I622" s="242">
        <v>0</v>
      </c>
      <c r="J622" s="242">
        <v>0</v>
      </c>
      <c r="K622" s="242">
        <v>0</v>
      </c>
      <c r="L622" s="242">
        <v>0</v>
      </c>
      <c r="M622" s="242">
        <v>0</v>
      </c>
      <c r="N622" s="242">
        <v>0</v>
      </c>
      <c r="O622" s="242">
        <v>0</v>
      </c>
      <c r="P622" s="242">
        <v>0</v>
      </c>
      <c r="Q622" s="242">
        <v>0</v>
      </c>
      <c r="R622" s="242">
        <v>0</v>
      </c>
      <c r="S622" s="242">
        <v>0</v>
      </c>
      <c r="T622" s="242">
        <v>0</v>
      </c>
      <c r="U622" s="242">
        <v>0</v>
      </c>
      <c r="V622" s="242">
        <v>0</v>
      </c>
      <c r="W622" s="242">
        <v>0</v>
      </c>
      <c r="X622" s="82">
        <v>0</v>
      </c>
      <c r="Y622" s="82">
        <v>0</v>
      </c>
      <c r="Z622" s="82">
        <v>0</v>
      </c>
      <c r="AA622" s="82">
        <v>0</v>
      </c>
      <c r="AB622" s="82">
        <v>0</v>
      </c>
      <c r="AC622" s="82">
        <v>0</v>
      </c>
      <c r="AD622" s="82">
        <v>1</v>
      </c>
      <c r="AE622" s="82">
        <v>0</v>
      </c>
      <c r="AF622" s="242">
        <f t="shared" si="251"/>
        <v>1</v>
      </c>
      <c r="AG622" s="94" t="str">
        <f t="shared" si="250"/>
        <v>ok</v>
      </c>
    </row>
    <row r="623" spans="1:34" s="61" customFormat="1">
      <c r="A623" s="61" t="s">
        <v>1111</v>
      </c>
      <c r="C623" s="61" t="s">
        <v>1060</v>
      </c>
      <c r="F623" s="82">
        <v>1</v>
      </c>
      <c r="G623" s="82"/>
      <c r="H623" s="242">
        <v>0</v>
      </c>
      <c r="I623" s="242">
        <v>0</v>
      </c>
      <c r="J623" s="242">
        <v>0</v>
      </c>
      <c r="K623" s="242">
        <v>0</v>
      </c>
      <c r="L623" s="242">
        <v>0</v>
      </c>
      <c r="M623" s="242">
        <v>0</v>
      </c>
      <c r="N623" s="242">
        <v>0</v>
      </c>
      <c r="O623" s="242">
        <v>0</v>
      </c>
      <c r="P623" s="242">
        <v>0</v>
      </c>
      <c r="Q623" s="242">
        <v>0</v>
      </c>
      <c r="R623" s="242">
        <v>0</v>
      </c>
      <c r="S623" s="242">
        <v>0</v>
      </c>
      <c r="T623" s="242">
        <v>0</v>
      </c>
      <c r="U623" s="242">
        <v>0</v>
      </c>
      <c r="V623" s="242">
        <v>0</v>
      </c>
      <c r="W623" s="242">
        <v>0</v>
      </c>
      <c r="X623" s="82">
        <v>0</v>
      </c>
      <c r="Y623" s="82">
        <v>0</v>
      </c>
      <c r="Z623" s="82">
        <v>0</v>
      </c>
      <c r="AA623" s="82">
        <v>0</v>
      </c>
      <c r="AB623" s="82">
        <v>0</v>
      </c>
      <c r="AC623" s="82">
        <v>0</v>
      </c>
      <c r="AD623" s="82">
        <v>1</v>
      </c>
      <c r="AE623" s="82">
        <v>0</v>
      </c>
      <c r="AF623" s="242">
        <f t="shared" si="251"/>
        <v>1</v>
      </c>
      <c r="AG623" s="94" t="str">
        <f t="shared" si="250"/>
        <v>ok</v>
      </c>
    </row>
    <row r="624" spans="1:34" s="61" customFormat="1" ht="15">
      <c r="A624" s="61" t="s">
        <v>1153</v>
      </c>
      <c r="C624" s="61" t="s">
        <v>1185</v>
      </c>
      <c r="F624" s="82">
        <v>1</v>
      </c>
      <c r="G624" s="82"/>
      <c r="H624" s="242">
        <v>0</v>
      </c>
      <c r="I624" s="242">
        <v>0</v>
      </c>
      <c r="J624" s="242">
        <v>0</v>
      </c>
      <c r="K624" s="242">
        <v>0</v>
      </c>
      <c r="L624" s="242">
        <v>0</v>
      </c>
      <c r="M624" s="242">
        <v>0</v>
      </c>
      <c r="N624" s="243">
        <f>H626</f>
        <v>0.34989916450590608</v>
      </c>
      <c r="O624" s="243">
        <f>I626</f>
        <v>0.3409641691201506</v>
      </c>
      <c r="P624" s="243">
        <f>J626</f>
        <v>0.30913666637394333</v>
      </c>
      <c r="Q624" s="242">
        <v>0</v>
      </c>
      <c r="R624" s="242">
        <v>0</v>
      </c>
      <c r="S624" s="242">
        <v>0</v>
      </c>
      <c r="T624" s="242">
        <v>0</v>
      </c>
      <c r="U624" s="242">
        <v>0</v>
      </c>
      <c r="V624" s="242">
        <v>0</v>
      </c>
      <c r="W624" s="242">
        <v>0</v>
      </c>
      <c r="X624" s="82">
        <v>0</v>
      </c>
      <c r="Y624" s="82">
        <v>0</v>
      </c>
      <c r="Z624" s="82">
        <v>0</v>
      </c>
      <c r="AA624" s="82">
        <v>0</v>
      </c>
      <c r="AB624" s="82">
        <v>0</v>
      </c>
      <c r="AC624" s="82">
        <v>0</v>
      </c>
      <c r="AD624" s="82">
        <v>0</v>
      </c>
      <c r="AE624" s="82">
        <v>0</v>
      </c>
      <c r="AF624" s="242">
        <f t="shared" ref="AF624:AF637" si="252">SUM(H624:AE624)</f>
        <v>1</v>
      </c>
      <c r="AG624" s="94" t="str">
        <f t="shared" si="250"/>
        <v>ok</v>
      </c>
    </row>
    <row r="625" spans="1:33" s="61" customFormat="1">
      <c r="A625" s="61" t="s">
        <v>41</v>
      </c>
      <c r="C625" s="61" t="s">
        <v>42</v>
      </c>
      <c r="F625" s="82">
        <v>1</v>
      </c>
      <c r="G625" s="82"/>
      <c r="H625" s="242">
        <v>0</v>
      </c>
      <c r="I625" s="242">
        <v>0</v>
      </c>
      <c r="J625" s="242">
        <v>0</v>
      </c>
      <c r="K625" s="242">
        <v>0</v>
      </c>
      <c r="L625" s="242">
        <v>0</v>
      </c>
      <c r="M625" s="242">
        <v>0</v>
      </c>
      <c r="N625" s="242">
        <v>0</v>
      </c>
      <c r="O625" s="242">
        <v>0</v>
      </c>
      <c r="P625" s="242">
        <v>0</v>
      </c>
      <c r="Q625" s="242">
        <v>0</v>
      </c>
      <c r="R625" s="242">
        <v>0</v>
      </c>
      <c r="S625" s="242">
        <v>0</v>
      </c>
      <c r="T625" s="242">
        <v>0</v>
      </c>
      <c r="U625" s="242">
        <v>0</v>
      </c>
      <c r="V625" s="242">
        <v>0</v>
      </c>
      <c r="W625" s="242">
        <v>0</v>
      </c>
      <c r="X625" s="82">
        <v>0</v>
      </c>
      <c r="Y625" s="82">
        <v>0</v>
      </c>
      <c r="Z625" s="82">
        <v>0</v>
      </c>
      <c r="AA625" s="82">
        <v>0</v>
      </c>
      <c r="AB625" s="82">
        <v>0</v>
      </c>
      <c r="AC625" s="82">
        <v>0</v>
      </c>
      <c r="AD625" s="82">
        <v>0</v>
      </c>
      <c r="AE625" s="82">
        <v>1</v>
      </c>
      <c r="AF625" s="242">
        <f t="shared" si="252"/>
        <v>1</v>
      </c>
      <c r="AG625" s="94" t="str">
        <f t="shared" si="250"/>
        <v>ok</v>
      </c>
    </row>
    <row r="626" spans="1:33" s="61" customFormat="1" ht="15">
      <c r="A626" s="61" t="s">
        <v>646</v>
      </c>
      <c r="C626" s="61" t="s">
        <v>645</v>
      </c>
      <c r="F626" s="82">
        <v>1</v>
      </c>
      <c r="G626" s="82"/>
      <c r="H626" s="243">
        <v>0.34989916450590608</v>
      </c>
      <c r="I626" s="243">
        <v>0.3409641691201506</v>
      </c>
      <c r="J626" s="243">
        <v>0.30913666637394333</v>
      </c>
      <c r="K626" s="242">
        <v>0</v>
      </c>
      <c r="L626" s="242">
        <v>0</v>
      </c>
      <c r="M626" s="242">
        <v>0</v>
      </c>
      <c r="N626" s="242">
        <v>0</v>
      </c>
      <c r="O626" s="242">
        <v>0</v>
      </c>
      <c r="P626" s="242">
        <v>0</v>
      </c>
      <c r="Q626" s="242">
        <v>0</v>
      </c>
      <c r="R626" s="242">
        <v>0</v>
      </c>
      <c r="S626" s="242">
        <v>0</v>
      </c>
      <c r="T626" s="242">
        <v>0</v>
      </c>
      <c r="U626" s="242">
        <v>0</v>
      </c>
      <c r="V626" s="242">
        <v>0</v>
      </c>
      <c r="W626" s="242">
        <v>0</v>
      </c>
      <c r="X626" s="82">
        <v>0</v>
      </c>
      <c r="Y626" s="82">
        <v>0</v>
      </c>
      <c r="Z626" s="82">
        <v>0</v>
      </c>
      <c r="AA626" s="82">
        <v>0</v>
      </c>
      <c r="AB626" s="82">
        <v>0</v>
      </c>
      <c r="AC626" s="82">
        <v>0</v>
      </c>
      <c r="AD626" s="82">
        <v>0</v>
      </c>
      <c r="AE626" s="82">
        <v>0</v>
      </c>
      <c r="AF626" s="242">
        <f t="shared" si="252"/>
        <v>1</v>
      </c>
      <c r="AG626" s="94" t="str">
        <f t="shared" si="250"/>
        <v>ok</v>
      </c>
    </row>
    <row r="627" spans="1:33" s="61" customFormat="1">
      <c r="A627" s="61" t="s">
        <v>651</v>
      </c>
      <c r="C627" s="61" t="s">
        <v>652</v>
      </c>
      <c r="F627" s="82">
        <v>1</v>
      </c>
      <c r="G627" s="82"/>
      <c r="H627" s="242">
        <v>0</v>
      </c>
      <c r="I627" s="242">
        <v>0</v>
      </c>
      <c r="J627" s="242">
        <v>0</v>
      </c>
      <c r="K627" s="242">
        <v>1</v>
      </c>
      <c r="L627" s="242">
        <v>0</v>
      </c>
      <c r="M627" s="242">
        <v>0</v>
      </c>
      <c r="N627" s="242">
        <v>0</v>
      </c>
      <c r="O627" s="242">
        <v>0</v>
      </c>
      <c r="P627" s="242">
        <v>0</v>
      </c>
      <c r="Q627" s="242">
        <v>0</v>
      </c>
      <c r="R627" s="242">
        <v>0</v>
      </c>
      <c r="S627" s="242">
        <v>0</v>
      </c>
      <c r="T627" s="242">
        <v>0</v>
      </c>
      <c r="U627" s="242">
        <v>0</v>
      </c>
      <c r="V627" s="242">
        <v>0</v>
      </c>
      <c r="W627" s="242">
        <v>0</v>
      </c>
      <c r="X627" s="82">
        <v>0</v>
      </c>
      <c r="Y627" s="82">
        <v>0</v>
      </c>
      <c r="Z627" s="82">
        <v>0</v>
      </c>
      <c r="AA627" s="82">
        <v>0</v>
      </c>
      <c r="AB627" s="82">
        <v>0</v>
      </c>
      <c r="AC627" s="82">
        <v>0</v>
      </c>
      <c r="AD627" s="82">
        <v>0</v>
      </c>
      <c r="AE627" s="82">
        <v>0</v>
      </c>
      <c r="AF627" s="242">
        <f t="shared" si="252"/>
        <v>1</v>
      </c>
      <c r="AG627" s="94" t="str">
        <f t="shared" si="250"/>
        <v>ok</v>
      </c>
    </row>
    <row r="628" spans="1:33" s="61" customFormat="1">
      <c r="A628" s="61" t="s">
        <v>647</v>
      </c>
      <c r="C628" s="61" t="s">
        <v>648</v>
      </c>
      <c r="F628" s="82">
        <v>1</v>
      </c>
      <c r="G628" s="82"/>
      <c r="H628" s="242">
        <v>0</v>
      </c>
      <c r="I628" s="242">
        <v>0</v>
      </c>
      <c r="J628" s="242">
        <v>0</v>
      </c>
      <c r="K628" s="242">
        <v>1</v>
      </c>
      <c r="L628" s="242">
        <v>0</v>
      </c>
      <c r="M628" s="242">
        <v>0</v>
      </c>
      <c r="N628" s="242">
        <v>0</v>
      </c>
      <c r="O628" s="242">
        <v>0</v>
      </c>
      <c r="P628" s="242">
        <v>0</v>
      </c>
      <c r="Q628" s="242">
        <v>0</v>
      </c>
      <c r="R628" s="242">
        <v>0</v>
      </c>
      <c r="S628" s="242">
        <v>0</v>
      </c>
      <c r="T628" s="242">
        <v>0</v>
      </c>
      <c r="U628" s="242">
        <v>0</v>
      </c>
      <c r="V628" s="242">
        <v>0</v>
      </c>
      <c r="W628" s="242">
        <v>0</v>
      </c>
      <c r="X628" s="82">
        <v>0</v>
      </c>
      <c r="Y628" s="82">
        <v>0</v>
      </c>
      <c r="Z628" s="82">
        <v>0</v>
      </c>
      <c r="AA628" s="82">
        <v>0</v>
      </c>
      <c r="AB628" s="82">
        <v>0</v>
      </c>
      <c r="AC628" s="82">
        <v>0</v>
      </c>
      <c r="AD628" s="82">
        <v>0</v>
      </c>
      <c r="AE628" s="82">
        <v>0</v>
      </c>
      <c r="AF628" s="242">
        <f t="shared" si="252"/>
        <v>1</v>
      </c>
      <c r="AG628" s="94" t="str">
        <f t="shared" si="250"/>
        <v>ok</v>
      </c>
    </row>
    <row r="629" spans="1:33" s="61" customFormat="1">
      <c r="A629" s="61" t="s">
        <v>649</v>
      </c>
      <c r="C629" s="61" t="s">
        <v>650</v>
      </c>
      <c r="F629" s="80">
        <f>F363+F364+F366+F367+F368</f>
        <v>16884031</v>
      </c>
      <c r="G629" s="113"/>
      <c r="H629" s="80">
        <f>H363+H364+H366+H367+H368</f>
        <v>5033443.6398732355</v>
      </c>
      <c r="I629" s="80">
        <f t="shared" ref="I629:AE629" si="253">I363+I364+I366+I367+I368</f>
        <v>4904910.0500310436</v>
      </c>
      <c r="J629" s="80">
        <f t="shared" si="253"/>
        <v>4447058.3100957209</v>
      </c>
      <c r="K629" s="80">
        <f t="shared" si="253"/>
        <v>2498619</v>
      </c>
      <c r="L629" s="83">
        <f t="shared" si="253"/>
        <v>0</v>
      </c>
      <c r="M629" s="83">
        <f t="shared" si="253"/>
        <v>0</v>
      </c>
      <c r="N629" s="83">
        <f t="shared" si="253"/>
        <v>0</v>
      </c>
      <c r="O629" s="83">
        <f t="shared" si="253"/>
        <v>0</v>
      </c>
      <c r="P629" s="83">
        <f t="shared" si="253"/>
        <v>0</v>
      </c>
      <c r="Q629" s="83">
        <f t="shared" si="253"/>
        <v>0</v>
      </c>
      <c r="R629" s="83">
        <f t="shared" si="253"/>
        <v>0</v>
      </c>
      <c r="S629" s="83">
        <f t="shared" si="253"/>
        <v>0</v>
      </c>
      <c r="T629" s="83">
        <f t="shared" si="253"/>
        <v>0</v>
      </c>
      <c r="U629" s="83">
        <f t="shared" si="253"/>
        <v>0</v>
      </c>
      <c r="V629" s="83">
        <f t="shared" si="253"/>
        <v>0</v>
      </c>
      <c r="W629" s="83">
        <f t="shared" si="253"/>
        <v>0</v>
      </c>
      <c r="X629" s="83">
        <f t="shared" si="253"/>
        <v>0</v>
      </c>
      <c r="Y629" s="83">
        <f t="shared" si="253"/>
        <v>0</v>
      </c>
      <c r="Z629" s="83">
        <f t="shared" si="253"/>
        <v>0</v>
      </c>
      <c r="AA629" s="83">
        <f t="shared" si="253"/>
        <v>0</v>
      </c>
      <c r="AB629" s="83">
        <f t="shared" si="253"/>
        <v>0</v>
      </c>
      <c r="AC629" s="83">
        <f t="shared" si="253"/>
        <v>0</v>
      </c>
      <c r="AD629" s="83">
        <f t="shared" si="253"/>
        <v>0</v>
      </c>
      <c r="AE629" s="83">
        <f t="shared" si="253"/>
        <v>0</v>
      </c>
      <c r="AF629" s="83">
        <f t="shared" si="252"/>
        <v>16884031</v>
      </c>
      <c r="AG629" s="94" t="str">
        <f t="shared" si="250"/>
        <v>ok</v>
      </c>
    </row>
    <row r="630" spans="1:33" s="61" customFormat="1" ht="15">
      <c r="A630" s="61" t="s">
        <v>653</v>
      </c>
      <c r="C630" s="61" t="s">
        <v>653</v>
      </c>
      <c r="F630" s="82">
        <v>1</v>
      </c>
      <c r="G630" s="82"/>
      <c r="H630" s="243">
        <f>H626</f>
        <v>0.34989916450590608</v>
      </c>
      <c r="I630" s="243">
        <f>I626</f>
        <v>0.3409641691201506</v>
      </c>
      <c r="J630" s="243">
        <f>J626</f>
        <v>0.30913666637394333</v>
      </c>
      <c r="K630" s="242">
        <v>0</v>
      </c>
      <c r="L630" s="242">
        <v>0</v>
      </c>
      <c r="M630" s="242">
        <v>0</v>
      </c>
      <c r="N630" s="242">
        <v>0</v>
      </c>
      <c r="O630" s="242">
        <v>0</v>
      </c>
      <c r="P630" s="242">
        <v>0</v>
      </c>
      <c r="Q630" s="242">
        <v>0</v>
      </c>
      <c r="R630" s="242">
        <v>0</v>
      </c>
      <c r="S630" s="242">
        <v>0</v>
      </c>
      <c r="T630" s="242">
        <v>0</v>
      </c>
      <c r="U630" s="242">
        <v>0</v>
      </c>
      <c r="V630" s="242">
        <v>0</v>
      </c>
      <c r="W630" s="242">
        <v>0</v>
      </c>
      <c r="X630" s="82">
        <v>0</v>
      </c>
      <c r="Y630" s="82">
        <v>0</v>
      </c>
      <c r="Z630" s="82">
        <v>0</v>
      </c>
      <c r="AA630" s="82">
        <v>0</v>
      </c>
      <c r="AB630" s="82">
        <v>0</v>
      </c>
      <c r="AC630" s="82">
        <v>0</v>
      </c>
      <c r="AD630" s="82">
        <v>0</v>
      </c>
      <c r="AE630" s="82">
        <v>0</v>
      </c>
      <c r="AF630" s="242">
        <f t="shared" si="252"/>
        <v>1</v>
      </c>
      <c r="AG630" s="94" t="str">
        <f t="shared" si="250"/>
        <v>ok</v>
      </c>
    </row>
    <row r="631" spans="1:33" s="61" customFormat="1">
      <c r="A631" s="61" t="s">
        <v>654</v>
      </c>
      <c r="C631" s="61" t="s">
        <v>655</v>
      </c>
      <c r="F631" s="80">
        <f>F374+F375+F376+F377</f>
        <v>8762461</v>
      </c>
      <c r="G631" s="113"/>
      <c r="H631" s="80">
        <f>H374+H375+H376+H377</f>
        <v>76083.473926822247</v>
      </c>
      <c r="I631" s="80">
        <f t="shared" ref="I631:AE631" si="254">I374+I375+I376+I377</f>
        <v>74140.61279016202</v>
      </c>
      <c r="J631" s="80">
        <f t="shared" si="254"/>
        <v>67219.913283015732</v>
      </c>
      <c r="K631" s="80">
        <f t="shared" si="254"/>
        <v>8545017</v>
      </c>
      <c r="L631" s="83">
        <f t="shared" si="254"/>
        <v>0</v>
      </c>
      <c r="M631" s="83">
        <f t="shared" si="254"/>
        <v>0</v>
      </c>
      <c r="N631" s="83">
        <f t="shared" si="254"/>
        <v>0</v>
      </c>
      <c r="O631" s="83">
        <f t="shared" si="254"/>
        <v>0</v>
      </c>
      <c r="P631" s="83">
        <f t="shared" si="254"/>
        <v>0</v>
      </c>
      <c r="Q631" s="83">
        <f t="shared" si="254"/>
        <v>0</v>
      </c>
      <c r="R631" s="83">
        <f t="shared" si="254"/>
        <v>0</v>
      </c>
      <c r="S631" s="83">
        <f t="shared" si="254"/>
        <v>0</v>
      </c>
      <c r="T631" s="83">
        <f t="shared" si="254"/>
        <v>0</v>
      </c>
      <c r="U631" s="83">
        <f t="shared" si="254"/>
        <v>0</v>
      </c>
      <c r="V631" s="83">
        <f t="shared" si="254"/>
        <v>0</v>
      </c>
      <c r="W631" s="83">
        <f t="shared" si="254"/>
        <v>0</v>
      </c>
      <c r="X631" s="83">
        <f t="shared" si="254"/>
        <v>0</v>
      </c>
      <c r="Y631" s="83">
        <f t="shared" si="254"/>
        <v>0</v>
      </c>
      <c r="Z631" s="83">
        <f t="shared" si="254"/>
        <v>0</v>
      </c>
      <c r="AA631" s="83">
        <f t="shared" si="254"/>
        <v>0</v>
      </c>
      <c r="AB631" s="83">
        <f t="shared" si="254"/>
        <v>0</v>
      </c>
      <c r="AC631" s="83">
        <f t="shared" si="254"/>
        <v>0</v>
      </c>
      <c r="AD631" s="83">
        <f t="shared" si="254"/>
        <v>0</v>
      </c>
      <c r="AE631" s="83">
        <f t="shared" si="254"/>
        <v>0</v>
      </c>
      <c r="AF631" s="83">
        <f t="shared" si="252"/>
        <v>8762461</v>
      </c>
      <c r="AG631" s="94" t="str">
        <f t="shared" si="250"/>
        <v>ok</v>
      </c>
    </row>
    <row r="632" spans="1:33" s="61" customFormat="1">
      <c r="A632" s="61" t="s">
        <v>656</v>
      </c>
      <c r="C632" s="61" t="s">
        <v>657</v>
      </c>
      <c r="F632" s="80">
        <f>F385+F386+F387+F388+F389</f>
        <v>218766</v>
      </c>
      <c r="G632" s="113"/>
      <c r="H632" s="80">
        <f t="shared" ref="H632:M632" si="255">H385+H386+H387+H388+H389</f>
        <v>76546.040622299042</v>
      </c>
      <c r="I632" s="80">
        <f t="shared" si="255"/>
        <v>74591.367421738862</v>
      </c>
      <c r="J632" s="80">
        <f t="shared" si="255"/>
        <v>67628.591955962096</v>
      </c>
      <c r="K632" s="80">
        <f t="shared" si="255"/>
        <v>0</v>
      </c>
      <c r="L632" s="83">
        <f t="shared" si="255"/>
        <v>0</v>
      </c>
      <c r="M632" s="83">
        <f t="shared" si="255"/>
        <v>0</v>
      </c>
      <c r="N632" s="83">
        <f>N385+N386+N387+N388+N389</f>
        <v>0</v>
      </c>
      <c r="O632" s="83">
        <f>O385+O386+O387+O388+O389</f>
        <v>0</v>
      </c>
      <c r="P632" s="83">
        <f>P385+P386+P387+P388+P389</f>
        <v>0</v>
      </c>
      <c r="Q632" s="83">
        <f t="shared" ref="Q632:AB632" si="256">Q385+Q386+Q387+Q388+Q389</f>
        <v>0</v>
      </c>
      <c r="R632" s="83">
        <f t="shared" si="256"/>
        <v>0</v>
      </c>
      <c r="S632" s="83">
        <f t="shared" si="256"/>
        <v>0</v>
      </c>
      <c r="T632" s="83">
        <f t="shared" si="256"/>
        <v>0</v>
      </c>
      <c r="U632" s="83">
        <f t="shared" si="256"/>
        <v>0</v>
      </c>
      <c r="V632" s="83">
        <f t="shared" si="256"/>
        <v>0</v>
      </c>
      <c r="W632" s="83">
        <f t="shared" si="256"/>
        <v>0</v>
      </c>
      <c r="X632" s="83">
        <f t="shared" si="256"/>
        <v>0</v>
      </c>
      <c r="Y632" s="83">
        <f t="shared" si="256"/>
        <v>0</v>
      </c>
      <c r="Z632" s="83">
        <f t="shared" si="256"/>
        <v>0</v>
      </c>
      <c r="AA632" s="83">
        <f t="shared" si="256"/>
        <v>0</v>
      </c>
      <c r="AB632" s="83">
        <f t="shared" si="256"/>
        <v>0</v>
      </c>
      <c r="AC632" s="83">
        <f>AC385+AC386+AC387+AC388+AC389</f>
        <v>0</v>
      </c>
      <c r="AD632" s="83">
        <f>AD385+AD386+AD387+AD388+AD389</f>
        <v>0</v>
      </c>
      <c r="AE632" s="83">
        <f>AE385+AE386+AE387+AE388+AE389</f>
        <v>0</v>
      </c>
      <c r="AF632" s="83">
        <f t="shared" si="252"/>
        <v>218766</v>
      </c>
      <c r="AG632" s="94" t="str">
        <f t="shared" si="250"/>
        <v>ok</v>
      </c>
    </row>
    <row r="633" spans="1:33" s="61" customFormat="1">
      <c r="A633" s="61" t="s">
        <v>663</v>
      </c>
      <c r="C633" s="61" t="s">
        <v>664</v>
      </c>
      <c r="F633" s="80">
        <f>F395+F396+F397+F398</f>
        <v>264273</v>
      </c>
      <c r="G633" s="113"/>
      <c r="H633" s="80">
        <f>H395+H396+H397+H398</f>
        <v>33625.309709017572</v>
      </c>
      <c r="I633" s="80">
        <f t="shared" ref="I633:AE633" si="257">I395+I396+I397+I398</f>
        <v>32766.656652446472</v>
      </c>
      <c r="J633" s="80">
        <f t="shared" si="257"/>
        <v>29708.033638535951</v>
      </c>
      <c r="K633" s="80">
        <f t="shared" si="257"/>
        <v>168173</v>
      </c>
      <c r="L633" s="83">
        <f t="shared" si="257"/>
        <v>0</v>
      </c>
      <c r="M633" s="83">
        <f t="shared" si="257"/>
        <v>0</v>
      </c>
      <c r="N633" s="83">
        <f t="shared" si="257"/>
        <v>0</v>
      </c>
      <c r="O633" s="83">
        <f t="shared" si="257"/>
        <v>0</v>
      </c>
      <c r="P633" s="83">
        <f t="shared" si="257"/>
        <v>0</v>
      </c>
      <c r="Q633" s="83">
        <f t="shared" si="257"/>
        <v>0</v>
      </c>
      <c r="R633" s="83">
        <f t="shared" si="257"/>
        <v>0</v>
      </c>
      <c r="S633" s="83">
        <f t="shared" si="257"/>
        <v>0</v>
      </c>
      <c r="T633" s="83">
        <f t="shared" si="257"/>
        <v>0</v>
      </c>
      <c r="U633" s="83">
        <f t="shared" si="257"/>
        <v>0</v>
      </c>
      <c r="V633" s="83">
        <f t="shared" si="257"/>
        <v>0</v>
      </c>
      <c r="W633" s="83">
        <f t="shared" si="257"/>
        <v>0</v>
      </c>
      <c r="X633" s="83">
        <f t="shared" si="257"/>
        <v>0</v>
      </c>
      <c r="Y633" s="83">
        <f t="shared" si="257"/>
        <v>0</v>
      </c>
      <c r="Z633" s="83">
        <f t="shared" si="257"/>
        <v>0</v>
      </c>
      <c r="AA633" s="83">
        <f t="shared" si="257"/>
        <v>0</v>
      </c>
      <c r="AB633" s="83">
        <f t="shared" si="257"/>
        <v>0</v>
      </c>
      <c r="AC633" s="83">
        <f t="shared" si="257"/>
        <v>0</v>
      </c>
      <c r="AD633" s="83">
        <f t="shared" si="257"/>
        <v>0</v>
      </c>
      <c r="AE633" s="83">
        <f t="shared" si="257"/>
        <v>0</v>
      </c>
      <c r="AF633" s="83">
        <f t="shared" si="252"/>
        <v>264273</v>
      </c>
      <c r="AG633" s="94" t="str">
        <f t="shared" si="250"/>
        <v>ok</v>
      </c>
    </row>
    <row r="634" spans="1:33" s="61" customFormat="1">
      <c r="A634" s="61" t="s">
        <v>666</v>
      </c>
      <c r="C634" s="61" t="s">
        <v>665</v>
      </c>
      <c r="F634" s="80">
        <f>F452+F453+F454+F455+F456+F457+F458+F459+F460+F461</f>
        <v>6644788</v>
      </c>
      <c r="G634" s="113"/>
      <c r="H634" s="80">
        <f>H452+H453+H454+H455+H456+H457+H458+H459+H460+H461</f>
        <v>0</v>
      </c>
      <c r="I634" s="80">
        <f t="shared" ref="I634:AE634" si="258">I452+I453+I454+I455+I456+I457+I458+I459+I460+I461</f>
        <v>0</v>
      </c>
      <c r="J634" s="80">
        <f t="shared" si="258"/>
        <v>0</v>
      </c>
      <c r="K634" s="80">
        <f t="shared" si="258"/>
        <v>0</v>
      </c>
      <c r="L634" s="83">
        <f t="shared" si="258"/>
        <v>0</v>
      </c>
      <c r="M634" s="83">
        <f t="shared" si="258"/>
        <v>0</v>
      </c>
      <c r="N634" s="83">
        <f t="shared" si="258"/>
        <v>0</v>
      </c>
      <c r="O634" s="83">
        <f t="shared" si="258"/>
        <v>0</v>
      </c>
      <c r="P634" s="83">
        <f t="shared" si="258"/>
        <v>0</v>
      </c>
      <c r="Q634" s="83">
        <f t="shared" si="258"/>
        <v>0</v>
      </c>
      <c r="R634" s="83">
        <f t="shared" si="258"/>
        <v>1256114.082510568</v>
      </c>
      <c r="S634" s="83">
        <f t="shared" si="258"/>
        <v>0</v>
      </c>
      <c r="T634" s="83">
        <f t="shared" si="258"/>
        <v>700908.38877282024</v>
      </c>
      <c r="U634" s="83">
        <f t="shared" si="258"/>
        <v>1020561.1489329559</v>
      </c>
      <c r="V634" s="83">
        <f t="shared" si="258"/>
        <v>233636.12959094008</v>
      </c>
      <c r="W634" s="83">
        <f t="shared" si="258"/>
        <v>340187.0496443187</v>
      </c>
      <c r="X634" s="83">
        <f t="shared" si="258"/>
        <v>93091.721768621675</v>
      </c>
      <c r="Y634" s="83">
        <f t="shared" si="258"/>
        <v>70648.252298066946</v>
      </c>
      <c r="Z634" s="83">
        <f t="shared" si="258"/>
        <v>33527.39064449408</v>
      </c>
      <c r="AA634" s="83">
        <f t="shared" si="258"/>
        <v>2791712.5111931893</v>
      </c>
      <c r="AB634" s="83">
        <f t="shared" si="258"/>
        <v>104401.32464402533</v>
      </c>
      <c r="AC634" s="83">
        <f t="shared" si="258"/>
        <v>0</v>
      </c>
      <c r="AD634" s="83">
        <f t="shared" si="258"/>
        <v>0</v>
      </c>
      <c r="AE634" s="83">
        <f t="shared" si="258"/>
        <v>0</v>
      </c>
      <c r="AF634" s="83">
        <f t="shared" si="252"/>
        <v>6644788.0000000009</v>
      </c>
      <c r="AG634" s="94" t="str">
        <f t="shared" si="250"/>
        <v>ok</v>
      </c>
    </row>
    <row r="635" spans="1:33" s="61" customFormat="1">
      <c r="A635" s="61" t="s">
        <v>667</v>
      </c>
      <c r="C635" s="61" t="s">
        <v>668</v>
      </c>
      <c r="F635" s="80">
        <f>F473+F474+F475+F476+F477+F478+F479+F480</f>
        <v>4150036</v>
      </c>
      <c r="G635" s="113"/>
      <c r="H635" s="80">
        <f>H473+H474+H475+H476+H477+H478+H479+H480</f>
        <v>0</v>
      </c>
      <c r="I635" s="80">
        <f t="shared" ref="I635:AE635" si="259">I473+I474+I475+I476+I477+I478+I479+I480</f>
        <v>0</v>
      </c>
      <c r="J635" s="80">
        <f t="shared" si="259"/>
        <v>0</v>
      </c>
      <c r="K635" s="80">
        <f t="shared" si="259"/>
        <v>0</v>
      </c>
      <c r="L635" s="83">
        <f t="shared" si="259"/>
        <v>0</v>
      </c>
      <c r="M635" s="83">
        <f t="shared" si="259"/>
        <v>0</v>
      </c>
      <c r="N635" s="83">
        <f t="shared" si="259"/>
        <v>0</v>
      </c>
      <c r="O635" s="83">
        <f t="shared" si="259"/>
        <v>0</v>
      </c>
      <c r="P635" s="83">
        <f t="shared" si="259"/>
        <v>0</v>
      </c>
      <c r="Q635" s="83">
        <f t="shared" si="259"/>
        <v>0</v>
      </c>
      <c r="R635" s="83">
        <f t="shared" si="259"/>
        <v>347774.99490289402</v>
      </c>
      <c r="S635" s="83">
        <f t="shared" si="259"/>
        <v>0</v>
      </c>
      <c r="T635" s="83">
        <f t="shared" si="259"/>
        <v>1103907.9446739692</v>
      </c>
      <c r="U635" s="83">
        <f t="shared" si="259"/>
        <v>1626337.6239361726</v>
      </c>
      <c r="V635" s="83">
        <f t="shared" si="259"/>
        <v>367969.3148913231</v>
      </c>
      <c r="W635" s="83">
        <f t="shared" si="259"/>
        <v>542112.54131205752</v>
      </c>
      <c r="X635" s="83">
        <f t="shared" si="259"/>
        <v>71222.889426419264</v>
      </c>
      <c r="Y635" s="83">
        <f t="shared" si="259"/>
        <v>54051.77351968419</v>
      </c>
      <c r="Z635" s="83">
        <f t="shared" si="259"/>
        <v>1409.2937939174933</v>
      </c>
      <c r="AA635" s="83">
        <f t="shared" si="259"/>
        <v>1861.2075031468553</v>
      </c>
      <c r="AB635" s="83">
        <f t="shared" si="259"/>
        <v>33388.416040415977</v>
      </c>
      <c r="AC635" s="83">
        <f t="shared" si="259"/>
        <v>0</v>
      </c>
      <c r="AD635" s="83">
        <f t="shared" si="259"/>
        <v>0</v>
      </c>
      <c r="AE635" s="83">
        <f t="shared" si="259"/>
        <v>0</v>
      </c>
      <c r="AF635" s="83">
        <f t="shared" si="252"/>
        <v>4150036</v>
      </c>
      <c r="AG635" s="94" t="str">
        <f t="shared" si="250"/>
        <v>ok</v>
      </c>
    </row>
    <row r="636" spans="1:33" s="61" customFormat="1">
      <c r="A636" s="61" t="s">
        <v>1047</v>
      </c>
      <c r="C636" s="61" t="s">
        <v>669</v>
      </c>
      <c r="F636" s="82">
        <v>1</v>
      </c>
      <c r="G636" s="82"/>
      <c r="H636" s="242">
        <v>0</v>
      </c>
      <c r="I636" s="242">
        <v>0</v>
      </c>
      <c r="J636" s="242">
        <v>0</v>
      </c>
      <c r="K636" s="242">
        <v>0</v>
      </c>
      <c r="L636" s="242">
        <v>0</v>
      </c>
      <c r="M636" s="242">
        <v>0</v>
      </c>
      <c r="N636" s="242">
        <v>0</v>
      </c>
      <c r="O636" s="242">
        <v>0</v>
      </c>
      <c r="P636" s="242">
        <v>0</v>
      </c>
      <c r="Q636" s="242">
        <v>0</v>
      </c>
      <c r="R636" s="242">
        <v>0</v>
      </c>
      <c r="S636" s="242">
        <v>0</v>
      </c>
      <c r="T636" s="242">
        <v>0</v>
      </c>
      <c r="U636" s="242">
        <v>0</v>
      </c>
      <c r="V636" s="242">
        <v>0</v>
      </c>
      <c r="W636" s="242">
        <v>0</v>
      </c>
      <c r="X636" s="82">
        <v>0</v>
      </c>
      <c r="Y636" s="82">
        <v>0</v>
      </c>
      <c r="Z636" s="82">
        <v>0</v>
      </c>
      <c r="AA636" s="82">
        <v>0</v>
      </c>
      <c r="AB636" s="82">
        <v>0</v>
      </c>
      <c r="AC636" s="82">
        <v>1</v>
      </c>
      <c r="AD636" s="82">
        <v>0</v>
      </c>
      <c r="AE636" s="82">
        <v>0</v>
      </c>
      <c r="AF636" s="242">
        <f t="shared" si="252"/>
        <v>1</v>
      </c>
      <c r="AG636" s="94" t="str">
        <f t="shared" si="250"/>
        <v>ok</v>
      </c>
    </row>
    <row r="637" spans="1:33" s="61" customFormat="1">
      <c r="A637" s="61" t="s">
        <v>1058</v>
      </c>
      <c r="C637" s="61" t="s">
        <v>670</v>
      </c>
      <c r="F637" s="82">
        <v>1</v>
      </c>
      <c r="G637" s="82"/>
      <c r="H637" s="242">
        <v>0</v>
      </c>
      <c r="I637" s="242">
        <v>0</v>
      </c>
      <c r="J637" s="242">
        <v>0</v>
      </c>
      <c r="K637" s="242">
        <v>0</v>
      </c>
      <c r="L637" s="242">
        <v>0</v>
      </c>
      <c r="M637" s="242">
        <v>0</v>
      </c>
      <c r="N637" s="242">
        <v>0</v>
      </c>
      <c r="O637" s="242">
        <v>0</v>
      </c>
      <c r="P637" s="242">
        <v>0</v>
      </c>
      <c r="Q637" s="242">
        <v>0</v>
      </c>
      <c r="R637" s="242">
        <v>0</v>
      </c>
      <c r="S637" s="242">
        <v>0</v>
      </c>
      <c r="T637" s="242">
        <v>0</v>
      </c>
      <c r="U637" s="242">
        <v>0</v>
      </c>
      <c r="V637" s="242">
        <v>0</v>
      </c>
      <c r="W637" s="242">
        <v>0</v>
      </c>
      <c r="X637" s="82">
        <v>0</v>
      </c>
      <c r="Y637" s="82">
        <v>0</v>
      </c>
      <c r="Z637" s="82">
        <v>0</v>
      </c>
      <c r="AA637" s="82">
        <v>0</v>
      </c>
      <c r="AB637" s="82">
        <v>0</v>
      </c>
      <c r="AC637" s="82">
        <v>0</v>
      </c>
      <c r="AD637" s="82">
        <v>1</v>
      </c>
      <c r="AE637" s="82">
        <v>0</v>
      </c>
      <c r="AF637" s="242">
        <f t="shared" si="252"/>
        <v>1</v>
      </c>
      <c r="AG637" s="94" t="str">
        <f t="shared" si="250"/>
        <v>ok</v>
      </c>
    </row>
    <row r="638" spans="1:33" s="61" customFormat="1">
      <c r="A638" s="61" t="s">
        <v>907</v>
      </c>
      <c r="C638" s="61" t="s">
        <v>906</v>
      </c>
      <c r="F638" s="80">
        <f>F37+F38</f>
        <v>752785636.67230678</v>
      </c>
      <c r="G638" s="80">
        <f t="shared" ref="G638:AE638" si="260">G37+G38</f>
        <v>0</v>
      </c>
      <c r="H638" s="80">
        <f t="shared" si="260"/>
        <v>0</v>
      </c>
      <c r="I638" s="80">
        <f t="shared" si="260"/>
        <v>0</v>
      </c>
      <c r="J638" s="80">
        <f t="shared" si="260"/>
        <v>0</v>
      </c>
      <c r="K638" s="80">
        <f t="shared" si="260"/>
        <v>0</v>
      </c>
      <c r="L638" s="80">
        <f t="shared" si="260"/>
        <v>0</v>
      </c>
      <c r="M638" s="80">
        <f t="shared" si="260"/>
        <v>0</v>
      </c>
      <c r="N638" s="80">
        <f t="shared" si="260"/>
        <v>0</v>
      </c>
      <c r="O638" s="80">
        <f t="shared" si="260"/>
        <v>0</v>
      </c>
      <c r="P638" s="80">
        <f t="shared" si="260"/>
        <v>0</v>
      </c>
      <c r="Q638" s="80">
        <f t="shared" si="260"/>
        <v>0</v>
      </c>
      <c r="R638" s="80">
        <f t="shared" si="260"/>
        <v>0</v>
      </c>
      <c r="S638" s="80">
        <f t="shared" si="260"/>
        <v>0</v>
      </c>
      <c r="T638" s="80">
        <f t="shared" si="260"/>
        <v>215087763.53034049</v>
      </c>
      <c r="U638" s="80">
        <f t="shared" si="260"/>
        <v>349501463.97388959</v>
      </c>
      <c r="V638" s="80">
        <f t="shared" si="260"/>
        <v>71695921.176780164</v>
      </c>
      <c r="W638" s="80">
        <f t="shared" si="260"/>
        <v>116500487.99129653</v>
      </c>
      <c r="X638" s="80">
        <f t="shared" si="260"/>
        <v>0</v>
      </c>
      <c r="Y638" s="80">
        <f t="shared" si="260"/>
        <v>0</v>
      </c>
      <c r="Z638" s="80">
        <f t="shared" si="260"/>
        <v>0</v>
      </c>
      <c r="AA638" s="80">
        <f t="shared" si="260"/>
        <v>0</v>
      </c>
      <c r="AB638" s="80">
        <f t="shared" si="260"/>
        <v>0</v>
      </c>
      <c r="AC638" s="80">
        <f t="shared" si="260"/>
        <v>0</v>
      </c>
      <c r="AD638" s="80">
        <f t="shared" si="260"/>
        <v>0</v>
      </c>
      <c r="AE638" s="80">
        <f t="shared" si="260"/>
        <v>0</v>
      </c>
      <c r="AF638" s="83">
        <f t="shared" ref="AF638:AF646" si="261">SUM(H638:AE638)</f>
        <v>752785636.67230678</v>
      </c>
      <c r="AG638" s="94" t="str">
        <f t="shared" si="250"/>
        <v>ok</v>
      </c>
    </row>
    <row r="639" spans="1:33" s="61" customFormat="1">
      <c r="A639" s="61" t="s">
        <v>931</v>
      </c>
      <c r="D639" s="61" t="s">
        <v>645</v>
      </c>
      <c r="F639" s="80">
        <v>20765365.719999999</v>
      </c>
      <c r="G639" s="80"/>
      <c r="H639" s="80">
        <f t="shared" ref="H639:Q640" si="262">IF(VLOOKUP($D639,$C$6:$AE$651,H$2,)=0,0,((VLOOKUP($D639,$C$6:$AE$651,H$2,)/VLOOKUP($D639,$C$6:$AE$651,4,))*$F639))</f>
        <v>7265784.116087582</v>
      </c>
      <c r="I639" s="80">
        <f t="shared" si="262"/>
        <v>7080245.6691958569</v>
      </c>
      <c r="J639" s="80">
        <f t="shared" si="262"/>
        <v>6419335.934716559</v>
      </c>
      <c r="K639" s="80">
        <f t="shared" si="262"/>
        <v>0</v>
      </c>
      <c r="L639" s="80">
        <f t="shared" si="262"/>
        <v>0</v>
      </c>
      <c r="M639" s="80">
        <f t="shared" si="262"/>
        <v>0</v>
      </c>
      <c r="N639" s="80">
        <f t="shared" si="262"/>
        <v>0</v>
      </c>
      <c r="O639" s="80">
        <f t="shared" si="262"/>
        <v>0</v>
      </c>
      <c r="P639" s="80">
        <f t="shared" si="262"/>
        <v>0</v>
      </c>
      <c r="Q639" s="80">
        <f t="shared" si="262"/>
        <v>0</v>
      </c>
      <c r="R639" s="80">
        <f t="shared" ref="R639:AE640" si="263">IF(VLOOKUP($D639,$C$6:$AE$651,R$2,)=0,0,((VLOOKUP($D639,$C$6:$AE$651,R$2,)/VLOOKUP($D639,$C$6:$AE$651,4,))*$F639))</f>
        <v>0</v>
      </c>
      <c r="S639" s="80">
        <f t="shared" si="263"/>
        <v>0</v>
      </c>
      <c r="T639" s="80">
        <f t="shared" si="263"/>
        <v>0</v>
      </c>
      <c r="U639" s="80">
        <f t="shared" si="263"/>
        <v>0</v>
      </c>
      <c r="V639" s="80">
        <f t="shared" si="263"/>
        <v>0</v>
      </c>
      <c r="W639" s="80">
        <f t="shared" si="263"/>
        <v>0</v>
      </c>
      <c r="X639" s="80">
        <f t="shared" si="263"/>
        <v>0</v>
      </c>
      <c r="Y639" s="80">
        <f t="shared" si="263"/>
        <v>0</v>
      </c>
      <c r="Z639" s="80">
        <f t="shared" si="263"/>
        <v>0</v>
      </c>
      <c r="AA639" s="80">
        <f t="shared" si="263"/>
        <v>0</v>
      </c>
      <c r="AB639" s="80">
        <f t="shared" si="263"/>
        <v>0</v>
      </c>
      <c r="AC639" s="80">
        <f t="shared" si="263"/>
        <v>0</v>
      </c>
      <c r="AD639" s="80">
        <f t="shared" si="263"/>
        <v>0</v>
      </c>
      <c r="AE639" s="80">
        <f t="shared" si="263"/>
        <v>0</v>
      </c>
      <c r="AF639" s="80">
        <f t="shared" si="261"/>
        <v>20765365.719999999</v>
      </c>
      <c r="AG639" s="94" t="str">
        <f>IF(ABS(AF639-F639)&lt;1,"ok","err")</f>
        <v>ok</v>
      </c>
    </row>
    <row r="640" spans="1:33" s="61" customFormat="1">
      <c r="A640" s="61" t="s">
        <v>932</v>
      </c>
      <c r="D640" s="61" t="s">
        <v>648</v>
      </c>
      <c r="F640" s="80">
        <v>48301061.920000002</v>
      </c>
      <c r="G640" s="82"/>
      <c r="H640" s="80">
        <f t="shared" si="262"/>
        <v>0</v>
      </c>
      <c r="I640" s="80">
        <f t="shared" si="262"/>
        <v>0</v>
      </c>
      <c r="J640" s="80">
        <f t="shared" si="262"/>
        <v>0</v>
      </c>
      <c r="K640" s="80">
        <f t="shared" si="262"/>
        <v>48301061.920000002</v>
      </c>
      <c r="L640" s="80">
        <f t="shared" si="262"/>
        <v>0</v>
      </c>
      <c r="M640" s="80">
        <f t="shared" si="262"/>
        <v>0</v>
      </c>
      <c r="N640" s="80">
        <f t="shared" si="262"/>
        <v>0</v>
      </c>
      <c r="O640" s="80">
        <f t="shared" si="262"/>
        <v>0</v>
      </c>
      <c r="P640" s="80">
        <f t="shared" si="262"/>
        <v>0</v>
      </c>
      <c r="Q640" s="80">
        <f t="shared" si="262"/>
        <v>0</v>
      </c>
      <c r="R640" s="80">
        <f t="shared" si="263"/>
        <v>0</v>
      </c>
      <c r="S640" s="80">
        <f t="shared" si="263"/>
        <v>0</v>
      </c>
      <c r="T640" s="80">
        <f t="shared" si="263"/>
        <v>0</v>
      </c>
      <c r="U640" s="80">
        <f t="shared" si="263"/>
        <v>0</v>
      </c>
      <c r="V640" s="80">
        <f t="shared" si="263"/>
        <v>0</v>
      </c>
      <c r="W640" s="80">
        <f t="shared" si="263"/>
        <v>0</v>
      </c>
      <c r="X640" s="80">
        <f t="shared" si="263"/>
        <v>0</v>
      </c>
      <c r="Y640" s="80">
        <f t="shared" si="263"/>
        <v>0</v>
      </c>
      <c r="Z640" s="80">
        <f t="shared" si="263"/>
        <v>0</v>
      </c>
      <c r="AA640" s="80">
        <f t="shared" si="263"/>
        <v>0</v>
      </c>
      <c r="AB640" s="80">
        <f t="shared" si="263"/>
        <v>0</v>
      </c>
      <c r="AC640" s="80">
        <f t="shared" si="263"/>
        <v>0</v>
      </c>
      <c r="AD640" s="80">
        <f t="shared" si="263"/>
        <v>0</v>
      </c>
      <c r="AE640" s="80">
        <f t="shared" si="263"/>
        <v>0</v>
      </c>
      <c r="AF640" s="80">
        <f t="shared" si="261"/>
        <v>48301061.920000002</v>
      </c>
      <c r="AG640" s="94" t="str">
        <f>IF(ABS(AF640-F640)&lt;1,"ok","err")</f>
        <v>ok</v>
      </c>
    </row>
    <row r="641" spans="1:33" s="61" customFormat="1">
      <c r="A641" s="61" t="s">
        <v>10</v>
      </c>
      <c r="C641" s="61" t="s">
        <v>1008</v>
      </c>
      <c r="F641" s="80">
        <f>F639+F640</f>
        <v>69066427.640000001</v>
      </c>
      <c r="G641" s="80"/>
      <c r="H641" s="80">
        <f>H639+H640</f>
        <v>7265784.116087582</v>
      </c>
      <c r="I641" s="80">
        <f t="shared" ref="I641:AE641" si="264">I639+I640</f>
        <v>7080245.6691958569</v>
      </c>
      <c r="J641" s="80">
        <f t="shared" si="264"/>
        <v>6419335.934716559</v>
      </c>
      <c r="K641" s="80">
        <f t="shared" si="264"/>
        <v>48301061.920000002</v>
      </c>
      <c r="L641" s="80">
        <f t="shared" si="264"/>
        <v>0</v>
      </c>
      <c r="M641" s="80">
        <f t="shared" si="264"/>
        <v>0</v>
      </c>
      <c r="N641" s="80">
        <f t="shared" si="264"/>
        <v>0</v>
      </c>
      <c r="O641" s="80">
        <f t="shared" si="264"/>
        <v>0</v>
      </c>
      <c r="P641" s="80">
        <f t="shared" si="264"/>
        <v>0</v>
      </c>
      <c r="Q641" s="80">
        <f t="shared" si="264"/>
        <v>0</v>
      </c>
      <c r="R641" s="80">
        <f t="shared" si="264"/>
        <v>0</v>
      </c>
      <c r="S641" s="80">
        <f t="shared" si="264"/>
        <v>0</v>
      </c>
      <c r="T641" s="80">
        <f t="shared" si="264"/>
        <v>0</v>
      </c>
      <c r="U641" s="80">
        <f t="shared" si="264"/>
        <v>0</v>
      </c>
      <c r="V641" s="80">
        <f t="shared" si="264"/>
        <v>0</v>
      </c>
      <c r="W641" s="80">
        <f t="shared" si="264"/>
        <v>0</v>
      </c>
      <c r="X641" s="80">
        <f t="shared" si="264"/>
        <v>0</v>
      </c>
      <c r="Y641" s="80">
        <f t="shared" si="264"/>
        <v>0</v>
      </c>
      <c r="Z641" s="80">
        <f t="shared" si="264"/>
        <v>0</v>
      </c>
      <c r="AA641" s="80">
        <f t="shared" si="264"/>
        <v>0</v>
      </c>
      <c r="AB641" s="80">
        <f t="shared" si="264"/>
        <v>0</v>
      </c>
      <c r="AC641" s="80">
        <f t="shared" si="264"/>
        <v>0</v>
      </c>
      <c r="AD641" s="80">
        <f t="shared" si="264"/>
        <v>0</v>
      </c>
      <c r="AE641" s="80">
        <f t="shared" si="264"/>
        <v>0</v>
      </c>
      <c r="AF641" s="80">
        <f t="shared" si="261"/>
        <v>69066427.640000001</v>
      </c>
      <c r="AG641" s="94" t="str">
        <f>IF(ABS(AF641-F641)&lt;1,"ok","err")</f>
        <v>ok</v>
      </c>
    </row>
    <row r="642" spans="1:33" s="61" customFormat="1">
      <c r="A642" s="61" t="s">
        <v>116</v>
      </c>
      <c r="C642" s="61" t="s">
        <v>114</v>
      </c>
      <c r="F642" s="84">
        <v>1</v>
      </c>
      <c r="H642" s="80">
        <v>0</v>
      </c>
      <c r="I642" s="80">
        <v>0</v>
      </c>
      <c r="J642" s="80">
        <v>0</v>
      </c>
      <c r="K642" s="80">
        <v>0</v>
      </c>
      <c r="L642" s="80">
        <v>0</v>
      </c>
      <c r="M642" s="80">
        <v>0</v>
      </c>
      <c r="N642" s="80">
        <v>0</v>
      </c>
      <c r="O642" s="80">
        <v>0</v>
      </c>
      <c r="P642" s="80">
        <v>0</v>
      </c>
      <c r="Q642" s="80">
        <v>0</v>
      </c>
      <c r="R642" s="80">
        <v>0</v>
      </c>
      <c r="S642" s="80">
        <v>0</v>
      </c>
      <c r="T642" s="80">
        <v>0</v>
      </c>
      <c r="U642" s="80">
        <v>0</v>
      </c>
      <c r="V642" s="80">
        <v>0</v>
      </c>
      <c r="W642" s="80">
        <v>0</v>
      </c>
      <c r="X642" s="80">
        <v>0</v>
      </c>
      <c r="Y642" s="80">
        <v>0</v>
      </c>
      <c r="Z642" s="80">
        <v>0</v>
      </c>
      <c r="AA642" s="80">
        <v>0</v>
      </c>
      <c r="AB642" s="80">
        <v>0</v>
      </c>
      <c r="AC642" s="84">
        <v>1</v>
      </c>
      <c r="AD642" s="80">
        <v>0</v>
      </c>
      <c r="AE642" s="80">
        <v>0</v>
      </c>
      <c r="AF642" s="242">
        <f t="shared" si="261"/>
        <v>1</v>
      </c>
      <c r="AG642" s="94" t="str">
        <f>IF(ABS(AF642-F642)&lt;1,"ok","err")</f>
        <v>ok</v>
      </c>
    </row>
    <row r="643" spans="1:33" s="61" customFormat="1">
      <c r="A643" s="61" t="s">
        <v>117</v>
      </c>
      <c r="C643" s="61" t="s">
        <v>115</v>
      </c>
      <c r="F643" s="84">
        <v>1</v>
      </c>
      <c r="H643" s="80">
        <v>0</v>
      </c>
      <c r="I643" s="80">
        <v>0</v>
      </c>
      <c r="J643" s="80">
        <v>0</v>
      </c>
      <c r="K643" s="80">
        <v>0</v>
      </c>
      <c r="L643" s="80">
        <v>0</v>
      </c>
      <c r="M643" s="80">
        <v>0</v>
      </c>
      <c r="N643" s="80">
        <v>0</v>
      </c>
      <c r="O643" s="80">
        <v>0</v>
      </c>
      <c r="P643" s="80">
        <v>0</v>
      </c>
      <c r="Q643" s="80">
        <v>0</v>
      </c>
      <c r="R643" s="80">
        <v>0</v>
      </c>
      <c r="S643" s="80">
        <v>0</v>
      </c>
      <c r="T643" s="80">
        <v>0</v>
      </c>
      <c r="U643" s="80">
        <v>0</v>
      </c>
      <c r="V643" s="80">
        <v>0</v>
      </c>
      <c r="W643" s="80">
        <v>0</v>
      </c>
      <c r="X643" s="80">
        <v>0</v>
      </c>
      <c r="Y643" s="80">
        <v>0</v>
      </c>
      <c r="Z643" s="80">
        <v>0</v>
      </c>
      <c r="AA643" s="80">
        <v>0</v>
      </c>
      <c r="AB643" s="80">
        <v>0</v>
      </c>
      <c r="AC643" s="84">
        <v>1</v>
      </c>
      <c r="AD643" s="80">
        <v>0</v>
      </c>
      <c r="AE643" s="80">
        <v>0</v>
      </c>
      <c r="AF643" s="242">
        <f t="shared" si="261"/>
        <v>1</v>
      </c>
      <c r="AG643" s="94" t="str">
        <f>IF(ABS(AF643-F643)&lt;1,"ok","err")</f>
        <v>ok</v>
      </c>
    </row>
    <row r="644" spans="1:33" s="61" customFormat="1">
      <c r="A644" s="61" t="s">
        <v>122</v>
      </c>
      <c r="C644" s="61" t="s">
        <v>119</v>
      </c>
      <c r="F644" s="82">
        <v>1</v>
      </c>
      <c r="G644" s="82"/>
      <c r="H644" s="242">
        <v>0</v>
      </c>
      <c r="I644" s="242">
        <v>0</v>
      </c>
      <c r="J644" s="242">
        <v>0</v>
      </c>
      <c r="K644" s="242">
        <v>0</v>
      </c>
      <c r="L644" s="242">
        <v>0</v>
      </c>
      <c r="M644" s="242">
        <v>1</v>
      </c>
      <c r="N644" s="242">
        <v>0</v>
      </c>
      <c r="O644" s="242">
        <v>0</v>
      </c>
      <c r="P644" s="242">
        <v>0</v>
      </c>
      <c r="Q644" s="242">
        <v>0</v>
      </c>
      <c r="R644" s="242">
        <v>0</v>
      </c>
      <c r="S644" s="242">
        <v>0</v>
      </c>
      <c r="T644" s="242">
        <v>0</v>
      </c>
      <c r="U644" s="242">
        <v>0</v>
      </c>
      <c r="V644" s="242">
        <v>0</v>
      </c>
      <c r="W644" s="242">
        <v>0</v>
      </c>
      <c r="X644" s="82">
        <v>0</v>
      </c>
      <c r="Y644" s="82">
        <v>0</v>
      </c>
      <c r="Z644" s="82">
        <v>0</v>
      </c>
      <c r="AA644" s="82">
        <v>0</v>
      </c>
      <c r="AB644" s="82">
        <v>0</v>
      </c>
      <c r="AC644" s="82">
        <v>0</v>
      </c>
      <c r="AD644" s="82">
        <v>0</v>
      </c>
      <c r="AE644" s="82">
        <v>0</v>
      </c>
      <c r="AF644" s="242">
        <f t="shared" si="261"/>
        <v>1</v>
      </c>
      <c r="AG644" s="94" t="str">
        <f>IF(ABS(AF644-F644)&lt;0.0000001,"ok","err")</f>
        <v>ok</v>
      </c>
    </row>
    <row r="645" spans="1:33" s="61" customFormat="1">
      <c r="A645" s="61" t="s">
        <v>121</v>
      </c>
      <c r="C645" s="61" t="s">
        <v>120</v>
      </c>
      <c r="F645" s="82">
        <v>1</v>
      </c>
      <c r="G645" s="82"/>
      <c r="H645" s="242">
        <v>1</v>
      </c>
      <c r="I645" s="242">
        <v>0</v>
      </c>
      <c r="J645" s="242">
        <v>0</v>
      </c>
      <c r="K645" s="242">
        <v>0</v>
      </c>
      <c r="L645" s="242">
        <v>0</v>
      </c>
      <c r="M645" s="242">
        <v>0</v>
      </c>
      <c r="N645" s="242">
        <v>0</v>
      </c>
      <c r="O645" s="242">
        <v>0</v>
      </c>
      <c r="P645" s="242">
        <v>0</v>
      </c>
      <c r="Q645" s="242">
        <v>0</v>
      </c>
      <c r="R645" s="242">
        <v>0</v>
      </c>
      <c r="S645" s="242">
        <v>0</v>
      </c>
      <c r="T645" s="242">
        <v>0</v>
      </c>
      <c r="U645" s="242">
        <v>0</v>
      </c>
      <c r="V645" s="242">
        <v>0</v>
      </c>
      <c r="W645" s="242">
        <v>0</v>
      </c>
      <c r="X645" s="82">
        <v>0</v>
      </c>
      <c r="Y645" s="82">
        <v>0</v>
      </c>
      <c r="Z645" s="82">
        <v>0</v>
      </c>
      <c r="AA645" s="82">
        <v>0</v>
      </c>
      <c r="AB645" s="82">
        <v>0</v>
      </c>
      <c r="AC645" s="82">
        <v>0</v>
      </c>
      <c r="AD645" s="82">
        <v>0</v>
      </c>
      <c r="AE645" s="82">
        <v>0</v>
      </c>
      <c r="AF645" s="242">
        <f t="shared" si="261"/>
        <v>1</v>
      </c>
      <c r="AG645" s="94" t="str">
        <f>IF(ABS(AF645-F645)&lt;0.0000001,"ok","err")</f>
        <v>ok</v>
      </c>
    </row>
    <row r="646" spans="1:33" s="61" customFormat="1">
      <c r="C646" s="61" t="s">
        <v>952</v>
      </c>
      <c r="F646" s="82">
        <v>1</v>
      </c>
      <c r="G646" s="82"/>
      <c r="H646" s="242">
        <v>0</v>
      </c>
      <c r="I646" s="242">
        <v>0</v>
      </c>
      <c r="J646" s="242">
        <v>0</v>
      </c>
      <c r="K646" s="242">
        <v>1</v>
      </c>
      <c r="L646" s="242">
        <v>0</v>
      </c>
      <c r="M646" s="242">
        <v>0</v>
      </c>
      <c r="N646" s="242">
        <v>0</v>
      </c>
      <c r="O646" s="242">
        <v>0</v>
      </c>
      <c r="P646" s="242">
        <v>0</v>
      </c>
      <c r="Q646" s="242">
        <v>0</v>
      </c>
      <c r="R646" s="242">
        <v>0</v>
      </c>
      <c r="S646" s="242">
        <v>0</v>
      </c>
      <c r="T646" s="242">
        <v>0</v>
      </c>
      <c r="U646" s="242">
        <v>0</v>
      </c>
      <c r="V646" s="242">
        <v>0</v>
      </c>
      <c r="W646" s="242">
        <v>0</v>
      </c>
      <c r="X646" s="82">
        <v>0</v>
      </c>
      <c r="Y646" s="82">
        <v>0</v>
      </c>
      <c r="Z646" s="82">
        <v>0</v>
      </c>
      <c r="AA646" s="82">
        <v>0</v>
      </c>
      <c r="AB646" s="82">
        <v>0</v>
      </c>
      <c r="AC646" s="82">
        <v>0</v>
      </c>
      <c r="AD646" s="82">
        <v>0</v>
      </c>
      <c r="AE646" s="82">
        <v>0</v>
      </c>
      <c r="AF646" s="242">
        <f t="shared" si="261"/>
        <v>1</v>
      </c>
      <c r="AG646" s="94" t="str">
        <f>IF(ABS(AF646-F646)&lt;0.0000001,"ok","err")</f>
        <v>ok</v>
      </c>
    </row>
    <row r="647" spans="1:33" s="61" customFormat="1">
      <c r="W647" s="78"/>
      <c r="AG647" s="94"/>
    </row>
    <row r="648" spans="1:33" s="61" customFormat="1" ht="15">
      <c r="A648" s="66" t="s">
        <v>922</v>
      </c>
      <c r="W648" s="78"/>
      <c r="AG648" s="94"/>
    </row>
    <row r="649" spans="1:33" s="61" customFormat="1">
      <c r="A649" s="61" t="s">
        <v>905</v>
      </c>
      <c r="D649" s="61" t="s">
        <v>1186</v>
      </c>
      <c r="F649" s="82">
        <v>1</v>
      </c>
      <c r="H649" s="111">
        <f>H48/$F$48</f>
        <v>0.20451256112443167</v>
      </c>
      <c r="I649" s="111">
        <f>I48/$F$48</f>
        <v>0.1992901457106761</v>
      </c>
      <c r="J649" s="111">
        <f>J48/$F$48</f>
        <v>0.18068728877041082</v>
      </c>
      <c r="K649" s="111">
        <f>K48/$F$48</f>
        <v>0</v>
      </c>
      <c r="L649" s="111">
        <f t="shared" ref="L649:AE649" si="265">L48/$F$48</f>
        <v>0</v>
      </c>
      <c r="M649" s="111">
        <f t="shared" si="265"/>
        <v>0</v>
      </c>
      <c r="N649" s="111">
        <f t="shared" si="265"/>
        <v>3.6618334992317571E-2</v>
      </c>
      <c r="O649" s="111">
        <f t="shared" si="265"/>
        <v>3.5683252295985825E-2</v>
      </c>
      <c r="P649" s="111">
        <f t="shared" si="265"/>
        <v>3.2352377930580323E-2</v>
      </c>
      <c r="Q649" s="111">
        <f t="shared" si="265"/>
        <v>0</v>
      </c>
      <c r="R649" s="111">
        <f t="shared" si="265"/>
        <v>3.7051893022293662E-2</v>
      </c>
      <c r="S649" s="111">
        <f t="shared" si="265"/>
        <v>0</v>
      </c>
      <c r="T649" s="111">
        <f t="shared" si="265"/>
        <v>5.4375585440345389E-2</v>
      </c>
      <c r="U649" s="111">
        <f t="shared" si="265"/>
        <v>8.8356243069853929E-2</v>
      </c>
      <c r="V649" s="111">
        <f t="shared" si="265"/>
        <v>1.8125195146781795E-2</v>
      </c>
      <c r="W649" s="111">
        <f t="shared" si="265"/>
        <v>2.9452081023284643E-2</v>
      </c>
      <c r="X649" s="111">
        <f t="shared" si="265"/>
        <v>2.2467871274998875E-2</v>
      </c>
      <c r="Y649" s="111">
        <f t="shared" si="265"/>
        <v>1.705109550322708E-2</v>
      </c>
      <c r="Z649" s="111">
        <f t="shared" si="265"/>
        <v>8.0919020818992406E-3</v>
      </c>
      <c r="AA649" s="111">
        <f t="shared" si="265"/>
        <v>1.0686706302520091E-2</v>
      </c>
      <c r="AB649" s="111">
        <f t="shared" si="265"/>
        <v>2.5197466310393057E-2</v>
      </c>
      <c r="AC649" s="111">
        <f t="shared" si="265"/>
        <v>0</v>
      </c>
      <c r="AD649" s="111">
        <f t="shared" si="265"/>
        <v>0</v>
      </c>
      <c r="AE649" s="111">
        <f t="shared" si="265"/>
        <v>0</v>
      </c>
      <c r="AF649" s="242">
        <f t="shared" ref="AF649:AF667" si="266">SUM(H649:AE649)</f>
        <v>1</v>
      </c>
      <c r="AG649" s="94" t="str">
        <f t="shared" ref="AG649:AG667" si="267">IF(ABS(AF649-F649)&lt;0.0000001,"ok","err")</f>
        <v>ok</v>
      </c>
    </row>
    <row r="650" spans="1:33" s="61" customFormat="1">
      <c r="A650" s="61" t="s">
        <v>977</v>
      </c>
      <c r="D650" s="61" t="s">
        <v>957</v>
      </c>
      <c r="F650" s="82">
        <v>1</v>
      </c>
      <c r="H650" s="111">
        <f>H46/$F$46</f>
        <v>0</v>
      </c>
      <c r="I650" s="111">
        <f t="shared" ref="I650:AE650" si="268">I46/$F$46</f>
        <v>0</v>
      </c>
      <c r="J650" s="111">
        <f t="shared" si="268"/>
        <v>0</v>
      </c>
      <c r="K650" s="111">
        <f t="shared" si="268"/>
        <v>0</v>
      </c>
      <c r="L650" s="111">
        <f t="shared" si="268"/>
        <v>0</v>
      </c>
      <c r="M650" s="111">
        <f t="shared" si="268"/>
        <v>0</v>
      </c>
      <c r="N650" s="111">
        <f t="shared" si="268"/>
        <v>0</v>
      </c>
      <c r="O650" s="111">
        <f t="shared" si="268"/>
        <v>0</v>
      </c>
      <c r="P650" s="111">
        <f t="shared" si="268"/>
        <v>0</v>
      </c>
      <c r="Q650" s="111">
        <f t="shared" si="268"/>
        <v>0</v>
      </c>
      <c r="R650" s="111">
        <f t="shared" si="268"/>
        <v>0.11919309375670076</v>
      </c>
      <c r="S650" s="111">
        <f t="shared" si="268"/>
        <v>0</v>
      </c>
      <c r="T650" s="111">
        <f t="shared" si="268"/>
        <v>0.17492208156724751</v>
      </c>
      <c r="U650" s="111">
        <f t="shared" si="268"/>
        <v>0.28423524697856323</v>
      </c>
      <c r="V650" s="111">
        <f t="shared" si="268"/>
        <v>5.8307360522415835E-2</v>
      </c>
      <c r="W650" s="111">
        <f t="shared" si="268"/>
        <v>9.4745082326187738E-2</v>
      </c>
      <c r="X650" s="111">
        <f t="shared" si="268"/>
        <v>7.227741604951457E-2</v>
      </c>
      <c r="Y650" s="111">
        <f t="shared" si="268"/>
        <v>5.4852064474755734E-2</v>
      </c>
      <c r="Z650" s="111">
        <f t="shared" si="268"/>
        <v>2.6031027427870727E-2</v>
      </c>
      <c r="AA650" s="111">
        <f t="shared" si="268"/>
        <v>3.4378313288883341E-2</v>
      </c>
      <c r="AB650" s="111">
        <f t="shared" si="268"/>
        <v>8.1058313607860796E-2</v>
      </c>
      <c r="AC650" s="111">
        <f t="shared" si="268"/>
        <v>0</v>
      </c>
      <c r="AD650" s="111">
        <f t="shared" si="268"/>
        <v>0</v>
      </c>
      <c r="AE650" s="111">
        <f t="shared" si="268"/>
        <v>0</v>
      </c>
      <c r="AF650" s="242">
        <f t="shared" si="266"/>
        <v>1.0000000000000002</v>
      </c>
      <c r="AG650" s="94" t="str">
        <f t="shared" si="267"/>
        <v>ok</v>
      </c>
    </row>
    <row r="651" spans="1:33" s="61" customFormat="1">
      <c r="A651" s="61" t="s">
        <v>1156</v>
      </c>
      <c r="D651" s="61" t="s">
        <v>1184</v>
      </c>
      <c r="F651" s="82">
        <v>1</v>
      </c>
      <c r="H651" s="111">
        <f>H33/$F$33</f>
        <v>0</v>
      </c>
      <c r="I651" s="111">
        <f t="shared" ref="I651:AE651" si="269">I33/$F$33</f>
        <v>0</v>
      </c>
      <c r="J651" s="111">
        <f t="shared" si="269"/>
        <v>0</v>
      </c>
      <c r="K651" s="111">
        <f t="shared" si="269"/>
        <v>0</v>
      </c>
      <c r="L651" s="111">
        <f t="shared" si="269"/>
        <v>0</v>
      </c>
      <c r="M651" s="111">
        <f t="shared" si="269"/>
        <v>0</v>
      </c>
      <c r="N651" s="111">
        <f t="shared" si="269"/>
        <v>0.34989916450590608</v>
      </c>
      <c r="O651" s="111">
        <f t="shared" si="269"/>
        <v>0.34096416912015054</v>
      </c>
      <c r="P651" s="111">
        <f t="shared" si="269"/>
        <v>0.30913666637394333</v>
      </c>
      <c r="Q651" s="111">
        <f t="shared" si="269"/>
        <v>0</v>
      </c>
      <c r="R651" s="111">
        <f t="shared" si="269"/>
        <v>0</v>
      </c>
      <c r="S651" s="111">
        <f t="shared" si="269"/>
        <v>0</v>
      </c>
      <c r="T651" s="111">
        <f t="shared" si="269"/>
        <v>0</v>
      </c>
      <c r="U651" s="111">
        <f t="shared" si="269"/>
        <v>0</v>
      </c>
      <c r="V651" s="111">
        <f t="shared" si="269"/>
        <v>0</v>
      </c>
      <c r="W651" s="111">
        <f t="shared" si="269"/>
        <v>0</v>
      </c>
      <c r="X651" s="111">
        <f t="shared" si="269"/>
        <v>0</v>
      </c>
      <c r="Y651" s="111">
        <f t="shared" si="269"/>
        <v>0</v>
      </c>
      <c r="Z651" s="111">
        <f t="shared" si="269"/>
        <v>0</v>
      </c>
      <c r="AA651" s="111">
        <f t="shared" si="269"/>
        <v>0</v>
      </c>
      <c r="AB651" s="111">
        <f t="shared" si="269"/>
        <v>0</v>
      </c>
      <c r="AC651" s="111">
        <f t="shared" si="269"/>
        <v>0</v>
      </c>
      <c r="AD651" s="111">
        <f t="shared" si="269"/>
        <v>0</v>
      </c>
      <c r="AE651" s="111">
        <f t="shared" si="269"/>
        <v>0</v>
      </c>
      <c r="AF651" s="242">
        <f t="shared" si="266"/>
        <v>0.99999999999999989</v>
      </c>
      <c r="AG651" s="94" t="str">
        <f t="shared" si="267"/>
        <v>ok</v>
      </c>
    </row>
    <row r="652" spans="1:33" s="61" customFormat="1">
      <c r="A652" s="61" t="s">
        <v>19</v>
      </c>
      <c r="D652" s="61" t="s">
        <v>999</v>
      </c>
      <c r="F652" s="82">
        <v>1</v>
      </c>
      <c r="H652" s="111">
        <f>H333/$F$333</f>
        <v>5.0364489250102354E-2</v>
      </c>
      <c r="I652" s="111">
        <f t="shared" ref="I652:AE652" si="270">I333/$F$333</f>
        <v>4.9078385924616989E-2</v>
      </c>
      <c r="J652" s="111">
        <f t="shared" si="270"/>
        <v>4.4497134859949466E-2</v>
      </c>
      <c r="K652" s="111">
        <f t="shared" si="270"/>
        <v>0.67961955854506961</v>
      </c>
      <c r="L652" s="111">
        <f t="shared" si="270"/>
        <v>0</v>
      </c>
      <c r="M652" s="111">
        <f t="shared" si="270"/>
        <v>0</v>
      </c>
      <c r="N652" s="111">
        <f t="shared" si="270"/>
        <v>1.1617645768182673E-2</v>
      </c>
      <c r="O652" s="111">
        <f t="shared" si="270"/>
        <v>1.1320978551275665E-2</v>
      </c>
      <c r="P652" s="111">
        <f t="shared" si="270"/>
        <v>1.0264215088826601E-2</v>
      </c>
      <c r="Q652" s="111">
        <f t="shared" si="270"/>
        <v>0</v>
      </c>
      <c r="R652" s="111">
        <f t="shared" si="270"/>
        <v>1.0704854413073011E-2</v>
      </c>
      <c r="S652" s="111">
        <f t="shared" si="270"/>
        <v>0</v>
      </c>
      <c r="T652" s="111">
        <f t="shared" si="270"/>
        <v>2.2034936051721569E-2</v>
      </c>
      <c r="U652" s="111">
        <f t="shared" si="270"/>
        <v>3.1454281228431628E-2</v>
      </c>
      <c r="V652" s="111">
        <f t="shared" si="270"/>
        <v>7.3449786839071898E-3</v>
      </c>
      <c r="W652" s="111">
        <f t="shared" si="270"/>
        <v>1.0484760409477208E-2</v>
      </c>
      <c r="X652" s="111">
        <f t="shared" si="270"/>
        <v>1.6187489074432459E-3</v>
      </c>
      <c r="Y652" s="111">
        <f t="shared" si="270"/>
        <v>1.2284849721064933E-3</v>
      </c>
      <c r="Z652" s="111">
        <f t="shared" si="270"/>
        <v>3.9109517985997852E-4</v>
      </c>
      <c r="AA652" s="111">
        <f t="shared" si="270"/>
        <v>2.0631530581175322E-2</v>
      </c>
      <c r="AB652" s="111">
        <f t="shared" si="270"/>
        <v>1.9470559328411041E-3</v>
      </c>
      <c r="AC652" s="111">
        <f t="shared" si="270"/>
        <v>3.1046128531050005E-2</v>
      </c>
      <c r="AD652" s="111">
        <f t="shared" si="270"/>
        <v>4.3507371208897031E-3</v>
      </c>
      <c r="AE652" s="111">
        <f t="shared" si="270"/>
        <v>0</v>
      </c>
      <c r="AF652" s="242">
        <f t="shared" si="266"/>
        <v>0.99999999999999989</v>
      </c>
      <c r="AG652" s="94" t="str">
        <f t="shared" si="267"/>
        <v>ok</v>
      </c>
    </row>
    <row r="653" spans="1:33" s="61" customFormat="1">
      <c r="A653" s="61" t="s">
        <v>981</v>
      </c>
      <c r="D653" s="61" t="s">
        <v>982</v>
      </c>
      <c r="F653" s="82">
        <v>1</v>
      </c>
      <c r="H653" s="111">
        <f>H67/$F$67</f>
        <v>0.20423435545383908</v>
      </c>
      <c r="I653" s="111">
        <f t="shared" ref="I653:AE653" si="271">I67/$F$67</f>
        <v>0.19901904427648989</v>
      </c>
      <c r="J653" s="111">
        <f t="shared" si="271"/>
        <v>0.1804414934605113</v>
      </c>
      <c r="K653" s="111">
        <f t="shared" si="271"/>
        <v>0</v>
      </c>
      <c r="L653" s="111">
        <f t="shared" si="271"/>
        <v>0</v>
      </c>
      <c r="M653" s="111">
        <f t="shared" si="271"/>
        <v>0</v>
      </c>
      <c r="N653" s="111">
        <f t="shared" si="271"/>
        <v>3.6568521776021663E-2</v>
      </c>
      <c r="O653" s="111">
        <f t="shared" si="271"/>
        <v>3.5634711105756008E-2</v>
      </c>
      <c r="P653" s="111">
        <f t="shared" si="271"/>
        <v>3.2308367846564191E-2</v>
      </c>
      <c r="Q653" s="111">
        <f t="shared" si="271"/>
        <v>0</v>
      </c>
      <c r="R653" s="111">
        <f t="shared" si="271"/>
        <v>3.7163632603021378E-2</v>
      </c>
      <c r="S653" s="111">
        <f t="shared" si="271"/>
        <v>0</v>
      </c>
      <c r="T653" s="111">
        <f t="shared" si="271"/>
        <v>5.4539569102806891E-2</v>
      </c>
      <c r="U653" s="111">
        <f t="shared" si="271"/>
        <v>8.8622704207193398E-2</v>
      </c>
      <c r="V653" s="111">
        <f t="shared" si="271"/>
        <v>1.81798563676023E-2</v>
      </c>
      <c r="W653" s="111">
        <f t="shared" si="271"/>
        <v>2.9540901402397797E-2</v>
      </c>
      <c r="X653" s="111">
        <f t="shared" si="271"/>
        <v>2.2535628960540122E-2</v>
      </c>
      <c r="Y653" s="111">
        <f t="shared" si="271"/>
        <v>1.710251749835516E-2</v>
      </c>
      <c r="Z653" s="111">
        <f t="shared" si="271"/>
        <v>8.116305308621747E-3</v>
      </c>
      <c r="AA653" s="111">
        <f t="shared" si="271"/>
        <v>1.0718934833485707E-2</v>
      </c>
      <c r="AB653" s="111">
        <f t="shared" si="271"/>
        <v>2.5273455796793382E-2</v>
      </c>
      <c r="AC653" s="111">
        <f t="shared" si="271"/>
        <v>0</v>
      </c>
      <c r="AD653" s="111">
        <f t="shared" si="271"/>
        <v>0</v>
      </c>
      <c r="AE653" s="111">
        <f t="shared" si="271"/>
        <v>0</v>
      </c>
      <c r="AF653" s="242">
        <f t="shared" si="266"/>
        <v>1.0000000000000002</v>
      </c>
      <c r="AG653" s="94" t="str">
        <f t="shared" si="267"/>
        <v>ok</v>
      </c>
    </row>
    <row r="654" spans="1:33" s="61" customFormat="1">
      <c r="A654" s="61" t="s">
        <v>923</v>
      </c>
      <c r="D654" s="61" t="s">
        <v>99</v>
      </c>
      <c r="F654" s="82">
        <v>1</v>
      </c>
      <c r="H654" s="111">
        <f>H538/$F$538</f>
        <v>0.13830039458416654</v>
      </c>
      <c r="I654" s="111">
        <f t="shared" ref="I654:AE654" si="272">I538/$F$538</f>
        <v>0.13476876743894986</v>
      </c>
      <c r="J654" s="111">
        <f t="shared" si="272"/>
        <v>0.1221886968501994</v>
      </c>
      <c r="K654" s="111">
        <f t="shared" si="272"/>
        <v>0.22936173270343904</v>
      </c>
      <c r="L654" s="111">
        <f t="shared" si="272"/>
        <v>0</v>
      </c>
      <c r="M654" s="111">
        <f t="shared" si="272"/>
        <v>0</v>
      </c>
      <c r="N654" s="111">
        <f t="shared" si="272"/>
        <v>2.122323541811735E-2</v>
      </c>
      <c r="O654" s="111">
        <f t="shared" si="272"/>
        <v>2.068128067867275E-2</v>
      </c>
      <c r="P654" s="111">
        <f t="shared" si="272"/>
        <v>1.8750774258323378E-2</v>
      </c>
      <c r="Q654" s="111">
        <f t="shared" si="272"/>
        <v>0</v>
      </c>
      <c r="R654" s="111">
        <f t="shared" si="272"/>
        <v>3.2798853002696367E-2</v>
      </c>
      <c r="S654" s="111">
        <f t="shared" si="272"/>
        <v>0</v>
      </c>
      <c r="T654" s="111">
        <f t="shared" si="272"/>
        <v>3.5779409555565793E-2</v>
      </c>
      <c r="U654" s="111">
        <f t="shared" si="272"/>
        <v>5.2536492485117985E-2</v>
      </c>
      <c r="V654" s="111">
        <f t="shared" si="272"/>
        <v>1.1926469851855265E-2</v>
      </c>
      <c r="W654" s="111">
        <f t="shared" si="272"/>
        <v>1.7512164161705993E-2</v>
      </c>
      <c r="X654" s="111">
        <f t="shared" si="272"/>
        <v>3.4633056298571789E-3</v>
      </c>
      <c r="Y654" s="111">
        <f t="shared" si="272"/>
        <v>2.6283377863781055E-3</v>
      </c>
      <c r="Z654" s="111">
        <f t="shared" si="272"/>
        <v>7.8958980273776379E-4</v>
      </c>
      <c r="AA654" s="111">
        <f t="shared" si="272"/>
        <v>5.7702501232496595E-2</v>
      </c>
      <c r="AB654" s="111">
        <f t="shared" si="272"/>
        <v>3.006288944348407E-3</v>
      </c>
      <c r="AC654" s="111">
        <f t="shared" si="272"/>
        <v>7.9513387158939047E-2</v>
      </c>
      <c r="AD654" s="111">
        <f t="shared" si="272"/>
        <v>1.7068318456433171E-2</v>
      </c>
      <c r="AE654" s="111">
        <f t="shared" si="272"/>
        <v>0</v>
      </c>
      <c r="AF654" s="242">
        <f t="shared" si="266"/>
        <v>1</v>
      </c>
      <c r="AG654" s="94" t="str">
        <f t="shared" si="267"/>
        <v>ok</v>
      </c>
    </row>
    <row r="655" spans="1:33" s="61" customFormat="1">
      <c r="A655" s="61" t="s">
        <v>278</v>
      </c>
      <c r="D655" s="61" t="s">
        <v>18</v>
      </c>
      <c r="F655" s="82">
        <v>1</v>
      </c>
      <c r="H655" s="111">
        <f>H306/$F$306</f>
        <v>4.257018939526603E-2</v>
      </c>
      <c r="I655" s="111">
        <f t="shared" ref="I655:AE655" si="273">I306/$F$306</f>
        <v>4.1483120649747435E-2</v>
      </c>
      <c r="J655" s="111">
        <f t="shared" si="273"/>
        <v>3.761085413034132E-2</v>
      </c>
      <c r="K655" s="111">
        <f t="shared" si="273"/>
        <v>0.7520393999670173</v>
      </c>
      <c r="L655" s="111">
        <f t="shared" si="273"/>
        <v>0</v>
      </c>
      <c r="M655" s="111">
        <f t="shared" si="273"/>
        <v>0</v>
      </c>
      <c r="N655" s="111">
        <f t="shared" si="273"/>
        <v>8.7019480139636715E-3</v>
      </c>
      <c r="O655" s="111">
        <f t="shared" si="273"/>
        <v>8.4797358075937475E-3</v>
      </c>
      <c r="P655" s="111">
        <f t="shared" si="273"/>
        <v>7.6881898354766703E-3</v>
      </c>
      <c r="Q655" s="111">
        <f t="shared" si="273"/>
        <v>0</v>
      </c>
      <c r="R655" s="111">
        <f t="shared" si="273"/>
        <v>6.1353168369129669E-3</v>
      </c>
      <c r="S655" s="111">
        <f t="shared" si="273"/>
        <v>0</v>
      </c>
      <c r="T655" s="111">
        <f t="shared" si="273"/>
        <v>1.7288579354206107E-2</v>
      </c>
      <c r="U655" s="111">
        <f t="shared" si="273"/>
        <v>2.435611428347996E-2</v>
      </c>
      <c r="V655" s="111">
        <f t="shared" si="273"/>
        <v>5.7628597847353691E-3</v>
      </c>
      <c r="W655" s="111">
        <f t="shared" si="273"/>
        <v>8.1187047611599866E-3</v>
      </c>
      <c r="X655" s="111">
        <f t="shared" si="273"/>
        <v>9.4850897591975043E-4</v>
      </c>
      <c r="Y655" s="111">
        <f t="shared" si="273"/>
        <v>7.1983308681639166E-4</v>
      </c>
      <c r="Z655" s="111">
        <f t="shared" si="273"/>
        <v>2.0611275823447439E-4</v>
      </c>
      <c r="AA655" s="111">
        <f t="shared" si="273"/>
        <v>1.3266655068480392E-2</v>
      </c>
      <c r="AB655" s="111">
        <f t="shared" si="273"/>
        <v>1.3225459704235593E-3</v>
      </c>
      <c r="AC655" s="111">
        <f t="shared" si="273"/>
        <v>2.1160550848889924E-2</v>
      </c>
      <c r="AD655" s="111">
        <f t="shared" si="273"/>
        <v>2.140780471334796E-3</v>
      </c>
      <c r="AE655" s="111">
        <f t="shared" si="273"/>
        <v>0</v>
      </c>
      <c r="AF655" s="242">
        <f t="shared" si="266"/>
        <v>0.99999999999999978</v>
      </c>
      <c r="AG655" s="94" t="str">
        <f t="shared" si="267"/>
        <v>ok</v>
      </c>
    </row>
    <row r="656" spans="1:33" s="61" customFormat="1">
      <c r="A656" s="61" t="s">
        <v>924</v>
      </c>
      <c r="D656" s="61" t="s">
        <v>658</v>
      </c>
      <c r="F656" s="82">
        <v>1</v>
      </c>
      <c r="H656" s="111">
        <f>H370/$F$370</f>
        <v>0.29811859738194241</v>
      </c>
      <c r="I656" s="111">
        <f t="shared" ref="I656:AE656" si="274">I370/$F$370</f>
        <v>0.29050586616614504</v>
      </c>
      <c r="J656" s="111">
        <f t="shared" si="274"/>
        <v>0.26338842365876497</v>
      </c>
      <c r="K656" s="111">
        <f t="shared" si="274"/>
        <v>0.14798711279314755</v>
      </c>
      <c r="L656" s="111">
        <f t="shared" si="274"/>
        <v>0</v>
      </c>
      <c r="M656" s="111">
        <f t="shared" si="274"/>
        <v>0</v>
      </c>
      <c r="N656" s="111">
        <f t="shared" si="274"/>
        <v>0</v>
      </c>
      <c r="O656" s="111">
        <f t="shared" si="274"/>
        <v>0</v>
      </c>
      <c r="P656" s="111">
        <f t="shared" si="274"/>
        <v>0</v>
      </c>
      <c r="Q656" s="111">
        <f t="shared" si="274"/>
        <v>0</v>
      </c>
      <c r="R656" s="111">
        <f t="shared" si="274"/>
        <v>0</v>
      </c>
      <c r="S656" s="111">
        <f t="shared" si="274"/>
        <v>0</v>
      </c>
      <c r="T656" s="111">
        <f t="shared" si="274"/>
        <v>0</v>
      </c>
      <c r="U656" s="111">
        <f t="shared" si="274"/>
        <v>0</v>
      </c>
      <c r="V656" s="111">
        <f t="shared" si="274"/>
        <v>0</v>
      </c>
      <c r="W656" s="111">
        <f t="shared" si="274"/>
        <v>0</v>
      </c>
      <c r="X656" s="111">
        <f t="shared" si="274"/>
        <v>0</v>
      </c>
      <c r="Y656" s="111">
        <f t="shared" si="274"/>
        <v>0</v>
      </c>
      <c r="Z656" s="111">
        <f t="shared" si="274"/>
        <v>0</v>
      </c>
      <c r="AA656" s="111">
        <f t="shared" si="274"/>
        <v>0</v>
      </c>
      <c r="AB656" s="111">
        <f t="shared" si="274"/>
        <v>0</v>
      </c>
      <c r="AC656" s="111">
        <f t="shared" si="274"/>
        <v>0</v>
      </c>
      <c r="AD656" s="111">
        <f t="shared" si="274"/>
        <v>0</v>
      </c>
      <c r="AE656" s="111">
        <f t="shared" si="274"/>
        <v>0</v>
      </c>
      <c r="AF656" s="242">
        <f t="shared" si="266"/>
        <v>1</v>
      </c>
      <c r="AG656" s="94" t="str">
        <f t="shared" si="267"/>
        <v>ok</v>
      </c>
    </row>
    <row r="657" spans="1:33" s="61" customFormat="1">
      <c r="A657" s="61" t="s">
        <v>925</v>
      </c>
      <c r="D657" s="61" t="s">
        <v>87</v>
      </c>
      <c r="F657" s="82">
        <v>1</v>
      </c>
      <c r="H657" s="111">
        <f>H379/$F$379</f>
        <v>8.6828887371735233E-3</v>
      </c>
      <c r="I657" s="111">
        <f t="shared" ref="I657:AE657" si="275">I379/$F$379</f>
        <v>8.4611632268790718E-3</v>
      </c>
      <c r="J657" s="111">
        <f t="shared" si="275"/>
        <v>7.6713509233325818E-3</v>
      </c>
      <c r="K657" s="111">
        <f t="shared" si="275"/>
        <v>0.97518459711261474</v>
      </c>
      <c r="L657" s="111">
        <f t="shared" si="275"/>
        <v>0</v>
      </c>
      <c r="M657" s="111">
        <f t="shared" si="275"/>
        <v>0</v>
      </c>
      <c r="N657" s="111">
        <f t="shared" si="275"/>
        <v>0</v>
      </c>
      <c r="O657" s="111">
        <f t="shared" si="275"/>
        <v>0</v>
      </c>
      <c r="P657" s="111">
        <f t="shared" si="275"/>
        <v>0</v>
      </c>
      <c r="Q657" s="111">
        <f t="shared" si="275"/>
        <v>0</v>
      </c>
      <c r="R657" s="111">
        <f t="shared" si="275"/>
        <v>0</v>
      </c>
      <c r="S657" s="111">
        <f t="shared" si="275"/>
        <v>0</v>
      </c>
      <c r="T657" s="111">
        <f t="shared" si="275"/>
        <v>0</v>
      </c>
      <c r="U657" s="111">
        <f t="shared" si="275"/>
        <v>0</v>
      </c>
      <c r="V657" s="111">
        <f t="shared" si="275"/>
        <v>0</v>
      </c>
      <c r="W657" s="111">
        <f t="shared" si="275"/>
        <v>0</v>
      </c>
      <c r="X657" s="111">
        <f t="shared" si="275"/>
        <v>0</v>
      </c>
      <c r="Y657" s="111">
        <f t="shared" si="275"/>
        <v>0</v>
      </c>
      <c r="Z657" s="111">
        <f t="shared" si="275"/>
        <v>0</v>
      </c>
      <c r="AA657" s="111">
        <f t="shared" si="275"/>
        <v>0</v>
      </c>
      <c r="AB657" s="111">
        <f t="shared" si="275"/>
        <v>0</v>
      </c>
      <c r="AC657" s="111">
        <f t="shared" si="275"/>
        <v>0</v>
      </c>
      <c r="AD657" s="111">
        <f t="shared" si="275"/>
        <v>0</v>
      </c>
      <c r="AE657" s="111">
        <f t="shared" si="275"/>
        <v>0</v>
      </c>
      <c r="AF657" s="242">
        <f t="shared" si="266"/>
        <v>0.99999999999999989</v>
      </c>
      <c r="AG657" s="94" t="str">
        <f t="shared" si="267"/>
        <v>ok</v>
      </c>
    </row>
    <row r="658" spans="1:33" s="61" customFormat="1">
      <c r="A658" s="61" t="s">
        <v>926</v>
      </c>
      <c r="D658" s="61" t="s">
        <v>659</v>
      </c>
      <c r="F658" s="82">
        <v>1</v>
      </c>
      <c r="H658" s="111">
        <f>H391/$F$391</f>
        <v>0.34989916450590608</v>
      </c>
      <c r="I658" s="111">
        <f t="shared" ref="I658:AE658" si="276">I391/$F$391</f>
        <v>0.3409641691201506</v>
      </c>
      <c r="J658" s="111">
        <f t="shared" si="276"/>
        <v>0.30913666637394333</v>
      </c>
      <c r="K658" s="111">
        <f t="shared" si="276"/>
        <v>0</v>
      </c>
      <c r="L658" s="111">
        <f t="shared" si="276"/>
        <v>0</v>
      </c>
      <c r="M658" s="111">
        <f t="shared" si="276"/>
        <v>0</v>
      </c>
      <c r="N658" s="111">
        <f t="shared" si="276"/>
        <v>0</v>
      </c>
      <c r="O658" s="111">
        <f t="shared" si="276"/>
        <v>0</v>
      </c>
      <c r="P658" s="111">
        <f t="shared" si="276"/>
        <v>0</v>
      </c>
      <c r="Q658" s="111">
        <f t="shared" si="276"/>
        <v>0</v>
      </c>
      <c r="R658" s="111">
        <f t="shared" si="276"/>
        <v>0</v>
      </c>
      <c r="S658" s="111">
        <f t="shared" si="276"/>
        <v>0</v>
      </c>
      <c r="T658" s="111">
        <f t="shared" si="276"/>
        <v>0</v>
      </c>
      <c r="U658" s="111">
        <f t="shared" si="276"/>
        <v>0</v>
      </c>
      <c r="V658" s="111">
        <f t="shared" si="276"/>
        <v>0</v>
      </c>
      <c r="W658" s="111">
        <f t="shared" si="276"/>
        <v>0</v>
      </c>
      <c r="X658" s="111">
        <f t="shared" si="276"/>
        <v>0</v>
      </c>
      <c r="Y658" s="111">
        <f t="shared" si="276"/>
        <v>0</v>
      </c>
      <c r="Z658" s="111">
        <f t="shared" si="276"/>
        <v>0</v>
      </c>
      <c r="AA658" s="111">
        <f t="shared" si="276"/>
        <v>0</v>
      </c>
      <c r="AB658" s="111">
        <f t="shared" si="276"/>
        <v>0</v>
      </c>
      <c r="AC658" s="111">
        <f t="shared" si="276"/>
        <v>0</v>
      </c>
      <c r="AD658" s="111">
        <f t="shared" si="276"/>
        <v>0</v>
      </c>
      <c r="AE658" s="111">
        <f t="shared" si="276"/>
        <v>0</v>
      </c>
      <c r="AF658" s="242">
        <f t="shared" si="266"/>
        <v>1</v>
      </c>
      <c r="AG658" s="94" t="str">
        <f t="shared" si="267"/>
        <v>ok</v>
      </c>
    </row>
    <row r="659" spans="1:33" s="61" customFormat="1">
      <c r="A659" s="61" t="s">
        <v>927</v>
      </c>
      <c r="D659" s="61" t="s">
        <v>660</v>
      </c>
      <c r="F659" s="82">
        <v>1</v>
      </c>
      <c r="H659" s="111">
        <f>H400/$F$400</f>
        <v>0.12723702273413315</v>
      </c>
      <c r="I659" s="111">
        <f t="shared" ref="I659:AE659" si="277">I400/$F$400</f>
        <v>0.12398790891406414</v>
      </c>
      <c r="J659" s="111">
        <f t="shared" si="277"/>
        <v>0.11241418396331049</v>
      </c>
      <c r="K659" s="111">
        <f t="shared" si="277"/>
        <v>0.63636088438849225</v>
      </c>
      <c r="L659" s="111">
        <f t="shared" si="277"/>
        <v>0</v>
      </c>
      <c r="M659" s="111">
        <f t="shared" si="277"/>
        <v>0</v>
      </c>
      <c r="N659" s="111">
        <f t="shared" si="277"/>
        <v>0</v>
      </c>
      <c r="O659" s="111">
        <f t="shared" si="277"/>
        <v>0</v>
      </c>
      <c r="P659" s="111">
        <f t="shared" si="277"/>
        <v>0</v>
      </c>
      <c r="Q659" s="111">
        <f t="shared" si="277"/>
        <v>0</v>
      </c>
      <c r="R659" s="111">
        <f t="shared" si="277"/>
        <v>0</v>
      </c>
      <c r="S659" s="111">
        <f t="shared" si="277"/>
        <v>0</v>
      </c>
      <c r="T659" s="111">
        <f t="shared" si="277"/>
        <v>0</v>
      </c>
      <c r="U659" s="111">
        <f t="shared" si="277"/>
        <v>0</v>
      </c>
      <c r="V659" s="111">
        <f t="shared" si="277"/>
        <v>0</v>
      </c>
      <c r="W659" s="111">
        <f t="shared" si="277"/>
        <v>0</v>
      </c>
      <c r="X659" s="111">
        <f t="shared" si="277"/>
        <v>0</v>
      </c>
      <c r="Y659" s="111">
        <f t="shared" si="277"/>
        <v>0</v>
      </c>
      <c r="Z659" s="111">
        <f t="shared" si="277"/>
        <v>0</v>
      </c>
      <c r="AA659" s="111">
        <f t="shared" si="277"/>
        <v>0</v>
      </c>
      <c r="AB659" s="111">
        <f t="shared" si="277"/>
        <v>0</v>
      </c>
      <c r="AC659" s="111">
        <f t="shared" si="277"/>
        <v>0</v>
      </c>
      <c r="AD659" s="111">
        <f t="shared" si="277"/>
        <v>0</v>
      </c>
      <c r="AE659" s="111">
        <f t="shared" si="277"/>
        <v>0</v>
      </c>
      <c r="AF659" s="242">
        <f t="shared" si="266"/>
        <v>1</v>
      </c>
      <c r="AG659" s="94" t="str">
        <f t="shared" si="267"/>
        <v>ok</v>
      </c>
    </row>
    <row r="660" spans="1:33" s="61" customFormat="1">
      <c r="A660" s="61" t="s">
        <v>928</v>
      </c>
      <c r="D660" s="61" t="s">
        <v>661</v>
      </c>
      <c r="F660" s="82">
        <v>1</v>
      </c>
      <c r="H660" s="111">
        <f>H413/$F$413</f>
        <v>0.34989916450590608</v>
      </c>
      <c r="I660" s="111">
        <f t="shared" ref="I660:AE660" si="278">I413/$F$413</f>
        <v>0.3409641691201506</v>
      </c>
      <c r="J660" s="111">
        <f t="shared" si="278"/>
        <v>0.30913666637394333</v>
      </c>
      <c r="K660" s="111">
        <f t="shared" si="278"/>
        <v>0</v>
      </c>
      <c r="L660" s="111">
        <f t="shared" si="278"/>
        <v>0</v>
      </c>
      <c r="M660" s="111">
        <f t="shared" si="278"/>
        <v>0</v>
      </c>
      <c r="N660" s="111">
        <f t="shared" si="278"/>
        <v>0</v>
      </c>
      <c r="O660" s="111">
        <f t="shared" si="278"/>
        <v>0</v>
      </c>
      <c r="P660" s="111">
        <f t="shared" si="278"/>
        <v>0</v>
      </c>
      <c r="Q660" s="111">
        <f t="shared" si="278"/>
        <v>0</v>
      </c>
      <c r="R660" s="111">
        <f t="shared" si="278"/>
        <v>0</v>
      </c>
      <c r="S660" s="111">
        <f t="shared" si="278"/>
        <v>0</v>
      </c>
      <c r="T660" s="111">
        <f t="shared" si="278"/>
        <v>0</v>
      </c>
      <c r="U660" s="111">
        <f t="shared" si="278"/>
        <v>0</v>
      </c>
      <c r="V660" s="111">
        <f t="shared" si="278"/>
        <v>0</v>
      </c>
      <c r="W660" s="111">
        <f t="shared" si="278"/>
        <v>0</v>
      </c>
      <c r="X660" s="111">
        <f t="shared" si="278"/>
        <v>0</v>
      </c>
      <c r="Y660" s="111">
        <f t="shared" si="278"/>
        <v>0</v>
      </c>
      <c r="Z660" s="111">
        <f t="shared" si="278"/>
        <v>0</v>
      </c>
      <c r="AA660" s="111">
        <f t="shared" si="278"/>
        <v>0</v>
      </c>
      <c r="AB660" s="111">
        <f t="shared" si="278"/>
        <v>0</v>
      </c>
      <c r="AC660" s="111">
        <f t="shared" si="278"/>
        <v>0</v>
      </c>
      <c r="AD660" s="111">
        <f t="shared" si="278"/>
        <v>0</v>
      </c>
      <c r="AE660" s="111">
        <f t="shared" si="278"/>
        <v>0</v>
      </c>
      <c r="AF660" s="242">
        <f t="shared" si="266"/>
        <v>1</v>
      </c>
      <c r="AG660" s="94" t="str">
        <f t="shared" si="267"/>
        <v>ok</v>
      </c>
    </row>
    <row r="661" spans="1:33" s="61" customFormat="1">
      <c r="A661" s="61" t="s">
        <v>104</v>
      </c>
      <c r="D661" s="61" t="s">
        <v>673</v>
      </c>
      <c r="F661" s="82">
        <v>1</v>
      </c>
      <c r="H661" s="333">
        <f>H448/$F$448</f>
        <v>0</v>
      </c>
      <c r="I661" s="333">
        <f t="shared" ref="I661:AE661" si="279">I448/$F$448</f>
        <v>0</v>
      </c>
      <c r="J661" s="333">
        <f t="shared" si="279"/>
        <v>0</v>
      </c>
      <c r="K661" s="333">
        <f t="shared" si="279"/>
        <v>0</v>
      </c>
      <c r="L661" s="333">
        <f t="shared" si="279"/>
        <v>0</v>
      </c>
      <c r="M661" s="333">
        <f t="shared" si="279"/>
        <v>0</v>
      </c>
      <c r="N661" s="333">
        <f t="shared" si="279"/>
        <v>0.34989916450590608</v>
      </c>
      <c r="O661" s="333">
        <f t="shared" si="279"/>
        <v>0.34096416912015048</v>
      </c>
      <c r="P661" s="333">
        <f t="shared" si="279"/>
        <v>0.30913666637394333</v>
      </c>
      <c r="Q661" s="333">
        <f t="shared" si="279"/>
        <v>0</v>
      </c>
      <c r="R661" s="333">
        <f t="shared" si="279"/>
        <v>0</v>
      </c>
      <c r="S661" s="333">
        <f t="shared" si="279"/>
        <v>0</v>
      </c>
      <c r="T661" s="333">
        <f t="shared" si="279"/>
        <v>0</v>
      </c>
      <c r="U661" s="333">
        <f t="shared" si="279"/>
        <v>0</v>
      </c>
      <c r="V661" s="333">
        <f t="shared" si="279"/>
        <v>0</v>
      </c>
      <c r="W661" s="333">
        <f t="shared" si="279"/>
        <v>0</v>
      </c>
      <c r="X661" s="333">
        <f t="shared" si="279"/>
        <v>0</v>
      </c>
      <c r="Y661" s="333">
        <f t="shared" si="279"/>
        <v>0</v>
      </c>
      <c r="Z661" s="333">
        <f t="shared" si="279"/>
        <v>0</v>
      </c>
      <c r="AA661" s="333">
        <f t="shared" si="279"/>
        <v>0</v>
      </c>
      <c r="AB661" s="333">
        <f t="shared" si="279"/>
        <v>0</v>
      </c>
      <c r="AC661" s="333">
        <f t="shared" si="279"/>
        <v>0</v>
      </c>
      <c r="AD661" s="333">
        <f t="shared" si="279"/>
        <v>0</v>
      </c>
      <c r="AE661" s="333">
        <f t="shared" si="279"/>
        <v>0</v>
      </c>
      <c r="AF661" s="242">
        <f t="shared" si="266"/>
        <v>0.99999999999999989</v>
      </c>
      <c r="AG661" s="94" t="str">
        <f t="shared" si="267"/>
        <v>ok</v>
      </c>
    </row>
    <row r="662" spans="1:33" s="61" customFormat="1">
      <c r="A662" s="61" t="s">
        <v>107</v>
      </c>
      <c r="D662" s="61" t="s">
        <v>64</v>
      </c>
      <c r="F662" s="82">
        <v>1</v>
      </c>
      <c r="H662" s="111">
        <f>H463/$F$463</f>
        <v>0</v>
      </c>
      <c r="I662" s="111">
        <f t="shared" ref="I662:AE662" si="280">I463/$F$463</f>
        <v>0</v>
      </c>
      <c r="J662" s="111">
        <f t="shared" si="280"/>
        <v>0</v>
      </c>
      <c r="K662" s="111">
        <f t="shared" si="280"/>
        <v>0</v>
      </c>
      <c r="L662" s="111">
        <f t="shared" si="280"/>
        <v>0</v>
      </c>
      <c r="M662" s="111">
        <f t="shared" si="280"/>
        <v>0</v>
      </c>
      <c r="N662" s="111">
        <f t="shared" si="280"/>
        <v>0</v>
      </c>
      <c r="O662" s="111">
        <f t="shared" si="280"/>
        <v>0</v>
      </c>
      <c r="P662" s="111">
        <f t="shared" si="280"/>
        <v>0</v>
      </c>
      <c r="Q662" s="111">
        <f t="shared" si="280"/>
        <v>0</v>
      </c>
      <c r="R662" s="111">
        <f t="shared" si="280"/>
        <v>0.1890374956297429</v>
      </c>
      <c r="S662" s="111">
        <f t="shared" si="280"/>
        <v>0</v>
      </c>
      <c r="T662" s="111">
        <f t="shared" si="280"/>
        <v>0.10548243055652345</v>
      </c>
      <c r="U662" s="111">
        <f t="shared" si="280"/>
        <v>0.15358821815428214</v>
      </c>
      <c r="V662" s="111">
        <f t="shared" si="280"/>
        <v>3.5160810185507811E-2</v>
      </c>
      <c r="W662" s="111">
        <f t="shared" si="280"/>
        <v>5.1196072718094038E-2</v>
      </c>
      <c r="X662" s="111">
        <f t="shared" si="280"/>
        <v>1.4009735414978127E-2</v>
      </c>
      <c r="Y662" s="111">
        <f t="shared" si="280"/>
        <v>1.0632130370158829E-2</v>
      </c>
      <c r="Z662" s="111">
        <f t="shared" si="280"/>
        <v>5.0456674681711557E-3</v>
      </c>
      <c r="AA662" s="111">
        <f t="shared" si="280"/>
        <v>0.42013567794686441</v>
      </c>
      <c r="AB662" s="111">
        <f t="shared" si="280"/>
        <v>1.5711761555677221E-2</v>
      </c>
      <c r="AC662" s="111">
        <f t="shared" si="280"/>
        <v>0</v>
      </c>
      <c r="AD662" s="111">
        <f t="shared" si="280"/>
        <v>0</v>
      </c>
      <c r="AE662" s="111">
        <f t="shared" si="280"/>
        <v>0</v>
      </c>
      <c r="AF662" s="242">
        <f t="shared" si="266"/>
        <v>1</v>
      </c>
      <c r="AG662" s="94" t="str">
        <f t="shared" si="267"/>
        <v>ok</v>
      </c>
    </row>
    <row r="663" spans="1:33" s="61" customFormat="1">
      <c r="A663" s="61" t="s">
        <v>109</v>
      </c>
      <c r="D663" s="61" t="s">
        <v>73</v>
      </c>
      <c r="F663" s="82">
        <v>1</v>
      </c>
      <c r="H663" s="111">
        <f>H482/$F$482</f>
        <v>0</v>
      </c>
      <c r="I663" s="111">
        <f t="shared" ref="I663:AE663" si="281">I482/$F$482</f>
        <v>0</v>
      </c>
      <c r="J663" s="111">
        <f t="shared" si="281"/>
        <v>0</v>
      </c>
      <c r="K663" s="111">
        <f t="shared" si="281"/>
        <v>0</v>
      </c>
      <c r="L663" s="111">
        <f t="shared" si="281"/>
        <v>0</v>
      </c>
      <c r="M663" s="111">
        <f t="shared" si="281"/>
        <v>0</v>
      </c>
      <c r="N663" s="111">
        <f t="shared" si="281"/>
        <v>0</v>
      </c>
      <c r="O663" s="111">
        <f t="shared" si="281"/>
        <v>0</v>
      </c>
      <c r="P663" s="111">
        <f t="shared" si="281"/>
        <v>0</v>
      </c>
      <c r="Q663" s="111">
        <f t="shared" si="281"/>
        <v>0</v>
      </c>
      <c r="R663" s="111">
        <f t="shared" si="281"/>
        <v>8.3800476647164987E-2</v>
      </c>
      <c r="S663" s="111">
        <f t="shared" si="281"/>
        <v>0</v>
      </c>
      <c r="T663" s="111">
        <f t="shared" si="281"/>
        <v>0.26599960691280006</v>
      </c>
      <c r="U663" s="111">
        <f t="shared" si="281"/>
        <v>0.39188518459506677</v>
      </c>
      <c r="V663" s="111">
        <f t="shared" si="281"/>
        <v>8.8666535637600033E-2</v>
      </c>
      <c r="W663" s="111">
        <f t="shared" si="281"/>
        <v>0.13062839486502226</v>
      </c>
      <c r="X663" s="111">
        <f t="shared" si="281"/>
        <v>1.7161993155341126E-2</v>
      </c>
      <c r="Y663" s="111">
        <f t="shared" si="281"/>
        <v>1.3024410756842637E-2</v>
      </c>
      <c r="Z663" s="111">
        <f t="shared" si="281"/>
        <v>3.3958592019864243E-4</v>
      </c>
      <c r="AA663" s="111">
        <f t="shared" si="281"/>
        <v>4.4847984527046397E-4</v>
      </c>
      <c r="AB663" s="111">
        <f t="shared" si="281"/>
        <v>8.0453316646930239E-3</v>
      </c>
      <c r="AC663" s="111">
        <f t="shared" si="281"/>
        <v>0</v>
      </c>
      <c r="AD663" s="111">
        <f t="shared" si="281"/>
        <v>0</v>
      </c>
      <c r="AE663" s="111">
        <f t="shared" si="281"/>
        <v>0</v>
      </c>
      <c r="AF663" s="242">
        <f t="shared" si="266"/>
        <v>1.0000000000000002</v>
      </c>
      <c r="AG663" s="94" t="str">
        <f t="shared" si="267"/>
        <v>ok</v>
      </c>
    </row>
    <row r="664" spans="1:33" s="61" customFormat="1">
      <c r="A664" s="61" t="s">
        <v>857</v>
      </c>
      <c r="D664" s="61" t="s">
        <v>671</v>
      </c>
      <c r="F664" s="82">
        <v>1</v>
      </c>
      <c r="H664" s="111">
        <f>H514/$F$514</f>
        <v>0.13770969778978656</v>
      </c>
      <c r="I664" s="111">
        <f t="shared" ref="I664:AE664" si="282">I514/$F$514</f>
        <v>0.13419315462780723</v>
      </c>
      <c r="J664" s="111">
        <f t="shared" si="282"/>
        <v>0.12166681495856854</v>
      </c>
      <c r="K664" s="111">
        <f t="shared" si="282"/>
        <v>0.23140793126996639</v>
      </c>
      <c r="L664" s="111">
        <f t="shared" si="282"/>
        <v>0</v>
      </c>
      <c r="M664" s="111">
        <f t="shared" si="282"/>
        <v>0</v>
      </c>
      <c r="N664" s="111">
        <f t="shared" si="282"/>
        <v>2.1085891536428925E-2</v>
      </c>
      <c r="O664" s="111">
        <f t="shared" si="282"/>
        <v>2.0547443998697363E-2</v>
      </c>
      <c r="P664" s="111">
        <f t="shared" si="282"/>
        <v>1.8629430642679218E-2</v>
      </c>
      <c r="Q664" s="111">
        <f t="shared" si="282"/>
        <v>0</v>
      </c>
      <c r="R664" s="111">
        <f t="shared" si="282"/>
        <v>3.2760910472837926E-2</v>
      </c>
      <c r="S664" s="111">
        <f t="shared" si="282"/>
        <v>0</v>
      </c>
      <c r="T664" s="111">
        <f t="shared" si="282"/>
        <v>3.5613507999147379E-2</v>
      </c>
      <c r="U664" s="111">
        <f t="shared" si="282"/>
        <v>5.2216934721772079E-2</v>
      </c>
      <c r="V664" s="111">
        <f t="shared" si="282"/>
        <v>1.1871169333049126E-2</v>
      </c>
      <c r="W664" s="111">
        <f t="shared" si="282"/>
        <v>1.7405644907257357E-2</v>
      </c>
      <c r="X664" s="111">
        <f t="shared" si="282"/>
        <v>3.2937607170148778E-3</v>
      </c>
      <c r="Y664" s="111">
        <f t="shared" si="282"/>
        <v>2.4996684315657849E-3</v>
      </c>
      <c r="Z664" s="111">
        <f t="shared" si="282"/>
        <v>7.2444388348681828E-4</v>
      </c>
      <c r="AA664" s="111">
        <f t="shared" si="282"/>
        <v>5.812194196071193E-2</v>
      </c>
      <c r="AB664" s="111">
        <f t="shared" si="282"/>
        <v>2.8083153993252461E-3</v>
      </c>
      <c r="AC664" s="111">
        <f t="shared" si="282"/>
        <v>8.0222747769824937E-2</v>
      </c>
      <c r="AD664" s="111">
        <f t="shared" si="282"/>
        <v>1.722058958007237E-2</v>
      </c>
      <c r="AE664" s="111">
        <f t="shared" si="282"/>
        <v>0</v>
      </c>
      <c r="AF664" s="242">
        <f t="shared" si="266"/>
        <v>1.0000000000000002</v>
      </c>
      <c r="AG664" s="94" t="str">
        <f t="shared" si="267"/>
        <v>ok</v>
      </c>
    </row>
    <row r="665" spans="1:33" s="61" customFormat="1">
      <c r="A665" s="61" t="s">
        <v>979</v>
      </c>
      <c r="D665" s="61" t="s">
        <v>980</v>
      </c>
      <c r="F665" s="82">
        <v>1</v>
      </c>
      <c r="H665" s="111">
        <f>H58/$F$58</f>
        <v>0.20451256112443167</v>
      </c>
      <c r="I665" s="111">
        <f t="shared" ref="I665:AE665" si="283">I58/$F$58</f>
        <v>0.1992901457106761</v>
      </c>
      <c r="J665" s="111">
        <f t="shared" si="283"/>
        <v>0.18068728877041082</v>
      </c>
      <c r="K665" s="111">
        <f t="shared" si="283"/>
        <v>0</v>
      </c>
      <c r="L665" s="111">
        <f t="shared" si="283"/>
        <v>0</v>
      </c>
      <c r="M665" s="111">
        <f t="shared" si="283"/>
        <v>0</v>
      </c>
      <c r="N665" s="111">
        <f t="shared" si="283"/>
        <v>3.6618334992317571E-2</v>
      </c>
      <c r="O665" s="111">
        <f t="shared" si="283"/>
        <v>3.5683252295985825E-2</v>
      </c>
      <c r="P665" s="111">
        <f t="shared" si="283"/>
        <v>3.2352377930580323E-2</v>
      </c>
      <c r="Q665" s="111">
        <f t="shared" si="283"/>
        <v>0</v>
      </c>
      <c r="R665" s="111">
        <f t="shared" si="283"/>
        <v>3.7051893022293662E-2</v>
      </c>
      <c r="S665" s="111">
        <f t="shared" si="283"/>
        <v>0</v>
      </c>
      <c r="T665" s="111">
        <f t="shared" si="283"/>
        <v>5.4375585440345389E-2</v>
      </c>
      <c r="U665" s="111">
        <f t="shared" si="283"/>
        <v>8.8356243069853929E-2</v>
      </c>
      <c r="V665" s="111">
        <f t="shared" si="283"/>
        <v>1.8125195146781795E-2</v>
      </c>
      <c r="W665" s="111">
        <f t="shared" si="283"/>
        <v>2.9452081023284643E-2</v>
      </c>
      <c r="X665" s="111">
        <f t="shared" si="283"/>
        <v>2.2467871274998875E-2</v>
      </c>
      <c r="Y665" s="111">
        <f t="shared" si="283"/>
        <v>1.705109550322708E-2</v>
      </c>
      <c r="Z665" s="111">
        <f t="shared" si="283"/>
        <v>8.0919020818992406E-3</v>
      </c>
      <c r="AA665" s="111">
        <f t="shared" si="283"/>
        <v>1.0686706302520091E-2</v>
      </c>
      <c r="AB665" s="111">
        <f t="shared" si="283"/>
        <v>2.5197466310393057E-2</v>
      </c>
      <c r="AC665" s="111">
        <f t="shared" si="283"/>
        <v>0</v>
      </c>
      <c r="AD665" s="111">
        <f t="shared" si="283"/>
        <v>0</v>
      </c>
      <c r="AE665" s="111">
        <f t="shared" si="283"/>
        <v>0</v>
      </c>
      <c r="AF665" s="242">
        <f t="shared" si="266"/>
        <v>1</v>
      </c>
      <c r="AG665" s="94" t="str">
        <f t="shared" si="267"/>
        <v>ok</v>
      </c>
    </row>
    <row r="666" spans="1:33" s="61" customFormat="1">
      <c r="A666" s="61" t="s">
        <v>201</v>
      </c>
      <c r="D666" s="61" t="s">
        <v>202</v>
      </c>
      <c r="F666" s="82">
        <v>1</v>
      </c>
      <c r="H666" s="111">
        <f>H29/$F$29</f>
        <v>0.34989916450590608</v>
      </c>
      <c r="I666" s="111">
        <f t="shared" ref="I666:AE666" si="284">I29/$F$29</f>
        <v>0.3409641691201506</v>
      </c>
      <c r="J666" s="111">
        <f t="shared" si="284"/>
        <v>0.30913666637394333</v>
      </c>
      <c r="K666" s="111">
        <f t="shared" si="284"/>
        <v>0</v>
      </c>
      <c r="L666" s="111">
        <f t="shared" si="284"/>
        <v>0</v>
      </c>
      <c r="M666" s="111">
        <f t="shared" si="284"/>
        <v>0</v>
      </c>
      <c r="N666" s="111">
        <f t="shared" si="284"/>
        <v>0</v>
      </c>
      <c r="O666" s="111">
        <f t="shared" si="284"/>
        <v>0</v>
      </c>
      <c r="P666" s="111">
        <f t="shared" si="284"/>
        <v>0</v>
      </c>
      <c r="Q666" s="111">
        <f t="shared" si="284"/>
        <v>0</v>
      </c>
      <c r="R666" s="111">
        <f t="shared" si="284"/>
        <v>0</v>
      </c>
      <c r="S666" s="111">
        <f t="shared" si="284"/>
        <v>0</v>
      </c>
      <c r="T666" s="111">
        <f t="shared" si="284"/>
        <v>0</v>
      </c>
      <c r="U666" s="111">
        <f t="shared" si="284"/>
        <v>0</v>
      </c>
      <c r="V666" s="111">
        <f t="shared" si="284"/>
        <v>0</v>
      </c>
      <c r="W666" s="111">
        <f t="shared" si="284"/>
        <v>0</v>
      </c>
      <c r="X666" s="111">
        <f t="shared" si="284"/>
        <v>0</v>
      </c>
      <c r="Y666" s="111">
        <f t="shared" si="284"/>
        <v>0</v>
      </c>
      <c r="Z666" s="111">
        <f t="shared" si="284"/>
        <v>0</v>
      </c>
      <c r="AA666" s="111">
        <f t="shared" si="284"/>
        <v>0</v>
      </c>
      <c r="AB666" s="111">
        <f t="shared" si="284"/>
        <v>0</v>
      </c>
      <c r="AC666" s="111">
        <f t="shared" si="284"/>
        <v>0</v>
      </c>
      <c r="AD666" s="111">
        <f t="shared" si="284"/>
        <v>0</v>
      </c>
      <c r="AE666" s="111">
        <f t="shared" si="284"/>
        <v>0</v>
      </c>
      <c r="AF666" s="242">
        <f t="shared" si="266"/>
        <v>1</v>
      </c>
      <c r="AG666" s="94" t="str">
        <f t="shared" si="267"/>
        <v>ok</v>
      </c>
    </row>
    <row r="667" spans="1:33" s="61" customFormat="1">
      <c r="A667" s="61" t="s">
        <v>958</v>
      </c>
      <c r="D667" s="61" t="s">
        <v>959</v>
      </c>
      <c r="F667" s="82">
        <v>1</v>
      </c>
      <c r="H667" s="111">
        <f>H15/$F$15</f>
        <v>0.20451256112443167</v>
      </c>
      <c r="I667" s="111">
        <f t="shared" ref="I667:AE667" si="285">I15/$F$15</f>
        <v>0.1992901457106761</v>
      </c>
      <c r="J667" s="111">
        <f t="shared" si="285"/>
        <v>0.18068728877041082</v>
      </c>
      <c r="K667" s="111">
        <f t="shared" si="285"/>
        <v>0</v>
      </c>
      <c r="L667" s="111">
        <f t="shared" si="285"/>
        <v>0</v>
      </c>
      <c r="M667" s="111">
        <f t="shared" si="285"/>
        <v>0</v>
      </c>
      <c r="N667" s="111">
        <f t="shared" si="285"/>
        <v>3.6618334992317571E-2</v>
      </c>
      <c r="O667" s="111">
        <f t="shared" si="285"/>
        <v>3.5683252295985825E-2</v>
      </c>
      <c r="P667" s="111">
        <f t="shared" si="285"/>
        <v>3.2352377930580323E-2</v>
      </c>
      <c r="Q667" s="111">
        <f t="shared" si="285"/>
        <v>0</v>
      </c>
      <c r="R667" s="111">
        <f t="shared" si="285"/>
        <v>3.7051893022293662E-2</v>
      </c>
      <c r="S667" s="111">
        <f t="shared" si="285"/>
        <v>0</v>
      </c>
      <c r="T667" s="111">
        <f t="shared" si="285"/>
        <v>5.4375585440345389E-2</v>
      </c>
      <c r="U667" s="111">
        <f t="shared" si="285"/>
        <v>8.8356243069853929E-2</v>
      </c>
      <c r="V667" s="111">
        <f t="shared" si="285"/>
        <v>1.8125195146781795E-2</v>
      </c>
      <c r="W667" s="111">
        <f t="shared" si="285"/>
        <v>2.9452081023284643E-2</v>
      </c>
      <c r="X667" s="111">
        <f t="shared" si="285"/>
        <v>2.2467871274998875E-2</v>
      </c>
      <c r="Y667" s="111">
        <f t="shared" si="285"/>
        <v>1.705109550322708E-2</v>
      </c>
      <c r="Z667" s="111">
        <f t="shared" si="285"/>
        <v>8.0919020818992406E-3</v>
      </c>
      <c r="AA667" s="111">
        <f t="shared" si="285"/>
        <v>1.0686706302520091E-2</v>
      </c>
      <c r="AB667" s="111">
        <f t="shared" si="285"/>
        <v>2.5197466310393057E-2</v>
      </c>
      <c r="AC667" s="111">
        <f t="shared" si="285"/>
        <v>0</v>
      </c>
      <c r="AD667" s="111">
        <f t="shared" si="285"/>
        <v>0</v>
      </c>
      <c r="AE667" s="111">
        <f t="shared" si="285"/>
        <v>0</v>
      </c>
      <c r="AF667" s="242">
        <f t="shared" si="266"/>
        <v>1</v>
      </c>
      <c r="AG667" s="94" t="str">
        <f t="shared" si="267"/>
        <v>ok</v>
      </c>
    </row>
    <row r="668" spans="1:33" s="61" customFormat="1">
      <c r="W668" s="78"/>
    </row>
  </sheetData>
  <autoFilter ref="C2:D667"/>
  <mergeCells count="5">
    <mergeCell ref="V3:W3"/>
    <mergeCell ref="X3:Y3"/>
    <mergeCell ref="H3:J3"/>
    <mergeCell ref="N3:P3"/>
    <mergeCell ref="S3:U3"/>
  </mergeCells>
  <phoneticPr fontId="0" type="noConversion"/>
  <printOptions headings="1"/>
  <pageMargins left="0.25" right="0.25" top="1.25" bottom="0.5" header="0.5" footer="0.3"/>
  <pageSetup scale="55" fitToWidth="2" pageOrder="overThenDown" orientation="landscape" horizontalDpi="300" verticalDpi="300" r:id="rId1"/>
  <headerFooter alignWithMargins="0">
    <oddHeader>&amp;C&amp;"Times New Roman,Bold"LOUISVILLE GAS AND ELECTRIC COMPANY
Cost of Service Study
Functional Assignment and Classification
12 Months Ended 
June 30, 2016
&amp;R&amp;"Times New Roman,Bold"&amp;12Exhibit MJB - 8
Page &amp;P of &amp;N</oddHeader>
  </headerFooter>
  <rowBreaks count="14" manualBreakCount="14">
    <brk id="52" max="16383" man="1"/>
    <brk id="88" max="16383" man="1"/>
    <brk id="139" max="16383" man="1"/>
    <brk id="194" max="16383" man="1"/>
    <brk id="239" max="16383" man="1"/>
    <brk id="278" max="16383" man="1"/>
    <brk id="310" max="30" man="1"/>
    <brk id="358" max="16383" man="1"/>
    <brk id="402" max="16383" man="1"/>
    <brk id="433" max="16383" man="1"/>
    <brk id="467" max="16383" man="1"/>
    <brk id="518" max="16383" man="1"/>
    <brk id="564" max="16383" man="1"/>
    <brk id="610" max="16383" man="1"/>
  </rowBreaks>
  <colBreaks count="2" manualBreakCount="2">
    <brk id="16" max="666" man="1"/>
    <brk id="23" max="6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zoomScale="80" zoomScaleNormal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355" t="s">
        <v>623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233"/>
      <c r="M1" s="233"/>
      <c r="N1" s="233"/>
    </row>
    <row r="2" spans="1:14" ht="15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75">
      <c r="A3" s="355" t="s">
        <v>1214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233"/>
      <c r="M3" s="233"/>
      <c r="N3" s="233"/>
    </row>
    <row r="4" spans="1:14" ht="15.75">
      <c r="A4" s="355" t="s">
        <v>1372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233"/>
      <c r="M4" s="233"/>
      <c r="N4" s="233"/>
    </row>
    <row r="5" spans="1:14" ht="15.75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75">
      <c r="A6" s="355" t="s">
        <v>1201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233"/>
      <c r="M6" s="233"/>
      <c r="N6" s="233"/>
    </row>
    <row r="8" spans="1:14" ht="15.75" thickBot="1"/>
    <row r="9" spans="1:14" ht="15.75" thickBot="1">
      <c r="A9" s="189"/>
      <c r="B9" s="190"/>
      <c r="C9" s="191"/>
      <c r="D9" s="189"/>
      <c r="E9" s="353" t="s">
        <v>730</v>
      </c>
      <c r="F9" s="354"/>
      <c r="G9" s="192" t="s">
        <v>1153</v>
      </c>
      <c r="H9" s="353" t="s">
        <v>960</v>
      </c>
      <c r="I9" s="354"/>
      <c r="J9" s="274" t="s">
        <v>1216</v>
      </c>
      <c r="K9" s="191"/>
      <c r="L9" s="276"/>
    </row>
    <row r="10" spans="1:14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5.75" thickBot="1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>
      <c r="A14" s="206" t="s">
        <v>1222</v>
      </c>
      <c r="B14" s="207" t="s">
        <v>987</v>
      </c>
      <c r="C14" s="208"/>
      <c r="D14" s="280">
        <f>'Allocation ProForma'!P176</f>
        <v>93813805.637565002</v>
      </c>
      <c r="E14" s="281">
        <f>'Allocation ProForma'!P125+'Allocation ProForma'!P126+'Allocation ProForma'!P127</f>
        <v>65991512.759400271</v>
      </c>
      <c r="F14" s="281">
        <f>'Allocation ProForma'!P128</f>
        <v>3844201.9333236148</v>
      </c>
      <c r="G14" s="281">
        <f>'Allocation ProForma'!P137</f>
        <v>12040269.335522849</v>
      </c>
      <c r="H14" s="281">
        <f>'Allocation ProForma'!P147+'Allocation ProForma'!P149+'Allocation ProForma'!P154+'Allocation ProForma'!P143</f>
        <v>11708251.573323093</v>
      </c>
      <c r="I14" s="281">
        <f>'Allocation ProForma'!P148+'Allocation ProForma'!P150+'Allocation ProForma'!P155+'Allocation ProForma'!P159+'Allocation ProForma'!P162+'Allocation ProForma'!P165</f>
        <v>228023.69203180599</v>
      </c>
      <c r="J14" s="281">
        <f>'Allocation ProForma'!P168+'Allocation ProForma'!P171</f>
        <v>1546.3439633777689</v>
      </c>
      <c r="K14" s="297">
        <f>SUM(E14:J14)</f>
        <v>93813805.637565017</v>
      </c>
      <c r="L14" s="209" t="str">
        <f>IF(ABS(K14-D14)&lt;0.01,"ok","err")</f>
        <v>ok</v>
      </c>
    </row>
    <row r="15" spans="1:14">
      <c r="A15" s="210" t="s">
        <v>1223</v>
      </c>
      <c r="B15" s="215" t="s">
        <v>1224</v>
      </c>
      <c r="C15" s="208"/>
      <c r="D15" s="282">
        <f>'Allocation ProForma'!P840+'Allocation ProForma'!P841+'Allocation ProForma'!P842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>
      <c r="A16" s="210" t="s">
        <v>1225</v>
      </c>
      <c r="B16" s="236" t="s">
        <v>1226</v>
      </c>
      <c r="C16" s="208"/>
      <c r="D16" s="234">
        <f>D14+D15</f>
        <v>93813805.637565002</v>
      </c>
      <c r="E16" s="235">
        <f t="shared" ref="E16:K16" si="1">E14+E15</f>
        <v>65991512.759400271</v>
      </c>
      <c r="F16" s="235">
        <f t="shared" si="1"/>
        <v>3844201.9333236148</v>
      </c>
      <c r="G16" s="235">
        <f t="shared" si="1"/>
        <v>12040269.335522849</v>
      </c>
      <c r="H16" s="235">
        <f t="shared" si="1"/>
        <v>11708251.573323093</v>
      </c>
      <c r="I16" s="235">
        <f t="shared" si="1"/>
        <v>228023.69203180599</v>
      </c>
      <c r="J16" s="235">
        <f t="shared" si="1"/>
        <v>1546.3439633777689</v>
      </c>
      <c r="K16" s="297">
        <f t="shared" si="1"/>
        <v>93813805.637565017</v>
      </c>
      <c r="L16" s="209" t="str">
        <f>IF(ABS(K16-D16)&lt;0.01,"ok","err")</f>
        <v>ok</v>
      </c>
    </row>
    <row r="17" spans="1:12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>
      <c r="A18" s="210" t="s">
        <v>1227</v>
      </c>
      <c r="B18" s="207" t="s">
        <v>1143</v>
      </c>
      <c r="C18" s="208"/>
      <c r="D18" s="284">
        <f>'Allocation ProForma'!P995</f>
        <v>3.2677680662940668E-2</v>
      </c>
      <c r="E18" s="285">
        <f t="shared" ref="E18:J18" si="2">D18</f>
        <v>3.2677680662940668E-2</v>
      </c>
      <c r="F18" s="285">
        <f t="shared" si="2"/>
        <v>3.2677680662940668E-2</v>
      </c>
      <c r="G18" s="285">
        <f t="shared" si="2"/>
        <v>3.2677680662940668E-2</v>
      </c>
      <c r="H18" s="285">
        <f t="shared" si="2"/>
        <v>3.2677680662940668E-2</v>
      </c>
      <c r="I18" s="285">
        <f t="shared" si="2"/>
        <v>3.2677680662940668E-2</v>
      </c>
      <c r="J18" s="285">
        <f t="shared" si="2"/>
        <v>3.2677680662940668E-2</v>
      </c>
      <c r="K18" s="296"/>
      <c r="L18" s="209"/>
    </row>
    <row r="19" spans="1:12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>
      <c r="A20" s="210" t="s">
        <v>1228</v>
      </c>
      <c r="B20" s="207" t="s">
        <v>1229</v>
      </c>
      <c r="C20" s="208"/>
      <c r="D20" s="286">
        <f>D18*D16</f>
        <v>3065617.5823995322</v>
      </c>
      <c r="E20" s="235">
        <f t="shared" ref="E20:J20" si="3">E18*E16</f>
        <v>2156449.5804160568</v>
      </c>
      <c r="F20" s="235">
        <f t="shared" si="3"/>
        <v>125619.60318100822</v>
      </c>
      <c r="G20" s="235">
        <f t="shared" si="3"/>
        <v>393448.07644201251</v>
      </c>
      <c r="H20" s="235">
        <f t="shared" si="3"/>
        <v>382598.5060344247</v>
      </c>
      <c r="I20" s="235">
        <f t="shared" si="3"/>
        <v>7451.2853918000847</v>
      </c>
      <c r="J20" s="235">
        <f t="shared" si="3"/>
        <v>50.530934230324753</v>
      </c>
      <c r="K20" s="297">
        <f>SUM(E20:J20)</f>
        <v>3065617.5823995327</v>
      </c>
      <c r="L20" s="209" t="str">
        <f>IF(ABS(K20-D20)&lt;0.01,"ok","err")</f>
        <v>ok</v>
      </c>
    </row>
    <row r="21" spans="1:12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>
      <c r="A22" s="210" t="s">
        <v>1230</v>
      </c>
      <c r="B22" s="207" t="s">
        <v>817</v>
      </c>
      <c r="C22" s="208"/>
      <c r="D22" s="286">
        <f>'Allocation ProForma'!P742</f>
        <v>2239346.1959793782</v>
      </c>
      <c r="E22" s="235">
        <f t="shared" ref="E22:J22" si="4">(E14/$D$14)*$D$22</f>
        <v>1575224.9049100964</v>
      </c>
      <c r="F22" s="235">
        <f t="shared" si="4"/>
        <v>91761.536774474327</v>
      </c>
      <c r="G22" s="235">
        <f t="shared" si="4"/>
        <v>287402.59657768294</v>
      </c>
      <c r="H22" s="235">
        <f t="shared" si="4"/>
        <v>279477.29488326045</v>
      </c>
      <c r="I22" s="235">
        <f t="shared" si="4"/>
        <v>5442.9514278241095</v>
      </c>
      <c r="J22" s="235">
        <f t="shared" si="4"/>
        <v>36.911406040211901</v>
      </c>
      <c r="K22" s="297">
        <f>SUM(E22:J22)</f>
        <v>2239346.1959793787</v>
      </c>
      <c r="L22" s="209" t="str">
        <f>IF(ABS(K22-D22)&lt;0.01,"ok","err")</f>
        <v>ok</v>
      </c>
    </row>
    <row r="23" spans="1:12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>
      <c r="A24" s="210" t="s">
        <v>1231</v>
      </c>
      <c r="B24" s="207" t="s">
        <v>1232</v>
      </c>
      <c r="C24" s="208"/>
      <c r="D24" s="286">
        <f>D20-D22</f>
        <v>826271.38642015401</v>
      </c>
      <c r="E24" s="235">
        <f t="shared" ref="E24:J24" si="5">E20-E22</f>
        <v>581224.67550596036</v>
      </c>
      <c r="F24" s="235">
        <f t="shared" si="5"/>
        <v>33858.066406533893</v>
      </c>
      <c r="G24" s="235">
        <f t="shared" si="5"/>
        <v>106045.47986432957</v>
      </c>
      <c r="H24" s="235">
        <f t="shared" si="5"/>
        <v>103121.21115116426</v>
      </c>
      <c r="I24" s="235">
        <f t="shared" si="5"/>
        <v>2008.3339639759752</v>
      </c>
      <c r="J24" s="235">
        <f t="shared" si="5"/>
        <v>13.619528190112852</v>
      </c>
      <c r="K24" s="297">
        <f>SUM(E24:J24)</f>
        <v>826271.38642015425</v>
      </c>
      <c r="L24" s="209" t="str">
        <f>IF(ABS(K24-D24)&lt;0.01,"ok","err")</f>
        <v>ok</v>
      </c>
    </row>
    <row r="25" spans="1:12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>
      <c r="A26" s="210" t="s">
        <v>1233</v>
      </c>
      <c r="B26" s="207" t="s">
        <v>1234</v>
      </c>
      <c r="C26" s="212"/>
      <c r="D26" s="286">
        <f>'Allocation ProForma'!P792+'Allocation ProForma'!P986</f>
        <v>892958.43232256314</v>
      </c>
      <c r="E26" s="235">
        <f t="shared" ref="E26:J26" si="6">$D$26*(E24/$K$24)</f>
        <v>628134.39215850993</v>
      </c>
      <c r="F26" s="235">
        <f t="shared" si="6"/>
        <v>36590.696951083824</v>
      </c>
      <c r="G26" s="235">
        <f t="shared" si="6"/>
        <v>114604.2414282445</v>
      </c>
      <c r="H26" s="235">
        <f t="shared" si="6"/>
        <v>111443.95965071456</v>
      </c>
      <c r="I26" s="235">
        <f t="shared" si="6"/>
        <v>2170.4233954196657</v>
      </c>
      <c r="J26" s="235">
        <f t="shared" si="6"/>
        <v>14.718738590606341</v>
      </c>
      <c r="K26" s="297">
        <f>SUM(E26:J26)</f>
        <v>892958.43232256302</v>
      </c>
      <c r="L26" s="209" t="str">
        <f>IF(ABS(K26-D26)&lt;0.01,"ok","err")</f>
        <v>ok</v>
      </c>
    </row>
    <row r="27" spans="1:12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>
      <c r="A28" s="210" t="s">
        <v>1235</v>
      </c>
      <c r="B28" s="207" t="s">
        <v>997</v>
      </c>
      <c r="C28" s="208"/>
      <c r="D28" s="286">
        <f>'Allocation ProForma'!P712</f>
        <v>41690640.443979196</v>
      </c>
      <c r="E28" s="235">
        <f>'Allocation ProForma'!P182+'Allocation ProForma'!P183+'Allocation ProForma'!P184</f>
        <v>5735693.0389497643</v>
      </c>
      <c r="F28" s="235">
        <f>'Allocation ProForma'!P185</f>
        <v>33533120.388859238</v>
      </c>
      <c r="G28" s="235">
        <f>'Allocation ProForma'!P194</f>
        <v>1079245.9176296343</v>
      </c>
      <c r="H28" s="235">
        <f>'Allocation ProForma'!P200+'Allocation ProForma'!P204+'Allocation ProForma'!P206+'Allocation ProForma'!P211</f>
        <v>1209079.4421928832</v>
      </c>
      <c r="I28" s="235">
        <f>'Allocation ProForma'!P205+'Allocation ProForma'!P207+'Allocation ProForma'!P212+'Allocation ProForma'!P216+'Allocation ProForma'!P219</f>
        <v>119752.03405341062</v>
      </c>
      <c r="J28" s="235">
        <f>'Allocation ProForma'!P225+'Allocation ProForma'!P228</f>
        <v>13749.622294273642</v>
      </c>
      <c r="K28" s="297">
        <f t="shared" ref="K28:K33" si="7">SUM(E28:J28)</f>
        <v>41690640.443979204</v>
      </c>
      <c r="L28" s="209" t="str">
        <f>IF(ABS(K28-D28)&lt;0.01,"ok","err")</f>
        <v>ok</v>
      </c>
    </row>
    <row r="29" spans="1:12">
      <c r="A29" s="210" t="s">
        <v>1236</v>
      </c>
      <c r="B29" s="207" t="s">
        <v>1094</v>
      </c>
      <c r="C29" s="208"/>
      <c r="D29" s="282">
        <f>'Allocation ProForma'!P713</f>
        <v>4744704.1157837696</v>
      </c>
      <c r="E29" s="235">
        <f>'Allocation ProForma'!P302</f>
        <v>3576368.2084284266</v>
      </c>
      <c r="F29" s="235">
        <v>0</v>
      </c>
      <c r="G29" s="235">
        <f>'Allocation ProForma'!P308</f>
        <v>498165.69054503652</v>
      </c>
      <c r="H29" s="235">
        <f>'Allocation ProForma'!P314+'Allocation ProForma'!P318+'Allocation ProForma'!P320+'Allocation ProForma'!P325</f>
        <v>658080.43069327576</v>
      </c>
      <c r="I29" s="235">
        <f>'Allocation ProForma'!P319+'Allocation ProForma'!P321+'Allocation ProForma'!P326+'Allocation ProForma'!P330+'Allocation ProForma'!P333</f>
        <v>12089.786117030786</v>
      </c>
      <c r="J29" s="235">
        <v>0</v>
      </c>
      <c r="K29" s="297">
        <f t="shared" si="7"/>
        <v>4744704.1157837706</v>
      </c>
      <c r="L29" s="209" t="str">
        <f>IF(ABS(K29-D29)&lt;0.01,"ok","err")</f>
        <v>ok</v>
      </c>
    </row>
    <row r="30" spans="1:12">
      <c r="A30" s="210" t="s">
        <v>1237</v>
      </c>
      <c r="B30" s="207" t="s">
        <v>1238</v>
      </c>
      <c r="C30" s="208"/>
      <c r="D30" s="282">
        <f>'Allocation ProForma'!P714+'Allocation ProForma'!P715+'Allocation ProForma'!P718+'Allocation ProForma'!P719+'Allocation ProForma'!P720</f>
        <v>1174376.4453798681</v>
      </c>
      <c r="E30" s="235">
        <f>'Allocation ProForma'!P417+'Allocation ProForma'!P474+'Allocation ProForma'!P359+'Allocation ProForma'!P531+'Allocation ProForma'!P589</f>
        <v>864504.99203495181</v>
      </c>
      <c r="F30" s="235">
        <f>'Allocation ProForma'!P356+'Allocation ProForma'!P357+'Allocation ProForma'!P358+'Allocation ProForma'!P414+'Allocation ProForma'!P415+'Allocation ProForma'!P416+'Allocation ProForma'!P471+'Allocation ProForma'!P472+'Allocation ProForma'!P473+'Allocation ProForma'!P528+'Allocation ProForma'!P529+'Allocation ProForma'!P530+'Allocation ProForma'!P586+'Allocation ProForma'!P587+'Allocation ProForma'!P588</f>
        <v>0</v>
      </c>
      <c r="G30" s="235">
        <f>'Allocation ProForma'!P365+'Allocation ProForma'!P423+'Allocation ProForma'!P480+'Allocation ProForma'!P537+'Allocation ProForma'!P595</f>
        <v>153275.24822313496</v>
      </c>
      <c r="H30" s="235">
        <f>'Allocation ProForma'!P371+'Allocation ProForma'!P375+'Allocation ProForma'!P377+'Allocation ProForma'!P382+'Allocation ProForma'!P429+'Allocation ProForma'!P433+'Allocation ProForma'!P435+'Allocation ProForma'!P440+'Allocation ProForma'!P486+'Allocation ProForma'!P490+'Allocation ProForma'!P492+'Allocation ProForma'!P497+'Allocation ProForma'!P543+'Allocation ProForma'!P547+'Allocation ProForma'!P549+'Allocation ProForma'!P554+'Allocation ProForma'!P601+'Allocation ProForma'!P605+'Allocation ProForma'!P607+'Allocation ProForma'!P612</f>
        <v>153771.22934820576</v>
      </c>
      <c r="I30" s="235">
        <f>'Allocation ProForma'!P376+'Allocation ProForma'!P378+'Allocation ProForma'!P383+'Allocation ProForma'!P387+'Allocation ProForma'!P391+'Allocation ProForma'!P434+'Allocation ProForma'!P436+'Allocation ProForma'!P441+'Allocation ProForma'!P445+'Allocation ProForma'!P448+'Allocation ProForma'!P491+'Allocation ProForma'!P493+'Allocation ProForma'!P498+'Allocation ProForma'!P502+'Allocation ProForma'!P505+'Allocation ProForma'!P548+'Allocation ProForma'!P550+'Allocation ProForma'!P555+'Allocation ProForma'!P559+'Allocation ProForma'!P562+'Allocation ProForma'!P606+'Allocation ProForma'!P608+'Allocation ProForma'!P613+'Allocation ProForma'!P617+'Allocation ProForma'!P620</f>
        <v>2824.9757735755911</v>
      </c>
      <c r="J30" s="235">
        <v>0</v>
      </c>
      <c r="K30" s="297">
        <f t="shared" si="7"/>
        <v>1174376.4453798679</v>
      </c>
      <c r="L30" s="209" t="str">
        <f>IF(ABS(K30-D30)&lt;0.01,"ok","err")</f>
        <v>ok</v>
      </c>
    </row>
    <row r="31" spans="1:12">
      <c r="A31" s="210" t="s">
        <v>1239</v>
      </c>
      <c r="B31" s="207" t="s">
        <v>1270</v>
      </c>
      <c r="C31" s="208"/>
      <c r="D31" s="282">
        <f>'Allocation ProForma'!P716+'Allocation ProForma'!P717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>
      <c r="A32" s="210" t="s">
        <v>1241</v>
      </c>
      <c r="B32" s="215" t="s">
        <v>1240</v>
      </c>
      <c r="C32" s="208"/>
      <c r="D32" s="282">
        <f>'Allocation ProForma'!P723+'Allocation ProForma'!P722</f>
        <v>-3295946.8865552326</v>
      </c>
      <c r="E32" s="235">
        <f>D32</f>
        <v>-3295946.8865552326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-3295946.8865552326</v>
      </c>
      <c r="L32" s="209" t="str">
        <f>IF(ABS(K32-D32)&lt;0.01,"ok","err")</f>
        <v>ok</v>
      </c>
    </row>
    <row r="33" spans="1:12">
      <c r="A33" s="210" t="s">
        <v>1243</v>
      </c>
      <c r="B33" s="215" t="s">
        <v>1242</v>
      </c>
      <c r="C33" s="208"/>
      <c r="D33" s="282">
        <f>'Allocation ProForma'!P810</f>
        <v>4079.4074689404315</v>
      </c>
      <c r="E33" s="235">
        <f>D33</f>
        <v>4079.4074689404315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4079.4074689404315</v>
      </c>
      <c r="L33" s="209" t="str">
        <f t="shared" ref="L33:L39" si="9">IF(ABS(K33-D33)&lt;0.01,"ok","err")</f>
        <v>ok</v>
      </c>
    </row>
    <row r="34" spans="1:12">
      <c r="A34" s="210" t="s">
        <v>1245</v>
      </c>
      <c r="B34" s="215" t="s">
        <v>1244</v>
      </c>
      <c r="C34" s="208"/>
      <c r="D34" s="282">
        <f>'Allocation ProForma'!P797+'Allocation ProForma'!P800+'Allocation ProForma'!P801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>
      <c r="A35" s="210" t="s">
        <v>1247</v>
      </c>
      <c r="B35" s="207" t="s">
        <v>1246</v>
      </c>
      <c r="C35" s="208"/>
      <c r="D35" s="282">
        <f>'Allocation ProForma'!P808+'Allocation ProForma'!P811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>
      <c r="A36" s="210" t="s">
        <v>1249</v>
      </c>
      <c r="B36" s="207" t="s">
        <v>1248</v>
      </c>
      <c r="C36" s="208"/>
      <c r="D36" s="282">
        <f>'Allocation ProForma'!P802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>
      <c r="A37" s="216" t="s">
        <v>1251</v>
      </c>
      <c r="B37" s="207" t="s">
        <v>1250</v>
      </c>
      <c r="C37" s="208"/>
      <c r="D37" s="282">
        <f>'Allocation ProForma'!P803+'Allocation ProForma'!P804+'Allocation ProForma'!P805+'Allocation ProForma'!P806+'Allocation ProForma'!P807+'Allocation ProForma'!P809+'Allocation ProForma'!P814+'Allocation ProForma'!P815+'Allocation ProForma'!P818+'Allocation ProForma'!P819+'Allocation ProForma'!P820+'Allocation ProForma'!P821+'Allocation ProForma'!P822+'Allocation ProForma'!P823+'Allocation ProForma'!P824+'Allocation ProForma'!P826+'Allocation ProForma'!P827+'Allocation ProForma'!P983+'Allocation ProForma'!P984</f>
        <v>33580.688301012633</v>
      </c>
      <c r="E37" s="235">
        <f t="shared" ref="E37:J37" si="11">(E14/($D$14)*$D$37)</f>
        <v>23621.687718831545</v>
      </c>
      <c r="F37" s="235">
        <f t="shared" si="11"/>
        <v>1376.0335806844164</v>
      </c>
      <c r="G37" s="235">
        <f t="shared" si="11"/>
        <v>4309.8191025152801</v>
      </c>
      <c r="H37" s="235">
        <f t="shared" si="11"/>
        <v>4190.9732150996933</v>
      </c>
      <c r="I37" s="235">
        <f t="shared" si="11"/>
        <v>81.621169457175014</v>
      </c>
      <c r="J37" s="235">
        <f t="shared" si="11"/>
        <v>0.55351442452888389</v>
      </c>
      <c r="K37" s="297">
        <f t="shared" si="10"/>
        <v>33580.68830101264</v>
      </c>
      <c r="L37" s="209" t="str">
        <f t="shared" si="9"/>
        <v>ok</v>
      </c>
    </row>
    <row r="38" spans="1:12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>
      <c r="A39" s="210" t="s">
        <v>1253</v>
      </c>
      <c r="B39" s="207" t="s">
        <v>1252</v>
      </c>
      <c r="C39" s="208"/>
      <c r="D39" s="286">
        <f>'Allocation ProForma'!P828+'Allocation ProForma'!P983+'Allocation ProForma'!P984</f>
        <v>37660.095769953055</v>
      </c>
      <c r="E39" s="235">
        <f>SUM(E33:E37)</f>
        <v>27701.095187771978</v>
      </c>
      <c r="F39" s="235">
        <f>SUM(F34:F37)</f>
        <v>1376.0335806844164</v>
      </c>
      <c r="G39" s="235">
        <f>SUM(G33:G37)</f>
        <v>4309.8191025152801</v>
      </c>
      <c r="H39" s="235">
        <f>SUM(H33:H37)</f>
        <v>4190.9732150996933</v>
      </c>
      <c r="I39" s="235">
        <f>SUM(I33:I37)</f>
        <v>81.621169457175014</v>
      </c>
      <c r="J39" s="235">
        <f>SUM(J33:J37)</f>
        <v>0.55351442452888389</v>
      </c>
      <c r="K39" s="297">
        <f t="shared" si="10"/>
        <v>37660.09576995307</v>
      </c>
      <c r="L39" s="209" t="str">
        <f t="shared" si="9"/>
        <v>ok</v>
      </c>
    </row>
    <row r="40" spans="1:12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>
      <c r="A41" s="210" t="s">
        <v>1255</v>
      </c>
      <c r="B41" s="207" t="s">
        <v>1254</v>
      </c>
      <c r="C41" s="217">
        <f>'Allocation ProForma'!P975</f>
        <v>48310010.229079656</v>
      </c>
      <c r="D41" s="286">
        <f t="shared" ref="D41:I41" si="12">SUM(D28:D32)+D22+D26+D39+D24</f>
        <v>48310010.229079656</v>
      </c>
      <c r="E41" s="235">
        <f t="shared" si="12"/>
        <v>9692904.4206202496</v>
      </c>
      <c r="F41" s="235">
        <f t="shared" si="12"/>
        <v>33696706.722572014</v>
      </c>
      <c r="G41" s="235">
        <f t="shared" si="12"/>
        <v>2243048.9933705782</v>
      </c>
      <c r="H41" s="235">
        <f t="shared" si="12"/>
        <v>2519164.5411346033</v>
      </c>
      <c r="I41" s="235">
        <f t="shared" si="12"/>
        <v>144370.12590069394</v>
      </c>
      <c r="J41" s="235">
        <f>SUM(J28:J32)+J22+J26+J39+J24</f>
        <v>13815.425481519103</v>
      </c>
      <c r="K41" s="297">
        <f>SUM(E41:J41)</f>
        <v>48310010.229079656</v>
      </c>
      <c r="L41" s="209" t="str">
        <f>IF(ABS(K41-D41)&lt;0.01,"ok","err")</f>
        <v>ok</v>
      </c>
    </row>
    <row r="42" spans="1:12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>
      <c r="A43" s="210" t="s">
        <v>1256</v>
      </c>
      <c r="B43" s="207" t="s">
        <v>1257</v>
      </c>
      <c r="C43" s="208"/>
      <c r="D43" s="286">
        <f>-('Allocation ProForma'!P700+'Allocation ProForma'!P701+'Allocation ProForma'!P702)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>
      <c r="A44" s="210" t="s">
        <v>1258</v>
      </c>
      <c r="B44" s="207" t="s">
        <v>1259</v>
      </c>
      <c r="C44" s="208"/>
      <c r="D44" s="282">
        <f>-('Allocation ProForma'!P698+'Allocation ProForma'!P699+'Allocation ProForma'!P703+'Allocation ProForma'!P704+'Allocation ProForma'!P705+'Allocation ProForma'!P706)</f>
        <v>-3556999.3307817648</v>
      </c>
      <c r="E44" s="235">
        <f>-('Allocation ProForma'!P698+'Allocation ProForma'!P699)-(E14/($D$14)*('Allocation ProForma'!P703+'Allocation ProForma'!P704+'Allocation ProForma'!P705+'Allocation ProForma'!P706))</f>
        <v>-3428761.5116876019</v>
      </c>
      <c r="F44" s="235">
        <f>(F14/($D$14)*-('Allocation ProForma'!P703+'Allocation ProForma'!P704+'Allocation ProForma'!P705+'Allocation ProForma'!P706))</f>
        <v>-17718.599766228323</v>
      </c>
      <c r="G44" s="235">
        <f>(G14/($D$14)*-('Allocation ProForma'!P703+'Allocation ProForma'!P704+'Allocation ProForma'!P705+'Allocation ProForma'!P706))</f>
        <v>-55495.709417448539</v>
      </c>
      <c r="H44" s="235">
        <f>(H14/($D$14)*-('Allocation ProForma'!P703+'Allocation ProForma'!P704+'Allocation ProForma'!P705+'Allocation ProForma'!P706))</f>
        <v>-53965.381420706166</v>
      </c>
      <c r="I44" s="235">
        <f>(I14/($D$14)*-('Allocation ProForma'!P703+'Allocation ProForma'!P704+'Allocation ProForma'!P705+'Allocation ProForma'!P706))</f>
        <v>-1051.0011197138526</v>
      </c>
      <c r="J44" s="235">
        <f>(J14/($D$14)*-('Allocation ProForma'!P703+'Allocation ProForma'!P704+'Allocation ProForma'!P705+'Allocation ProForma'!P706))</f>
        <v>-7.1273700662039055</v>
      </c>
      <c r="K44" s="297">
        <f>SUM(E44:J44)</f>
        <v>-3556999.3307817648</v>
      </c>
      <c r="L44" s="209" t="str">
        <f>IF(ABS(K44-D44)&lt;0.01,"ok","err")</f>
        <v>ok</v>
      </c>
    </row>
    <row r="45" spans="1:12">
      <c r="A45" s="210" t="s">
        <v>1260</v>
      </c>
      <c r="B45" s="207" t="s">
        <v>1261</v>
      </c>
      <c r="C45" s="208"/>
      <c r="D45" s="282">
        <f t="shared" ref="D45:J45" si="13">SUM(D43:D44)</f>
        <v>-3556999.3307817648</v>
      </c>
      <c r="E45" s="235">
        <f t="shared" si="13"/>
        <v>-3428761.5116876019</v>
      </c>
      <c r="F45" s="235">
        <f t="shared" si="13"/>
        <v>-17718.599766228323</v>
      </c>
      <c r="G45" s="235">
        <f t="shared" si="13"/>
        <v>-55495.709417448539</v>
      </c>
      <c r="H45" s="235">
        <f t="shared" si="13"/>
        <v>-53965.381420706166</v>
      </c>
      <c r="I45" s="235">
        <f t="shared" si="13"/>
        <v>-1051.0011197138526</v>
      </c>
      <c r="J45" s="235">
        <f t="shared" si="13"/>
        <v>-7.1273700662039055</v>
      </c>
      <c r="K45" s="297">
        <f>SUM(E45:J45)</f>
        <v>-3556999.3307817648</v>
      </c>
      <c r="L45" s="209" t="str">
        <f>IF(ABS(K45-D45)&lt;0.01,"ok","err")</f>
        <v>ok</v>
      </c>
    </row>
    <row r="46" spans="1:12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>
      <c r="A47" s="210" t="s">
        <v>1262</v>
      </c>
      <c r="B47" s="207" t="s">
        <v>1263</v>
      </c>
      <c r="C47" s="218">
        <f>'Allocation ProForma'!P975-SUM('Allocation ProForma'!P698:P706)</f>
        <v>44753010.898297891</v>
      </c>
      <c r="D47" s="286">
        <f t="shared" ref="D47:I47" si="14">D41+D45</f>
        <v>44753010.898297891</v>
      </c>
      <c r="E47" s="235">
        <f t="shared" si="14"/>
        <v>6264142.9089326477</v>
      </c>
      <c r="F47" s="235">
        <f t="shared" si="14"/>
        <v>33678988.122805789</v>
      </c>
      <c r="G47" s="235">
        <f t="shared" si="14"/>
        <v>2187553.2839531298</v>
      </c>
      <c r="H47" s="235">
        <f t="shared" si="14"/>
        <v>2465199.1597138969</v>
      </c>
      <c r="I47" s="235">
        <f t="shared" si="14"/>
        <v>143319.12478098008</v>
      </c>
      <c r="J47" s="235">
        <f>J41+J45</f>
        <v>13808.298111452899</v>
      </c>
      <c r="K47" s="297">
        <f>SUM(E47:J47)</f>
        <v>44753010.898297898</v>
      </c>
      <c r="L47" s="209" t="str">
        <f>IF(ABS(K47-D47)&lt;0.01,"ok","err")</f>
        <v>ok</v>
      </c>
    </row>
    <row r="48" spans="1:12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>
      <c r="A49" s="210" t="s">
        <v>1264</v>
      </c>
      <c r="B49" s="207" t="s">
        <v>1265</v>
      </c>
      <c r="C49" s="208"/>
      <c r="D49" s="290"/>
      <c r="E49" s="344">
        <f>'[9]Sch M-2.3 pgs 3-19'!$D$405</f>
        <v>1917694</v>
      </c>
      <c r="F49" s="291">
        <f>'Allocation ProForma'!P1013</f>
        <v>876840985</v>
      </c>
      <c r="G49" s="291">
        <f>E49</f>
        <v>1917694</v>
      </c>
      <c r="H49" s="291">
        <f>G49</f>
        <v>1917694</v>
      </c>
      <c r="I49" s="291">
        <f>'Allocation ProForma'!$P$1029*12</f>
        <v>144</v>
      </c>
      <c r="J49" s="291">
        <f>'Allocation ProForma'!$P$1029*12</f>
        <v>144</v>
      </c>
      <c r="K49" s="277"/>
      <c r="L49" s="213"/>
    </row>
    <row r="50" spans="1:12" ht="15.75" thickBot="1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5.75" thickBot="1">
      <c r="A51" s="219" t="s">
        <v>1266</v>
      </c>
      <c r="B51" s="220" t="s">
        <v>1267</v>
      </c>
      <c r="C51" s="221"/>
      <c r="D51" s="292"/>
      <c r="E51" s="293">
        <f t="shared" ref="E51:J51" si="15">E47/E49</f>
        <v>3.2664976314952479</v>
      </c>
      <c r="F51" s="293">
        <f t="shared" si="15"/>
        <v>3.8409459296437645E-2</v>
      </c>
      <c r="G51" s="293">
        <f t="shared" si="15"/>
        <v>1.1407207218425515</v>
      </c>
      <c r="H51" s="293">
        <f t="shared" si="15"/>
        <v>1.2855018369530784</v>
      </c>
      <c r="I51" s="294">
        <f t="shared" si="15"/>
        <v>995.27169986791728</v>
      </c>
      <c r="J51" s="294">
        <f t="shared" si="15"/>
        <v>95.890959107311801</v>
      </c>
      <c r="K51" s="275">
        <f>I51+J51</f>
        <v>1091.1626589752291</v>
      </c>
      <c r="L51" s="222"/>
    </row>
    <row r="53" spans="1:12">
      <c r="D53" s="269"/>
      <c r="E53" s="345"/>
      <c r="J53" s="223" t="s">
        <v>1268</v>
      </c>
      <c r="K53" s="224">
        <f>I51+J51</f>
        <v>1091.1626589752291</v>
      </c>
    </row>
    <row r="54" spans="1:12">
      <c r="I54" s="20"/>
      <c r="J54" s="223" t="s">
        <v>1269</v>
      </c>
      <c r="K54" s="9">
        <f>F51</f>
        <v>3.8409459296437645E-2</v>
      </c>
    </row>
    <row r="55" spans="1:12">
      <c r="J55" t="s">
        <v>1351</v>
      </c>
      <c r="K55" s="376">
        <f>E51+G51+H51</f>
        <v>5.6927201902908777</v>
      </c>
    </row>
    <row r="56" spans="1:12">
      <c r="I56" s="8"/>
      <c r="J56" s="238"/>
      <c r="K56" s="340"/>
    </row>
    <row r="57" spans="1:12">
      <c r="J57" s="238"/>
      <c r="K57" s="341"/>
    </row>
    <row r="58" spans="1:12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62"/>
  <sheetViews>
    <sheetView zoomScale="75" zoomScaleNormal="75" workbookViewId="0"/>
  </sheetViews>
  <sheetFormatPr defaultColWidth="9.140625" defaultRowHeight="15"/>
  <cols>
    <col min="1" max="1" width="9.140625" style="92"/>
    <col min="2" max="2" width="56.5703125" style="92" customWidth="1"/>
    <col min="3" max="3" width="13.140625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623</v>
      </c>
    </row>
    <row r="2" spans="1:20">
      <c r="A2" s="92" t="s">
        <v>714</v>
      </c>
    </row>
    <row r="6" spans="1:20" ht="12.75">
      <c r="C6" s="93" t="s">
        <v>146</v>
      </c>
      <c r="D6" s="93" t="s">
        <v>1361</v>
      </c>
      <c r="E6" s="105" t="s">
        <v>944</v>
      </c>
      <c r="F6" s="91"/>
    </row>
    <row r="7" spans="1:20" ht="12.75">
      <c r="C7" s="106" t="s">
        <v>1329</v>
      </c>
      <c r="D7" s="106" t="s">
        <v>881</v>
      </c>
      <c r="E7" s="105" t="s">
        <v>146</v>
      </c>
      <c r="F7" s="105" t="s">
        <v>946</v>
      </c>
    </row>
    <row r="8" spans="1:20" ht="13.5" thickBot="1">
      <c r="C8" s="97" t="s">
        <v>147</v>
      </c>
      <c r="D8" s="97" t="s">
        <v>145</v>
      </c>
      <c r="E8" s="107" t="s">
        <v>147</v>
      </c>
      <c r="F8" s="107" t="s">
        <v>705</v>
      </c>
    </row>
    <row r="9" spans="1:20">
      <c r="D9" s="90"/>
      <c r="F9" s="98"/>
    </row>
    <row r="10" spans="1:20">
      <c r="A10" s="32" t="s">
        <v>1309</v>
      </c>
      <c r="C10" s="256">
        <v>63.61</v>
      </c>
      <c r="D10" s="108">
        <f>'Billing Det'!B8</f>
        <v>361519.08333333331</v>
      </c>
      <c r="E10" s="100">
        <f>C10*D10</f>
        <v>22996228.890833333</v>
      </c>
      <c r="F10" s="99">
        <f>E10/$E$38</f>
        <v>0.6850404869853528</v>
      </c>
    </row>
    <row r="11" spans="1:20">
      <c r="C11" s="25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8" t="s">
        <v>1359</v>
      </c>
      <c r="C12" s="256">
        <v>104.5</v>
      </c>
      <c r="D12" s="108">
        <f>'Billing Det'!B10</f>
        <v>28214.833333333332</v>
      </c>
      <c r="E12" s="100">
        <f>C12*D12</f>
        <v>2948450.083333333</v>
      </c>
      <c r="F12" s="99">
        <f>E12/$E$38</f>
        <v>8.7832126325016635E-2</v>
      </c>
      <c r="O12" s="91"/>
      <c r="P12" s="91"/>
      <c r="Q12" s="91"/>
      <c r="R12" s="91"/>
      <c r="S12" s="91"/>
      <c r="T12" s="91"/>
    </row>
    <row r="13" spans="1:20">
      <c r="C13" s="257"/>
      <c r="D13" s="108"/>
      <c r="E13" s="100"/>
      <c r="F13" s="99"/>
      <c r="G13" s="91"/>
      <c r="H13" s="91"/>
      <c r="I13" s="91"/>
      <c r="J13" s="91"/>
    </row>
    <row r="14" spans="1:20">
      <c r="A14" s="226" t="s">
        <v>1358</v>
      </c>
      <c r="C14" s="256">
        <v>279.44</v>
      </c>
      <c r="D14" s="108">
        <f>'Billing Det'!B12</f>
        <v>16382.666666666666</v>
      </c>
      <c r="E14" s="100">
        <f>C14*D14</f>
        <v>4577972.3733333331</v>
      </c>
      <c r="F14" s="99">
        <f>E14/$E$38</f>
        <v>0.13637437855229631</v>
      </c>
    </row>
    <row r="15" spans="1:20">
      <c r="C15" s="257"/>
      <c r="D15" s="108"/>
      <c r="E15" s="100"/>
      <c r="F15" s="99"/>
    </row>
    <row r="16" spans="1:20">
      <c r="A16" s="226" t="s">
        <v>1203</v>
      </c>
      <c r="C16" s="256">
        <v>3742.04</v>
      </c>
      <c r="D16" s="108">
        <f>'Billing Det'!B14</f>
        <v>73</v>
      </c>
      <c r="E16" s="100">
        <f>C16*D16</f>
        <v>273168.92</v>
      </c>
      <c r="F16" s="99">
        <f>E16/$E$38</f>
        <v>8.1374981469529827E-3</v>
      </c>
    </row>
    <row r="17" spans="1:6">
      <c r="C17" s="257"/>
      <c r="D17" s="108"/>
      <c r="E17" s="100"/>
      <c r="F17" s="99"/>
    </row>
    <row r="18" spans="1:6">
      <c r="A18" s="226" t="s">
        <v>1204</v>
      </c>
      <c r="C18" s="256">
        <v>633.70000000000005</v>
      </c>
      <c r="D18" s="108">
        <f>'Billing Det'!B16</f>
        <v>2795.5</v>
      </c>
      <c r="E18" s="100">
        <f>C18*D18</f>
        <v>1771508.35</v>
      </c>
      <c r="F18" s="99">
        <f>E18/$E$38</f>
        <v>5.2771910931290196E-2</v>
      </c>
    </row>
    <row r="19" spans="1:6">
      <c r="C19" s="257"/>
      <c r="D19" s="108"/>
      <c r="E19" s="100"/>
      <c r="F19" s="99"/>
    </row>
    <row r="20" spans="1:6">
      <c r="A20" s="226" t="s">
        <v>1205</v>
      </c>
      <c r="C20" s="256">
        <v>3578.15</v>
      </c>
      <c r="D20" s="108">
        <f>'Billing Det'!B18</f>
        <v>39.5</v>
      </c>
      <c r="E20" s="100">
        <f>C20*D20</f>
        <v>141336.92500000002</v>
      </c>
      <c r="F20" s="99">
        <f>E20/$E$38</f>
        <v>4.210321457080596E-3</v>
      </c>
    </row>
    <row r="21" spans="1:6">
      <c r="C21" s="256"/>
      <c r="D21" s="108"/>
      <c r="E21" s="100"/>
      <c r="F21" s="99"/>
    </row>
    <row r="22" spans="1:6">
      <c r="A22" s="226" t="s">
        <v>1360</v>
      </c>
      <c r="C22" s="256">
        <f>C20</f>
        <v>3578.15</v>
      </c>
      <c r="D22" s="108">
        <f>'Billing Det'!B20</f>
        <v>70.166666666666671</v>
      </c>
      <c r="E22" s="100">
        <f>C22*D22</f>
        <v>251066.85833333337</v>
      </c>
      <c r="F22" s="99">
        <f>E22/$E$38</f>
        <v>7.4790942338857852E-3</v>
      </c>
    </row>
    <row r="23" spans="1:6">
      <c r="C23" s="257"/>
      <c r="D23" s="108"/>
      <c r="E23" s="100"/>
      <c r="F23" s="99"/>
    </row>
    <row r="24" spans="1:6">
      <c r="A24" s="226" t="s">
        <v>1362</v>
      </c>
      <c r="C24" s="256">
        <v>695.93</v>
      </c>
      <c r="D24" s="108">
        <f>'Billing Det'!B22</f>
        <v>319.16666666666669</v>
      </c>
      <c r="E24" s="100">
        <f>C24*D24</f>
        <v>222117.65833333333</v>
      </c>
      <c r="F24" s="99">
        <f>E24/$E$38</f>
        <v>6.6167191827424428E-3</v>
      </c>
    </row>
    <row r="25" spans="1:6">
      <c r="C25" s="257"/>
      <c r="D25" s="108"/>
      <c r="E25" s="100"/>
      <c r="F25" s="99"/>
    </row>
    <row r="26" spans="1:6">
      <c r="A26" s="226" t="s">
        <v>1206</v>
      </c>
      <c r="C26" s="256">
        <v>25756.52</v>
      </c>
      <c r="D26" s="260">
        <f>'Billing Det'!B24</f>
        <v>12</v>
      </c>
      <c r="E26" s="100">
        <f>C26*D26</f>
        <v>309078.24</v>
      </c>
      <c r="F26" s="99">
        <f>E26/$E$38</f>
        <v>9.207209975657148E-3</v>
      </c>
    </row>
    <row r="27" spans="1:6">
      <c r="C27" s="257"/>
      <c r="D27" s="108"/>
      <c r="E27" s="100"/>
      <c r="F27" s="99"/>
    </row>
    <row r="28" spans="1:6">
      <c r="A28" s="226" t="s">
        <v>1391</v>
      </c>
      <c r="C28" s="256">
        <f>C22</f>
        <v>3578.15</v>
      </c>
      <c r="D28" s="108">
        <f>'Billing Det'!B26</f>
        <v>1</v>
      </c>
      <c r="E28" s="100">
        <f>C28*D28</f>
        <v>3578.15</v>
      </c>
      <c r="F28" s="99">
        <f>E28/$E$38</f>
        <v>1.0659041663495179E-4</v>
      </c>
    </row>
    <row r="29" spans="1:6">
      <c r="C29" s="257"/>
      <c r="D29" s="108"/>
      <c r="E29" s="100"/>
      <c r="F29" s="99"/>
    </row>
    <row r="30" spans="1:6">
      <c r="A30" s="226" t="s">
        <v>1394</v>
      </c>
      <c r="C30" s="256">
        <f>C28</f>
        <v>3578.15</v>
      </c>
      <c r="D30" s="108">
        <f>'Billing Det'!B28</f>
        <v>2</v>
      </c>
      <c r="E30" s="100">
        <f>C30*D30</f>
        <v>7156.3</v>
      </c>
      <c r="F30" s="99">
        <f>E30/$E$38</f>
        <v>2.1318083326990359E-4</v>
      </c>
    </row>
    <row r="31" spans="1:6">
      <c r="C31" s="257"/>
      <c r="D31" s="108"/>
      <c r="E31" s="100"/>
      <c r="F31" s="99"/>
    </row>
    <row r="32" spans="1:6">
      <c r="A32" s="188" t="s">
        <v>1323</v>
      </c>
      <c r="C32" s="256">
        <v>0</v>
      </c>
      <c r="D32" s="108">
        <f>'Billing Det'!B30</f>
        <v>95994.583333333328</v>
      </c>
      <c r="E32" s="100">
        <f>C32*D32</f>
        <v>0</v>
      </c>
      <c r="F32" s="99">
        <f>E32/$E$38</f>
        <v>0</v>
      </c>
    </row>
    <row r="33" spans="1:13">
      <c r="C33" s="257"/>
      <c r="D33" s="108"/>
      <c r="E33" s="100"/>
      <c r="F33" s="99"/>
    </row>
    <row r="34" spans="1:13">
      <c r="A34" s="226" t="s">
        <v>1207</v>
      </c>
      <c r="C34" s="256">
        <f>C10</f>
        <v>63.61</v>
      </c>
      <c r="D34" s="108">
        <f>'Billing Det'!B32</f>
        <v>156</v>
      </c>
      <c r="E34" s="100">
        <f>C34*D34</f>
        <v>9923.16</v>
      </c>
      <c r="F34" s="99">
        <f>E34/$E$38</f>
        <v>2.9560352660880292E-4</v>
      </c>
    </row>
    <row r="35" spans="1:13">
      <c r="C35" s="256"/>
      <c r="D35" s="108"/>
      <c r="E35" s="100"/>
      <c r="F35" s="99"/>
    </row>
    <row r="36" spans="1:13">
      <c r="A36" s="188" t="s">
        <v>642</v>
      </c>
      <c r="C36" s="256">
        <f>C10</f>
        <v>63.61</v>
      </c>
      <c r="D36" s="108">
        <f>'Billing Det'!B34</f>
        <v>905</v>
      </c>
      <c r="E36" s="100">
        <f>C36*D36</f>
        <v>57567.05</v>
      </c>
      <c r="F36" s="99">
        <f>E36/$E$38</f>
        <v>1.7148794332113248E-3</v>
      </c>
    </row>
    <row r="37" spans="1:13" ht="12.75">
      <c r="A37" s="101"/>
      <c r="B37" s="102"/>
      <c r="C37" s="102"/>
      <c r="D37" s="109"/>
      <c r="E37" s="103"/>
      <c r="F37" s="104"/>
    </row>
    <row r="38" spans="1:13" ht="12.75">
      <c r="C38" s="92"/>
      <c r="D38" s="108">
        <f>SUM(D10:D37)</f>
        <v>506484.5</v>
      </c>
      <c r="E38" s="96">
        <f>SUM(E10:E37)</f>
        <v>33569152.959166668</v>
      </c>
      <c r="F38" s="99">
        <f>SUM(F10:F37)</f>
        <v>0.99999999999999989</v>
      </c>
    </row>
    <row r="39" spans="1:13" ht="12.75">
      <c r="C39" s="92"/>
      <c r="L39" s="90"/>
      <c r="M39" s="90"/>
    </row>
    <row r="40" spans="1:13" ht="12.75">
      <c r="C40" s="92"/>
      <c r="L40" s="90"/>
      <c r="M40" s="90"/>
    </row>
    <row r="41" spans="1:13" ht="12.75">
      <c r="B41" s="92" t="s">
        <v>634</v>
      </c>
      <c r="C41" s="92"/>
      <c r="E41" s="96">
        <f>'Functional Assignment'!F41</f>
        <v>42272276.049999997</v>
      </c>
    </row>
    <row r="42" spans="1:13" ht="12.75">
      <c r="C42" s="92"/>
    </row>
    <row r="43" spans="1:13" ht="12.75">
      <c r="C43" s="92"/>
    </row>
    <row r="44" spans="1:13" ht="12.75">
      <c r="C44" s="92"/>
    </row>
    <row r="45" spans="1:13" ht="12.75">
      <c r="C45" s="92"/>
    </row>
    <row r="46" spans="1:13" ht="12.75">
      <c r="C46" s="92"/>
    </row>
    <row r="47" spans="1:13" ht="12.75">
      <c r="C47" s="92"/>
      <c r="E47" s="110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3" spans="3:3" ht="12.75">
      <c r="C53" s="92"/>
    </row>
    <row r="54" spans="3:3" ht="12.75">
      <c r="C54" s="92"/>
    </row>
    <row r="55" spans="3:3" ht="12.75">
      <c r="C55" s="92"/>
    </row>
    <row r="56" spans="3:3" ht="12.75">
      <c r="C56" s="92"/>
    </row>
    <row r="60" spans="3:3" ht="12.75">
      <c r="C60" s="92"/>
    </row>
    <row r="61" spans="3:3" ht="12.75">
      <c r="C61" s="92"/>
    </row>
    <row r="62" spans="3:3" ht="12.75">
      <c r="C62" s="92"/>
    </row>
  </sheetData>
  <phoneticPr fontId="0" type="noConversion"/>
  <pageMargins left="0.75" right="0.75" top="1" bottom="1" header="0.5" footer="0.5"/>
  <pageSetup scale="73" orientation="portrait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62"/>
  <sheetViews>
    <sheetView zoomScale="75" workbookViewId="0"/>
  </sheetViews>
  <sheetFormatPr defaultColWidth="9.140625" defaultRowHeight="15"/>
  <cols>
    <col min="1" max="1" width="9.140625" style="92"/>
    <col min="2" max="2" width="56.5703125" style="92" customWidth="1"/>
    <col min="3" max="3" width="12" bestFit="1" customWidth="1"/>
    <col min="4" max="4" width="13.7109375" style="92" bestFit="1" customWidth="1"/>
    <col min="5" max="5" width="16.140625" style="92" bestFit="1" customWidth="1"/>
    <col min="6" max="6" width="14.85546875" style="92" customWidth="1"/>
    <col min="7" max="11" width="9.140625" style="92"/>
    <col min="12" max="12" width="17.28515625" style="92" customWidth="1"/>
    <col min="13" max="13" width="13" style="92" customWidth="1"/>
    <col min="14" max="16384" width="9.140625" style="92"/>
  </cols>
  <sheetData>
    <row r="1" spans="1:20">
      <c r="A1" s="91" t="s">
        <v>623</v>
      </c>
    </row>
    <row r="2" spans="1:20">
      <c r="A2" s="92" t="s">
        <v>716</v>
      </c>
    </row>
    <row r="6" spans="1:20" ht="12.75">
      <c r="C6" s="93" t="s">
        <v>182</v>
      </c>
      <c r="D6" s="93" t="s">
        <v>1361</v>
      </c>
      <c r="E6" s="105" t="s">
        <v>944</v>
      </c>
      <c r="F6" s="91"/>
    </row>
    <row r="7" spans="1:20" ht="12.75">
      <c r="C7" s="106" t="s">
        <v>1329</v>
      </c>
      <c r="D7" s="106" t="s">
        <v>881</v>
      </c>
      <c r="E7" s="105" t="s">
        <v>182</v>
      </c>
      <c r="F7" s="105" t="s">
        <v>1108</v>
      </c>
    </row>
    <row r="8" spans="1:20" ht="13.5" thickBot="1">
      <c r="C8" s="97" t="s">
        <v>147</v>
      </c>
      <c r="D8" s="97" t="s">
        <v>145</v>
      </c>
      <c r="E8" s="107" t="s">
        <v>147</v>
      </c>
      <c r="F8" s="107" t="s">
        <v>705</v>
      </c>
    </row>
    <row r="9" spans="1:20">
      <c r="D9" s="90"/>
      <c r="F9" s="98"/>
    </row>
    <row r="10" spans="1:20">
      <c r="A10" s="32" t="s">
        <v>1309</v>
      </c>
      <c r="C10" s="256">
        <v>337.48</v>
      </c>
      <c r="D10" s="108">
        <f>'Billing Det'!B8</f>
        <v>361519.08333333331</v>
      </c>
      <c r="E10" s="100">
        <f>C10*D10</f>
        <v>122005460.24333334</v>
      </c>
      <c r="F10" s="99">
        <f>E10/$E$38</f>
        <v>0.80732432693026612</v>
      </c>
    </row>
    <row r="11" spans="1:20">
      <c r="C11" s="257"/>
      <c r="D11" s="108"/>
      <c r="E11" s="100"/>
      <c r="F11" s="99"/>
      <c r="O11" s="91"/>
      <c r="P11" s="91"/>
      <c r="Q11" s="91"/>
      <c r="R11" s="91"/>
      <c r="S11" s="91"/>
      <c r="T11" s="91"/>
    </row>
    <row r="12" spans="1:20">
      <c r="A12" s="188" t="s">
        <v>1359</v>
      </c>
      <c r="C12" s="256">
        <v>335.98</v>
      </c>
      <c r="D12" s="108">
        <f>'Billing Det'!B10</f>
        <v>28214.833333333332</v>
      </c>
      <c r="E12" s="100">
        <f>C12*D12</f>
        <v>9479619.7033333331</v>
      </c>
      <c r="F12" s="99">
        <f>E12/$E$38</f>
        <v>6.2727746621214497E-2</v>
      </c>
      <c r="O12" s="91"/>
      <c r="P12" s="91"/>
      <c r="Q12" s="91"/>
      <c r="R12" s="91"/>
      <c r="S12" s="91"/>
      <c r="T12" s="91"/>
    </row>
    <row r="13" spans="1:20">
      <c r="C13" s="257"/>
      <c r="D13" s="108"/>
      <c r="E13" s="100"/>
      <c r="F13" s="99"/>
      <c r="G13" s="91"/>
      <c r="H13" s="91"/>
      <c r="I13" s="91"/>
      <c r="J13" s="91"/>
    </row>
    <row r="14" spans="1:20">
      <c r="A14" s="226" t="s">
        <v>1358</v>
      </c>
      <c r="C14" s="256">
        <v>1011.53</v>
      </c>
      <c r="D14" s="108">
        <f>'Billing Det'!B12</f>
        <v>16382.666666666666</v>
      </c>
      <c r="E14" s="100">
        <f>C14*D14</f>
        <v>16571558.813333333</v>
      </c>
      <c r="F14" s="99">
        <f>E14/$E$38</f>
        <v>0.10965593292690923</v>
      </c>
    </row>
    <row r="15" spans="1:20">
      <c r="C15" s="257"/>
      <c r="D15" s="108"/>
      <c r="E15" s="100"/>
      <c r="F15" s="99"/>
    </row>
    <row r="16" spans="1:20">
      <c r="A16" s="226" t="s">
        <v>1203</v>
      </c>
      <c r="C16" s="256">
        <v>0</v>
      </c>
      <c r="D16" s="108">
        <f>'Billing Det'!B14</f>
        <v>73</v>
      </c>
      <c r="E16" s="100">
        <f>C16*D16</f>
        <v>0</v>
      </c>
      <c r="F16" s="99">
        <f>E16/$E$38</f>
        <v>0</v>
      </c>
    </row>
    <row r="17" spans="1:6">
      <c r="C17" s="257"/>
      <c r="D17" s="108"/>
      <c r="E17" s="100"/>
      <c r="F17" s="99"/>
    </row>
    <row r="18" spans="1:6">
      <c r="A18" s="226" t="s">
        <v>1204</v>
      </c>
      <c r="C18" s="256">
        <v>932.34</v>
      </c>
      <c r="D18" s="108">
        <f>'Billing Det'!B16</f>
        <v>2795.5</v>
      </c>
      <c r="E18" s="100">
        <f>C18*D18</f>
        <v>2606356.4700000002</v>
      </c>
      <c r="F18" s="99">
        <f>E18/$E$38</f>
        <v>1.724656403644911E-2</v>
      </c>
    </row>
    <row r="19" spans="1:6">
      <c r="C19" s="257"/>
      <c r="D19" s="108"/>
      <c r="E19" s="100"/>
      <c r="F19" s="99"/>
    </row>
    <row r="20" spans="1:6">
      <c r="A20" s="226" t="s">
        <v>1205</v>
      </c>
      <c r="C20" s="256">
        <v>0</v>
      </c>
      <c r="D20" s="108">
        <f>'Billing Det'!B18</f>
        <v>39.5</v>
      </c>
      <c r="E20" s="100">
        <f>C20*D20</f>
        <v>0</v>
      </c>
      <c r="F20" s="99">
        <f>E20/$E$38</f>
        <v>0</v>
      </c>
    </row>
    <row r="21" spans="1:6">
      <c r="C21" s="256"/>
      <c r="D21" s="108"/>
      <c r="E21" s="100"/>
      <c r="F21" s="99"/>
    </row>
    <row r="22" spans="1:6">
      <c r="A22" s="226" t="s">
        <v>1360</v>
      </c>
      <c r="C22" s="256">
        <v>0</v>
      </c>
      <c r="D22" s="108">
        <f>'Billing Det'!B20</f>
        <v>70.166666666666671</v>
      </c>
      <c r="E22" s="100">
        <f>C22*D22</f>
        <v>0</v>
      </c>
      <c r="F22" s="99">
        <f>E22/$E$38</f>
        <v>0</v>
      </c>
    </row>
    <row r="23" spans="1:6">
      <c r="C23" s="257"/>
      <c r="D23" s="108"/>
      <c r="E23" s="100"/>
      <c r="F23" s="99"/>
    </row>
    <row r="24" spans="1:6">
      <c r="A24" s="226" t="s">
        <v>1362</v>
      </c>
      <c r="C24" s="256">
        <v>1441.99</v>
      </c>
      <c r="D24" s="108">
        <f>'Billing Det'!B22</f>
        <v>319.16666666666669</v>
      </c>
      <c r="E24" s="100">
        <f>C24*D24</f>
        <v>460235.14166666672</v>
      </c>
      <c r="F24" s="99">
        <f>E24/$E$38</f>
        <v>3.0454294851610972E-3</v>
      </c>
    </row>
    <row r="25" spans="1:6">
      <c r="C25" s="257"/>
      <c r="D25" s="108"/>
      <c r="E25" s="100"/>
      <c r="F25" s="99"/>
    </row>
    <row r="26" spans="1:6">
      <c r="A26" s="226" t="s">
        <v>1206</v>
      </c>
      <c r="C26" s="256">
        <v>0</v>
      </c>
      <c r="D26" s="108">
        <f>'Billing Det'!B24</f>
        <v>12</v>
      </c>
      <c r="E26" s="100">
        <f>C26*D26</f>
        <v>0</v>
      </c>
      <c r="F26" s="99">
        <f>E26/$E$38</f>
        <v>0</v>
      </c>
    </row>
    <row r="27" spans="1:6">
      <c r="C27" s="257"/>
      <c r="D27" s="108"/>
      <c r="E27" s="100"/>
      <c r="F27" s="99"/>
    </row>
    <row r="28" spans="1:6">
      <c r="A28" s="226" t="s">
        <v>1391</v>
      </c>
      <c r="C28" s="256">
        <v>0</v>
      </c>
      <c r="D28" s="108">
        <f>'Billing Det'!B26</f>
        <v>1</v>
      </c>
      <c r="E28" s="100">
        <f>C28*D28</f>
        <v>0</v>
      </c>
      <c r="F28" s="99">
        <f>E28/$E$38</f>
        <v>0</v>
      </c>
    </row>
    <row r="29" spans="1:6">
      <c r="C29" s="257"/>
      <c r="D29" s="108"/>
      <c r="E29" s="100"/>
      <c r="F29" s="99"/>
    </row>
    <row r="30" spans="1:6">
      <c r="A30" s="226" t="s">
        <v>1394</v>
      </c>
      <c r="C30" s="256">
        <v>0</v>
      </c>
      <c r="D30" s="108">
        <f>'Billing Det'!B28</f>
        <v>2</v>
      </c>
      <c r="E30" s="100">
        <f>C30*D30</f>
        <v>0</v>
      </c>
      <c r="F30" s="99">
        <f>E30/$E$38</f>
        <v>0</v>
      </c>
    </row>
    <row r="31" spans="1:6">
      <c r="C31" s="257"/>
      <c r="D31" s="108"/>
      <c r="E31" s="100"/>
      <c r="F31" s="99"/>
    </row>
    <row r="32" spans="1:6">
      <c r="A32" s="188" t="s">
        <v>1323</v>
      </c>
      <c r="C32" s="256">
        <v>0</v>
      </c>
      <c r="D32" s="108">
        <f>'Billing Det'!B30</f>
        <v>95994.583333333328</v>
      </c>
      <c r="E32" s="100">
        <f>C32*D32</f>
        <v>0</v>
      </c>
      <c r="F32" s="99">
        <f>E32/$E$38</f>
        <v>0</v>
      </c>
    </row>
    <row r="33" spans="1:13">
      <c r="C33" s="257"/>
      <c r="D33" s="108"/>
      <c r="E33" s="100"/>
      <c r="F33" s="99"/>
    </row>
    <row r="34" spans="1:13">
      <c r="A34" s="226" t="s">
        <v>1207</v>
      </c>
      <c r="C34" s="256">
        <v>0</v>
      </c>
      <c r="D34" s="108">
        <f>'Billing Det'!B32</f>
        <v>156</v>
      </c>
      <c r="E34" s="100">
        <f>C34*D34</f>
        <v>0</v>
      </c>
      <c r="F34" s="99">
        <f>E34/$E$38</f>
        <v>0</v>
      </c>
    </row>
    <row r="35" spans="1:13">
      <c r="C35" s="257"/>
      <c r="D35" s="108"/>
      <c r="E35" s="100"/>
      <c r="F35" s="99"/>
    </row>
    <row r="36" spans="1:13">
      <c r="A36" s="188" t="s">
        <v>642</v>
      </c>
      <c r="C36" s="256">
        <v>0</v>
      </c>
      <c r="D36" s="108">
        <f>'Billing Det'!B34</f>
        <v>905</v>
      </c>
      <c r="E36" s="100">
        <f>C36*D36</f>
        <v>0</v>
      </c>
      <c r="F36" s="99">
        <f>E36/$E$38</f>
        <v>0</v>
      </c>
    </row>
    <row r="37" spans="1:13" ht="12.75">
      <c r="A37" s="101"/>
      <c r="B37" s="102"/>
      <c r="C37" s="102"/>
      <c r="D37" s="109"/>
      <c r="E37" s="103"/>
      <c r="F37" s="104"/>
    </row>
    <row r="38" spans="1:13" ht="12.75">
      <c r="C38" s="92"/>
      <c r="D38" s="108">
        <f>SUM(D10:D37)</f>
        <v>506484.5</v>
      </c>
      <c r="E38" s="96">
        <f>SUM(E10:E37)</f>
        <v>151123230.37166667</v>
      </c>
      <c r="F38" s="99">
        <f>SUM(F10:F37)</f>
        <v>1</v>
      </c>
    </row>
    <row r="39" spans="1:13" ht="12.75">
      <c r="C39" s="92"/>
      <c r="L39" s="90"/>
      <c r="M39" s="90"/>
    </row>
    <row r="40" spans="1:13" ht="12.75">
      <c r="C40" s="92"/>
      <c r="L40" s="90"/>
      <c r="M40" s="90"/>
    </row>
    <row r="41" spans="1:13" ht="12.75">
      <c r="B41" s="92" t="s">
        <v>634</v>
      </c>
      <c r="C41" s="92"/>
      <c r="E41" s="96">
        <f>'Functional Assignment'!F40</f>
        <v>32008282.897692304</v>
      </c>
    </row>
    <row r="42" spans="1:13" ht="12.75">
      <c r="C42" s="92"/>
    </row>
    <row r="43" spans="1:13" ht="12.75">
      <c r="C43" s="92"/>
    </row>
    <row r="44" spans="1:13" ht="12.75">
      <c r="C44" s="92"/>
    </row>
    <row r="45" spans="1:13" ht="12.75">
      <c r="C45" s="92"/>
    </row>
    <row r="46" spans="1:13" ht="12.75">
      <c r="C46" s="92"/>
    </row>
    <row r="47" spans="1:13" ht="12.75">
      <c r="C47" s="92"/>
      <c r="E47" s="110"/>
    </row>
    <row r="48" spans="1:13" ht="12.75">
      <c r="C48" s="92"/>
    </row>
    <row r="49" spans="3:3" ht="12.75">
      <c r="C49" s="92"/>
    </row>
    <row r="50" spans="3:3" ht="12.75">
      <c r="C50" s="92"/>
    </row>
    <row r="51" spans="3:3" ht="12.75">
      <c r="C51" s="92"/>
    </row>
    <row r="52" spans="3:3" ht="12.75">
      <c r="C52" s="92"/>
    </row>
    <row r="53" spans="3:3" ht="12.75">
      <c r="C53" s="92"/>
    </row>
    <row r="54" spans="3:3" ht="12.75">
      <c r="C54" s="92"/>
    </row>
    <row r="55" spans="3:3" ht="12.75">
      <c r="C55" s="92"/>
    </row>
    <row r="56" spans="3:3" ht="12.75">
      <c r="C56" s="92"/>
    </row>
    <row r="60" spans="3:3" ht="12.75">
      <c r="C60" s="92"/>
    </row>
    <row r="61" spans="3:3" ht="12.75">
      <c r="C61" s="92"/>
    </row>
    <row r="62" spans="3:3" ht="12.75">
      <c r="C62" s="92"/>
    </row>
  </sheetData>
  <phoneticPr fontId="0" type="noConversion"/>
  <pageMargins left="0.75" right="0.75" top="1" bottom="1" header="0.5" footer="0.5"/>
  <pageSetup scale="74" orientation="portrait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O31"/>
  <sheetViews>
    <sheetView workbookViewId="0"/>
  </sheetViews>
  <sheetFormatPr defaultRowHeight="15"/>
  <cols>
    <col min="4" max="4" width="16.42578125" bestFit="1" customWidth="1"/>
    <col min="15" max="15" width="14" bestFit="1" customWidth="1"/>
  </cols>
  <sheetData>
    <row r="2" spans="1:15">
      <c r="A2" s="7" t="s">
        <v>896</v>
      </c>
      <c r="O2" s="3"/>
    </row>
    <row r="3" spans="1:15">
      <c r="A3" t="s">
        <v>889</v>
      </c>
      <c r="D3" s="4">
        <f>'Allocation ProForma'!S1013</f>
        <v>123147808</v>
      </c>
      <c r="O3" s="3"/>
    </row>
    <row r="4" spans="1:15">
      <c r="O4" s="3"/>
    </row>
    <row r="5" spans="1:15">
      <c r="A5" t="s">
        <v>890</v>
      </c>
      <c r="D5" s="4">
        <f>'Allocation ProForma'!G1013</f>
        <v>4267045465</v>
      </c>
    </row>
    <row r="6" spans="1:15">
      <c r="A6" t="s">
        <v>891</v>
      </c>
      <c r="D6" s="34">
        <f>'Billing Det'!B8</f>
        <v>361519.08333333331</v>
      </c>
      <c r="O6" s="3"/>
    </row>
    <row r="7" spans="1:15">
      <c r="A7" t="s">
        <v>892</v>
      </c>
      <c r="D7" s="3">
        <f>D5/D6</f>
        <v>11803.09881751286</v>
      </c>
      <c r="O7" s="20"/>
    </row>
    <row r="8" spans="1:15">
      <c r="O8" s="20"/>
    </row>
    <row r="9" spans="1:15">
      <c r="A9" t="s">
        <v>893</v>
      </c>
      <c r="D9" s="3">
        <f>D3/D7</f>
        <v>10433.514952639329</v>
      </c>
    </row>
    <row r="10" spans="1:15">
      <c r="A10" t="s">
        <v>894</v>
      </c>
      <c r="D10" s="34">
        <f>'Billing Det'!B30</f>
        <v>95994.583333333328</v>
      </c>
    </row>
    <row r="11" spans="1:15">
      <c r="A11" t="s">
        <v>895</v>
      </c>
      <c r="D11" s="3">
        <f>ROUND(D10/D9,0)</f>
        <v>9</v>
      </c>
    </row>
    <row r="14" spans="1:15">
      <c r="A14" s="7" t="s">
        <v>1395</v>
      </c>
    </row>
    <row r="15" spans="1:15">
      <c r="A15" t="s">
        <v>889</v>
      </c>
      <c r="D15" s="4">
        <f>'Allocation ProForma'!T1013</f>
        <v>3442738</v>
      </c>
    </row>
    <row r="17" spans="1:4">
      <c r="A17" t="s">
        <v>890</v>
      </c>
      <c r="D17" s="4">
        <f>D5</f>
        <v>4267045465</v>
      </c>
    </row>
    <row r="18" spans="1:4">
      <c r="A18" t="s">
        <v>891</v>
      </c>
      <c r="D18" s="34">
        <f>D6</f>
        <v>361519.08333333331</v>
      </c>
    </row>
    <row r="19" spans="1:4">
      <c r="A19" t="s">
        <v>892</v>
      </c>
      <c r="D19" s="3">
        <f>D17/D18</f>
        <v>11803.09881751286</v>
      </c>
    </row>
    <row r="21" spans="1:4">
      <c r="A21" t="s">
        <v>893</v>
      </c>
      <c r="D21" s="3">
        <f>ROUND(D15/D19,0)</f>
        <v>292</v>
      </c>
    </row>
    <row r="24" spans="1:4">
      <c r="A24" s="7" t="s">
        <v>897</v>
      </c>
    </row>
    <row r="25" spans="1:4">
      <c r="A25" t="s">
        <v>889</v>
      </c>
      <c r="D25" s="4">
        <f>'Allocation ProForma'!U1013</f>
        <v>3103723</v>
      </c>
    </row>
    <row r="27" spans="1:4">
      <c r="A27" t="s">
        <v>890</v>
      </c>
      <c r="D27" s="4">
        <f>D17</f>
        <v>4267045465</v>
      </c>
    </row>
    <row r="28" spans="1:4">
      <c r="A28" t="s">
        <v>891</v>
      </c>
      <c r="D28" s="34">
        <f>D18</f>
        <v>361519.08333333331</v>
      </c>
    </row>
    <row r="29" spans="1:4">
      <c r="A29" t="s">
        <v>892</v>
      </c>
      <c r="D29" s="3">
        <f>D27/D28</f>
        <v>11803.09881751286</v>
      </c>
    </row>
    <row r="31" spans="1:4">
      <c r="A31" t="s">
        <v>893</v>
      </c>
      <c r="D31" s="3">
        <f>ROUND(D25/D29,0)</f>
        <v>263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1252"/>
  <sheetViews>
    <sheetView view="pageBreakPreview" zoomScale="75" zoomScaleNormal="80" zoomScaleSheetLayoutView="75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ColWidth="9.140625" defaultRowHeight="14.25"/>
  <cols>
    <col min="1" max="1" width="7.7109375" style="61" customWidth="1"/>
    <col min="2" max="2" width="29.42578125" style="61" customWidth="1"/>
    <col min="3" max="3" width="12.5703125" style="61" customWidth="1"/>
    <col min="4" max="4" width="11.85546875" style="61" customWidth="1"/>
    <col min="5" max="5" width="17.28515625" style="61" bestFit="1" customWidth="1"/>
    <col min="6" max="6" width="18.28515625" style="61" bestFit="1" customWidth="1"/>
    <col min="7" max="7" width="18.28515625" style="61" customWidth="1"/>
    <col min="8" max="8" width="22" style="61" bestFit="1" customWidth="1"/>
    <col min="9" max="9" width="18.28515625" style="61" hidden="1" customWidth="1"/>
    <col min="10" max="11" width="18.28515625" style="61" customWidth="1"/>
    <col min="12" max="13" width="18.28515625" style="61" hidden="1" customWidth="1"/>
    <col min="14" max="14" width="18.28515625" style="61" customWidth="1"/>
    <col min="15" max="15" width="19" style="61" customWidth="1"/>
    <col min="16" max="16" width="19" style="61" bestFit="1" customWidth="1"/>
    <col min="17" max="17" width="23.28515625" style="61" customWidth="1"/>
    <col min="18" max="18" width="23.140625" style="61" bestFit="1" customWidth="1"/>
    <col min="19" max="20" width="20.28515625" style="61" bestFit="1" customWidth="1"/>
    <col min="21" max="21" width="18.28515625" style="61" customWidth="1"/>
    <col min="22" max="23" width="18.28515625" style="61" hidden="1" customWidth="1"/>
    <col min="24" max="24" width="15" style="45" hidden="1" customWidth="1"/>
    <col min="25" max="25" width="15.28515625" style="45" hidden="1" customWidth="1"/>
    <col min="26" max="26" width="15.7109375" style="45" hidden="1" customWidth="1"/>
    <col min="27" max="27" width="22.7109375" style="45" customWidth="1"/>
    <col min="28" max="28" width="10.7109375" style="45" customWidth="1"/>
    <col min="29" max="29" width="15.42578125" style="45" bestFit="1" customWidth="1"/>
    <col min="30" max="32" width="9.140625" style="45"/>
    <col min="33" max="33" width="7.42578125" style="45" customWidth="1"/>
    <col min="34" max="36" width="20.7109375" style="45" customWidth="1"/>
    <col min="37" max="16384" width="9.140625" style="45"/>
  </cols>
  <sheetData>
    <row r="2" spans="1:28" s="94" customFormat="1" hidden="1">
      <c r="D2" s="94">
        <v>1</v>
      </c>
      <c r="E2" s="94">
        <f t="shared" ref="E2:AB2" si="0">+D2+1</f>
        <v>2</v>
      </c>
      <c r="F2" s="94">
        <f t="shared" si="0"/>
        <v>3</v>
      </c>
      <c r="G2" s="94">
        <f t="shared" si="0"/>
        <v>4</v>
      </c>
      <c r="H2" s="94">
        <f t="shared" si="0"/>
        <v>5</v>
      </c>
      <c r="I2" s="94">
        <f t="shared" si="0"/>
        <v>6</v>
      </c>
      <c r="J2" s="94">
        <f t="shared" si="0"/>
        <v>7</v>
      </c>
      <c r="K2" s="94">
        <f>+J2+1</f>
        <v>8</v>
      </c>
      <c r="L2" s="94">
        <f t="shared" si="0"/>
        <v>9</v>
      </c>
      <c r="M2" s="94">
        <f t="shared" si="0"/>
        <v>10</v>
      </c>
      <c r="N2" s="94">
        <f t="shared" si="0"/>
        <v>11</v>
      </c>
      <c r="O2" s="94">
        <f t="shared" si="0"/>
        <v>12</v>
      </c>
      <c r="P2" s="94">
        <f t="shared" si="0"/>
        <v>13</v>
      </c>
      <c r="Q2" s="94">
        <f t="shared" si="0"/>
        <v>14</v>
      </c>
      <c r="R2" s="94">
        <f t="shared" si="0"/>
        <v>15</v>
      </c>
      <c r="S2" s="94">
        <f>R2+1</f>
        <v>16</v>
      </c>
      <c r="T2" s="94">
        <f t="shared" si="0"/>
        <v>17</v>
      </c>
      <c r="U2" s="94">
        <f>+T2+1</f>
        <v>18</v>
      </c>
      <c r="V2" s="94">
        <f t="shared" si="0"/>
        <v>19</v>
      </c>
      <c r="W2" s="94">
        <f>+V2+1</f>
        <v>20</v>
      </c>
      <c r="X2" s="94">
        <f t="shared" si="0"/>
        <v>21</v>
      </c>
      <c r="Y2" s="94">
        <f t="shared" si="0"/>
        <v>22</v>
      </c>
      <c r="Z2" s="94">
        <f t="shared" si="0"/>
        <v>23</v>
      </c>
      <c r="AA2" s="94">
        <f t="shared" si="0"/>
        <v>24</v>
      </c>
      <c r="AB2" s="94">
        <f t="shared" si="0"/>
        <v>25</v>
      </c>
    </row>
    <row r="3" spans="1:28" s="61" customFormat="1" ht="29.25" customHeight="1">
      <c r="A3" s="66"/>
      <c r="B3" s="66"/>
      <c r="C3" s="66"/>
      <c r="D3" s="73"/>
      <c r="E3" s="141" t="s">
        <v>1112</v>
      </c>
      <c r="F3" s="142" t="s">
        <v>944</v>
      </c>
      <c r="G3" s="72" t="s">
        <v>205</v>
      </c>
      <c r="H3" s="72" t="s">
        <v>1388</v>
      </c>
      <c r="I3" s="72" t="s">
        <v>1356</v>
      </c>
      <c r="J3" s="73" t="s">
        <v>1200</v>
      </c>
      <c r="K3" s="73" t="s">
        <v>1200</v>
      </c>
      <c r="L3" s="72" t="s">
        <v>186</v>
      </c>
      <c r="M3" s="73" t="s">
        <v>186</v>
      </c>
      <c r="N3" s="72" t="s">
        <v>1365</v>
      </c>
      <c r="O3" s="73" t="s">
        <v>1365</v>
      </c>
      <c r="P3" s="73" t="s">
        <v>1201</v>
      </c>
      <c r="Q3" s="72" t="s">
        <v>597</v>
      </c>
      <c r="R3" s="72" t="s">
        <v>597</v>
      </c>
      <c r="S3" s="72" t="s">
        <v>1109</v>
      </c>
      <c r="T3" s="73" t="s">
        <v>1109</v>
      </c>
      <c r="U3" s="72" t="s">
        <v>939</v>
      </c>
      <c r="V3" s="72" t="s">
        <v>186</v>
      </c>
      <c r="W3" s="72" t="s">
        <v>186</v>
      </c>
      <c r="X3" s="73" t="s">
        <v>186</v>
      </c>
      <c r="Y3" s="73" t="s">
        <v>186</v>
      </c>
      <c r="Z3" s="73" t="s">
        <v>186</v>
      </c>
      <c r="AA3" s="143"/>
      <c r="AB3" s="66"/>
    </row>
    <row r="4" spans="1:28" s="61" customFormat="1" ht="15.75" thickBot="1">
      <c r="A4" s="144" t="s">
        <v>947</v>
      </c>
      <c r="B4" s="144"/>
      <c r="C4" s="145" t="s">
        <v>346</v>
      </c>
      <c r="D4" s="146" t="s">
        <v>948</v>
      </c>
      <c r="E4" s="146" t="s">
        <v>949</v>
      </c>
      <c r="F4" s="74" t="s">
        <v>950</v>
      </c>
      <c r="G4" s="74" t="s">
        <v>1215</v>
      </c>
      <c r="H4" s="74" t="s">
        <v>594</v>
      </c>
      <c r="I4" s="74" t="s">
        <v>594</v>
      </c>
      <c r="J4" s="74" t="s">
        <v>595</v>
      </c>
      <c r="K4" s="74" t="s">
        <v>596</v>
      </c>
      <c r="L4" s="74"/>
      <c r="M4" s="74"/>
      <c r="N4" s="74" t="s">
        <v>595</v>
      </c>
      <c r="O4" s="74" t="s">
        <v>596</v>
      </c>
      <c r="P4" s="74" t="s">
        <v>1153</v>
      </c>
      <c r="Q4" s="74" t="s">
        <v>1392</v>
      </c>
      <c r="R4" s="74" t="s">
        <v>1393</v>
      </c>
      <c r="S4" s="74" t="s">
        <v>1324</v>
      </c>
      <c r="T4" s="74" t="s">
        <v>1202</v>
      </c>
      <c r="U4" s="74" t="s">
        <v>599</v>
      </c>
      <c r="V4" s="74"/>
      <c r="W4" s="74"/>
      <c r="X4" s="74"/>
      <c r="Y4" s="74"/>
      <c r="Z4" s="74"/>
      <c r="AA4" s="74" t="s">
        <v>954</v>
      </c>
      <c r="AB4" s="74" t="s">
        <v>955</v>
      </c>
    </row>
    <row r="6" spans="1:28" ht="15">
      <c r="A6" s="66" t="s">
        <v>956</v>
      </c>
    </row>
    <row r="8" spans="1:28" ht="15">
      <c r="A8" s="66" t="s">
        <v>369</v>
      </c>
    </row>
    <row r="9" spans="1:28">
      <c r="A9" s="69" t="s">
        <v>361</v>
      </c>
      <c r="C9" s="61" t="s">
        <v>982</v>
      </c>
      <c r="D9" s="61" t="s">
        <v>370</v>
      </c>
      <c r="E9" s="61" t="s">
        <v>880</v>
      </c>
      <c r="F9" s="77">
        <f>VLOOKUP(C9,'Functional Assignment'!$C$2:$AP$778,'Functional Assignment'!$H$2,)</f>
        <v>853446770.69684696</v>
      </c>
      <c r="G9" s="77">
        <f>IF(VLOOKUP($E9,$D$6:$AN$1139,3,)=0,0,(VLOOKUP($E9,$D$6:$AN$1139,G$2,)/VLOOKUP($E9,$D$6:$AN$1139,3,))*$F9)</f>
        <v>304673208.09397322</v>
      </c>
      <c r="H9" s="77">
        <f>IF(VLOOKUP($E9,$D$6:$AN$1139,3,)=0,0,(VLOOKUP($E9,$D$6:$AN$1139,H$2,)/VLOOKUP($E9,$D$6:$AN$1139,3,))*$F9)</f>
        <v>98879771.988823175</v>
      </c>
      <c r="I9" s="77">
        <f>IF(VLOOKUP($E9,$D$6:$AN$1139,3,)=0,0,(VLOOKUP($E9,$D$6:$AN$1139,I$2,)/VLOOKUP($E9,$D$6:$AN$1139,3,))*$F9)</f>
        <v>0</v>
      </c>
      <c r="J9" s="77">
        <f>IF(VLOOKUP($E9,$D$6:$AN$1139,3,)=0,0,(VLOOKUP($E9,$D$6:$AN$1139,J$2,)/VLOOKUP($E9,$D$6:$AN$1139,3,))*$F9)</f>
        <v>11387530.298171271</v>
      </c>
      <c r="K9" s="77">
        <f>IF(VLOOKUP($E9,$D$6:$AN$1139,3,)=0,0,(VLOOKUP($E9,$D$6:$AN$1139,K$2,)/VLOOKUP($E9,$D$6:$AN$1139,3,))*$F9)</f>
        <v>140369248.24609527</v>
      </c>
      <c r="L9" s="77">
        <f>IF(VLOOKUP($E9,$D$6:$AN$1139,3,)=0,0,(VLOOKUP($E9,$D$6:$AN$1139,L$2,)/VLOOKUP($E9,$D$6:$AN$1139,3,))*$F9)</f>
        <v>0</v>
      </c>
      <c r="M9" s="77">
        <f>IF(VLOOKUP($E9,$D$6:$AN$1139,3,)=0,0,(VLOOKUP($E9,$D$6:$AN$1139,M$2,)/VLOOKUP($E9,$D$6:$AN$1139,3,))*$F9)</f>
        <v>0</v>
      </c>
      <c r="N9" s="77">
        <f>IF(VLOOKUP($E9,$D$6:$AN$1139,3,)=0,0,(VLOOKUP($E9,$D$6:$AN$1139,N$2,)/VLOOKUP($E9,$D$6:$AN$1139,3,))*$F9)</f>
        <v>142780198.95493802</v>
      </c>
      <c r="O9" s="77">
        <f>IF(VLOOKUP($E9,$D$6:$AN$1139,3,)=0,0,(VLOOKUP($E9,$D$6:$AN$1139,O$2,)/VLOOKUP($E9,$D$6:$AN$1139,3,))*$F9)</f>
        <v>74286556.896984428</v>
      </c>
      <c r="P9" s="77">
        <f>IF(VLOOKUP($E9,$D$6:$AN$1139,3,)=0,0,(VLOOKUP($E9,$D$6:$AN$1139,P$2,)/VLOOKUP($E9,$D$6:$AN$1139,3,))*$F9)</f>
        <v>60107986.377850235</v>
      </c>
      <c r="Q9" s="77">
        <f>IF(VLOOKUP($E9,$D$6:$AN$1139,3,)=0,0,(VLOOKUP($E9,$D$6:$AN$1139,Q$2,)/VLOOKUP($E9,$D$6:$AN$1139,3,))*$F9)</f>
        <v>7678525.2726329155</v>
      </c>
      <c r="R9" s="77">
        <f>IF(VLOOKUP($E9,$D$6:$AN$1139,3,)=0,0,(VLOOKUP($E9,$D$6:$AN$1139,R$2,)/VLOOKUP($E9,$D$6:$AN$1139,3,))*$F9)</f>
        <v>4023387.2609490063</v>
      </c>
      <c r="S9" s="77">
        <f>IF(VLOOKUP($E9,$D$6:$AN$1139,3,)=0,0,(VLOOKUP($E9,$D$6:$AN$1139,S$2,)/VLOOKUP($E9,$D$6:$AN$1139,3,))*$F9)</f>
        <v>8792928.9284751322</v>
      </c>
      <c r="T9" s="77">
        <f>IF(VLOOKUP($E9,$D$6:$AN$1139,3,)=0,0,(VLOOKUP($E9,$D$6:$AN$1139,T$2,)/VLOOKUP($E9,$D$6:$AN$1139,3,))*$F9)</f>
        <v>245819.40052869322</v>
      </c>
      <c r="U9" s="77">
        <f>IF(VLOOKUP($E9,$D$6:$AN$1139,3,)=0,0,(VLOOKUP($E9,$D$6:$AN$1139,U$2,)/VLOOKUP($E9,$D$6:$AN$1139,3,))*$F9)</f>
        <v>221608.97742567802</v>
      </c>
      <c r="V9" s="77">
        <f>IF(VLOOKUP($E9,$D$6:$AN$1139,3,)=0,0,(VLOOKUP($E9,$D$6:$AN$1139,V$2,)/VLOOKUP($E9,$D$6:$AN$1139,3,))*$F9)</f>
        <v>0</v>
      </c>
      <c r="W9" s="77">
        <f>IF(VLOOKUP($E9,$D$6:$AN$1139,3,)=0,0,(VLOOKUP($E9,$D$6:$AN$1139,W$2,)/VLOOKUP($E9,$D$6:$AN$1139,3,))*$F9)</f>
        <v>0</v>
      </c>
      <c r="X9" s="63">
        <f>IF(VLOOKUP($E9,$D$6:$AN$1139,3,)=0,0,(VLOOKUP($E9,$D$6:$AN$1139,X$2,)/VLOOKUP($E9,$D$6:$AN$1139,3,))*$F9)</f>
        <v>0</v>
      </c>
      <c r="Y9" s="63">
        <f>IF(VLOOKUP($E9,$D$6:$AN$1139,3,)=0,0,(VLOOKUP($E9,$D$6:$AN$1139,Y$2,)/VLOOKUP($E9,$D$6:$AN$1139,3,))*$F9)</f>
        <v>0</v>
      </c>
      <c r="Z9" s="63">
        <f>IF(VLOOKUP($E9,$D$6:$AN$1139,3,)=0,0,(VLOOKUP($E9,$D$6:$AN$1139,Z$2,)/VLOOKUP($E9,$D$6:$AN$1139,3,))*$F9)</f>
        <v>0</v>
      </c>
      <c r="AA9" s="65">
        <f t="shared" ref="AA9:AA15" si="1">SUM(G9:Z9)</f>
        <v>853446770.69684708</v>
      </c>
      <c r="AB9" s="59" t="str">
        <f t="shared" ref="AB9:AB15" si="2">IF(ABS(F9-AA9)&lt;0.01,"ok","err")</f>
        <v>ok</v>
      </c>
    </row>
    <row r="10" spans="1:28">
      <c r="A10" s="69" t="s">
        <v>1285</v>
      </c>
      <c r="C10" s="61" t="s">
        <v>982</v>
      </c>
      <c r="D10" s="61" t="s">
        <v>371</v>
      </c>
      <c r="E10" s="61" t="s">
        <v>189</v>
      </c>
      <c r="F10" s="80">
        <f>VLOOKUP(C10,'Functional Assignment'!$C$2:$AP$778,'Functional Assignment'!$I$2,)</f>
        <v>831653226.3512001</v>
      </c>
      <c r="G10" s="80">
        <f>IF(VLOOKUP($E10,$D$6:$AN$1139,3,)=0,0,(VLOOKUP($E10,$D$6:$AN$1139,G$2,)/VLOOKUP($E10,$D$6:$AN$1139,3,))*$F10)</f>
        <v>435534447.57943219</v>
      </c>
      <c r="H10" s="80">
        <f>IF(VLOOKUP($E10,$D$6:$AN$1139,3,)=0,0,(VLOOKUP($E10,$D$6:$AN$1139,H$2,)/VLOOKUP($E10,$D$6:$AN$1139,3,))*$F10)</f>
        <v>68230420.607699081</v>
      </c>
      <c r="I10" s="80">
        <f>IF(VLOOKUP($E10,$D$6:$AN$1139,3,)=0,0,(VLOOKUP($E10,$D$6:$AN$1139,I$2,)/VLOOKUP($E10,$D$6:$AN$1139,3,))*$F10)</f>
        <v>0</v>
      </c>
      <c r="J10" s="80">
        <f>IF(VLOOKUP($E10,$D$6:$AN$1139,3,)=0,0,(VLOOKUP($E10,$D$6:$AN$1139,J$2,)/VLOOKUP($E10,$D$6:$AN$1139,3,))*$F10)</f>
        <v>8137865.8055978492</v>
      </c>
      <c r="K10" s="80">
        <f>IF(VLOOKUP($E10,$D$6:$AN$1139,3,)=0,0,(VLOOKUP($E10,$D$6:$AN$1139,K$2,)/VLOOKUP($E10,$D$6:$AN$1139,3,))*$F10)</f>
        <v>105211369.24394317</v>
      </c>
      <c r="L10" s="80">
        <f>IF(VLOOKUP($E10,$D$6:$AN$1139,3,)=0,0,(VLOOKUP($E10,$D$6:$AN$1139,L$2,)/VLOOKUP($E10,$D$6:$AN$1139,3,))*$F10)</f>
        <v>0</v>
      </c>
      <c r="M10" s="80">
        <f>IF(VLOOKUP($E10,$D$6:$AN$1139,3,)=0,0,(VLOOKUP($E10,$D$6:$AN$1139,M$2,)/VLOOKUP($E10,$D$6:$AN$1139,3,))*$F10)</f>
        <v>0</v>
      </c>
      <c r="N10" s="80">
        <f>IF(VLOOKUP($E10,$D$6:$AN$1139,3,)=0,0,(VLOOKUP($E10,$D$6:$AN$1139,N$2,)/VLOOKUP($E10,$D$6:$AN$1139,3,))*$F10)</f>
        <v>90621435.881799772</v>
      </c>
      <c r="O10" s="80">
        <f>IF(VLOOKUP($E10,$D$6:$AN$1139,3,)=0,0,(VLOOKUP($E10,$D$6:$AN$1139,O$2,)/VLOOKUP($E10,$D$6:$AN$1139,3,))*$F10)</f>
        <v>50869621.746227369</v>
      </c>
      <c r="P10" s="80">
        <f>IF(VLOOKUP($E10,$D$6:$AN$1139,3,)=0,0,(VLOOKUP($E10,$D$6:$AN$1139,P$2,)/VLOOKUP($E10,$D$6:$AN$1139,3,))*$F10)</f>
        <v>44971602.292041689</v>
      </c>
      <c r="Q10" s="80">
        <f>IF(VLOOKUP($E10,$D$6:$AN$1139,3,)=0,0,(VLOOKUP($E10,$D$6:$AN$1139,Q$2,)/VLOOKUP($E10,$D$6:$AN$1139,3,))*$F10)</f>
        <v>6711351.1512459842</v>
      </c>
      <c r="R10" s="80">
        <f>IF(VLOOKUP($E10,$D$6:$AN$1139,3,)=0,0,(VLOOKUP($E10,$D$6:$AN$1139,R$2,)/VLOOKUP($E10,$D$6:$AN$1139,3,))*$F10)</f>
        <v>4320483.4780082945</v>
      </c>
      <c r="S10" s="80">
        <f>IF(VLOOKUP($E10,$D$6:$AN$1139,3,)=0,0,(VLOOKUP($E10,$D$6:$AN$1139,S$2,)/VLOOKUP($E10,$D$6:$AN$1139,3,))*$F10)</f>
        <v>16383539.000571145</v>
      </c>
      <c r="T10" s="80">
        <f>IF(VLOOKUP($E10,$D$6:$AN$1139,3,)=0,0,(VLOOKUP($E10,$D$6:$AN$1139,T$2,)/VLOOKUP($E10,$D$6:$AN$1139,3,))*$F10)</f>
        <v>375733.77056589286</v>
      </c>
      <c r="U10" s="80">
        <f>IF(VLOOKUP($E10,$D$6:$AN$1139,3,)=0,0,(VLOOKUP($E10,$D$6:$AN$1139,U$2,)/VLOOKUP($E10,$D$6:$AN$1139,3,))*$F10)</f>
        <v>285355.7940677093</v>
      </c>
      <c r="V10" s="80">
        <f>IF(VLOOKUP($E10,$D$6:$AN$1139,3,)=0,0,(VLOOKUP($E10,$D$6:$AN$1139,V$2,)/VLOOKUP($E10,$D$6:$AN$1139,3,))*$F10)</f>
        <v>0</v>
      </c>
      <c r="W10" s="80">
        <f>IF(VLOOKUP($E10,$D$6:$AN$1139,3,)=0,0,(VLOOKUP($E10,$D$6:$AN$1139,W$2,)/VLOOKUP($E10,$D$6:$AN$1139,3,))*$F10)</f>
        <v>0</v>
      </c>
      <c r="X10" s="64">
        <f>IF(VLOOKUP($E10,$D$6:$AN$1139,3,)=0,0,(VLOOKUP($E10,$D$6:$AN$1139,X$2,)/VLOOKUP($E10,$D$6:$AN$1139,3,))*$F10)</f>
        <v>0</v>
      </c>
      <c r="Y10" s="64">
        <f>IF(VLOOKUP($E10,$D$6:$AN$1139,3,)=0,0,(VLOOKUP($E10,$D$6:$AN$1139,Y$2,)/VLOOKUP($E10,$D$6:$AN$1139,3,))*$F10)</f>
        <v>0</v>
      </c>
      <c r="Z10" s="64">
        <f>IF(VLOOKUP($E10,$D$6:$AN$1139,3,)=0,0,(VLOOKUP($E10,$D$6:$AN$1139,Z$2,)/VLOOKUP($E10,$D$6:$AN$1139,3,))*$F10)</f>
        <v>0</v>
      </c>
      <c r="AA10" s="64">
        <f t="shared" si="1"/>
        <v>831653226.3512001</v>
      </c>
      <c r="AB10" s="59" t="str">
        <f t="shared" si="2"/>
        <v>ok</v>
      </c>
    </row>
    <row r="11" spans="1:28">
      <c r="A11" s="69" t="s">
        <v>1286</v>
      </c>
      <c r="C11" s="61" t="s">
        <v>982</v>
      </c>
      <c r="D11" s="61" t="s">
        <v>372</v>
      </c>
      <c r="E11" s="61" t="s">
        <v>192</v>
      </c>
      <c r="F11" s="80">
        <f>VLOOKUP(C11,'Functional Assignment'!$C$2:$AP$778,'Functional Assignment'!$J$2,)</f>
        <v>754022062.308689</v>
      </c>
      <c r="G11" s="80">
        <f>IF(VLOOKUP($E11,$D$6:$AN$1139,3,)=0,0,(VLOOKUP($E11,$D$6:$AN$1139,G$2,)/VLOOKUP($E11,$D$6:$AN$1139,3,))*$F11)</f>
        <v>356305787.04497558</v>
      </c>
      <c r="H11" s="80">
        <f>IF(VLOOKUP($E11,$D$6:$AN$1139,3,)=0,0,(VLOOKUP($E11,$D$6:$AN$1139,H$2,)/VLOOKUP($E11,$D$6:$AN$1139,3,))*$F11)</f>
        <v>103818287.050539</v>
      </c>
      <c r="I11" s="80">
        <f>IF(VLOOKUP($E11,$D$6:$AN$1139,3,)=0,0,(VLOOKUP($E11,$D$6:$AN$1139,I$2,)/VLOOKUP($E11,$D$6:$AN$1139,3,))*$F11)</f>
        <v>0</v>
      </c>
      <c r="J11" s="80">
        <f>IF(VLOOKUP($E11,$D$6:$AN$1139,3,)=0,0,(VLOOKUP($E11,$D$6:$AN$1139,J$2,)/VLOOKUP($E11,$D$6:$AN$1139,3,))*$F11)</f>
        <v>8839462.2177253813</v>
      </c>
      <c r="K11" s="80">
        <f>IF(VLOOKUP($E11,$D$6:$AN$1139,3,)=0,0,(VLOOKUP($E11,$D$6:$AN$1139,K$2,)/VLOOKUP($E11,$D$6:$AN$1139,3,))*$F11)</f>
        <v>110052702.78906234</v>
      </c>
      <c r="L11" s="80">
        <f>IF(VLOOKUP($E11,$D$6:$AN$1139,3,)=0,0,(VLOOKUP($E11,$D$6:$AN$1139,L$2,)/VLOOKUP($E11,$D$6:$AN$1139,3,))*$F11)</f>
        <v>0</v>
      </c>
      <c r="M11" s="80">
        <f>IF(VLOOKUP($E11,$D$6:$AN$1139,3,)=0,0,(VLOOKUP($E11,$D$6:$AN$1139,M$2,)/VLOOKUP($E11,$D$6:$AN$1139,3,))*$F11)</f>
        <v>0</v>
      </c>
      <c r="N11" s="80">
        <f>IF(VLOOKUP($E11,$D$6:$AN$1139,3,)=0,0,(VLOOKUP($E11,$D$6:$AN$1139,N$2,)/VLOOKUP($E11,$D$6:$AN$1139,3,))*$F11)</f>
        <v>92447257.08982271</v>
      </c>
      <c r="O11" s="80">
        <f>IF(VLOOKUP($E11,$D$6:$AN$1139,3,)=0,0,(VLOOKUP($E11,$D$6:$AN$1139,O$2,)/VLOOKUP($E11,$D$6:$AN$1139,3,))*$F11)</f>
        <v>54068747.945690289</v>
      </c>
      <c r="P11" s="80">
        <f>IF(VLOOKUP($E11,$D$6:$AN$1139,3,)=0,0,(VLOOKUP($E11,$D$6:$AN$1139,P$2,)/VLOOKUP($E11,$D$6:$AN$1139,3,))*$F11)</f>
        <v>20684115.50105828</v>
      </c>
      <c r="Q11" s="80">
        <f>IF(VLOOKUP($E11,$D$6:$AN$1139,3,)=0,0,(VLOOKUP($E11,$D$6:$AN$1139,Q$2,)/VLOOKUP($E11,$D$6:$AN$1139,3,))*$F11)</f>
        <v>4534560.2269902397</v>
      </c>
      <c r="R11" s="80">
        <f>IF(VLOOKUP($E11,$D$6:$AN$1139,3,)=0,0,(VLOOKUP($E11,$D$6:$AN$1139,R$2,)/VLOOKUP($E11,$D$6:$AN$1139,3,))*$F11)</f>
        <v>3168510.1999391881</v>
      </c>
      <c r="S11" s="80">
        <f>IF(VLOOKUP($E11,$D$6:$AN$1139,3,)=0,0,(VLOOKUP($E11,$D$6:$AN$1139,S$2,)/VLOOKUP($E11,$D$6:$AN$1139,3,))*$F11)</f>
        <v>0</v>
      </c>
      <c r="T11" s="80">
        <f>IF(VLOOKUP($E11,$D$6:$AN$1139,3,)=0,0,(VLOOKUP($E11,$D$6:$AN$1139,T$2,)/VLOOKUP($E11,$D$6:$AN$1139,3,))*$F11)</f>
        <v>0</v>
      </c>
      <c r="U11" s="80">
        <f>IF(VLOOKUP($E11,$D$6:$AN$1139,3,)=0,0,(VLOOKUP($E11,$D$6:$AN$1139,U$2,)/VLOOKUP($E11,$D$6:$AN$1139,3,))*$F11)</f>
        <v>102632.24288602195</v>
      </c>
      <c r="V11" s="80">
        <f>IF(VLOOKUP($E11,$D$6:$AN$1139,3,)=0,0,(VLOOKUP($E11,$D$6:$AN$1139,V$2,)/VLOOKUP($E11,$D$6:$AN$1139,3,))*$F11)</f>
        <v>0</v>
      </c>
      <c r="W11" s="80">
        <f>IF(VLOOKUP($E11,$D$6:$AN$1139,3,)=0,0,(VLOOKUP($E11,$D$6:$AN$1139,W$2,)/VLOOKUP($E11,$D$6:$AN$1139,3,))*$F11)</f>
        <v>0</v>
      </c>
      <c r="X11" s="64">
        <f>IF(VLOOKUP($E11,$D$6:$AN$1139,3,)=0,0,(VLOOKUP($E11,$D$6:$AN$1139,X$2,)/VLOOKUP($E11,$D$6:$AN$1139,3,))*$F11)</f>
        <v>0</v>
      </c>
      <c r="Y11" s="64">
        <f>IF(VLOOKUP($E11,$D$6:$AN$1139,3,)=0,0,(VLOOKUP($E11,$D$6:$AN$1139,Y$2,)/VLOOKUP($E11,$D$6:$AN$1139,3,))*$F11)</f>
        <v>0</v>
      </c>
      <c r="Z11" s="64">
        <f>IF(VLOOKUP($E11,$D$6:$AN$1139,3,)=0,0,(VLOOKUP($E11,$D$6:$AN$1139,Z$2,)/VLOOKUP($E11,$D$6:$AN$1139,3,))*$F11)</f>
        <v>0</v>
      </c>
      <c r="AA11" s="64">
        <f t="shared" si="1"/>
        <v>754022062.308689</v>
      </c>
      <c r="AB11" s="59" t="str">
        <f t="shared" si="2"/>
        <v>ok</v>
      </c>
    </row>
    <row r="12" spans="1:28">
      <c r="A12" s="69" t="s">
        <v>1287</v>
      </c>
      <c r="C12" s="61" t="s">
        <v>982</v>
      </c>
      <c r="D12" s="61" t="s">
        <v>373</v>
      </c>
      <c r="E12" s="61" t="s">
        <v>1114</v>
      </c>
      <c r="F12" s="80">
        <f>VLOOKUP(C12,'Functional Assignment'!$C$2:$AP$778,'Functional Assignment'!$K$2,)</f>
        <v>0</v>
      </c>
      <c r="G12" s="80">
        <f>IF(VLOOKUP($E12,$D$6:$AN$1139,3,)=0,0,(VLOOKUP($E12,$D$6:$AN$1139,G$2,)/VLOOKUP($E12,$D$6:$AN$1139,3,))*$F12)</f>
        <v>0</v>
      </c>
      <c r="H12" s="80">
        <f>IF(VLOOKUP($E12,$D$6:$AN$1139,3,)=0,0,(VLOOKUP($E12,$D$6:$AN$1139,H$2,)/VLOOKUP($E12,$D$6:$AN$1139,3,))*$F12)</f>
        <v>0</v>
      </c>
      <c r="I12" s="80">
        <f>IF(VLOOKUP($E12,$D$6:$AN$1139,3,)=0,0,(VLOOKUP($E12,$D$6:$AN$1139,I$2,)/VLOOKUP($E12,$D$6:$AN$1139,3,))*$F12)</f>
        <v>0</v>
      </c>
      <c r="J12" s="80">
        <f>IF(VLOOKUP($E12,$D$6:$AN$1139,3,)=0,0,(VLOOKUP($E12,$D$6:$AN$1139,J$2,)/VLOOKUP($E12,$D$6:$AN$1139,3,))*$F12)</f>
        <v>0</v>
      </c>
      <c r="K12" s="80">
        <f>IF(VLOOKUP($E12,$D$6:$AN$1139,3,)=0,0,(VLOOKUP($E12,$D$6:$AN$1139,K$2,)/VLOOKUP($E12,$D$6:$AN$1139,3,))*$F12)</f>
        <v>0</v>
      </c>
      <c r="L12" s="80">
        <f>IF(VLOOKUP($E12,$D$6:$AN$1139,3,)=0,0,(VLOOKUP($E12,$D$6:$AN$1139,L$2,)/VLOOKUP($E12,$D$6:$AN$1139,3,))*$F12)</f>
        <v>0</v>
      </c>
      <c r="M12" s="80">
        <f>IF(VLOOKUP($E12,$D$6:$AN$1139,3,)=0,0,(VLOOKUP($E12,$D$6:$AN$1139,M$2,)/VLOOKUP($E12,$D$6:$AN$1139,3,))*$F12)</f>
        <v>0</v>
      </c>
      <c r="N12" s="80">
        <f>IF(VLOOKUP($E12,$D$6:$AN$1139,3,)=0,0,(VLOOKUP($E12,$D$6:$AN$1139,N$2,)/VLOOKUP($E12,$D$6:$AN$1139,3,))*$F12)</f>
        <v>0</v>
      </c>
      <c r="O12" s="80">
        <f>IF(VLOOKUP($E12,$D$6:$AN$1139,3,)=0,0,(VLOOKUP($E12,$D$6:$AN$1139,O$2,)/VLOOKUP($E12,$D$6:$AN$1139,3,))*$F12)</f>
        <v>0</v>
      </c>
      <c r="P12" s="80">
        <f>IF(VLOOKUP($E12,$D$6:$AN$1139,3,)=0,0,(VLOOKUP($E12,$D$6:$AN$1139,P$2,)/VLOOKUP($E12,$D$6:$AN$1139,3,))*$F12)</f>
        <v>0</v>
      </c>
      <c r="Q12" s="80">
        <f>IF(VLOOKUP($E12,$D$6:$AN$1139,3,)=0,0,(VLOOKUP($E12,$D$6:$AN$1139,Q$2,)/VLOOKUP($E12,$D$6:$AN$1139,3,))*$F12)</f>
        <v>0</v>
      </c>
      <c r="R12" s="80">
        <f>IF(VLOOKUP($E12,$D$6:$AN$1139,3,)=0,0,(VLOOKUP($E12,$D$6:$AN$1139,R$2,)/VLOOKUP($E12,$D$6:$AN$1139,3,))*$F12)</f>
        <v>0</v>
      </c>
      <c r="S12" s="80">
        <f>IF(VLOOKUP($E12,$D$6:$AN$1139,3,)=0,0,(VLOOKUP($E12,$D$6:$AN$1139,S$2,)/VLOOKUP($E12,$D$6:$AN$1139,3,))*$F12)</f>
        <v>0</v>
      </c>
      <c r="T12" s="80">
        <f>IF(VLOOKUP($E12,$D$6:$AN$1139,3,)=0,0,(VLOOKUP($E12,$D$6:$AN$1139,T$2,)/VLOOKUP($E12,$D$6:$AN$1139,3,))*$F12)</f>
        <v>0</v>
      </c>
      <c r="U12" s="80">
        <f>IF(VLOOKUP($E12,$D$6:$AN$1139,3,)=0,0,(VLOOKUP($E12,$D$6:$AN$1139,U$2,)/VLOOKUP($E12,$D$6:$AN$1139,3,))*$F12)</f>
        <v>0</v>
      </c>
      <c r="V12" s="80">
        <f>IF(VLOOKUP($E12,$D$6:$AN$1139,3,)=0,0,(VLOOKUP($E12,$D$6:$AN$1139,V$2,)/VLOOKUP($E12,$D$6:$AN$1139,3,))*$F12)</f>
        <v>0</v>
      </c>
      <c r="W12" s="80">
        <f>IF(VLOOKUP($E12,$D$6:$AN$1139,3,)=0,0,(VLOOKUP($E12,$D$6:$AN$1139,W$2,)/VLOOKUP($E12,$D$6:$AN$1139,3,))*$F12)</f>
        <v>0</v>
      </c>
      <c r="X12" s="64">
        <f>IF(VLOOKUP($E12,$D$6:$AN$1139,3,)=0,0,(VLOOKUP($E12,$D$6:$AN$1139,X$2,)/VLOOKUP($E12,$D$6:$AN$1139,3,))*$F12)</f>
        <v>0</v>
      </c>
      <c r="Y12" s="64">
        <f>IF(VLOOKUP($E12,$D$6:$AN$1139,3,)=0,0,(VLOOKUP($E12,$D$6:$AN$1139,Y$2,)/VLOOKUP($E12,$D$6:$AN$1139,3,))*$F12)</f>
        <v>0</v>
      </c>
      <c r="Z12" s="64">
        <f>IF(VLOOKUP($E12,$D$6:$AN$1139,3,)=0,0,(VLOOKUP($E12,$D$6:$AN$1139,Z$2,)/VLOOKUP($E12,$D$6:$AN$1139,3,))*$F12)</f>
        <v>0</v>
      </c>
      <c r="AA12" s="64">
        <f t="shared" si="1"/>
        <v>0</v>
      </c>
      <c r="AB12" s="59" t="str">
        <f t="shared" si="2"/>
        <v>ok</v>
      </c>
    </row>
    <row r="13" spans="1:28">
      <c r="A13" s="69" t="s">
        <v>1288</v>
      </c>
      <c r="C13" s="61" t="s">
        <v>982</v>
      </c>
      <c r="D13" s="61" t="s">
        <v>374</v>
      </c>
      <c r="E13" s="61" t="s">
        <v>1114</v>
      </c>
      <c r="F13" s="80">
        <f>VLOOKUP(C13,'Functional Assignment'!$C$2:$AP$778,'Functional Assignment'!$L$2,)</f>
        <v>0</v>
      </c>
      <c r="G13" s="80">
        <f>IF(VLOOKUP($E13,$D$6:$AN$1139,3,)=0,0,(VLOOKUP($E13,$D$6:$AN$1139,G$2,)/VLOOKUP($E13,$D$6:$AN$1139,3,))*$F13)</f>
        <v>0</v>
      </c>
      <c r="H13" s="80">
        <f>IF(VLOOKUP($E13,$D$6:$AN$1139,3,)=0,0,(VLOOKUP($E13,$D$6:$AN$1139,H$2,)/VLOOKUP($E13,$D$6:$AN$1139,3,))*$F13)</f>
        <v>0</v>
      </c>
      <c r="I13" s="80">
        <f>IF(VLOOKUP($E13,$D$6:$AN$1139,3,)=0,0,(VLOOKUP($E13,$D$6:$AN$1139,I$2,)/VLOOKUP($E13,$D$6:$AN$1139,3,))*$F13)</f>
        <v>0</v>
      </c>
      <c r="J13" s="80">
        <f>IF(VLOOKUP($E13,$D$6:$AN$1139,3,)=0,0,(VLOOKUP($E13,$D$6:$AN$1139,J$2,)/VLOOKUP($E13,$D$6:$AN$1139,3,))*$F13)</f>
        <v>0</v>
      </c>
      <c r="K13" s="80">
        <f>IF(VLOOKUP($E13,$D$6:$AN$1139,3,)=0,0,(VLOOKUP($E13,$D$6:$AN$1139,K$2,)/VLOOKUP($E13,$D$6:$AN$1139,3,))*$F13)</f>
        <v>0</v>
      </c>
      <c r="L13" s="80">
        <f>IF(VLOOKUP($E13,$D$6:$AN$1139,3,)=0,0,(VLOOKUP($E13,$D$6:$AN$1139,L$2,)/VLOOKUP($E13,$D$6:$AN$1139,3,))*$F13)</f>
        <v>0</v>
      </c>
      <c r="M13" s="80">
        <f>IF(VLOOKUP($E13,$D$6:$AN$1139,3,)=0,0,(VLOOKUP($E13,$D$6:$AN$1139,M$2,)/VLOOKUP($E13,$D$6:$AN$1139,3,))*$F13)</f>
        <v>0</v>
      </c>
      <c r="N13" s="80">
        <f>IF(VLOOKUP($E13,$D$6:$AN$1139,3,)=0,0,(VLOOKUP($E13,$D$6:$AN$1139,N$2,)/VLOOKUP($E13,$D$6:$AN$1139,3,))*$F13)</f>
        <v>0</v>
      </c>
      <c r="O13" s="80">
        <f>IF(VLOOKUP($E13,$D$6:$AN$1139,3,)=0,0,(VLOOKUP($E13,$D$6:$AN$1139,O$2,)/VLOOKUP($E13,$D$6:$AN$1139,3,))*$F13)</f>
        <v>0</v>
      </c>
      <c r="P13" s="80">
        <f>IF(VLOOKUP($E13,$D$6:$AN$1139,3,)=0,0,(VLOOKUP($E13,$D$6:$AN$1139,P$2,)/VLOOKUP($E13,$D$6:$AN$1139,3,))*$F13)</f>
        <v>0</v>
      </c>
      <c r="Q13" s="80">
        <f>IF(VLOOKUP($E13,$D$6:$AN$1139,3,)=0,0,(VLOOKUP($E13,$D$6:$AN$1139,Q$2,)/VLOOKUP($E13,$D$6:$AN$1139,3,))*$F13)</f>
        <v>0</v>
      </c>
      <c r="R13" s="80">
        <f>IF(VLOOKUP($E13,$D$6:$AN$1139,3,)=0,0,(VLOOKUP($E13,$D$6:$AN$1139,R$2,)/VLOOKUP($E13,$D$6:$AN$1139,3,))*$F13)</f>
        <v>0</v>
      </c>
      <c r="S13" s="80">
        <f>IF(VLOOKUP($E13,$D$6:$AN$1139,3,)=0,0,(VLOOKUP($E13,$D$6:$AN$1139,S$2,)/VLOOKUP($E13,$D$6:$AN$1139,3,))*$F13)</f>
        <v>0</v>
      </c>
      <c r="T13" s="80">
        <f>IF(VLOOKUP($E13,$D$6:$AN$1139,3,)=0,0,(VLOOKUP($E13,$D$6:$AN$1139,T$2,)/VLOOKUP($E13,$D$6:$AN$1139,3,))*$F13)</f>
        <v>0</v>
      </c>
      <c r="U13" s="80">
        <f>IF(VLOOKUP($E13,$D$6:$AN$1139,3,)=0,0,(VLOOKUP($E13,$D$6:$AN$1139,U$2,)/VLOOKUP($E13,$D$6:$AN$1139,3,))*$F13)</f>
        <v>0</v>
      </c>
      <c r="V13" s="80">
        <f>IF(VLOOKUP($E13,$D$6:$AN$1139,3,)=0,0,(VLOOKUP($E13,$D$6:$AN$1139,V$2,)/VLOOKUP($E13,$D$6:$AN$1139,3,))*$F13)</f>
        <v>0</v>
      </c>
      <c r="W13" s="80">
        <f>IF(VLOOKUP($E13,$D$6:$AN$1139,3,)=0,0,(VLOOKUP($E13,$D$6:$AN$1139,W$2,)/VLOOKUP($E13,$D$6:$AN$1139,3,))*$F13)</f>
        <v>0</v>
      </c>
      <c r="X13" s="64">
        <f>IF(VLOOKUP($E13,$D$6:$AN$1139,3,)=0,0,(VLOOKUP($E13,$D$6:$AN$1139,X$2,)/VLOOKUP($E13,$D$6:$AN$1139,3,))*$F13)</f>
        <v>0</v>
      </c>
      <c r="Y13" s="64">
        <f>IF(VLOOKUP($E13,$D$6:$AN$1139,3,)=0,0,(VLOOKUP($E13,$D$6:$AN$1139,Y$2,)/VLOOKUP($E13,$D$6:$AN$1139,3,))*$F13)</f>
        <v>0</v>
      </c>
      <c r="Z13" s="64">
        <f>IF(VLOOKUP($E13,$D$6:$AN$1139,3,)=0,0,(VLOOKUP($E13,$D$6:$AN$1139,Z$2,)/VLOOKUP($E13,$D$6:$AN$1139,3,))*$F13)</f>
        <v>0</v>
      </c>
      <c r="AA13" s="64">
        <f t="shared" si="1"/>
        <v>0</v>
      </c>
      <c r="AB13" s="59" t="str">
        <f t="shared" si="2"/>
        <v>ok</v>
      </c>
    </row>
    <row r="14" spans="1:28">
      <c r="A14" s="69" t="s">
        <v>1288</v>
      </c>
      <c r="C14" s="61" t="s">
        <v>982</v>
      </c>
      <c r="D14" s="61" t="s">
        <v>375</v>
      </c>
      <c r="E14" s="61" t="s">
        <v>1114</v>
      </c>
      <c r="F14" s="80">
        <f>VLOOKUP(C14,'Functional Assignment'!$C$2:$AP$778,'Functional Assignment'!$M$2,)</f>
        <v>0</v>
      </c>
      <c r="G14" s="80">
        <f>IF(VLOOKUP($E14,$D$6:$AN$1139,3,)=0,0,(VLOOKUP($E14,$D$6:$AN$1139,G$2,)/VLOOKUP($E14,$D$6:$AN$1139,3,))*$F14)</f>
        <v>0</v>
      </c>
      <c r="H14" s="80">
        <f>IF(VLOOKUP($E14,$D$6:$AN$1139,3,)=0,0,(VLOOKUP($E14,$D$6:$AN$1139,H$2,)/VLOOKUP($E14,$D$6:$AN$1139,3,))*$F14)</f>
        <v>0</v>
      </c>
      <c r="I14" s="80">
        <f>IF(VLOOKUP($E14,$D$6:$AN$1139,3,)=0,0,(VLOOKUP($E14,$D$6:$AN$1139,I$2,)/VLOOKUP($E14,$D$6:$AN$1139,3,))*$F14)</f>
        <v>0</v>
      </c>
      <c r="J14" s="80">
        <f>IF(VLOOKUP($E14,$D$6:$AN$1139,3,)=0,0,(VLOOKUP($E14,$D$6:$AN$1139,J$2,)/VLOOKUP($E14,$D$6:$AN$1139,3,))*$F14)</f>
        <v>0</v>
      </c>
      <c r="K14" s="80">
        <f>IF(VLOOKUP($E14,$D$6:$AN$1139,3,)=0,0,(VLOOKUP($E14,$D$6:$AN$1139,K$2,)/VLOOKUP($E14,$D$6:$AN$1139,3,))*$F14)</f>
        <v>0</v>
      </c>
      <c r="L14" s="80">
        <f>IF(VLOOKUP($E14,$D$6:$AN$1139,3,)=0,0,(VLOOKUP($E14,$D$6:$AN$1139,L$2,)/VLOOKUP($E14,$D$6:$AN$1139,3,))*$F14)</f>
        <v>0</v>
      </c>
      <c r="M14" s="80">
        <f>IF(VLOOKUP($E14,$D$6:$AN$1139,3,)=0,0,(VLOOKUP($E14,$D$6:$AN$1139,M$2,)/VLOOKUP($E14,$D$6:$AN$1139,3,))*$F14)</f>
        <v>0</v>
      </c>
      <c r="N14" s="80">
        <f>IF(VLOOKUP($E14,$D$6:$AN$1139,3,)=0,0,(VLOOKUP($E14,$D$6:$AN$1139,N$2,)/VLOOKUP($E14,$D$6:$AN$1139,3,))*$F14)</f>
        <v>0</v>
      </c>
      <c r="O14" s="80">
        <f>IF(VLOOKUP($E14,$D$6:$AN$1139,3,)=0,0,(VLOOKUP($E14,$D$6:$AN$1139,O$2,)/VLOOKUP($E14,$D$6:$AN$1139,3,))*$F14)</f>
        <v>0</v>
      </c>
      <c r="P14" s="80">
        <f>IF(VLOOKUP($E14,$D$6:$AN$1139,3,)=0,0,(VLOOKUP($E14,$D$6:$AN$1139,P$2,)/VLOOKUP($E14,$D$6:$AN$1139,3,))*$F14)</f>
        <v>0</v>
      </c>
      <c r="Q14" s="80">
        <f>IF(VLOOKUP($E14,$D$6:$AN$1139,3,)=0,0,(VLOOKUP($E14,$D$6:$AN$1139,Q$2,)/VLOOKUP($E14,$D$6:$AN$1139,3,))*$F14)</f>
        <v>0</v>
      </c>
      <c r="R14" s="80">
        <f>IF(VLOOKUP($E14,$D$6:$AN$1139,3,)=0,0,(VLOOKUP($E14,$D$6:$AN$1139,R$2,)/VLOOKUP($E14,$D$6:$AN$1139,3,))*$F14)</f>
        <v>0</v>
      </c>
      <c r="S14" s="80">
        <f>IF(VLOOKUP($E14,$D$6:$AN$1139,3,)=0,0,(VLOOKUP($E14,$D$6:$AN$1139,S$2,)/VLOOKUP($E14,$D$6:$AN$1139,3,))*$F14)</f>
        <v>0</v>
      </c>
      <c r="T14" s="80">
        <f>IF(VLOOKUP($E14,$D$6:$AN$1139,3,)=0,0,(VLOOKUP($E14,$D$6:$AN$1139,T$2,)/VLOOKUP($E14,$D$6:$AN$1139,3,))*$F14)</f>
        <v>0</v>
      </c>
      <c r="U14" s="80">
        <f>IF(VLOOKUP($E14,$D$6:$AN$1139,3,)=0,0,(VLOOKUP($E14,$D$6:$AN$1139,U$2,)/VLOOKUP($E14,$D$6:$AN$1139,3,))*$F14)</f>
        <v>0</v>
      </c>
      <c r="V14" s="80">
        <f>IF(VLOOKUP($E14,$D$6:$AN$1139,3,)=0,0,(VLOOKUP($E14,$D$6:$AN$1139,V$2,)/VLOOKUP($E14,$D$6:$AN$1139,3,))*$F14)</f>
        <v>0</v>
      </c>
      <c r="W14" s="80">
        <f>IF(VLOOKUP($E14,$D$6:$AN$1139,3,)=0,0,(VLOOKUP($E14,$D$6:$AN$1139,W$2,)/VLOOKUP($E14,$D$6:$AN$1139,3,))*$F14)</f>
        <v>0</v>
      </c>
      <c r="X14" s="64">
        <f>IF(VLOOKUP($E14,$D$6:$AN$1139,3,)=0,0,(VLOOKUP($E14,$D$6:$AN$1139,X$2,)/VLOOKUP($E14,$D$6:$AN$1139,3,))*$F14)</f>
        <v>0</v>
      </c>
      <c r="Y14" s="64">
        <f>IF(VLOOKUP($E14,$D$6:$AN$1139,3,)=0,0,(VLOOKUP($E14,$D$6:$AN$1139,Y$2,)/VLOOKUP($E14,$D$6:$AN$1139,3,))*$F14)</f>
        <v>0</v>
      </c>
      <c r="Z14" s="64">
        <f>IF(VLOOKUP($E14,$D$6:$AN$1139,3,)=0,0,(VLOOKUP($E14,$D$6:$AN$1139,Z$2,)/VLOOKUP($E14,$D$6:$AN$1139,3,))*$F14)</f>
        <v>0</v>
      </c>
      <c r="AA14" s="64">
        <f t="shared" si="1"/>
        <v>0</v>
      </c>
      <c r="AB14" s="59" t="str">
        <f t="shared" si="2"/>
        <v>ok</v>
      </c>
    </row>
    <row r="15" spans="1:28">
      <c r="A15" s="61" t="s">
        <v>392</v>
      </c>
      <c r="D15" s="61" t="s">
        <v>1115</v>
      </c>
      <c r="F15" s="77">
        <f>SUM(F9:F14)</f>
        <v>2439122059.3567362</v>
      </c>
      <c r="G15" s="77">
        <f t="shared" ref="G15:P15" si="3">SUM(G9:G14)</f>
        <v>1096513442.7183809</v>
      </c>
      <c r="H15" s="77">
        <f t="shared" si="3"/>
        <v>270928479.64706129</v>
      </c>
      <c r="I15" s="77">
        <f t="shared" si="3"/>
        <v>0</v>
      </c>
      <c r="J15" s="77">
        <f t="shared" si="3"/>
        <v>28364858.321494501</v>
      </c>
      <c r="K15" s="77">
        <f t="shared" si="3"/>
        <v>355633320.27910078</v>
      </c>
      <c r="L15" s="77">
        <f t="shared" si="3"/>
        <v>0</v>
      </c>
      <c r="M15" s="77">
        <f t="shared" si="3"/>
        <v>0</v>
      </c>
      <c r="N15" s="77">
        <f t="shared" si="3"/>
        <v>325848891.92656052</v>
      </c>
      <c r="O15" s="77">
        <f>SUM(O9:O14)</f>
        <v>179224926.58890209</v>
      </c>
      <c r="P15" s="77">
        <f t="shared" si="3"/>
        <v>125763704.1709502</v>
      </c>
      <c r="Q15" s="77">
        <f t="shared" ref="Q15:Z15" si="4">SUM(Q9:Q14)</f>
        <v>18924436.650869139</v>
      </c>
      <c r="R15" s="77">
        <f t="shared" si="4"/>
        <v>11512380.938896488</v>
      </c>
      <c r="S15" s="77">
        <f t="shared" si="4"/>
        <v>25176467.929046277</v>
      </c>
      <c r="T15" s="77">
        <f t="shared" si="4"/>
        <v>621553.17109458614</v>
      </c>
      <c r="U15" s="77">
        <f t="shared" si="4"/>
        <v>609597.01437940926</v>
      </c>
      <c r="V15" s="77">
        <f t="shared" si="4"/>
        <v>0</v>
      </c>
      <c r="W15" s="77">
        <f t="shared" si="4"/>
        <v>0</v>
      </c>
      <c r="X15" s="63">
        <f t="shared" si="4"/>
        <v>0</v>
      </c>
      <c r="Y15" s="63">
        <f t="shared" si="4"/>
        <v>0</v>
      </c>
      <c r="Z15" s="63">
        <f t="shared" si="4"/>
        <v>0</v>
      </c>
      <c r="AA15" s="65">
        <f t="shared" si="1"/>
        <v>2439122059.3567367</v>
      </c>
      <c r="AB15" s="59" t="str">
        <f t="shared" si="2"/>
        <v>ok</v>
      </c>
    </row>
    <row r="16" spans="1:28">
      <c r="F16" s="80"/>
      <c r="G16" s="80"/>
    </row>
    <row r="17" spans="1:28" ht="15">
      <c r="A17" s="66" t="s">
        <v>1154</v>
      </c>
      <c r="F17" s="80"/>
      <c r="G17" s="80"/>
    </row>
    <row r="18" spans="1:28">
      <c r="A18" s="69" t="s">
        <v>362</v>
      </c>
      <c r="C18" s="61" t="s">
        <v>982</v>
      </c>
      <c r="D18" s="61" t="s">
        <v>365</v>
      </c>
      <c r="E18" s="61" t="s">
        <v>880</v>
      </c>
      <c r="F18" s="77">
        <f>VLOOKUP(C18,'Functional Assignment'!$C$2:$AP$778,'Functional Assignment'!$N$2,)</f>
        <v>152811150.45287725</v>
      </c>
      <c r="G18" s="77">
        <f>IF(VLOOKUP($E18,$D$6:$AN$1139,3,)=0,0,(VLOOKUP($E18,$D$6:$AN$1139,G$2,)/VLOOKUP($E18,$D$6:$AN$1139,3,))*$F18)</f>
        <v>54552275.595341861</v>
      </c>
      <c r="H18" s="77">
        <f>IF(VLOOKUP($E18,$D$6:$AN$1139,3,)=0,0,(VLOOKUP($E18,$D$6:$AN$1139,H$2,)/VLOOKUP($E18,$D$6:$AN$1139,3,))*$F18)</f>
        <v>17704597.677243374</v>
      </c>
      <c r="I18" s="77">
        <f>IF(VLOOKUP($E18,$D$6:$AN$1139,3,)=0,0,(VLOOKUP($E18,$D$6:$AN$1139,I$2,)/VLOOKUP($E18,$D$6:$AN$1139,3,))*$F18)</f>
        <v>0</v>
      </c>
      <c r="J18" s="77">
        <f>IF(VLOOKUP($E18,$D$6:$AN$1139,3,)=0,0,(VLOOKUP($E18,$D$6:$AN$1139,J$2,)/VLOOKUP($E18,$D$6:$AN$1139,3,))*$F18)</f>
        <v>2038957.3965576168</v>
      </c>
      <c r="K18" s="77">
        <f>IF(VLOOKUP($E18,$D$6:$AN$1139,3,)=0,0,(VLOOKUP($E18,$D$6:$AN$1139,K$2,)/VLOOKUP($E18,$D$6:$AN$1139,3,))*$F18)</f>
        <v>25133361.621577445</v>
      </c>
      <c r="L18" s="77">
        <f>IF(VLOOKUP($E18,$D$6:$AN$1139,3,)=0,0,(VLOOKUP($E18,$D$6:$AN$1139,L$2,)/VLOOKUP($E18,$D$6:$AN$1139,3,))*$F18)</f>
        <v>0</v>
      </c>
      <c r="M18" s="77">
        <f>IF(VLOOKUP($E18,$D$6:$AN$1139,3,)=0,0,(VLOOKUP($E18,$D$6:$AN$1139,M$2,)/VLOOKUP($E18,$D$6:$AN$1139,3,))*$F18)</f>
        <v>0</v>
      </c>
      <c r="N18" s="77">
        <f>IF(VLOOKUP($E18,$D$6:$AN$1139,3,)=0,0,(VLOOKUP($E18,$D$6:$AN$1139,N$2,)/VLOOKUP($E18,$D$6:$AN$1139,3,))*$F18)</f>
        <v>25565046.600832358</v>
      </c>
      <c r="O18" s="77">
        <f>IF(VLOOKUP($E18,$D$6:$AN$1139,3,)=0,0,(VLOOKUP($E18,$D$6:$AN$1139,O$2,)/VLOOKUP($E18,$D$6:$AN$1139,3,))*$F18)</f>
        <v>13301139.113037426</v>
      </c>
      <c r="P18" s="77">
        <f>IF(VLOOKUP($E18,$D$6:$AN$1139,3,)=0,0,(VLOOKUP($E18,$D$6:$AN$1139,P$2,)/VLOOKUP($E18,$D$6:$AN$1139,3,))*$F18)</f>
        <v>10762441.039299257</v>
      </c>
      <c r="Q18" s="77">
        <f>IF(VLOOKUP($E18,$D$6:$AN$1139,3,)=0,0,(VLOOKUP($E18,$D$6:$AN$1139,Q$2,)/VLOOKUP($E18,$D$6:$AN$1139,3,))*$F18)</f>
        <v>1374853.501097047</v>
      </c>
      <c r="R18" s="77">
        <f>IF(VLOOKUP($E18,$D$6:$AN$1139,3,)=0,0,(VLOOKUP($E18,$D$6:$AN$1139,R$2,)/VLOOKUP($E18,$D$6:$AN$1139,3,))*$F18)</f>
        <v>720394.58953141689</v>
      </c>
      <c r="S18" s="77">
        <f>IF(VLOOKUP($E18,$D$6:$AN$1139,3,)=0,0,(VLOOKUP($E18,$D$6:$AN$1139,S$2,)/VLOOKUP($E18,$D$6:$AN$1139,3,))*$F18)</f>
        <v>1574389.4423709188</v>
      </c>
      <c r="T18" s="77">
        <f>IF(VLOOKUP($E18,$D$6:$AN$1139,3,)=0,0,(VLOOKUP($E18,$D$6:$AN$1139,T$2,)/VLOOKUP($E18,$D$6:$AN$1139,3,))*$F18)</f>
        <v>44014.397485803289</v>
      </c>
      <c r="U18" s="77">
        <f>IF(VLOOKUP($E18,$D$6:$AN$1139,3,)=0,0,(VLOOKUP($E18,$D$6:$AN$1139,U$2,)/VLOOKUP($E18,$D$6:$AN$1139,3,))*$F18)</f>
        <v>39679.478502746031</v>
      </c>
      <c r="V18" s="77">
        <f>IF(VLOOKUP($E18,$D$6:$AN$1139,3,)=0,0,(VLOOKUP($E18,$D$6:$AN$1139,V$2,)/VLOOKUP($E18,$D$6:$AN$1139,3,))*$F18)</f>
        <v>0</v>
      </c>
      <c r="W18" s="77">
        <f>IF(VLOOKUP($E18,$D$6:$AN$1139,3,)=0,0,(VLOOKUP($E18,$D$6:$AN$1139,W$2,)/VLOOKUP($E18,$D$6:$AN$1139,3,))*$F18)</f>
        <v>0</v>
      </c>
      <c r="X18" s="63">
        <f>IF(VLOOKUP($E18,$D$6:$AN$1139,3,)=0,0,(VLOOKUP($E18,$D$6:$AN$1139,X$2,)/VLOOKUP($E18,$D$6:$AN$1139,3,))*$F18)</f>
        <v>0</v>
      </c>
      <c r="Y18" s="63">
        <f>IF(VLOOKUP($E18,$D$6:$AN$1139,3,)=0,0,(VLOOKUP($E18,$D$6:$AN$1139,Y$2,)/VLOOKUP($E18,$D$6:$AN$1139,3,))*$F18)</f>
        <v>0</v>
      </c>
      <c r="Z18" s="63">
        <f>IF(VLOOKUP($E18,$D$6:$AN$1139,3,)=0,0,(VLOOKUP($E18,$D$6:$AN$1139,Z$2,)/VLOOKUP($E18,$D$6:$AN$1139,3,))*$F18)</f>
        <v>0</v>
      </c>
      <c r="AA18" s="65">
        <f>SUM(G18:Z18)</f>
        <v>152811150.45287728</v>
      </c>
      <c r="AB18" s="59" t="str">
        <f>IF(ABS(F18-AA18)&lt;0.01,"ok","err")</f>
        <v>ok</v>
      </c>
    </row>
    <row r="19" spans="1:28">
      <c r="A19" s="69" t="s">
        <v>364</v>
      </c>
      <c r="C19" s="61" t="s">
        <v>982</v>
      </c>
      <c r="D19" s="61" t="s">
        <v>366</v>
      </c>
      <c r="E19" s="61" t="s">
        <v>189</v>
      </c>
      <c r="F19" s="80">
        <f>VLOOKUP(C19,'Functional Assignment'!$C$2:$AP$778,'Functional Assignment'!$O$2,)</f>
        <v>148908977.87662521</v>
      </c>
      <c r="G19" s="80">
        <f>IF(VLOOKUP($E19,$D$6:$AN$1139,3,)=0,0,(VLOOKUP($E19,$D$6:$AN$1139,G$2,)/VLOOKUP($E19,$D$6:$AN$1139,3,))*$F19)</f>
        <v>77983211.468629763</v>
      </c>
      <c r="H19" s="80">
        <f>IF(VLOOKUP($E19,$D$6:$AN$1139,3,)=0,0,(VLOOKUP($E19,$D$6:$AN$1139,H$2,)/VLOOKUP($E19,$D$6:$AN$1139,3,))*$F19)</f>
        <v>12216777.22259465</v>
      </c>
      <c r="I19" s="80">
        <f>IF(VLOOKUP($E19,$D$6:$AN$1139,3,)=0,0,(VLOOKUP($E19,$D$6:$AN$1139,I$2,)/VLOOKUP($E19,$D$6:$AN$1139,3,))*$F19)</f>
        <v>0</v>
      </c>
      <c r="J19" s="80">
        <f>IF(VLOOKUP($E19,$D$6:$AN$1139,3,)=0,0,(VLOOKUP($E19,$D$6:$AN$1139,J$2,)/VLOOKUP($E19,$D$6:$AN$1139,3,))*$F19)</f>
        <v>1457099.2341668396</v>
      </c>
      <c r="K19" s="80">
        <f>IF(VLOOKUP($E19,$D$6:$AN$1139,3,)=0,0,(VLOOKUP($E19,$D$6:$AN$1139,K$2,)/VLOOKUP($E19,$D$6:$AN$1139,3,))*$F19)</f>
        <v>18838281.339751303</v>
      </c>
      <c r="L19" s="80">
        <f>IF(VLOOKUP($E19,$D$6:$AN$1139,3,)=0,0,(VLOOKUP($E19,$D$6:$AN$1139,L$2,)/VLOOKUP($E19,$D$6:$AN$1139,3,))*$F19)</f>
        <v>0</v>
      </c>
      <c r="M19" s="80">
        <f>IF(VLOOKUP($E19,$D$6:$AN$1139,3,)=0,0,(VLOOKUP($E19,$D$6:$AN$1139,M$2,)/VLOOKUP($E19,$D$6:$AN$1139,3,))*$F19)</f>
        <v>0</v>
      </c>
      <c r="N19" s="80">
        <f>IF(VLOOKUP($E19,$D$6:$AN$1139,3,)=0,0,(VLOOKUP($E19,$D$6:$AN$1139,N$2,)/VLOOKUP($E19,$D$6:$AN$1139,3,))*$F19)</f>
        <v>16225928.023000762</v>
      </c>
      <c r="O19" s="80">
        <f>IF(VLOOKUP($E19,$D$6:$AN$1139,3,)=0,0,(VLOOKUP($E19,$D$6:$AN$1139,O$2,)/VLOOKUP($E19,$D$6:$AN$1139,3,))*$F19)</f>
        <v>9108295.5481765065</v>
      </c>
      <c r="P19" s="80">
        <f>IF(VLOOKUP($E19,$D$6:$AN$1139,3,)=0,0,(VLOOKUP($E19,$D$6:$AN$1139,P$2,)/VLOOKUP($E19,$D$6:$AN$1139,3,))*$F19)</f>
        <v>8052244.7561023152</v>
      </c>
      <c r="Q19" s="80">
        <f>IF(VLOOKUP($E19,$D$6:$AN$1139,3,)=0,0,(VLOOKUP($E19,$D$6:$AN$1139,Q$2,)/VLOOKUP($E19,$D$6:$AN$1139,3,))*$F19)</f>
        <v>1201679.2677975153</v>
      </c>
      <c r="R19" s="80">
        <f>IF(VLOOKUP($E19,$D$6:$AN$1139,3,)=0,0,(VLOOKUP($E19,$D$6:$AN$1139,R$2,)/VLOOKUP($E19,$D$6:$AN$1139,3,))*$F19)</f>
        <v>773590.19151015335</v>
      </c>
      <c r="S19" s="80">
        <f>IF(VLOOKUP($E19,$D$6:$AN$1139,3,)=0,0,(VLOOKUP($E19,$D$6:$AN$1139,S$2,)/VLOOKUP($E19,$D$6:$AN$1139,3,))*$F19)</f>
        <v>2933501.5716594225</v>
      </c>
      <c r="T19" s="80">
        <f>IF(VLOOKUP($E19,$D$6:$AN$1139,3,)=0,0,(VLOOKUP($E19,$D$6:$AN$1139,T$2,)/VLOOKUP($E19,$D$6:$AN$1139,3,))*$F19)</f>
        <v>67275.794713348776</v>
      </c>
      <c r="U19" s="80">
        <f>IF(VLOOKUP($E19,$D$6:$AN$1139,3,)=0,0,(VLOOKUP($E19,$D$6:$AN$1139,U$2,)/VLOOKUP($E19,$D$6:$AN$1139,3,))*$F19)</f>
        <v>51093.458522640678</v>
      </c>
      <c r="V19" s="80">
        <f>IF(VLOOKUP($E19,$D$6:$AN$1139,3,)=0,0,(VLOOKUP($E19,$D$6:$AN$1139,V$2,)/VLOOKUP($E19,$D$6:$AN$1139,3,))*$F19)</f>
        <v>0</v>
      </c>
      <c r="W19" s="80">
        <f>IF(VLOOKUP($E19,$D$6:$AN$1139,3,)=0,0,(VLOOKUP($E19,$D$6:$AN$1139,W$2,)/VLOOKUP($E19,$D$6:$AN$1139,3,))*$F19)</f>
        <v>0</v>
      </c>
      <c r="X19" s="64">
        <f>IF(VLOOKUP($E19,$D$6:$AN$1139,3,)=0,0,(VLOOKUP($E19,$D$6:$AN$1139,X$2,)/VLOOKUP($E19,$D$6:$AN$1139,3,))*$F19)</f>
        <v>0</v>
      </c>
      <c r="Y19" s="64">
        <f>IF(VLOOKUP($E19,$D$6:$AN$1139,3,)=0,0,(VLOOKUP($E19,$D$6:$AN$1139,Y$2,)/VLOOKUP($E19,$D$6:$AN$1139,3,))*$F19)</f>
        <v>0</v>
      </c>
      <c r="Z19" s="64">
        <f>IF(VLOOKUP($E19,$D$6:$AN$1139,3,)=0,0,(VLOOKUP($E19,$D$6:$AN$1139,Z$2,)/VLOOKUP($E19,$D$6:$AN$1139,3,))*$F19)</f>
        <v>0</v>
      </c>
      <c r="AA19" s="64">
        <f>SUM(G19:Z19)</f>
        <v>148908977.87662524</v>
      </c>
      <c r="AB19" s="59" t="str">
        <f>IF(ABS(F19-AA19)&lt;0.01,"ok","err")</f>
        <v>ok</v>
      </c>
    </row>
    <row r="20" spans="1:28">
      <c r="A20" s="69" t="s">
        <v>363</v>
      </c>
      <c r="C20" s="61" t="s">
        <v>982</v>
      </c>
      <c r="D20" s="61" t="s">
        <v>367</v>
      </c>
      <c r="E20" s="61" t="s">
        <v>192</v>
      </c>
      <c r="F20" s="80">
        <f>VLOOKUP(C20,'Functional Assignment'!$C$2:$AP$778,'Functional Assignment'!$P$2,)</f>
        <v>135008980.95163128</v>
      </c>
      <c r="G20" s="80">
        <f>IF(VLOOKUP($E20,$D$6:$AN$1139,3,)=0,0,(VLOOKUP($E20,$D$6:$AN$1139,G$2,)/VLOOKUP($E20,$D$6:$AN$1139,3,))*$F20)</f>
        <v>63797179.97749728</v>
      </c>
      <c r="H20" s="80">
        <f>IF(VLOOKUP($E20,$D$6:$AN$1139,3,)=0,0,(VLOOKUP($E20,$D$6:$AN$1139,H$2,)/VLOOKUP($E20,$D$6:$AN$1139,3,))*$F20)</f>
        <v>18588847.514516141</v>
      </c>
      <c r="I20" s="80">
        <f>IF(VLOOKUP($E20,$D$6:$AN$1139,3,)=0,0,(VLOOKUP($E20,$D$6:$AN$1139,I$2,)/VLOOKUP($E20,$D$6:$AN$1139,3,))*$F20)</f>
        <v>0</v>
      </c>
      <c r="J20" s="80">
        <f>IF(VLOOKUP($E20,$D$6:$AN$1139,3,)=0,0,(VLOOKUP($E20,$D$6:$AN$1139,J$2,)/VLOOKUP($E20,$D$6:$AN$1139,3,))*$F20)</f>
        <v>1582721.3099329467</v>
      </c>
      <c r="K20" s="80">
        <f>IF(VLOOKUP($E20,$D$6:$AN$1139,3,)=0,0,(VLOOKUP($E20,$D$6:$AN$1139,K$2,)/VLOOKUP($E20,$D$6:$AN$1139,3,))*$F20)</f>
        <v>19705130.654971868</v>
      </c>
      <c r="L20" s="80">
        <f>IF(VLOOKUP($E20,$D$6:$AN$1139,3,)=0,0,(VLOOKUP($E20,$D$6:$AN$1139,L$2,)/VLOOKUP($E20,$D$6:$AN$1139,3,))*$F20)</f>
        <v>0</v>
      </c>
      <c r="M20" s="80">
        <f>IF(VLOOKUP($E20,$D$6:$AN$1139,3,)=0,0,(VLOOKUP($E20,$D$6:$AN$1139,M$2,)/VLOOKUP($E20,$D$6:$AN$1139,3,))*$F20)</f>
        <v>0</v>
      </c>
      <c r="N20" s="80">
        <f>IF(VLOOKUP($E20,$D$6:$AN$1139,3,)=0,0,(VLOOKUP($E20,$D$6:$AN$1139,N$2,)/VLOOKUP($E20,$D$6:$AN$1139,3,))*$F20)</f>
        <v>16552844.532499572</v>
      </c>
      <c r="O20" s="80">
        <f>IF(VLOOKUP($E20,$D$6:$AN$1139,3,)=0,0,(VLOOKUP($E20,$D$6:$AN$1139,O$2,)/VLOOKUP($E20,$D$6:$AN$1139,3,))*$F20)</f>
        <v>9681104.7399960589</v>
      </c>
      <c r="P20" s="80">
        <f>IF(VLOOKUP($E20,$D$6:$AN$1139,3,)=0,0,(VLOOKUP($E20,$D$6:$AN$1139,P$2,)/VLOOKUP($E20,$D$6:$AN$1139,3,))*$F20)</f>
        <v>3703527.383712654</v>
      </c>
      <c r="Q20" s="80">
        <f>IF(VLOOKUP($E20,$D$6:$AN$1139,3,)=0,0,(VLOOKUP($E20,$D$6:$AN$1139,Q$2,)/VLOOKUP($E20,$D$6:$AN$1139,3,))*$F20)</f>
        <v>811921.0112172009</v>
      </c>
      <c r="R20" s="80">
        <f>IF(VLOOKUP($E20,$D$6:$AN$1139,3,)=0,0,(VLOOKUP($E20,$D$6:$AN$1139,R$2,)/VLOOKUP($E20,$D$6:$AN$1139,3,))*$F20)</f>
        <v>567327.34307383117</v>
      </c>
      <c r="S20" s="80">
        <f>IF(VLOOKUP($E20,$D$6:$AN$1139,3,)=0,0,(VLOOKUP($E20,$D$6:$AN$1139,S$2,)/VLOOKUP($E20,$D$6:$AN$1139,3,))*$F20)</f>
        <v>0</v>
      </c>
      <c r="T20" s="80">
        <f>IF(VLOOKUP($E20,$D$6:$AN$1139,3,)=0,0,(VLOOKUP($E20,$D$6:$AN$1139,T$2,)/VLOOKUP($E20,$D$6:$AN$1139,3,))*$F20)</f>
        <v>0</v>
      </c>
      <c r="U20" s="80">
        <f>IF(VLOOKUP($E20,$D$6:$AN$1139,3,)=0,0,(VLOOKUP($E20,$D$6:$AN$1139,U$2,)/VLOOKUP($E20,$D$6:$AN$1139,3,))*$F20)</f>
        <v>18376.484213733143</v>
      </c>
      <c r="V20" s="80">
        <f>IF(VLOOKUP($E20,$D$6:$AN$1139,3,)=0,0,(VLOOKUP($E20,$D$6:$AN$1139,V$2,)/VLOOKUP($E20,$D$6:$AN$1139,3,))*$F20)</f>
        <v>0</v>
      </c>
      <c r="W20" s="80">
        <f>IF(VLOOKUP($E20,$D$6:$AN$1139,3,)=0,0,(VLOOKUP($E20,$D$6:$AN$1139,W$2,)/VLOOKUP($E20,$D$6:$AN$1139,3,))*$F20)</f>
        <v>0</v>
      </c>
      <c r="X20" s="64">
        <f>IF(VLOOKUP($E20,$D$6:$AN$1139,3,)=0,0,(VLOOKUP($E20,$D$6:$AN$1139,X$2,)/VLOOKUP($E20,$D$6:$AN$1139,3,))*$F20)</f>
        <v>0</v>
      </c>
      <c r="Y20" s="64">
        <f>IF(VLOOKUP($E20,$D$6:$AN$1139,3,)=0,0,(VLOOKUP($E20,$D$6:$AN$1139,Y$2,)/VLOOKUP($E20,$D$6:$AN$1139,3,))*$F20)</f>
        <v>0</v>
      </c>
      <c r="Z20" s="64">
        <f>IF(VLOOKUP($E20,$D$6:$AN$1139,3,)=0,0,(VLOOKUP($E20,$D$6:$AN$1139,Z$2,)/VLOOKUP($E20,$D$6:$AN$1139,3,))*$F20)</f>
        <v>0</v>
      </c>
      <c r="AA20" s="64">
        <f>SUM(G20:Z20)</f>
        <v>135008980.95163131</v>
      </c>
      <c r="AB20" s="59" t="str">
        <f>IF(ABS(F20-AA20)&lt;0.01,"ok","err")</f>
        <v>ok</v>
      </c>
    </row>
    <row r="21" spans="1:28">
      <c r="A21" s="61" t="s">
        <v>1156</v>
      </c>
      <c r="D21" s="61" t="s">
        <v>368</v>
      </c>
      <c r="F21" s="77">
        <f t="shared" ref="F21:Y21" si="5">SUM(F18:F20)</f>
        <v>436729109.28113377</v>
      </c>
      <c r="G21" s="77">
        <f t="shared" si="5"/>
        <v>196332667.04146892</v>
      </c>
      <c r="H21" s="77">
        <f t="shared" si="5"/>
        <v>48510222.41435416</v>
      </c>
      <c r="I21" s="77">
        <f t="shared" si="5"/>
        <v>0</v>
      </c>
      <c r="J21" s="77">
        <f t="shared" si="5"/>
        <v>5078777.9406574033</v>
      </c>
      <c r="K21" s="77">
        <f t="shared" si="5"/>
        <v>63676773.616300613</v>
      </c>
      <c r="L21" s="77">
        <f t="shared" si="5"/>
        <v>0</v>
      </c>
      <c r="M21" s="77">
        <f t="shared" si="5"/>
        <v>0</v>
      </c>
      <c r="N21" s="77">
        <f t="shared" si="5"/>
        <v>58343819.156332694</v>
      </c>
      <c r="O21" s="77">
        <f>SUM(O18:O20)</f>
        <v>32090539.401209995</v>
      </c>
      <c r="P21" s="77">
        <f t="shared" si="5"/>
        <v>22518213.179114226</v>
      </c>
      <c r="Q21" s="77">
        <f t="shared" si="5"/>
        <v>3388453.7801117636</v>
      </c>
      <c r="R21" s="77">
        <f t="shared" si="5"/>
        <v>2061312.1241154014</v>
      </c>
      <c r="S21" s="77">
        <f t="shared" si="5"/>
        <v>4507891.0140303411</v>
      </c>
      <c r="T21" s="77">
        <f t="shared" si="5"/>
        <v>111290.19219915206</v>
      </c>
      <c r="U21" s="77">
        <f t="shared" si="5"/>
        <v>109149.42123911985</v>
      </c>
      <c r="V21" s="77">
        <f t="shared" si="5"/>
        <v>0</v>
      </c>
      <c r="W21" s="77">
        <f t="shared" si="5"/>
        <v>0</v>
      </c>
      <c r="X21" s="63">
        <f t="shared" si="5"/>
        <v>0</v>
      </c>
      <c r="Y21" s="63">
        <f t="shared" si="5"/>
        <v>0</v>
      </c>
      <c r="Z21" s="63">
        <f>SUM(Z18:Z20)</f>
        <v>0</v>
      </c>
      <c r="AA21" s="65">
        <f>SUM(G21:Z21)</f>
        <v>436729109.28113383</v>
      </c>
      <c r="AB21" s="59" t="str">
        <f>IF(ABS(F21-AA21)&lt;0.01,"ok","err")</f>
        <v>ok</v>
      </c>
    </row>
    <row r="22" spans="1:28">
      <c r="F22" s="80"/>
      <c r="G22" s="80"/>
    </row>
    <row r="23" spans="1:28" ht="15">
      <c r="A23" s="66" t="s">
        <v>350</v>
      </c>
      <c r="F23" s="80"/>
      <c r="G23" s="80"/>
    </row>
    <row r="24" spans="1:28">
      <c r="A24" s="69" t="s">
        <v>377</v>
      </c>
      <c r="C24" s="61" t="s">
        <v>982</v>
      </c>
      <c r="D24" s="61" t="s">
        <v>380</v>
      </c>
      <c r="E24" s="61" t="s">
        <v>133</v>
      </c>
      <c r="F24" s="77">
        <f>VLOOKUP(C24,'Functional Assignment'!$C$2:$AP$778,'Functional Assignment'!$Q$2,)</f>
        <v>0</v>
      </c>
      <c r="G24" s="77">
        <f>IF(VLOOKUP($E24,$D$6:$AN$1139,3,)=0,0,(VLOOKUP($E24,$D$6:$AN$1139,G$2,)/VLOOKUP($E24,$D$6:$AN$1139,3,))*$F24)</f>
        <v>0</v>
      </c>
      <c r="H24" s="77">
        <f>IF(VLOOKUP($E24,$D$6:$AN$1139,3,)=0,0,(VLOOKUP($E24,$D$6:$AN$1139,H$2,)/VLOOKUP($E24,$D$6:$AN$1139,3,))*$F24)</f>
        <v>0</v>
      </c>
      <c r="I24" s="77">
        <f>IF(VLOOKUP($E24,$D$6:$AN$1139,3,)=0,0,(VLOOKUP($E24,$D$6:$AN$1139,I$2,)/VLOOKUP($E24,$D$6:$AN$1139,3,))*$F24)</f>
        <v>0</v>
      </c>
      <c r="J24" s="77">
        <f>IF(VLOOKUP($E24,$D$6:$AN$1139,3,)=0,0,(VLOOKUP($E24,$D$6:$AN$1139,J$2,)/VLOOKUP($E24,$D$6:$AN$1139,3,))*$F24)</f>
        <v>0</v>
      </c>
      <c r="K24" s="77">
        <f>IF(VLOOKUP($E24,$D$6:$AN$1139,3,)=0,0,(VLOOKUP($E24,$D$6:$AN$1139,K$2,)/VLOOKUP($E24,$D$6:$AN$1139,3,))*$F24)</f>
        <v>0</v>
      </c>
      <c r="L24" s="77">
        <f>IF(VLOOKUP($E24,$D$6:$AN$1139,3,)=0,0,(VLOOKUP($E24,$D$6:$AN$1139,L$2,)/VLOOKUP($E24,$D$6:$AN$1139,3,))*$F24)</f>
        <v>0</v>
      </c>
      <c r="M24" s="77">
        <f>IF(VLOOKUP($E24,$D$6:$AN$1139,3,)=0,0,(VLOOKUP($E24,$D$6:$AN$1139,M$2,)/VLOOKUP($E24,$D$6:$AN$1139,3,))*$F24)</f>
        <v>0</v>
      </c>
      <c r="N24" s="77">
        <f>IF(VLOOKUP($E24,$D$6:$AN$1139,3,)=0,0,(VLOOKUP($E24,$D$6:$AN$1139,N$2,)/VLOOKUP($E24,$D$6:$AN$1139,3,))*$F24)</f>
        <v>0</v>
      </c>
      <c r="O24" s="77">
        <f>IF(VLOOKUP($E24,$D$6:$AN$1139,3,)=0,0,(VLOOKUP($E24,$D$6:$AN$1139,O$2,)/VLOOKUP($E24,$D$6:$AN$1139,3,))*$F24)</f>
        <v>0</v>
      </c>
      <c r="P24" s="77">
        <f>IF(VLOOKUP($E24,$D$6:$AN$1139,3,)=0,0,(VLOOKUP($E24,$D$6:$AN$1139,P$2,)/VLOOKUP($E24,$D$6:$AN$1139,3,))*$F24)</f>
        <v>0</v>
      </c>
      <c r="Q24" s="77">
        <f>IF(VLOOKUP($E24,$D$6:$AN$1139,3,)=0,0,(VLOOKUP($E24,$D$6:$AN$1139,Q$2,)/VLOOKUP($E24,$D$6:$AN$1139,3,))*$F24)</f>
        <v>0</v>
      </c>
      <c r="R24" s="77">
        <f>IF(VLOOKUP($E24,$D$6:$AN$1139,3,)=0,0,(VLOOKUP($E24,$D$6:$AN$1139,R$2,)/VLOOKUP($E24,$D$6:$AN$1139,3,))*$F24)</f>
        <v>0</v>
      </c>
      <c r="S24" s="77">
        <f>IF(VLOOKUP($E24,$D$6:$AN$1139,3,)=0,0,(VLOOKUP($E24,$D$6:$AN$1139,S$2,)/VLOOKUP($E24,$D$6:$AN$1139,3,))*$F24)</f>
        <v>0</v>
      </c>
      <c r="T24" s="77">
        <f>IF(VLOOKUP($E24,$D$6:$AN$1139,3,)=0,0,(VLOOKUP($E24,$D$6:$AN$1139,T$2,)/VLOOKUP($E24,$D$6:$AN$1139,3,))*$F24)</f>
        <v>0</v>
      </c>
      <c r="U24" s="77">
        <f>IF(VLOOKUP($E24,$D$6:$AN$1139,3,)=0,0,(VLOOKUP($E24,$D$6:$AN$1139,U$2,)/VLOOKUP($E24,$D$6:$AN$1139,3,))*$F24)</f>
        <v>0</v>
      </c>
      <c r="V24" s="77">
        <f>IF(VLOOKUP($E24,$D$6:$AN$1139,3,)=0,0,(VLOOKUP($E24,$D$6:$AN$1139,V$2,)/VLOOKUP($E24,$D$6:$AN$1139,3,))*$F24)</f>
        <v>0</v>
      </c>
      <c r="W24" s="77">
        <f>IF(VLOOKUP($E24,$D$6:$AN$1139,3,)=0,0,(VLOOKUP($E24,$D$6:$AN$1139,W$2,)/VLOOKUP($E24,$D$6:$AN$1139,3,))*$F24)</f>
        <v>0</v>
      </c>
      <c r="X24" s="63">
        <f>IF(VLOOKUP($E24,$D$6:$AN$1139,3,)=0,0,(VLOOKUP($E24,$D$6:$AN$1139,X$2,)/VLOOKUP($E24,$D$6:$AN$1139,3,))*$F24)</f>
        <v>0</v>
      </c>
      <c r="Y24" s="63">
        <f>IF(VLOOKUP($E24,$D$6:$AN$1139,3,)=0,0,(VLOOKUP($E24,$D$6:$AN$1139,Y$2,)/VLOOKUP($E24,$D$6:$AN$1139,3,))*$F24)</f>
        <v>0</v>
      </c>
      <c r="Z24" s="63">
        <f>IF(VLOOKUP($E24,$D$6:$AN$1139,3,)=0,0,(VLOOKUP($E24,$D$6:$AN$1139,Z$2,)/VLOOKUP($E24,$D$6:$AN$1139,3,))*$F24)</f>
        <v>0</v>
      </c>
      <c r="AA24" s="65">
        <f>SUM(G24:Z24)</f>
        <v>0</v>
      </c>
      <c r="AB24" s="59" t="str">
        <f>IF(ABS(F24-AA24)&lt;0.01,"ok","err")</f>
        <v>ok</v>
      </c>
    </row>
    <row r="25" spans="1:28">
      <c r="F25" s="80"/>
    </row>
    <row r="26" spans="1:28" ht="15">
      <c r="A26" s="66" t="s">
        <v>351</v>
      </c>
      <c r="F26" s="80"/>
      <c r="G26" s="80"/>
    </row>
    <row r="27" spans="1:28">
      <c r="A27" s="69" t="s">
        <v>379</v>
      </c>
      <c r="C27" s="61" t="s">
        <v>982</v>
      </c>
      <c r="D27" s="61" t="s">
        <v>381</v>
      </c>
      <c r="E27" s="61" t="s">
        <v>133</v>
      </c>
      <c r="F27" s="77">
        <f>VLOOKUP(C27,'Functional Assignment'!$C$2:$AP$778,'Functional Assignment'!$R$2,)</f>
        <v>155297976.98302206</v>
      </c>
      <c r="G27" s="77">
        <f>IF(VLOOKUP($E27,$D$6:$AN$1139,3,)=0,0,(VLOOKUP($E27,$D$6:$AN$1139,G$2,)/VLOOKUP($E27,$D$6:$AN$1139,3,))*$F27)</f>
        <v>69976822.184545651</v>
      </c>
      <c r="H27" s="77">
        <f>IF(VLOOKUP($E27,$D$6:$AN$1139,3,)=0,0,(VLOOKUP($E27,$D$6:$AN$1139,H$2,)/VLOOKUP($E27,$D$6:$AN$1139,3,))*$F27)</f>
        <v>19468596.399490803</v>
      </c>
      <c r="I27" s="77">
        <f>IF(VLOOKUP($E27,$D$6:$AN$1139,3,)=0,0,(VLOOKUP($E27,$D$6:$AN$1139,I$2,)/VLOOKUP($E27,$D$6:$AN$1139,3,))*$F27)</f>
        <v>0</v>
      </c>
      <c r="J27" s="77">
        <f>IF(VLOOKUP($E27,$D$6:$AN$1139,3,)=0,0,(VLOOKUP($E27,$D$6:$AN$1139,J$2,)/VLOOKUP($E27,$D$6:$AN$1139,3,))*$F27)</f>
        <v>1672909.951545509</v>
      </c>
      <c r="K27" s="77">
        <f>IF(VLOOKUP($E27,$D$6:$AN$1139,3,)=0,0,(VLOOKUP($E27,$D$6:$AN$1139,K$2,)/VLOOKUP($E27,$D$6:$AN$1139,3,))*$F27)</f>
        <v>20672986.577618361</v>
      </c>
      <c r="L27" s="77">
        <f>IF(VLOOKUP($E27,$D$6:$AN$1139,3,)=0,0,(VLOOKUP($E27,$D$6:$AN$1139,L$2,)/VLOOKUP($E27,$D$6:$AN$1139,3,))*$F27)</f>
        <v>0</v>
      </c>
      <c r="M27" s="77">
        <f>IF(VLOOKUP($E27,$D$6:$AN$1139,3,)=0,0,(VLOOKUP($E27,$D$6:$AN$1139,M$2,)/VLOOKUP($E27,$D$6:$AN$1139,3,))*$F27)</f>
        <v>0</v>
      </c>
      <c r="N27" s="77">
        <f>IF(VLOOKUP($E27,$D$6:$AN$1139,3,)=0,0,(VLOOKUP($E27,$D$6:$AN$1139,N$2,)/VLOOKUP($E27,$D$6:$AN$1139,3,))*$F27)</f>
        <v>20299892.0438389</v>
      </c>
      <c r="O27" s="77">
        <f>IF(VLOOKUP($E27,$D$6:$AN$1139,3,)=0,0,(VLOOKUP($E27,$D$6:$AN$1139,O$2,)/VLOOKUP($E27,$D$6:$AN$1139,3,))*$F27)</f>
        <v>10432249.990365729</v>
      </c>
      <c r="P27" s="77">
        <f>IF(VLOOKUP($E27,$D$6:$AN$1139,3,)=0,0,(VLOOKUP($E27,$D$6:$AN$1139,P$2,)/VLOOKUP($E27,$D$6:$AN$1139,3,))*$F27)</f>
        <v>9097484.7534163948</v>
      </c>
      <c r="Q27" s="77">
        <f>IF(VLOOKUP($E27,$D$6:$AN$1139,3,)=0,0,(VLOOKUP($E27,$D$6:$AN$1139,Q$2,)/VLOOKUP($E27,$D$6:$AN$1139,3,))*$F27)</f>
        <v>1178227.7668747313</v>
      </c>
      <c r="R27" s="77">
        <f>IF(VLOOKUP($E27,$D$6:$AN$1139,3,)=0,0,(VLOOKUP($E27,$D$6:$AN$1139,R$2,)/VLOOKUP($E27,$D$6:$AN$1139,3,))*$F27)</f>
        <v>607177.0644238675</v>
      </c>
      <c r="S27" s="77">
        <f>IF(VLOOKUP($E27,$D$6:$AN$1139,3,)=0,0,(VLOOKUP($E27,$D$6:$AN$1139,S$2,)/VLOOKUP($E27,$D$6:$AN$1139,3,))*$F27)</f>
        <v>1818921.3919309627</v>
      </c>
      <c r="T27" s="77">
        <f>IF(VLOOKUP($E27,$D$6:$AN$1139,3,)=0,0,(VLOOKUP($E27,$D$6:$AN$1139,T$2,)/VLOOKUP($E27,$D$6:$AN$1139,3,))*$F27)</f>
        <v>52617.314184189985</v>
      </c>
      <c r="U27" s="77">
        <f>IF(VLOOKUP($E27,$D$6:$AN$1139,3,)=0,0,(VLOOKUP($E27,$D$6:$AN$1139,U$2,)/VLOOKUP($E27,$D$6:$AN$1139,3,))*$F27)</f>
        <v>20091.544786949067</v>
      </c>
      <c r="V27" s="77">
        <f>IF(VLOOKUP($E27,$D$6:$AN$1139,3,)=0,0,(VLOOKUP($E27,$D$6:$AN$1139,V$2,)/VLOOKUP($E27,$D$6:$AN$1139,3,))*$F27)</f>
        <v>0</v>
      </c>
      <c r="W27" s="77">
        <f>IF(VLOOKUP($E27,$D$6:$AN$1139,3,)=0,0,(VLOOKUP($E27,$D$6:$AN$1139,W$2,)/VLOOKUP($E27,$D$6:$AN$1139,3,))*$F27)</f>
        <v>0</v>
      </c>
      <c r="X27" s="63">
        <f>IF(VLOOKUP($E27,$D$6:$AN$1139,3,)=0,0,(VLOOKUP($E27,$D$6:$AN$1139,X$2,)/VLOOKUP($E27,$D$6:$AN$1139,3,))*$F27)</f>
        <v>0</v>
      </c>
      <c r="Y27" s="63">
        <f>IF(VLOOKUP($E27,$D$6:$AN$1139,3,)=0,0,(VLOOKUP($E27,$D$6:$AN$1139,Y$2,)/VLOOKUP($E27,$D$6:$AN$1139,3,))*$F27)</f>
        <v>0</v>
      </c>
      <c r="Z27" s="63">
        <f>IF(VLOOKUP($E27,$D$6:$AN$1139,3,)=0,0,(VLOOKUP($E27,$D$6:$AN$1139,Z$2,)/VLOOKUP($E27,$D$6:$AN$1139,3,))*$F27)</f>
        <v>0</v>
      </c>
      <c r="AA27" s="65">
        <f>SUM(G27:Z27)</f>
        <v>155297976.98302206</v>
      </c>
      <c r="AB27" s="59" t="str">
        <f>IF(ABS(F27-AA27)&lt;0.01,"ok","err")</f>
        <v>ok</v>
      </c>
    </row>
    <row r="28" spans="1:28">
      <c r="F28" s="80"/>
    </row>
    <row r="29" spans="1:28" ht="15">
      <c r="A29" s="66" t="s">
        <v>378</v>
      </c>
      <c r="F29" s="80"/>
    </row>
    <row r="30" spans="1:28">
      <c r="A30" s="69" t="s">
        <v>629</v>
      </c>
      <c r="C30" s="61" t="s">
        <v>982</v>
      </c>
      <c r="D30" s="61" t="s">
        <v>384</v>
      </c>
      <c r="E30" s="61" t="s">
        <v>133</v>
      </c>
      <c r="F30" s="77">
        <f>VLOOKUP(C30,'Functional Assignment'!$C$2:$AP$778,'Functional Assignment'!$S$2,)</f>
        <v>0</v>
      </c>
      <c r="G30" s="77">
        <f>IF(VLOOKUP($E30,$D$6:$AN$1139,3,)=0,0,(VLOOKUP($E30,$D$6:$AN$1139,G$2,)/VLOOKUP($E30,$D$6:$AN$1139,3,))*$F30)</f>
        <v>0</v>
      </c>
      <c r="H30" s="77">
        <f>IF(VLOOKUP($E30,$D$6:$AN$1139,3,)=0,0,(VLOOKUP($E30,$D$6:$AN$1139,H$2,)/VLOOKUP($E30,$D$6:$AN$1139,3,))*$F30)</f>
        <v>0</v>
      </c>
      <c r="I30" s="77">
        <f>IF(VLOOKUP($E30,$D$6:$AN$1139,3,)=0,0,(VLOOKUP($E30,$D$6:$AN$1139,I$2,)/VLOOKUP($E30,$D$6:$AN$1139,3,))*$F30)</f>
        <v>0</v>
      </c>
      <c r="J30" s="77">
        <f>IF(VLOOKUP($E30,$D$6:$AN$1139,3,)=0,0,(VLOOKUP($E30,$D$6:$AN$1139,J$2,)/VLOOKUP($E30,$D$6:$AN$1139,3,))*$F30)</f>
        <v>0</v>
      </c>
      <c r="K30" s="77">
        <f>IF(VLOOKUP($E30,$D$6:$AN$1139,3,)=0,0,(VLOOKUP($E30,$D$6:$AN$1139,K$2,)/VLOOKUP($E30,$D$6:$AN$1139,3,))*$F30)</f>
        <v>0</v>
      </c>
      <c r="L30" s="77">
        <f>IF(VLOOKUP($E30,$D$6:$AN$1139,3,)=0,0,(VLOOKUP($E30,$D$6:$AN$1139,L$2,)/VLOOKUP($E30,$D$6:$AN$1139,3,))*$F30)</f>
        <v>0</v>
      </c>
      <c r="M30" s="77">
        <f>IF(VLOOKUP($E30,$D$6:$AN$1139,3,)=0,0,(VLOOKUP($E30,$D$6:$AN$1139,M$2,)/VLOOKUP($E30,$D$6:$AN$1139,3,))*$F30)</f>
        <v>0</v>
      </c>
      <c r="N30" s="77">
        <f>IF(VLOOKUP($E30,$D$6:$AN$1139,3,)=0,0,(VLOOKUP($E30,$D$6:$AN$1139,N$2,)/VLOOKUP($E30,$D$6:$AN$1139,3,))*$F30)</f>
        <v>0</v>
      </c>
      <c r="O30" s="77">
        <f>IF(VLOOKUP($E30,$D$6:$AN$1139,3,)=0,0,(VLOOKUP($E30,$D$6:$AN$1139,O$2,)/VLOOKUP($E30,$D$6:$AN$1139,3,))*$F30)</f>
        <v>0</v>
      </c>
      <c r="P30" s="77">
        <f>IF(VLOOKUP($E30,$D$6:$AN$1139,3,)=0,0,(VLOOKUP($E30,$D$6:$AN$1139,P$2,)/VLOOKUP($E30,$D$6:$AN$1139,3,))*$F30)</f>
        <v>0</v>
      </c>
      <c r="Q30" s="77">
        <f>IF(VLOOKUP($E30,$D$6:$AN$1139,3,)=0,0,(VLOOKUP($E30,$D$6:$AN$1139,Q$2,)/VLOOKUP($E30,$D$6:$AN$1139,3,))*$F30)</f>
        <v>0</v>
      </c>
      <c r="R30" s="77">
        <f>IF(VLOOKUP($E30,$D$6:$AN$1139,3,)=0,0,(VLOOKUP($E30,$D$6:$AN$1139,R$2,)/VLOOKUP($E30,$D$6:$AN$1139,3,))*$F30)</f>
        <v>0</v>
      </c>
      <c r="S30" s="77">
        <f>IF(VLOOKUP($E30,$D$6:$AN$1139,3,)=0,0,(VLOOKUP($E30,$D$6:$AN$1139,S$2,)/VLOOKUP($E30,$D$6:$AN$1139,3,))*$F30)</f>
        <v>0</v>
      </c>
      <c r="T30" s="77">
        <f>IF(VLOOKUP($E30,$D$6:$AN$1139,3,)=0,0,(VLOOKUP($E30,$D$6:$AN$1139,T$2,)/VLOOKUP($E30,$D$6:$AN$1139,3,))*$F30)</f>
        <v>0</v>
      </c>
      <c r="U30" s="77">
        <f>IF(VLOOKUP($E30,$D$6:$AN$1139,3,)=0,0,(VLOOKUP($E30,$D$6:$AN$1139,U$2,)/VLOOKUP($E30,$D$6:$AN$1139,3,))*$F30)</f>
        <v>0</v>
      </c>
      <c r="V30" s="77">
        <f>IF(VLOOKUP($E30,$D$6:$AN$1139,3,)=0,0,(VLOOKUP($E30,$D$6:$AN$1139,V$2,)/VLOOKUP($E30,$D$6:$AN$1139,3,))*$F30)</f>
        <v>0</v>
      </c>
      <c r="W30" s="77">
        <f>IF(VLOOKUP($E30,$D$6:$AN$1139,3,)=0,0,(VLOOKUP($E30,$D$6:$AN$1139,W$2,)/VLOOKUP($E30,$D$6:$AN$1139,3,))*$F30)</f>
        <v>0</v>
      </c>
      <c r="X30" s="63">
        <f>IF(VLOOKUP($E30,$D$6:$AN$1139,3,)=0,0,(VLOOKUP($E30,$D$6:$AN$1139,X$2,)/VLOOKUP($E30,$D$6:$AN$1139,3,))*$F30)</f>
        <v>0</v>
      </c>
      <c r="Y30" s="63">
        <f>IF(VLOOKUP($E30,$D$6:$AN$1139,3,)=0,0,(VLOOKUP($E30,$D$6:$AN$1139,Y$2,)/VLOOKUP($E30,$D$6:$AN$1139,3,))*$F30)</f>
        <v>0</v>
      </c>
      <c r="Z30" s="63">
        <f>IF(VLOOKUP($E30,$D$6:$AN$1139,3,)=0,0,(VLOOKUP($E30,$D$6:$AN$1139,Z$2,)/VLOOKUP($E30,$D$6:$AN$1139,3,))*$F30)</f>
        <v>0</v>
      </c>
      <c r="AA30" s="65">
        <f t="shared" ref="AA30:AA35" si="6">SUM(G30:Z30)</f>
        <v>0</v>
      </c>
      <c r="AB30" s="59" t="str">
        <f t="shared" ref="AB30:AB35" si="7">IF(ABS(F30-AA30)&lt;0.01,"ok","err")</f>
        <v>ok</v>
      </c>
    </row>
    <row r="31" spans="1:28">
      <c r="A31" s="69" t="s">
        <v>630</v>
      </c>
      <c r="C31" s="61" t="s">
        <v>982</v>
      </c>
      <c r="D31" s="61" t="s">
        <v>385</v>
      </c>
      <c r="E31" s="61" t="s">
        <v>133</v>
      </c>
      <c r="F31" s="80">
        <f>VLOOKUP(C31,'Functional Assignment'!$C$2:$AP$778,'Functional Assignment'!$T$2,)</f>
        <v>227907880.74099761</v>
      </c>
      <c r="G31" s="80">
        <f>IF(VLOOKUP($E31,$D$6:$AN$1139,3,)=0,0,(VLOOKUP($E31,$D$6:$AN$1139,G$2,)/VLOOKUP($E31,$D$6:$AN$1139,3,))*$F31)</f>
        <v>102694636.17554381</v>
      </c>
      <c r="H31" s="80">
        <f>IF(VLOOKUP($E31,$D$6:$AN$1139,3,)=0,0,(VLOOKUP($E31,$D$6:$AN$1139,H$2,)/VLOOKUP($E31,$D$6:$AN$1139,3,))*$F31)</f>
        <v>28571180.594933603</v>
      </c>
      <c r="I31" s="80">
        <f>IF(VLOOKUP($E31,$D$6:$AN$1139,3,)=0,0,(VLOOKUP($E31,$D$6:$AN$1139,I$2,)/VLOOKUP($E31,$D$6:$AN$1139,3,))*$F31)</f>
        <v>0</v>
      </c>
      <c r="J31" s="80">
        <f>IF(VLOOKUP($E31,$D$6:$AN$1139,3,)=0,0,(VLOOKUP($E31,$D$6:$AN$1139,J$2,)/VLOOKUP($E31,$D$6:$AN$1139,3,))*$F31)</f>
        <v>2455082.6039990475</v>
      </c>
      <c r="K31" s="80">
        <f>IF(VLOOKUP($E31,$D$6:$AN$1139,3,)=0,0,(VLOOKUP($E31,$D$6:$AN$1139,K$2,)/VLOOKUP($E31,$D$6:$AN$1139,3,))*$F31)</f>
        <v>30338685.995936558</v>
      </c>
      <c r="L31" s="80">
        <f>IF(VLOOKUP($E31,$D$6:$AN$1139,3,)=0,0,(VLOOKUP($E31,$D$6:$AN$1139,L$2,)/VLOOKUP($E31,$D$6:$AN$1139,3,))*$F31)</f>
        <v>0</v>
      </c>
      <c r="M31" s="80">
        <f>IF(VLOOKUP($E31,$D$6:$AN$1139,3,)=0,0,(VLOOKUP($E31,$D$6:$AN$1139,M$2,)/VLOOKUP($E31,$D$6:$AN$1139,3,))*$F31)</f>
        <v>0</v>
      </c>
      <c r="N31" s="80">
        <f>IF(VLOOKUP($E31,$D$6:$AN$1139,3,)=0,0,(VLOOKUP($E31,$D$6:$AN$1139,N$2,)/VLOOKUP($E31,$D$6:$AN$1139,3,))*$F31)</f>
        <v>29791150.30898409</v>
      </c>
      <c r="O31" s="80">
        <f>IF(VLOOKUP($E31,$D$6:$AN$1139,3,)=0,0,(VLOOKUP($E31,$D$6:$AN$1139,O$2,)/VLOOKUP($E31,$D$6:$AN$1139,3,))*$F31)</f>
        <v>15309870.951663949</v>
      </c>
      <c r="P31" s="80">
        <f>IF(VLOOKUP($E31,$D$6:$AN$1139,3,)=0,0,(VLOOKUP($E31,$D$6:$AN$1139,P$2,)/VLOOKUP($E31,$D$6:$AN$1139,3,))*$F31)</f>
        <v>13351033.352168785</v>
      </c>
      <c r="Q31" s="80">
        <f>IF(VLOOKUP($E31,$D$6:$AN$1139,3,)=0,0,(VLOOKUP($E31,$D$6:$AN$1139,Q$2,)/VLOOKUP($E31,$D$6:$AN$1139,3,))*$F31)</f>
        <v>1729110.6979968897</v>
      </c>
      <c r="R31" s="80">
        <f>IF(VLOOKUP($E31,$D$6:$AN$1139,3,)=0,0,(VLOOKUP($E31,$D$6:$AN$1139,R$2,)/VLOOKUP($E31,$D$6:$AN$1139,3,))*$F31)</f>
        <v>891064.00917580677</v>
      </c>
      <c r="S31" s="80">
        <f>IF(VLOOKUP($E31,$D$6:$AN$1139,3,)=0,0,(VLOOKUP($E31,$D$6:$AN$1139,S$2,)/VLOOKUP($E31,$D$6:$AN$1139,3,))*$F31)</f>
        <v>2669362.0079466426</v>
      </c>
      <c r="T31" s="80">
        <f>IF(VLOOKUP($E31,$D$6:$AN$1139,3,)=0,0,(VLOOKUP($E31,$D$6:$AN$1139,T$2,)/VLOOKUP($E31,$D$6:$AN$1139,3,))*$F31)</f>
        <v>77218.652805200327</v>
      </c>
      <c r="U31" s="80">
        <f>IF(VLOOKUP($E31,$D$6:$AN$1139,3,)=0,0,(VLOOKUP($E31,$D$6:$AN$1139,U$2,)/VLOOKUP($E31,$D$6:$AN$1139,3,))*$F31)</f>
        <v>29485.389843210909</v>
      </c>
      <c r="V31" s="80">
        <f>IF(VLOOKUP($E31,$D$6:$AN$1139,3,)=0,0,(VLOOKUP($E31,$D$6:$AN$1139,V$2,)/VLOOKUP($E31,$D$6:$AN$1139,3,))*$F31)</f>
        <v>0</v>
      </c>
      <c r="W31" s="80">
        <f>IF(VLOOKUP($E31,$D$6:$AN$1139,3,)=0,0,(VLOOKUP($E31,$D$6:$AN$1139,W$2,)/VLOOKUP($E31,$D$6:$AN$1139,3,))*$F31)</f>
        <v>0</v>
      </c>
      <c r="X31" s="64">
        <f>IF(VLOOKUP($E31,$D$6:$AN$1139,3,)=0,0,(VLOOKUP($E31,$D$6:$AN$1139,X$2,)/VLOOKUP($E31,$D$6:$AN$1139,3,))*$F31)</f>
        <v>0</v>
      </c>
      <c r="Y31" s="64">
        <f>IF(VLOOKUP($E31,$D$6:$AN$1139,3,)=0,0,(VLOOKUP($E31,$D$6:$AN$1139,Y$2,)/VLOOKUP($E31,$D$6:$AN$1139,3,))*$F31)</f>
        <v>0</v>
      </c>
      <c r="Z31" s="64">
        <f>IF(VLOOKUP($E31,$D$6:$AN$1139,3,)=0,0,(VLOOKUP($E31,$D$6:$AN$1139,Z$2,)/VLOOKUP($E31,$D$6:$AN$1139,3,))*$F31)</f>
        <v>0</v>
      </c>
      <c r="AA31" s="64">
        <f t="shared" si="6"/>
        <v>227907880.74099761</v>
      </c>
      <c r="AB31" s="59" t="str">
        <f t="shared" si="7"/>
        <v>ok</v>
      </c>
    </row>
    <row r="32" spans="1:28">
      <c r="A32" s="69" t="s">
        <v>631</v>
      </c>
      <c r="C32" s="61" t="s">
        <v>982</v>
      </c>
      <c r="D32" s="61" t="s">
        <v>386</v>
      </c>
      <c r="E32" s="61" t="s">
        <v>707</v>
      </c>
      <c r="F32" s="80">
        <f>VLOOKUP(C32,'Functional Assignment'!$C$2:$AP$778,'Functional Assignment'!$U$2,)</f>
        <v>370333191.72956675</v>
      </c>
      <c r="G32" s="80">
        <f>IF(VLOOKUP($E32,$D$6:$AN$1139,3,)=0,0,(VLOOKUP($E32,$D$6:$AN$1139,G$2,)/VLOOKUP($E32,$D$6:$AN$1139,3,))*$F32)</f>
        <v>318615513.2995674</v>
      </c>
      <c r="H32" s="80">
        <f>IF(VLOOKUP($E32,$D$6:$AN$1139,3,)=0,0,(VLOOKUP($E32,$D$6:$AN$1139,H$2,)/VLOOKUP($E32,$D$6:$AN$1139,3,))*$F32)</f>
        <v>39304855.564915895</v>
      </c>
      <c r="I32" s="80">
        <f>IF(VLOOKUP($E32,$D$6:$AN$1139,3,)=0,0,(VLOOKUP($E32,$D$6:$AN$1139,I$2,)/VLOOKUP($E32,$D$6:$AN$1139,3,))*$F32)</f>
        <v>0</v>
      </c>
      <c r="J32" s="80">
        <f>IF(VLOOKUP($E32,$D$6:$AN$1139,3,)=0,0,(VLOOKUP($E32,$D$6:$AN$1139,J$2,)/VLOOKUP($E32,$D$6:$AN$1139,3,))*$F32)</f>
        <v>64336.665872276695</v>
      </c>
      <c r="K32" s="80">
        <f>IF(VLOOKUP($E32,$D$6:$AN$1139,3,)=0,0,(VLOOKUP($E32,$D$6:$AN$1139,K$2,)/VLOOKUP($E32,$D$6:$AN$1139,3,))*$F32)</f>
        <v>2463741.7732321853</v>
      </c>
      <c r="L32" s="80">
        <f>IF(VLOOKUP($E32,$D$6:$AN$1139,3,)=0,0,(VLOOKUP($E32,$D$6:$AN$1139,L$2,)/VLOOKUP($E32,$D$6:$AN$1139,3,))*$F32)</f>
        <v>0</v>
      </c>
      <c r="M32" s="80">
        <f>IF(VLOOKUP($E32,$D$6:$AN$1139,3,)=0,0,(VLOOKUP($E32,$D$6:$AN$1139,M$2,)/VLOOKUP($E32,$D$6:$AN$1139,3,))*$F32)</f>
        <v>0</v>
      </c>
      <c r="N32" s="80">
        <f>IF(VLOOKUP($E32,$D$6:$AN$1139,3,)=0,0,(VLOOKUP($E32,$D$6:$AN$1139,N$2,)/VLOOKUP($E32,$D$6:$AN$1139,3,))*$F32)</f>
        <v>96651.886173420236</v>
      </c>
      <c r="O32" s="80">
        <f>IF(VLOOKUP($E32,$D$6:$AN$1139,3,)=0,0,(VLOOKUP($E32,$D$6:$AN$1139,O$2,)/VLOOKUP($E32,$D$6:$AN$1139,3,))*$F32)</f>
        <v>281289.30398495408</v>
      </c>
      <c r="P32" s="80">
        <f>IF(VLOOKUP($E32,$D$6:$AN$1139,3,)=0,0,(VLOOKUP($E32,$D$6:$AN$1139,P$2,)/VLOOKUP($E32,$D$6:$AN$1139,3,))*$F32)</f>
        <v>0</v>
      </c>
      <c r="Q32" s="80">
        <f>IF(VLOOKUP($E32,$D$6:$AN$1139,3,)=0,0,(VLOOKUP($E32,$D$6:$AN$1139,Q$2,)/VLOOKUP($E32,$D$6:$AN$1139,3,))*$F32)</f>
        <v>881.32419003118753</v>
      </c>
      <c r="R32" s="80">
        <f>IF(VLOOKUP($E32,$D$6:$AN$1139,3,)=0,0,(VLOOKUP($E32,$D$6:$AN$1139,R$2,)/VLOOKUP($E32,$D$6:$AN$1139,3,))*$F32)</f>
        <v>1762.6483800623751</v>
      </c>
      <c r="S32" s="80">
        <f>IF(VLOOKUP($E32,$D$6:$AN$1139,3,)=0,0,(VLOOKUP($E32,$D$6:$AN$1139,S$2,)/VLOOKUP($E32,$D$6:$AN$1139,3,))*$F32)</f>
        <v>9400260.9337368142</v>
      </c>
      <c r="T32" s="80">
        <f>IF(VLOOKUP($E32,$D$6:$AN$1139,3,)=0,0,(VLOOKUP($E32,$D$6:$AN$1139,T$2,)/VLOOKUP($E32,$D$6:$AN$1139,3,))*$F32)</f>
        <v>15276.285960540583</v>
      </c>
      <c r="U32" s="80">
        <f>IF(VLOOKUP($E32,$D$6:$AN$1139,3,)=0,0,(VLOOKUP($E32,$D$6:$AN$1139,U$2,)/VLOOKUP($E32,$D$6:$AN$1139,3,))*$F32)</f>
        <v>88622.0435531361</v>
      </c>
      <c r="V32" s="80">
        <f>IF(VLOOKUP($E32,$D$6:$AN$1139,3,)=0,0,(VLOOKUP($E32,$D$6:$AN$1139,V$2,)/VLOOKUP($E32,$D$6:$AN$1139,3,))*$F32)</f>
        <v>0</v>
      </c>
      <c r="W32" s="80">
        <f>IF(VLOOKUP($E32,$D$6:$AN$1139,3,)=0,0,(VLOOKUP($E32,$D$6:$AN$1139,W$2,)/VLOOKUP($E32,$D$6:$AN$1139,3,))*$F32)</f>
        <v>0</v>
      </c>
      <c r="X32" s="64">
        <f>IF(VLOOKUP($E32,$D$6:$AN$1139,3,)=0,0,(VLOOKUP($E32,$D$6:$AN$1139,X$2,)/VLOOKUP($E32,$D$6:$AN$1139,3,))*$F32)</f>
        <v>0</v>
      </c>
      <c r="Y32" s="64">
        <f>IF(VLOOKUP($E32,$D$6:$AN$1139,3,)=0,0,(VLOOKUP($E32,$D$6:$AN$1139,Y$2,)/VLOOKUP($E32,$D$6:$AN$1139,3,))*$F32)</f>
        <v>0</v>
      </c>
      <c r="Z32" s="64">
        <f>IF(VLOOKUP($E32,$D$6:$AN$1139,3,)=0,0,(VLOOKUP($E32,$D$6:$AN$1139,Z$2,)/VLOOKUP($E32,$D$6:$AN$1139,3,))*$F32)</f>
        <v>0</v>
      </c>
      <c r="AA32" s="64">
        <f t="shared" si="6"/>
        <v>370333191.72956663</v>
      </c>
      <c r="AB32" s="59" t="str">
        <f t="shared" si="7"/>
        <v>ok</v>
      </c>
    </row>
    <row r="33" spans="1:28">
      <c r="A33" s="69" t="s">
        <v>632</v>
      </c>
      <c r="C33" s="61" t="s">
        <v>982</v>
      </c>
      <c r="D33" s="61" t="s">
        <v>387</v>
      </c>
      <c r="E33" s="61" t="s">
        <v>685</v>
      </c>
      <c r="F33" s="80">
        <f>VLOOKUP(C33,'Functional Assignment'!$C$2:$AP$778,'Functional Assignment'!$V$2,)</f>
        <v>75969293.580332547</v>
      </c>
      <c r="G33" s="80">
        <f>IF(VLOOKUP($E33,$D$6:$AN$1139,3,)=0,0,(VLOOKUP($E33,$D$6:$AN$1139,G$2,)/VLOOKUP($E33,$D$6:$AN$1139,3,))*$F33)</f>
        <v>64417733.422883518</v>
      </c>
      <c r="H33" s="80">
        <f>IF(VLOOKUP($E33,$D$6:$AN$1139,3,)=0,0,(VLOOKUP($E33,$D$6:$AN$1139,H$2,)/VLOOKUP($E33,$D$6:$AN$1139,3,))*$F33)</f>
        <v>10811612.320090083</v>
      </c>
      <c r="I33" s="80">
        <f>IF(VLOOKUP($E33,$D$6:$AN$1139,3,)=0,0,(VLOOKUP($E33,$D$6:$AN$1139,I$2,)/VLOOKUP($E33,$D$6:$AN$1139,3,))*$F33)</f>
        <v>0</v>
      </c>
      <c r="J33" s="80">
        <f>IF(VLOOKUP($E33,$D$6:$AN$1139,3,)=0,0,(VLOOKUP($E33,$D$6:$AN$1139,J$2,)/VLOOKUP($E33,$D$6:$AN$1139,3,))*$F33)</f>
        <v>0</v>
      </c>
      <c r="K33" s="80">
        <f>IF(VLOOKUP($E33,$D$6:$AN$1139,3,)=0,0,(VLOOKUP($E33,$D$6:$AN$1139,K$2,)/VLOOKUP($E33,$D$6:$AN$1139,3,))*$F33)</f>
        <v>0</v>
      </c>
      <c r="L33" s="80">
        <f>IF(VLOOKUP($E33,$D$6:$AN$1139,3,)=0,0,(VLOOKUP($E33,$D$6:$AN$1139,L$2,)/VLOOKUP($E33,$D$6:$AN$1139,3,))*$F33)</f>
        <v>0</v>
      </c>
      <c r="M33" s="80">
        <f>IF(VLOOKUP($E33,$D$6:$AN$1139,3,)=0,0,(VLOOKUP($E33,$D$6:$AN$1139,M$2,)/VLOOKUP($E33,$D$6:$AN$1139,3,))*$F33)</f>
        <v>0</v>
      </c>
      <c r="N33" s="80">
        <f>IF(VLOOKUP($E33,$D$6:$AN$1139,3,)=0,0,(VLOOKUP($E33,$D$6:$AN$1139,N$2,)/VLOOKUP($E33,$D$6:$AN$1139,3,))*$F33)</f>
        <v>0</v>
      </c>
      <c r="O33" s="80">
        <f>IF(VLOOKUP($E33,$D$6:$AN$1139,3,)=0,0,(VLOOKUP($E33,$D$6:$AN$1139,O$2,)/VLOOKUP($E33,$D$6:$AN$1139,3,))*$F33)</f>
        <v>0</v>
      </c>
      <c r="P33" s="80">
        <f>IF(VLOOKUP($E33,$D$6:$AN$1139,3,)=0,0,(VLOOKUP($E33,$D$6:$AN$1139,P$2,)/VLOOKUP($E33,$D$6:$AN$1139,3,))*$F33)</f>
        <v>0</v>
      </c>
      <c r="Q33" s="80">
        <f>IF(VLOOKUP($E33,$D$6:$AN$1139,3,)=0,0,(VLOOKUP($E33,$D$6:$AN$1139,Q$2,)/VLOOKUP($E33,$D$6:$AN$1139,3,))*$F33)</f>
        <v>0</v>
      </c>
      <c r="R33" s="80">
        <f>IF(VLOOKUP($E33,$D$6:$AN$1139,3,)=0,0,(VLOOKUP($E33,$D$6:$AN$1139,R$2,)/VLOOKUP($E33,$D$6:$AN$1139,3,))*$F33)</f>
        <v>0</v>
      </c>
      <c r="S33" s="80">
        <f>IF(VLOOKUP($E33,$D$6:$AN$1139,3,)=0,0,(VLOOKUP($E33,$D$6:$AN$1139,S$2,)/VLOOKUP($E33,$D$6:$AN$1139,3,))*$F33)</f>
        <v>711506.35788541276</v>
      </c>
      <c r="T33" s="80">
        <f>IF(VLOOKUP($E33,$D$6:$AN$1139,3,)=0,0,(VLOOKUP($E33,$D$6:$AN$1139,T$2,)/VLOOKUP($E33,$D$6:$AN$1139,3,))*$F33)</f>
        <v>20582.282303668915</v>
      </c>
      <c r="U33" s="80">
        <f>IF(VLOOKUP($E33,$D$6:$AN$1139,3,)=0,0,(VLOOKUP($E33,$D$6:$AN$1139,U$2,)/VLOOKUP($E33,$D$6:$AN$1139,3,))*$F33)</f>
        <v>7859.1971698556827</v>
      </c>
      <c r="V33" s="80">
        <f>IF(VLOOKUP($E33,$D$6:$AN$1139,3,)=0,0,(VLOOKUP($E33,$D$6:$AN$1139,V$2,)/VLOOKUP($E33,$D$6:$AN$1139,3,))*$F33)</f>
        <v>0</v>
      </c>
      <c r="W33" s="80">
        <f>IF(VLOOKUP($E33,$D$6:$AN$1139,3,)=0,0,(VLOOKUP($E33,$D$6:$AN$1139,W$2,)/VLOOKUP($E33,$D$6:$AN$1139,3,))*$F33)</f>
        <v>0</v>
      </c>
      <c r="X33" s="64">
        <f>IF(VLOOKUP($E33,$D$6:$AN$1139,3,)=0,0,(VLOOKUP($E33,$D$6:$AN$1139,X$2,)/VLOOKUP($E33,$D$6:$AN$1139,3,))*$F33)</f>
        <v>0</v>
      </c>
      <c r="Y33" s="64">
        <f>IF(VLOOKUP($E33,$D$6:$AN$1139,3,)=0,0,(VLOOKUP($E33,$D$6:$AN$1139,Y$2,)/VLOOKUP($E33,$D$6:$AN$1139,3,))*$F33)</f>
        <v>0</v>
      </c>
      <c r="Z33" s="64">
        <f>IF(VLOOKUP($E33,$D$6:$AN$1139,3,)=0,0,(VLOOKUP($E33,$D$6:$AN$1139,Z$2,)/VLOOKUP($E33,$D$6:$AN$1139,3,))*$F33)</f>
        <v>0</v>
      </c>
      <c r="AA33" s="64">
        <f t="shared" si="6"/>
        <v>75969293.580332533</v>
      </c>
      <c r="AB33" s="59" t="str">
        <f t="shared" si="7"/>
        <v>ok</v>
      </c>
    </row>
    <row r="34" spans="1:28">
      <c r="A34" s="69" t="s">
        <v>633</v>
      </c>
      <c r="C34" s="61" t="s">
        <v>982</v>
      </c>
      <c r="D34" s="61" t="s">
        <v>388</v>
      </c>
      <c r="E34" s="61" t="s">
        <v>706</v>
      </c>
      <c r="F34" s="80">
        <f>VLOOKUP(C34,'Functional Assignment'!$C$2:$AP$778,'Functional Assignment'!$W$2,)</f>
        <v>123444397.24318892</v>
      </c>
      <c r="G34" s="80">
        <f>IF(VLOOKUP($E34,$D$6:$AN$1139,3,)=0,0,(VLOOKUP($E34,$D$6:$AN$1139,G$2,)/VLOOKUP($E34,$D$6:$AN$1139,3,))*$F34)</f>
        <v>107045929.11097367</v>
      </c>
      <c r="H34" s="80">
        <f>IF(VLOOKUP($E34,$D$6:$AN$1139,3,)=0,0,(VLOOKUP($E34,$D$6:$AN$1139,H$2,)/VLOOKUP($E34,$D$6:$AN$1139,3,))*$F34)</f>
        <v>13205335.606377576</v>
      </c>
      <c r="I34" s="80">
        <f>IF(VLOOKUP($E34,$D$6:$AN$1139,3,)=0,0,(VLOOKUP($E34,$D$6:$AN$1139,I$2,)/VLOOKUP($E34,$D$6:$AN$1139,3,))*$F34)</f>
        <v>0</v>
      </c>
      <c r="J34" s="80">
        <f>IF(VLOOKUP($E34,$D$6:$AN$1139,3,)=0,0,(VLOOKUP($E34,$D$6:$AN$1139,J$2,)/VLOOKUP($E34,$D$6:$AN$1139,3,))*$F34)</f>
        <v>0</v>
      </c>
      <c r="K34" s="80">
        <f>IF(VLOOKUP($E34,$D$6:$AN$1139,3,)=0,0,(VLOOKUP($E34,$D$6:$AN$1139,K$2,)/VLOOKUP($E34,$D$6:$AN$1139,3,))*$F34)</f>
        <v>0</v>
      </c>
      <c r="L34" s="80">
        <f>IF(VLOOKUP($E34,$D$6:$AN$1139,3,)=0,0,(VLOOKUP($E34,$D$6:$AN$1139,L$2,)/VLOOKUP($E34,$D$6:$AN$1139,3,))*$F34)</f>
        <v>0</v>
      </c>
      <c r="M34" s="80">
        <f>IF(VLOOKUP($E34,$D$6:$AN$1139,3,)=0,0,(VLOOKUP($E34,$D$6:$AN$1139,M$2,)/VLOOKUP($E34,$D$6:$AN$1139,3,))*$F34)</f>
        <v>0</v>
      </c>
      <c r="N34" s="80">
        <f>IF(VLOOKUP($E34,$D$6:$AN$1139,3,)=0,0,(VLOOKUP($E34,$D$6:$AN$1139,N$2,)/VLOOKUP($E34,$D$6:$AN$1139,3,))*$F34)</f>
        <v>0</v>
      </c>
      <c r="O34" s="80">
        <f>IF(VLOOKUP($E34,$D$6:$AN$1139,3,)=0,0,(VLOOKUP($E34,$D$6:$AN$1139,O$2,)/VLOOKUP($E34,$D$6:$AN$1139,3,))*$F34)</f>
        <v>0</v>
      </c>
      <c r="P34" s="80">
        <f>IF(VLOOKUP($E34,$D$6:$AN$1139,3,)=0,0,(VLOOKUP($E34,$D$6:$AN$1139,P$2,)/VLOOKUP($E34,$D$6:$AN$1139,3,))*$F34)</f>
        <v>0</v>
      </c>
      <c r="Q34" s="80">
        <f>IF(VLOOKUP($E34,$D$6:$AN$1139,3,)=0,0,(VLOOKUP($E34,$D$6:$AN$1139,Q$2,)/VLOOKUP($E34,$D$6:$AN$1139,3,))*$F34)</f>
        <v>0</v>
      </c>
      <c r="R34" s="80">
        <f>IF(VLOOKUP($E34,$D$6:$AN$1139,3,)=0,0,(VLOOKUP($E34,$D$6:$AN$1139,R$2,)/VLOOKUP($E34,$D$6:$AN$1139,3,))*$F34)</f>
        <v>0</v>
      </c>
      <c r="S34" s="80">
        <f>IF(VLOOKUP($E34,$D$6:$AN$1139,3,)=0,0,(VLOOKUP($E34,$D$6:$AN$1139,S$2,)/VLOOKUP($E34,$D$6:$AN$1139,3,))*$F34)</f>
        <v>3158225.5839229799</v>
      </c>
      <c r="T34" s="80">
        <f>IF(VLOOKUP($E34,$D$6:$AN$1139,3,)=0,0,(VLOOKUP($E34,$D$6:$AN$1139,T$2,)/VLOOKUP($E34,$D$6:$AN$1139,3,))*$F34)</f>
        <v>5132.4061627642341</v>
      </c>
      <c r="U34" s="80">
        <f>IF(VLOOKUP($E34,$D$6:$AN$1139,3,)=0,0,(VLOOKUP($E34,$D$6:$AN$1139,U$2,)/VLOOKUP($E34,$D$6:$AN$1139,3,))*$F34)</f>
        <v>29774.535751933541</v>
      </c>
      <c r="V34" s="80">
        <f>IF(VLOOKUP($E34,$D$6:$AN$1139,3,)=0,0,(VLOOKUP($E34,$D$6:$AN$1139,V$2,)/VLOOKUP($E34,$D$6:$AN$1139,3,))*$F34)</f>
        <v>0</v>
      </c>
      <c r="W34" s="80">
        <f>IF(VLOOKUP($E34,$D$6:$AN$1139,3,)=0,0,(VLOOKUP($E34,$D$6:$AN$1139,W$2,)/VLOOKUP($E34,$D$6:$AN$1139,3,))*$F34)</f>
        <v>0</v>
      </c>
      <c r="X34" s="64">
        <f>IF(VLOOKUP($E34,$D$6:$AN$1139,3,)=0,0,(VLOOKUP($E34,$D$6:$AN$1139,X$2,)/VLOOKUP($E34,$D$6:$AN$1139,3,))*$F34)</f>
        <v>0</v>
      </c>
      <c r="Y34" s="64">
        <f>IF(VLOOKUP($E34,$D$6:$AN$1139,3,)=0,0,(VLOOKUP($E34,$D$6:$AN$1139,Y$2,)/VLOOKUP($E34,$D$6:$AN$1139,3,))*$F34)</f>
        <v>0</v>
      </c>
      <c r="Z34" s="64">
        <f>IF(VLOOKUP($E34,$D$6:$AN$1139,3,)=0,0,(VLOOKUP($E34,$D$6:$AN$1139,Z$2,)/VLOOKUP($E34,$D$6:$AN$1139,3,))*$F34)</f>
        <v>0</v>
      </c>
      <c r="AA34" s="64">
        <f t="shared" si="6"/>
        <v>123444397.24318893</v>
      </c>
      <c r="AB34" s="59" t="str">
        <f t="shared" si="7"/>
        <v>ok</v>
      </c>
    </row>
    <row r="35" spans="1:28">
      <c r="A35" s="61" t="s">
        <v>383</v>
      </c>
      <c r="D35" s="61" t="s">
        <v>389</v>
      </c>
      <c r="F35" s="77">
        <f>SUM(F30:F34)</f>
        <v>797654763.29408574</v>
      </c>
      <c r="G35" s="77">
        <f t="shared" ref="G35:Z35" si="8">SUM(G30:G34)</f>
        <v>592773812.00896847</v>
      </c>
      <c r="H35" s="77">
        <f t="shared" si="8"/>
        <v>91892984.086317152</v>
      </c>
      <c r="I35" s="77">
        <f t="shared" si="8"/>
        <v>0</v>
      </c>
      <c r="J35" s="77">
        <f t="shared" si="8"/>
        <v>2519419.2698713243</v>
      </c>
      <c r="K35" s="77">
        <f t="shared" si="8"/>
        <v>32802427.769168742</v>
      </c>
      <c r="L35" s="77">
        <f t="shared" si="8"/>
        <v>0</v>
      </c>
      <c r="M35" s="77">
        <f t="shared" si="8"/>
        <v>0</v>
      </c>
      <c r="N35" s="77">
        <f t="shared" si="8"/>
        <v>29887802.195157509</v>
      </c>
      <c r="O35" s="77">
        <f>SUM(O30:O34)</f>
        <v>15591160.255648904</v>
      </c>
      <c r="P35" s="77">
        <f t="shared" si="8"/>
        <v>13351033.352168785</v>
      </c>
      <c r="Q35" s="77">
        <f t="shared" si="8"/>
        <v>1729992.022186921</v>
      </c>
      <c r="R35" s="77">
        <f t="shared" si="8"/>
        <v>892826.6575558692</v>
      </c>
      <c r="S35" s="77">
        <f t="shared" si="8"/>
        <v>15939354.88349185</v>
      </c>
      <c r="T35" s="77">
        <f t="shared" si="8"/>
        <v>118209.62723217407</v>
      </c>
      <c r="U35" s="77">
        <f t="shared" si="8"/>
        <v>155741.16631813624</v>
      </c>
      <c r="V35" s="77">
        <f t="shared" si="8"/>
        <v>0</v>
      </c>
      <c r="W35" s="77">
        <f t="shared" si="8"/>
        <v>0</v>
      </c>
      <c r="X35" s="63">
        <f t="shared" si="8"/>
        <v>0</v>
      </c>
      <c r="Y35" s="63">
        <f t="shared" si="8"/>
        <v>0</v>
      </c>
      <c r="Z35" s="63">
        <f t="shared" si="8"/>
        <v>0</v>
      </c>
      <c r="AA35" s="65">
        <f t="shared" si="6"/>
        <v>797654763.29408586</v>
      </c>
      <c r="AB35" s="59" t="str">
        <f t="shared" si="7"/>
        <v>ok</v>
      </c>
    </row>
    <row r="36" spans="1:28">
      <c r="F36" s="80"/>
    </row>
    <row r="37" spans="1:28" ht="15">
      <c r="A37" s="66" t="s">
        <v>640</v>
      </c>
      <c r="F37" s="80"/>
    </row>
    <row r="38" spans="1:28">
      <c r="A38" s="69" t="s">
        <v>1113</v>
      </c>
      <c r="C38" s="61" t="s">
        <v>982</v>
      </c>
      <c r="D38" s="61" t="s">
        <v>390</v>
      </c>
      <c r="E38" s="61" t="s">
        <v>1379</v>
      </c>
      <c r="F38" s="77">
        <f>VLOOKUP(C38,'Functional Assignment'!$C$2:$AP$778,'Functional Assignment'!$X$2,)</f>
        <v>94171030.722313166</v>
      </c>
      <c r="G38" s="77">
        <f>IF(VLOOKUP($E38,$D$6:$AN$1139,3,)=0,0,(VLOOKUP($E38,$D$6:$AN$1139,G$2,)/VLOOKUP($E38,$D$6:$AN$1139,3,))*$F38)</f>
        <v>66489426.787865564</v>
      </c>
      <c r="H38" s="77">
        <f>IF(VLOOKUP($E38,$D$6:$AN$1139,3,)=0,0,(VLOOKUP($E38,$D$6:$AN$1139,H$2,)/VLOOKUP($E38,$D$6:$AN$1139,3,))*$F38)</f>
        <v>11159316.9709391</v>
      </c>
      <c r="I38" s="77">
        <f>IF(VLOOKUP($E38,$D$6:$AN$1139,3,)=0,0,(VLOOKUP($E38,$D$6:$AN$1139,I$2,)/VLOOKUP($E38,$D$6:$AN$1139,3,))*$F38)</f>
        <v>0</v>
      </c>
      <c r="J38" s="77">
        <f>IF(VLOOKUP($E38,$D$6:$AN$1139,3,)=0,0,(VLOOKUP($E38,$D$6:$AN$1139,J$2,)/VLOOKUP($E38,$D$6:$AN$1139,3,))*$F38)</f>
        <v>0</v>
      </c>
      <c r="K38" s="77">
        <f>IF(VLOOKUP($E38,$D$6:$AN$1139,3,)=0,0,(VLOOKUP($E38,$D$6:$AN$1139,K$2,)/VLOOKUP($E38,$D$6:$AN$1139,3,))*$F38)</f>
        <v>10358148.742857182</v>
      </c>
      <c r="L38" s="77">
        <f>IF(VLOOKUP($E38,$D$6:$AN$1139,3,)=0,0,(VLOOKUP($E38,$D$6:$AN$1139,L$2,)/VLOOKUP($E38,$D$6:$AN$1139,3,))*$F38)</f>
        <v>0</v>
      </c>
      <c r="M38" s="77">
        <f>IF(VLOOKUP($E38,$D$6:$AN$1139,3,)=0,0,(VLOOKUP($E38,$D$6:$AN$1139,M$2,)/VLOOKUP($E38,$D$6:$AN$1139,3,))*$F38)</f>
        <v>0</v>
      </c>
      <c r="N38" s="77">
        <f>IF(VLOOKUP($E38,$D$6:$AN$1139,3,)=0,0,(VLOOKUP($E38,$D$6:$AN$1139,N$2,)/VLOOKUP($E38,$D$6:$AN$1139,3,))*$F38)</f>
        <v>0</v>
      </c>
      <c r="O38" s="77">
        <f>IF(VLOOKUP($E38,$D$6:$AN$1139,3,)=0,0,(VLOOKUP($E38,$D$6:$AN$1139,O$2,)/VLOOKUP($E38,$D$6:$AN$1139,3,))*$F38)</f>
        <v>5400393.441928043</v>
      </c>
      <c r="P38" s="77">
        <f>IF(VLOOKUP($E38,$D$6:$AN$1139,3,)=0,0,(VLOOKUP($E38,$D$6:$AN$1139,P$2,)/VLOOKUP($E38,$D$6:$AN$1139,3,))*$F38)</f>
        <v>0</v>
      </c>
      <c r="Q38" s="77">
        <f>IF(VLOOKUP($E38,$D$6:$AN$1139,3,)=0,0,(VLOOKUP($E38,$D$6:$AN$1139,Q$2,)/VLOOKUP($E38,$D$6:$AN$1139,3,))*$F38)</f>
        <v>0</v>
      </c>
      <c r="R38" s="77">
        <f>IF(VLOOKUP($E38,$D$6:$AN$1139,3,)=0,0,(VLOOKUP($E38,$D$6:$AN$1139,R$2,)/VLOOKUP($E38,$D$6:$AN$1139,3,))*$F38)</f>
        <v>0</v>
      </c>
      <c r="S38" s="77">
        <f>IF(VLOOKUP($E38,$D$6:$AN$1139,3,)=0,0,(VLOOKUP($E38,$D$6:$AN$1139,S$2,)/VLOOKUP($E38,$D$6:$AN$1139,3,))*$F38)</f>
        <v>734388.61285544129</v>
      </c>
      <c r="T38" s="77">
        <f>IF(VLOOKUP($E38,$D$6:$AN$1139,3,)=0,0,(VLOOKUP($E38,$D$6:$AN$1139,T$2,)/VLOOKUP($E38,$D$6:$AN$1139,3,))*$F38)</f>
        <v>21244.214591860087</v>
      </c>
      <c r="U38" s="77">
        <f>IF(VLOOKUP($E38,$D$6:$AN$1139,3,)=0,0,(VLOOKUP($E38,$D$6:$AN$1139,U$2,)/VLOOKUP($E38,$D$6:$AN$1139,3,))*$F38)</f>
        <v>8111.9512759958361</v>
      </c>
      <c r="V38" s="77">
        <f>IF(VLOOKUP($E38,$D$6:$AN$1139,3,)=0,0,(VLOOKUP($E38,$D$6:$AN$1139,V$2,)/VLOOKUP($E38,$D$6:$AN$1139,3,))*$F38)</f>
        <v>0</v>
      </c>
      <c r="W38" s="77">
        <f>IF(VLOOKUP($E38,$D$6:$AN$1139,3,)=0,0,(VLOOKUP($E38,$D$6:$AN$1139,W$2,)/VLOOKUP($E38,$D$6:$AN$1139,3,))*$F38)</f>
        <v>0</v>
      </c>
      <c r="X38" s="63">
        <f>IF(VLOOKUP($E38,$D$6:$AN$1139,3,)=0,0,(VLOOKUP($E38,$D$6:$AN$1139,X$2,)/VLOOKUP($E38,$D$6:$AN$1139,3,))*$F38)</f>
        <v>0</v>
      </c>
      <c r="Y38" s="63">
        <f>IF(VLOOKUP($E38,$D$6:$AN$1139,3,)=0,0,(VLOOKUP($E38,$D$6:$AN$1139,Y$2,)/VLOOKUP($E38,$D$6:$AN$1139,3,))*$F38)</f>
        <v>0</v>
      </c>
      <c r="Z38" s="63">
        <f>IF(VLOOKUP($E38,$D$6:$AN$1139,3,)=0,0,(VLOOKUP($E38,$D$6:$AN$1139,Z$2,)/VLOOKUP($E38,$D$6:$AN$1139,3,))*$F38)</f>
        <v>0</v>
      </c>
      <c r="AA38" s="65">
        <f>SUM(G38:Z38)</f>
        <v>94171030.722313181</v>
      </c>
      <c r="AB38" s="59" t="str">
        <f>IF(ABS(F38-AA38)&lt;0.01,"ok","err")</f>
        <v>ok</v>
      </c>
    </row>
    <row r="39" spans="1:28">
      <c r="A39" s="69" t="s">
        <v>1116</v>
      </c>
      <c r="C39" s="61" t="s">
        <v>982</v>
      </c>
      <c r="D39" s="61" t="s">
        <v>391</v>
      </c>
      <c r="E39" s="61" t="s">
        <v>1377</v>
      </c>
      <c r="F39" s="80">
        <f>VLOOKUP(C39,'Functional Assignment'!$C$2:$AP$778,'Functional Assignment'!$Y$2,)</f>
        <v>71467350.815306529</v>
      </c>
      <c r="G39" s="80">
        <f>IF(VLOOKUP($E39,$D$6:$AN$1139,3,)=0,0,(VLOOKUP($E39,$D$6:$AN$1139,G$2,)/VLOOKUP($E39,$D$6:$AN$1139,3,))*$F39)</f>
        <v>61513990.272689596</v>
      </c>
      <c r="H39" s="80">
        <f>IF(VLOOKUP($E39,$D$6:$AN$1139,3,)=0,0,(VLOOKUP($E39,$D$6:$AN$1139,H$2,)/VLOOKUP($E39,$D$6:$AN$1139,3,))*$F39)</f>
        <v>7588451.9176454926</v>
      </c>
      <c r="I39" s="80">
        <f>IF(VLOOKUP($E39,$D$6:$AN$1139,3,)=0,0,(VLOOKUP($E39,$D$6:$AN$1139,I$2,)/VLOOKUP($E39,$D$6:$AN$1139,3,))*$F39)</f>
        <v>0</v>
      </c>
      <c r="J39" s="80">
        <f>IF(VLOOKUP($E39,$D$6:$AN$1139,3,)=0,0,(VLOOKUP($E39,$D$6:$AN$1139,J$2,)/VLOOKUP($E39,$D$6:$AN$1139,3,))*$F39)</f>
        <v>0</v>
      </c>
      <c r="K39" s="80">
        <f>IF(VLOOKUP($E39,$D$6:$AN$1139,3,)=0,0,(VLOOKUP($E39,$D$6:$AN$1139,K$2,)/VLOOKUP($E39,$D$6:$AN$1139,3,))*$F39)</f>
        <v>475666.06504351087</v>
      </c>
      <c r="L39" s="80">
        <f>IF(VLOOKUP($E39,$D$6:$AN$1139,3,)=0,0,(VLOOKUP($E39,$D$6:$AN$1139,L$2,)/VLOOKUP($E39,$D$6:$AN$1139,3,))*$F39)</f>
        <v>0</v>
      </c>
      <c r="M39" s="80">
        <f>IF(VLOOKUP($E39,$D$6:$AN$1139,3,)=0,0,(VLOOKUP($E39,$D$6:$AN$1139,M$2,)/VLOOKUP($E39,$D$6:$AN$1139,3,))*$F39)</f>
        <v>0</v>
      </c>
      <c r="N39" s="80">
        <f>IF(VLOOKUP($E39,$D$6:$AN$1139,3,)=0,0,(VLOOKUP($E39,$D$6:$AN$1139,N$2,)/VLOOKUP($E39,$D$6:$AN$1139,3,))*$F39)</f>
        <v>0</v>
      </c>
      <c r="O39" s="80">
        <f>IF(VLOOKUP($E39,$D$6:$AN$1139,3,)=0,0,(VLOOKUP($E39,$D$6:$AN$1139,O$2,)/VLOOKUP($E39,$D$6:$AN$1139,3,))*$F39)</f>
        <v>54307.548712712298</v>
      </c>
      <c r="P39" s="80">
        <f>IF(VLOOKUP($E39,$D$6:$AN$1139,3,)=0,0,(VLOOKUP($E39,$D$6:$AN$1139,P$2,)/VLOOKUP($E39,$D$6:$AN$1139,3,))*$F39)</f>
        <v>0</v>
      </c>
      <c r="Q39" s="80">
        <f>IF(VLOOKUP($E39,$D$6:$AN$1139,3,)=0,0,(VLOOKUP($E39,$D$6:$AN$1139,Q$2,)/VLOOKUP($E39,$D$6:$AN$1139,3,))*$F39)</f>
        <v>0</v>
      </c>
      <c r="R39" s="80">
        <f>IF(VLOOKUP($E39,$D$6:$AN$1139,3,)=0,0,(VLOOKUP($E39,$D$6:$AN$1139,R$2,)/VLOOKUP($E39,$D$6:$AN$1139,3,))*$F39)</f>
        <v>0</v>
      </c>
      <c r="S39" s="80">
        <f>IF(VLOOKUP($E39,$D$6:$AN$1139,3,)=0,0,(VLOOKUP($E39,$D$6:$AN$1139,S$2,)/VLOOKUP($E39,$D$6:$AN$1139,3,))*$F39)</f>
        <v>1814875.7216819911</v>
      </c>
      <c r="T39" s="80">
        <f>IF(VLOOKUP($E39,$D$6:$AN$1139,3,)=0,0,(VLOOKUP($E39,$D$6:$AN$1139,T$2,)/VLOOKUP($E39,$D$6:$AN$1139,3,))*$F39)</f>
        <v>2949.3394601159675</v>
      </c>
      <c r="U39" s="80">
        <f>IF(VLOOKUP($E39,$D$6:$AN$1139,3,)=0,0,(VLOOKUP($E39,$D$6:$AN$1139,U$2,)/VLOOKUP($E39,$D$6:$AN$1139,3,))*$F39)</f>
        <v>17109.950073108659</v>
      </c>
      <c r="V39" s="80">
        <f>IF(VLOOKUP($E39,$D$6:$AN$1139,3,)=0,0,(VLOOKUP($E39,$D$6:$AN$1139,V$2,)/VLOOKUP($E39,$D$6:$AN$1139,3,))*$F39)</f>
        <v>0</v>
      </c>
      <c r="W39" s="80">
        <f>IF(VLOOKUP($E39,$D$6:$AN$1139,3,)=0,0,(VLOOKUP($E39,$D$6:$AN$1139,W$2,)/VLOOKUP($E39,$D$6:$AN$1139,3,))*$F39)</f>
        <v>0</v>
      </c>
      <c r="X39" s="64">
        <f>IF(VLOOKUP($E39,$D$6:$AN$1139,3,)=0,0,(VLOOKUP($E39,$D$6:$AN$1139,X$2,)/VLOOKUP($E39,$D$6:$AN$1139,3,))*$F39)</f>
        <v>0</v>
      </c>
      <c r="Y39" s="64">
        <f>IF(VLOOKUP($E39,$D$6:$AN$1139,3,)=0,0,(VLOOKUP($E39,$D$6:$AN$1139,Y$2,)/VLOOKUP($E39,$D$6:$AN$1139,3,))*$F39)</f>
        <v>0</v>
      </c>
      <c r="Z39" s="64">
        <f>IF(VLOOKUP($E39,$D$6:$AN$1139,3,)=0,0,(VLOOKUP($E39,$D$6:$AN$1139,Z$2,)/VLOOKUP($E39,$D$6:$AN$1139,3,))*$F39)</f>
        <v>0</v>
      </c>
      <c r="AA39" s="64">
        <f>SUM(G39:Z39)</f>
        <v>71467350.815306544</v>
      </c>
      <c r="AB39" s="59" t="str">
        <f>IF(ABS(F39-AA39)&lt;0.01,"ok","err")</f>
        <v>ok</v>
      </c>
    </row>
    <row r="40" spans="1:28">
      <c r="A40" s="61" t="s">
        <v>721</v>
      </c>
      <c r="D40" s="61" t="s">
        <v>394</v>
      </c>
      <c r="F40" s="77">
        <f t="shared" ref="F40:Q40" si="9">F38+F39</f>
        <v>165638381.53761971</v>
      </c>
      <c r="G40" s="77">
        <f t="shared" si="9"/>
        <v>128003417.06055516</v>
      </c>
      <c r="H40" s="77">
        <f t="shared" si="9"/>
        <v>18747768.888584591</v>
      </c>
      <c r="I40" s="77">
        <f t="shared" si="9"/>
        <v>0</v>
      </c>
      <c r="J40" s="77">
        <f t="shared" si="9"/>
        <v>0</v>
      </c>
      <c r="K40" s="77">
        <f t="shared" si="9"/>
        <v>10833814.807900693</v>
      </c>
      <c r="L40" s="77">
        <f t="shared" si="9"/>
        <v>0</v>
      </c>
      <c r="M40" s="77">
        <f t="shared" si="9"/>
        <v>0</v>
      </c>
      <c r="N40" s="77">
        <f t="shared" si="9"/>
        <v>0</v>
      </c>
      <c r="O40" s="77">
        <f>O38+O39</f>
        <v>5454700.9906407557</v>
      </c>
      <c r="P40" s="77">
        <f t="shared" si="9"/>
        <v>0</v>
      </c>
      <c r="Q40" s="77">
        <f t="shared" si="9"/>
        <v>0</v>
      </c>
      <c r="R40" s="77">
        <f t="shared" ref="R40:Z40" si="10">R38+R39</f>
        <v>0</v>
      </c>
      <c r="S40" s="77">
        <f t="shared" si="10"/>
        <v>2549264.3345374325</v>
      </c>
      <c r="T40" s="77">
        <f t="shared" si="10"/>
        <v>24193.554051976054</v>
      </c>
      <c r="U40" s="77">
        <f t="shared" si="10"/>
        <v>25221.901349104497</v>
      </c>
      <c r="V40" s="77">
        <f t="shared" si="10"/>
        <v>0</v>
      </c>
      <c r="W40" s="77">
        <f t="shared" si="10"/>
        <v>0</v>
      </c>
      <c r="X40" s="63">
        <f t="shared" si="10"/>
        <v>0</v>
      </c>
      <c r="Y40" s="63">
        <f t="shared" si="10"/>
        <v>0</v>
      </c>
      <c r="Z40" s="63">
        <f t="shared" si="10"/>
        <v>0</v>
      </c>
      <c r="AA40" s="65">
        <f>SUM(G40:Z40)</f>
        <v>165638381.53761971</v>
      </c>
      <c r="AB40" s="59" t="str">
        <f>IF(ABS(F40-AA40)&lt;0.01,"ok","err")</f>
        <v>ok</v>
      </c>
    </row>
    <row r="41" spans="1:28">
      <c r="F41" s="80"/>
    </row>
    <row r="42" spans="1:28" ht="15">
      <c r="A42" s="66" t="s">
        <v>356</v>
      </c>
      <c r="F42" s="80"/>
    </row>
    <row r="43" spans="1:28">
      <c r="A43" s="69" t="s">
        <v>1116</v>
      </c>
      <c r="C43" s="61" t="s">
        <v>982</v>
      </c>
      <c r="D43" s="61" t="s">
        <v>382</v>
      </c>
      <c r="E43" s="61" t="s">
        <v>1118</v>
      </c>
      <c r="F43" s="77">
        <f>VLOOKUP(C43,'Functional Assignment'!$C$2:$AP$778,'Functional Assignment'!$Z$2,)</f>
        <v>33916108.483513705</v>
      </c>
      <c r="G43" s="77">
        <f>IF(VLOOKUP($E43,$D$6:$AN$1139,3,)=0,0,(VLOOKUP($E43,$D$6:$AN$1139,G$2,)/VLOOKUP($E43,$D$6:$AN$1139,3,))*$F43)</f>
        <v>27381299.453546591</v>
      </c>
      <c r="H43" s="77">
        <f>IF(VLOOKUP($E43,$D$6:$AN$1139,3,)=0,0,(VLOOKUP($E43,$D$6:$AN$1139,H$2,)/VLOOKUP($E43,$D$6:$AN$1139,3,))*$F43)</f>
        <v>5846583.5763414269</v>
      </c>
      <c r="I43" s="77">
        <f>IF(VLOOKUP($E43,$D$6:$AN$1139,3,)=0,0,(VLOOKUP($E43,$D$6:$AN$1139,I$2,)/VLOOKUP($E43,$D$6:$AN$1139,3,))*$F43)</f>
        <v>0</v>
      </c>
      <c r="J43" s="77">
        <f>IF(VLOOKUP($E43,$D$6:$AN$1139,3,)=0,0,(VLOOKUP($E43,$D$6:$AN$1139,J$2,)/VLOOKUP($E43,$D$6:$AN$1139,3,))*$F43)</f>
        <v>0</v>
      </c>
      <c r="K43" s="77">
        <f>IF(VLOOKUP($E43,$D$6:$AN$1139,3,)=0,0,(VLOOKUP($E43,$D$6:$AN$1139,K$2,)/VLOOKUP($E43,$D$6:$AN$1139,3,))*$F43)</f>
        <v>584936.33682807407</v>
      </c>
      <c r="L43" s="77">
        <f>IF(VLOOKUP($E43,$D$6:$AN$1139,3,)=0,0,(VLOOKUP($E43,$D$6:$AN$1139,L$2,)/VLOOKUP($E43,$D$6:$AN$1139,3,))*$F43)</f>
        <v>0</v>
      </c>
      <c r="M43" s="77">
        <f>IF(VLOOKUP($E43,$D$6:$AN$1139,3,)=0,0,(VLOOKUP($E43,$D$6:$AN$1139,M$2,)/VLOOKUP($E43,$D$6:$AN$1139,3,))*$F43)</f>
        <v>0</v>
      </c>
      <c r="N43" s="77">
        <f>IF(VLOOKUP($E43,$D$6:$AN$1139,3,)=0,0,(VLOOKUP($E43,$D$6:$AN$1139,N$2,)/VLOOKUP($E43,$D$6:$AN$1139,3,))*$F43)</f>
        <v>0</v>
      </c>
      <c r="O43" s="77">
        <f>IF(VLOOKUP($E43,$D$6:$AN$1139,3,)=0,0,(VLOOKUP($E43,$D$6:$AN$1139,O$2,)/VLOOKUP($E43,$D$6:$AN$1139,3,))*$F43)</f>
        <v>103289.11679761506</v>
      </c>
      <c r="P43" s="77">
        <f>IF(VLOOKUP($E43,$D$6:$AN$1139,3,)=0,0,(VLOOKUP($E43,$D$6:$AN$1139,P$2,)/VLOOKUP($E43,$D$6:$AN$1139,3,))*$F43)</f>
        <v>0</v>
      </c>
      <c r="Q43" s="77">
        <f>IF(VLOOKUP($E43,$D$6:$AN$1139,3,)=0,0,(VLOOKUP($E43,$D$6:$AN$1139,Q$2,)/VLOOKUP($E43,$D$6:$AN$1139,3,))*$F43)</f>
        <v>0</v>
      </c>
      <c r="R43" s="77">
        <f>IF(VLOOKUP($E43,$D$6:$AN$1139,3,)=0,0,(VLOOKUP($E43,$D$6:$AN$1139,R$2,)/VLOOKUP($E43,$D$6:$AN$1139,3,))*$F43)</f>
        <v>0</v>
      </c>
      <c r="S43" s="77">
        <f>IF(VLOOKUP($E43,$D$6:$AN$1139,3,)=0,0,(VLOOKUP($E43,$D$6:$AN$1139,S$2,)/VLOOKUP($E43,$D$6:$AN$1139,3,))*$F43)</f>
        <v>0</v>
      </c>
      <c r="T43" s="77">
        <f>IF(VLOOKUP($E43,$D$6:$AN$1139,3,)=0,0,(VLOOKUP($E43,$D$6:$AN$1139,T$2,)/VLOOKUP($E43,$D$6:$AN$1139,3,))*$F43)</f>
        <v>0</v>
      </c>
      <c r="U43" s="77">
        <f>IF(VLOOKUP($E43,$D$6:$AN$1139,3,)=0,0,(VLOOKUP($E43,$D$6:$AN$1139,U$2,)/VLOOKUP($E43,$D$6:$AN$1139,3,))*$F43)</f>
        <v>0</v>
      </c>
      <c r="V43" s="77">
        <f>IF(VLOOKUP($E43,$D$6:$AN$1139,3,)=0,0,(VLOOKUP($E43,$D$6:$AN$1139,V$2,)/VLOOKUP($E43,$D$6:$AN$1139,3,))*$F43)</f>
        <v>0</v>
      </c>
      <c r="W43" s="77">
        <f>IF(VLOOKUP($E43,$D$6:$AN$1139,3,)=0,0,(VLOOKUP($E43,$D$6:$AN$1139,W$2,)/VLOOKUP($E43,$D$6:$AN$1139,3,))*$F43)</f>
        <v>0</v>
      </c>
      <c r="X43" s="63">
        <f>IF(VLOOKUP($E43,$D$6:$AN$1139,3,)=0,0,(VLOOKUP($E43,$D$6:$AN$1139,X$2,)/VLOOKUP($E43,$D$6:$AN$1139,3,))*$F43)</f>
        <v>0</v>
      </c>
      <c r="Y43" s="63">
        <f>IF(VLOOKUP($E43,$D$6:$AN$1139,3,)=0,0,(VLOOKUP($E43,$D$6:$AN$1139,Y$2,)/VLOOKUP($E43,$D$6:$AN$1139,3,))*$F43)</f>
        <v>0</v>
      </c>
      <c r="Z43" s="63">
        <f>IF(VLOOKUP($E43,$D$6:$AN$1139,3,)=0,0,(VLOOKUP($E43,$D$6:$AN$1139,Z$2,)/VLOOKUP($E43,$D$6:$AN$1139,3,))*$F43)</f>
        <v>0</v>
      </c>
      <c r="AA43" s="65">
        <f>SUM(G43:Z43)</f>
        <v>33916108.483513713</v>
      </c>
      <c r="AB43" s="59" t="str">
        <f>IF(ABS(F43-AA43)&lt;0.01,"ok","err")</f>
        <v>ok</v>
      </c>
    </row>
    <row r="44" spans="1:28">
      <c r="F44" s="80"/>
    </row>
    <row r="45" spans="1:28" ht="15">
      <c r="A45" s="66" t="s">
        <v>355</v>
      </c>
      <c r="F45" s="80"/>
    </row>
    <row r="46" spans="1:28">
      <c r="A46" s="69" t="s">
        <v>1116</v>
      </c>
      <c r="C46" s="61" t="s">
        <v>982</v>
      </c>
      <c r="D46" s="61" t="s">
        <v>393</v>
      </c>
      <c r="E46" s="61" t="s">
        <v>1119</v>
      </c>
      <c r="F46" s="77">
        <f>VLOOKUP(C46,'Functional Assignment'!$C$2:$AP$778,'Functional Assignment'!$AA$2,)</f>
        <v>44791877.931702614</v>
      </c>
      <c r="G46" s="77">
        <f>IF(VLOOKUP($E46,$D$6:$AN$1139,3,)=0,0,(VLOOKUP($E46,$D$6:$AN$1139,G$2,)/VLOOKUP($E46,$D$6:$AN$1139,3,))*$F46)</f>
        <v>30684249.871322036</v>
      </c>
      <c r="H46" s="77">
        <f>IF(VLOOKUP($E46,$D$6:$AN$1139,3,)=0,0,(VLOOKUP($E46,$D$6:$AN$1139,H$2,)/VLOOKUP($E46,$D$6:$AN$1139,3,))*$F46)</f>
        <v>10042630.397958288</v>
      </c>
      <c r="I46" s="77">
        <f>IF(VLOOKUP($E46,$D$6:$AN$1139,3,)=0,0,(VLOOKUP($E46,$D$6:$AN$1139,I$2,)/VLOOKUP($E46,$D$6:$AN$1139,3,))*$F46)</f>
        <v>0</v>
      </c>
      <c r="J46" s="77">
        <f>IF(VLOOKUP($E46,$D$6:$AN$1139,3,)=0,0,(VLOOKUP($E46,$D$6:$AN$1139,J$2,)/VLOOKUP($E46,$D$6:$AN$1139,3,))*$F46)</f>
        <v>364493.82366777421</v>
      </c>
      <c r="K46" s="77">
        <f>IF(VLOOKUP($E46,$D$6:$AN$1139,3,)=0,0,(VLOOKUP($E46,$D$6:$AN$1139,K$2,)/VLOOKUP($E46,$D$6:$AN$1139,3,))*$F46)</f>
        <v>2363752.9926570333</v>
      </c>
      <c r="L46" s="77">
        <f>IF(VLOOKUP($E46,$D$6:$AN$1139,3,)=0,0,(VLOOKUP($E46,$D$6:$AN$1139,L$2,)/VLOOKUP($E46,$D$6:$AN$1139,3,))*$F46)</f>
        <v>0</v>
      </c>
      <c r="M46" s="77">
        <f>IF(VLOOKUP($E46,$D$6:$AN$1139,3,)=0,0,(VLOOKUP($E46,$D$6:$AN$1139,M$2,)/VLOOKUP($E46,$D$6:$AN$1139,3,))*$F46)</f>
        <v>0</v>
      </c>
      <c r="N46" s="77">
        <f>IF(VLOOKUP($E46,$D$6:$AN$1139,3,)=0,0,(VLOOKUP($E46,$D$6:$AN$1139,N$2,)/VLOOKUP($E46,$D$6:$AN$1139,3,))*$F46)</f>
        <v>523590.88072269532</v>
      </c>
      <c r="O46" s="77">
        <f>IF(VLOOKUP($E46,$D$6:$AN$1139,3,)=0,0,(VLOOKUP($E46,$D$6:$AN$1139,O$2,)/VLOOKUP($E46,$D$6:$AN$1139,3,))*$F46)</f>
        <v>296375.27794175455</v>
      </c>
      <c r="P46" s="77">
        <f>IF(VLOOKUP($E46,$D$6:$AN$1139,3,)=0,0,(VLOOKUP($E46,$D$6:$AN$1139,P$2,)/VLOOKUP($E46,$D$6:$AN$1139,3,))*$F46)</f>
        <v>412408.22532118956</v>
      </c>
      <c r="Q46" s="77">
        <f>IF(VLOOKUP($E46,$D$6:$AN$1139,3,)=0,0,(VLOOKUP($E46,$D$6:$AN$1139,Q$2,)/VLOOKUP($E46,$D$6:$AN$1139,3,))*$F46)</f>
        <v>4774.3849306020848</v>
      </c>
      <c r="R46" s="77">
        <f>IF(VLOOKUP($E46,$D$6:$AN$1139,3,)=0,0,(VLOOKUP($E46,$D$6:$AN$1139,R$2,)/VLOOKUP($E46,$D$6:$AN$1139,3,))*$F46)</f>
        <v>9548.7698612041695</v>
      </c>
      <c r="S46" s="77">
        <f>IF(VLOOKUP($E46,$D$6:$AN$1139,3,)=0,0,(VLOOKUP($E46,$D$6:$AN$1139,S$2,)/VLOOKUP($E46,$D$6:$AN$1139,3,))*$F46)</f>
        <v>0</v>
      </c>
      <c r="T46" s="77">
        <f>IF(VLOOKUP($E46,$D$6:$AN$1139,3,)=0,0,(VLOOKUP($E46,$D$6:$AN$1139,T$2,)/VLOOKUP($E46,$D$6:$AN$1139,3,))*$F46)</f>
        <v>13240.637080042306</v>
      </c>
      <c r="U46" s="77">
        <f>IF(VLOOKUP($E46,$D$6:$AN$1139,3,)=0,0,(VLOOKUP($E46,$D$6:$AN$1139,U$2,)/VLOOKUP($E46,$D$6:$AN$1139,3,))*$F46)</f>
        <v>76812.67023998902</v>
      </c>
      <c r="V46" s="77">
        <f>IF(VLOOKUP($E46,$D$6:$AN$1139,3,)=0,0,(VLOOKUP($E46,$D$6:$AN$1139,V$2,)/VLOOKUP($E46,$D$6:$AN$1139,3,))*$F46)</f>
        <v>0</v>
      </c>
      <c r="W46" s="77">
        <f>IF(VLOOKUP($E46,$D$6:$AN$1139,3,)=0,0,(VLOOKUP($E46,$D$6:$AN$1139,W$2,)/VLOOKUP($E46,$D$6:$AN$1139,3,))*$F46)</f>
        <v>0</v>
      </c>
      <c r="X46" s="63">
        <f>IF(VLOOKUP($E46,$D$6:$AN$1139,3,)=0,0,(VLOOKUP($E46,$D$6:$AN$1139,X$2,)/VLOOKUP($E46,$D$6:$AN$1139,3,))*$F46)</f>
        <v>0</v>
      </c>
      <c r="Y46" s="63">
        <f>IF(VLOOKUP($E46,$D$6:$AN$1139,3,)=0,0,(VLOOKUP($E46,$D$6:$AN$1139,Y$2,)/VLOOKUP($E46,$D$6:$AN$1139,3,))*$F46)</f>
        <v>0</v>
      </c>
      <c r="Z46" s="63">
        <f>IF(VLOOKUP($E46,$D$6:$AN$1139,3,)=0,0,(VLOOKUP($E46,$D$6:$AN$1139,Z$2,)/VLOOKUP($E46,$D$6:$AN$1139,3,))*$F46)</f>
        <v>0</v>
      </c>
      <c r="AA46" s="65">
        <f>SUM(G46:Z46)</f>
        <v>44791877.931702614</v>
      </c>
      <c r="AB46" s="59" t="str">
        <f>IF(ABS(F46-AA46)&lt;0.01,"ok","err")</f>
        <v>ok</v>
      </c>
    </row>
    <row r="47" spans="1:28">
      <c r="F47" s="80"/>
    </row>
    <row r="48" spans="1:28" ht="15">
      <c r="A48" s="66" t="s">
        <v>376</v>
      </c>
      <c r="F48" s="80"/>
    </row>
    <row r="49" spans="1:28">
      <c r="A49" s="69" t="s">
        <v>1116</v>
      </c>
      <c r="C49" s="61" t="s">
        <v>982</v>
      </c>
      <c r="D49" s="61" t="s">
        <v>395</v>
      </c>
      <c r="E49" s="61" t="s">
        <v>1120</v>
      </c>
      <c r="F49" s="77">
        <f>VLOOKUP(C49,'Functional Assignment'!$C$2:$AP$778,'Functional Assignment'!$AB$2,)</f>
        <v>105611757.56249273</v>
      </c>
      <c r="G49" s="77">
        <f>IF(VLOOKUP($E49,$D$6:$AN$1139,3,)=0,0,(VLOOKUP($E49,$D$6:$AN$1139,G$2,)/VLOOKUP($E49,$D$6:$AN$1139,3,))*$F49)</f>
        <v>0</v>
      </c>
      <c r="H49" s="77">
        <f>IF(VLOOKUP($E49,$D$6:$AN$1139,3,)=0,0,(VLOOKUP($E49,$D$6:$AN$1139,H$2,)/VLOOKUP($E49,$D$6:$AN$1139,3,))*$F49)</f>
        <v>0</v>
      </c>
      <c r="I49" s="77">
        <f>IF(VLOOKUP($E49,$D$6:$AN$1139,3,)=0,0,(VLOOKUP($E49,$D$6:$AN$1139,I$2,)/VLOOKUP($E49,$D$6:$AN$1139,3,))*$F49)</f>
        <v>0</v>
      </c>
      <c r="J49" s="77">
        <f>IF(VLOOKUP($E49,$D$6:$AN$1139,3,)=0,0,(VLOOKUP($E49,$D$6:$AN$1139,J$2,)/VLOOKUP($E49,$D$6:$AN$1139,3,))*$F49)</f>
        <v>0</v>
      </c>
      <c r="K49" s="77">
        <f>IF(VLOOKUP($E49,$D$6:$AN$1139,3,)=0,0,(VLOOKUP($E49,$D$6:$AN$1139,K$2,)/VLOOKUP($E49,$D$6:$AN$1139,3,))*$F49)</f>
        <v>0</v>
      </c>
      <c r="L49" s="77">
        <f>IF(VLOOKUP($E49,$D$6:$AN$1139,3,)=0,0,(VLOOKUP($E49,$D$6:$AN$1139,L$2,)/VLOOKUP($E49,$D$6:$AN$1139,3,))*$F49)</f>
        <v>0</v>
      </c>
      <c r="M49" s="77">
        <f>IF(VLOOKUP($E49,$D$6:$AN$1139,3,)=0,0,(VLOOKUP($E49,$D$6:$AN$1139,M$2,)/VLOOKUP($E49,$D$6:$AN$1139,3,))*$F49)</f>
        <v>0</v>
      </c>
      <c r="N49" s="77">
        <f>IF(VLOOKUP($E49,$D$6:$AN$1139,3,)=0,0,(VLOOKUP($E49,$D$6:$AN$1139,N$2,)/VLOOKUP($E49,$D$6:$AN$1139,3,))*$F49)</f>
        <v>0</v>
      </c>
      <c r="O49" s="77">
        <f>IF(VLOOKUP($E49,$D$6:$AN$1139,3,)=0,0,(VLOOKUP($E49,$D$6:$AN$1139,O$2,)/VLOOKUP($E49,$D$6:$AN$1139,3,))*$F49)</f>
        <v>0</v>
      </c>
      <c r="P49" s="77">
        <f>IF(VLOOKUP($E49,$D$6:$AN$1139,3,)=0,0,(VLOOKUP($E49,$D$6:$AN$1139,P$2,)/VLOOKUP($E49,$D$6:$AN$1139,3,))*$F49)</f>
        <v>0</v>
      </c>
      <c r="Q49" s="77">
        <f>IF(VLOOKUP($E49,$D$6:$AN$1139,3,)=0,0,(VLOOKUP($E49,$D$6:$AN$1139,Q$2,)/VLOOKUP($E49,$D$6:$AN$1139,3,))*$F49)</f>
        <v>0</v>
      </c>
      <c r="R49" s="77">
        <f>IF(VLOOKUP($E49,$D$6:$AN$1139,3,)=0,0,(VLOOKUP($E49,$D$6:$AN$1139,R$2,)/VLOOKUP($E49,$D$6:$AN$1139,3,))*$F49)</f>
        <v>0</v>
      </c>
      <c r="S49" s="77">
        <f>IF(VLOOKUP($E49,$D$6:$AN$1139,3,)=0,0,(VLOOKUP($E49,$D$6:$AN$1139,S$2,)/VLOOKUP($E49,$D$6:$AN$1139,3,))*$F49)</f>
        <v>105611757.56249273</v>
      </c>
      <c r="T49" s="77">
        <f>IF(VLOOKUP($E49,$D$6:$AN$1139,3,)=0,0,(VLOOKUP($E49,$D$6:$AN$1139,T$2,)/VLOOKUP($E49,$D$6:$AN$1139,3,))*$F49)</f>
        <v>0</v>
      </c>
      <c r="U49" s="77">
        <f>IF(VLOOKUP($E49,$D$6:$AN$1139,3,)=0,0,(VLOOKUP($E49,$D$6:$AN$1139,U$2,)/VLOOKUP($E49,$D$6:$AN$1139,3,))*$F49)</f>
        <v>0</v>
      </c>
      <c r="V49" s="77">
        <f>IF(VLOOKUP($E49,$D$6:$AN$1139,3,)=0,0,(VLOOKUP($E49,$D$6:$AN$1139,V$2,)/VLOOKUP($E49,$D$6:$AN$1139,3,))*$F49)</f>
        <v>0</v>
      </c>
      <c r="W49" s="77">
        <f>IF(VLOOKUP($E49,$D$6:$AN$1139,3,)=0,0,(VLOOKUP($E49,$D$6:$AN$1139,W$2,)/VLOOKUP($E49,$D$6:$AN$1139,3,))*$F49)</f>
        <v>0</v>
      </c>
      <c r="X49" s="63">
        <f>IF(VLOOKUP($E49,$D$6:$AN$1139,3,)=0,0,(VLOOKUP($E49,$D$6:$AN$1139,X$2,)/VLOOKUP($E49,$D$6:$AN$1139,3,))*$F49)</f>
        <v>0</v>
      </c>
      <c r="Y49" s="63">
        <f>IF(VLOOKUP($E49,$D$6:$AN$1139,3,)=0,0,(VLOOKUP($E49,$D$6:$AN$1139,Y$2,)/VLOOKUP($E49,$D$6:$AN$1139,3,))*$F49)</f>
        <v>0</v>
      </c>
      <c r="Z49" s="63">
        <f>IF(VLOOKUP($E49,$D$6:$AN$1139,3,)=0,0,(VLOOKUP($E49,$D$6:$AN$1139,Z$2,)/VLOOKUP($E49,$D$6:$AN$1139,3,))*$F49)</f>
        <v>0</v>
      </c>
      <c r="AA49" s="65">
        <f>SUM(G49:Z49)</f>
        <v>105611757.56249273</v>
      </c>
      <c r="AB49" s="59" t="str">
        <f>IF(ABS(F49-AA49)&lt;0.01,"ok","err")</f>
        <v>ok</v>
      </c>
    </row>
    <row r="50" spans="1:28">
      <c r="F50" s="80"/>
    </row>
    <row r="51" spans="1:28" ht="15">
      <c r="A51" s="66" t="s">
        <v>1047</v>
      </c>
      <c r="F51" s="80"/>
    </row>
    <row r="52" spans="1:28">
      <c r="A52" s="69" t="s">
        <v>1116</v>
      </c>
      <c r="C52" s="61" t="s">
        <v>982</v>
      </c>
      <c r="D52" s="61" t="s">
        <v>396</v>
      </c>
      <c r="E52" s="61" t="s">
        <v>1121</v>
      </c>
      <c r="F52" s="77">
        <f>VLOOKUP(C52,'Functional Assignment'!$C$2:$AP$778,'Functional Assignment'!$AC$2,)</f>
        <v>0</v>
      </c>
      <c r="G52" s="77">
        <f>IF(VLOOKUP($E52,$D$6:$AN$1139,3,)=0,0,(VLOOKUP($E52,$D$6:$AN$1139,G$2,)/VLOOKUP($E52,$D$6:$AN$1139,3,))*$F52)</f>
        <v>0</v>
      </c>
      <c r="H52" s="77">
        <f>IF(VLOOKUP($E52,$D$6:$AN$1139,3,)=0,0,(VLOOKUP($E52,$D$6:$AN$1139,H$2,)/VLOOKUP($E52,$D$6:$AN$1139,3,))*$F52)</f>
        <v>0</v>
      </c>
      <c r="I52" s="77">
        <f>IF(VLOOKUP($E52,$D$6:$AN$1139,3,)=0,0,(VLOOKUP($E52,$D$6:$AN$1139,I$2,)/VLOOKUP($E52,$D$6:$AN$1139,3,))*$F52)</f>
        <v>0</v>
      </c>
      <c r="J52" s="77">
        <f>IF(VLOOKUP($E52,$D$6:$AN$1139,3,)=0,0,(VLOOKUP($E52,$D$6:$AN$1139,J$2,)/VLOOKUP($E52,$D$6:$AN$1139,3,))*$F52)</f>
        <v>0</v>
      </c>
      <c r="K52" s="77">
        <f>IF(VLOOKUP($E52,$D$6:$AN$1139,3,)=0,0,(VLOOKUP($E52,$D$6:$AN$1139,K$2,)/VLOOKUP($E52,$D$6:$AN$1139,3,))*$F52)</f>
        <v>0</v>
      </c>
      <c r="L52" s="77">
        <f>IF(VLOOKUP($E52,$D$6:$AN$1139,3,)=0,0,(VLOOKUP($E52,$D$6:$AN$1139,L$2,)/VLOOKUP($E52,$D$6:$AN$1139,3,))*$F52)</f>
        <v>0</v>
      </c>
      <c r="M52" s="77">
        <f>IF(VLOOKUP($E52,$D$6:$AN$1139,3,)=0,0,(VLOOKUP($E52,$D$6:$AN$1139,M$2,)/VLOOKUP($E52,$D$6:$AN$1139,3,))*$F52)</f>
        <v>0</v>
      </c>
      <c r="N52" s="77">
        <f>IF(VLOOKUP($E52,$D$6:$AN$1139,3,)=0,0,(VLOOKUP($E52,$D$6:$AN$1139,N$2,)/VLOOKUP($E52,$D$6:$AN$1139,3,))*$F52)</f>
        <v>0</v>
      </c>
      <c r="O52" s="77">
        <f>IF(VLOOKUP($E52,$D$6:$AN$1139,3,)=0,0,(VLOOKUP($E52,$D$6:$AN$1139,O$2,)/VLOOKUP($E52,$D$6:$AN$1139,3,))*$F52)</f>
        <v>0</v>
      </c>
      <c r="P52" s="77">
        <f>IF(VLOOKUP($E52,$D$6:$AN$1139,3,)=0,0,(VLOOKUP($E52,$D$6:$AN$1139,P$2,)/VLOOKUP($E52,$D$6:$AN$1139,3,))*$F52)</f>
        <v>0</v>
      </c>
      <c r="Q52" s="77">
        <f>IF(VLOOKUP($E52,$D$6:$AN$1139,3,)=0,0,(VLOOKUP($E52,$D$6:$AN$1139,Q$2,)/VLOOKUP($E52,$D$6:$AN$1139,3,))*$F52)</f>
        <v>0</v>
      </c>
      <c r="R52" s="77">
        <f>IF(VLOOKUP($E52,$D$6:$AN$1139,3,)=0,0,(VLOOKUP($E52,$D$6:$AN$1139,R$2,)/VLOOKUP($E52,$D$6:$AN$1139,3,))*$F52)</f>
        <v>0</v>
      </c>
      <c r="S52" s="77">
        <f>IF(VLOOKUP($E52,$D$6:$AN$1139,3,)=0,0,(VLOOKUP($E52,$D$6:$AN$1139,S$2,)/VLOOKUP($E52,$D$6:$AN$1139,3,))*$F52)</f>
        <v>0</v>
      </c>
      <c r="T52" s="77">
        <f>IF(VLOOKUP($E52,$D$6:$AN$1139,3,)=0,0,(VLOOKUP($E52,$D$6:$AN$1139,T$2,)/VLOOKUP($E52,$D$6:$AN$1139,3,))*$F52)</f>
        <v>0</v>
      </c>
      <c r="U52" s="77">
        <f>IF(VLOOKUP($E52,$D$6:$AN$1139,3,)=0,0,(VLOOKUP($E52,$D$6:$AN$1139,U$2,)/VLOOKUP($E52,$D$6:$AN$1139,3,))*$F52)</f>
        <v>0</v>
      </c>
      <c r="V52" s="77">
        <f>IF(VLOOKUP($E52,$D$6:$AN$1139,3,)=0,0,(VLOOKUP($E52,$D$6:$AN$1139,V$2,)/VLOOKUP($E52,$D$6:$AN$1139,3,))*$F52)</f>
        <v>0</v>
      </c>
      <c r="W52" s="77">
        <f>IF(VLOOKUP($E52,$D$6:$AN$1139,3,)=0,0,(VLOOKUP($E52,$D$6:$AN$1139,W$2,)/VLOOKUP($E52,$D$6:$AN$1139,3,))*$F52)</f>
        <v>0</v>
      </c>
      <c r="X52" s="63">
        <f>IF(VLOOKUP($E52,$D$6:$AN$1139,3,)=0,0,(VLOOKUP($E52,$D$6:$AN$1139,X$2,)/VLOOKUP($E52,$D$6:$AN$1139,3,))*$F52)</f>
        <v>0</v>
      </c>
      <c r="Y52" s="63">
        <f>IF(VLOOKUP($E52,$D$6:$AN$1139,3,)=0,0,(VLOOKUP($E52,$D$6:$AN$1139,Y$2,)/VLOOKUP($E52,$D$6:$AN$1139,3,))*$F52)</f>
        <v>0</v>
      </c>
      <c r="Z52" s="63">
        <f>IF(VLOOKUP($E52,$D$6:$AN$1139,3,)=0,0,(VLOOKUP($E52,$D$6:$AN$1139,Z$2,)/VLOOKUP($E52,$D$6:$AN$1139,3,))*$F52)</f>
        <v>0</v>
      </c>
      <c r="AA52" s="65">
        <f>SUM(G52:Z52)</f>
        <v>0</v>
      </c>
      <c r="AB52" s="59" t="str">
        <f>IF(ABS(F52-AA52)&lt;0.01,"ok","err")</f>
        <v>ok</v>
      </c>
    </row>
    <row r="53" spans="1:28">
      <c r="F53" s="80"/>
    </row>
    <row r="54" spans="1:28" ht="15">
      <c r="A54" s="66" t="s">
        <v>353</v>
      </c>
      <c r="F54" s="80"/>
    </row>
    <row r="55" spans="1:28">
      <c r="A55" s="69" t="s">
        <v>1116</v>
      </c>
      <c r="C55" s="61" t="s">
        <v>982</v>
      </c>
      <c r="D55" s="61" t="s">
        <v>397</v>
      </c>
      <c r="E55" s="61" t="s">
        <v>1122</v>
      </c>
      <c r="F55" s="77">
        <f>VLOOKUP(C55,'Functional Assignment'!$C$2:$AP$778,'Functional Assignment'!$AD$2,)</f>
        <v>0</v>
      </c>
      <c r="G55" s="77">
        <f>IF(VLOOKUP($E55,$D$6:$AN$1139,3,)=0,0,(VLOOKUP($E55,$D$6:$AN$1139,G$2,)/VLOOKUP($E55,$D$6:$AN$1139,3,))*$F55)</f>
        <v>0</v>
      </c>
      <c r="H55" s="77">
        <f>IF(VLOOKUP($E55,$D$6:$AN$1139,3,)=0,0,(VLOOKUP($E55,$D$6:$AN$1139,H$2,)/VLOOKUP($E55,$D$6:$AN$1139,3,))*$F55)</f>
        <v>0</v>
      </c>
      <c r="I55" s="77">
        <f>IF(VLOOKUP($E55,$D$6:$AN$1139,3,)=0,0,(VLOOKUP($E55,$D$6:$AN$1139,I$2,)/VLOOKUP($E55,$D$6:$AN$1139,3,))*$F55)</f>
        <v>0</v>
      </c>
      <c r="J55" s="77">
        <f>IF(VLOOKUP($E55,$D$6:$AN$1139,3,)=0,0,(VLOOKUP($E55,$D$6:$AN$1139,J$2,)/VLOOKUP($E55,$D$6:$AN$1139,3,))*$F55)</f>
        <v>0</v>
      </c>
      <c r="K55" s="77">
        <f>IF(VLOOKUP($E55,$D$6:$AN$1139,3,)=0,0,(VLOOKUP($E55,$D$6:$AN$1139,K$2,)/VLOOKUP($E55,$D$6:$AN$1139,3,))*$F55)</f>
        <v>0</v>
      </c>
      <c r="L55" s="77">
        <f>IF(VLOOKUP($E55,$D$6:$AN$1139,3,)=0,0,(VLOOKUP($E55,$D$6:$AN$1139,L$2,)/VLOOKUP($E55,$D$6:$AN$1139,3,))*$F55)</f>
        <v>0</v>
      </c>
      <c r="M55" s="77">
        <f>IF(VLOOKUP($E55,$D$6:$AN$1139,3,)=0,0,(VLOOKUP($E55,$D$6:$AN$1139,M$2,)/VLOOKUP($E55,$D$6:$AN$1139,3,))*$F55)</f>
        <v>0</v>
      </c>
      <c r="N55" s="77">
        <f>IF(VLOOKUP($E55,$D$6:$AN$1139,3,)=0,0,(VLOOKUP($E55,$D$6:$AN$1139,N$2,)/VLOOKUP($E55,$D$6:$AN$1139,3,))*$F55)</f>
        <v>0</v>
      </c>
      <c r="O55" s="77">
        <f>IF(VLOOKUP($E55,$D$6:$AN$1139,3,)=0,0,(VLOOKUP($E55,$D$6:$AN$1139,O$2,)/VLOOKUP($E55,$D$6:$AN$1139,3,))*$F55)</f>
        <v>0</v>
      </c>
      <c r="P55" s="77">
        <f>IF(VLOOKUP($E55,$D$6:$AN$1139,3,)=0,0,(VLOOKUP($E55,$D$6:$AN$1139,P$2,)/VLOOKUP($E55,$D$6:$AN$1139,3,))*$F55)</f>
        <v>0</v>
      </c>
      <c r="Q55" s="77">
        <f>IF(VLOOKUP($E55,$D$6:$AN$1139,3,)=0,0,(VLOOKUP($E55,$D$6:$AN$1139,Q$2,)/VLOOKUP($E55,$D$6:$AN$1139,3,))*$F55)</f>
        <v>0</v>
      </c>
      <c r="R55" s="77">
        <f>IF(VLOOKUP($E55,$D$6:$AN$1139,3,)=0,0,(VLOOKUP($E55,$D$6:$AN$1139,R$2,)/VLOOKUP($E55,$D$6:$AN$1139,3,))*$F55)</f>
        <v>0</v>
      </c>
      <c r="S55" s="77">
        <f>IF(VLOOKUP($E55,$D$6:$AN$1139,3,)=0,0,(VLOOKUP($E55,$D$6:$AN$1139,S$2,)/VLOOKUP($E55,$D$6:$AN$1139,3,))*$F55)</f>
        <v>0</v>
      </c>
      <c r="T55" s="77">
        <f>IF(VLOOKUP($E55,$D$6:$AN$1139,3,)=0,0,(VLOOKUP($E55,$D$6:$AN$1139,T$2,)/VLOOKUP($E55,$D$6:$AN$1139,3,))*$F55)</f>
        <v>0</v>
      </c>
      <c r="U55" s="77">
        <f>IF(VLOOKUP($E55,$D$6:$AN$1139,3,)=0,0,(VLOOKUP($E55,$D$6:$AN$1139,U$2,)/VLOOKUP($E55,$D$6:$AN$1139,3,))*$F55)</f>
        <v>0</v>
      </c>
      <c r="V55" s="77">
        <f>IF(VLOOKUP($E55,$D$6:$AN$1139,3,)=0,0,(VLOOKUP($E55,$D$6:$AN$1139,V$2,)/VLOOKUP($E55,$D$6:$AN$1139,3,))*$F55)</f>
        <v>0</v>
      </c>
      <c r="W55" s="77">
        <f>IF(VLOOKUP($E55,$D$6:$AN$1139,3,)=0,0,(VLOOKUP($E55,$D$6:$AN$1139,W$2,)/VLOOKUP($E55,$D$6:$AN$1139,3,))*$F55)</f>
        <v>0</v>
      </c>
      <c r="X55" s="63">
        <f>IF(VLOOKUP($E55,$D$6:$AN$1139,3,)=0,0,(VLOOKUP($E55,$D$6:$AN$1139,X$2,)/VLOOKUP($E55,$D$6:$AN$1139,3,))*$F55)</f>
        <v>0</v>
      </c>
      <c r="Y55" s="63">
        <f>IF(VLOOKUP($E55,$D$6:$AN$1139,3,)=0,0,(VLOOKUP($E55,$D$6:$AN$1139,Y$2,)/VLOOKUP($E55,$D$6:$AN$1139,3,))*$F55)</f>
        <v>0</v>
      </c>
      <c r="Z55" s="63">
        <f>IF(VLOOKUP($E55,$D$6:$AN$1139,3,)=0,0,(VLOOKUP($E55,$D$6:$AN$1139,Z$2,)/VLOOKUP($E55,$D$6:$AN$1139,3,))*$F55)</f>
        <v>0</v>
      </c>
      <c r="AA55" s="65">
        <f>SUM(G55:Z55)</f>
        <v>0</v>
      </c>
      <c r="AB55" s="59" t="str">
        <f>IF(ABS(F55-AA55)&lt;0.01,"ok","err")</f>
        <v>ok</v>
      </c>
    </row>
    <row r="56" spans="1:28">
      <c r="F56" s="80"/>
    </row>
    <row r="57" spans="1:28" ht="15">
      <c r="A57" s="66" t="s">
        <v>352</v>
      </c>
      <c r="F57" s="80"/>
    </row>
    <row r="58" spans="1:28">
      <c r="A58" s="69" t="s">
        <v>1116</v>
      </c>
      <c r="C58" s="61" t="s">
        <v>982</v>
      </c>
      <c r="D58" s="61" t="s">
        <v>398</v>
      </c>
      <c r="E58" s="61" t="s">
        <v>1122</v>
      </c>
      <c r="F58" s="77">
        <f>VLOOKUP(C58,'Functional Assignment'!$C$2:$AP$778,'Functional Assignment'!$AE$2,)</f>
        <v>0</v>
      </c>
      <c r="G58" s="77">
        <f>IF(VLOOKUP($E58,$D$6:$AN$1139,3,)=0,0,(VLOOKUP($E58,$D$6:$AN$1139,G$2,)/VLOOKUP($E58,$D$6:$AN$1139,3,))*$F58)</f>
        <v>0</v>
      </c>
      <c r="H58" s="77">
        <f>IF(VLOOKUP($E58,$D$6:$AN$1139,3,)=0,0,(VLOOKUP($E58,$D$6:$AN$1139,H$2,)/VLOOKUP($E58,$D$6:$AN$1139,3,))*$F58)</f>
        <v>0</v>
      </c>
      <c r="I58" s="77">
        <f>IF(VLOOKUP($E58,$D$6:$AN$1139,3,)=0,0,(VLOOKUP($E58,$D$6:$AN$1139,I$2,)/VLOOKUP($E58,$D$6:$AN$1139,3,))*$F58)</f>
        <v>0</v>
      </c>
      <c r="J58" s="77">
        <f>IF(VLOOKUP($E58,$D$6:$AN$1139,3,)=0,0,(VLOOKUP($E58,$D$6:$AN$1139,J$2,)/VLOOKUP($E58,$D$6:$AN$1139,3,))*$F58)</f>
        <v>0</v>
      </c>
      <c r="K58" s="77">
        <f>IF(VLOOKUP($E58,$D$6:$AN$1139,3,)=0,0,(VLOOKUP($E58,$D$6:$AN$1139,K$2,)/VLOOKUP($E58,$D$6:$AN$1139,3,))*$F58)</f>
        <v>0</v>
      </c>
      <c r="L58" s="77">
        <f>IF(VLOOKUP($E58,$D$6:$AN$1139,3,)=0,0,(VLOOKUP($E58,$D$6:$AN$1139,L$2,)/VLOOKUP($E58,$D$6:$AN$1139,3,))*$F58)</f>
        <v>0</v>
      </c>
      <c r="M58" s="77">
        <f>IF(VLOOKUP($E58,$D$6:$AN$1139,3,)=0,0,(VLOOKUP($E58,$D$6:$AN$1139,M$2,)/VLOOKUP($E58,$D$6:$AN$1139,3,))*$F58)</f>
        <v>0</v>
      </c>
      <c r="N58" s="77">
        <f>IF(VLOOKUP($E58,$D$6:$AN$1139,3,)=0,0,(VLOOKUP($E58,$D$6:$AN$1139,N$2,)/VLOOKUP($E58,$D$6:$AN$1139,3,))*$F58)</f>
        <v>0</v>
      </c>
      <c r="O58" s="77">
        <f>IF(VLOOKUP($E58,$D$6:$AN$1139,3,)=0,0,(VLOOKUP($E58,$D$6:$AN$1139,O$2,)/VLOOKUP($E58,$D$6:$AN$1139,3,))*$F58)</f>
        <v>0</v>
      </c>
      <c r="P58" s="77">
        <f>IF(VLOOKUP($E58,$D$6:$AN$1139,3,)=0,0,(VLOOKUP($E58,$D$6:$AN$1139,P$2,)/VLOOKUP($E58,$D$6:$AN$1139,3,))*$F58)</f>
        <v>0</v>
      </c>
      <c r="Q58" s="77">
        <f>IF(VLOOKUP($E58,$D$6:$AN$1139,3,)=0,0,(VLOOKUP($E58,$D$6:$AN$1139,Q$2,)/VLOOKUP($E58,$D$6:$AN$1139,3,))*$F58)</f>
        <v>0</v>
      </c>
      <c r="R58" s="77">
        <f>IF(VLOOKUP($E58,$D$6:$AN$1139,3,)=0,0,(VLOOKUP($E58,$D$6:$AN$1139,R$2,)/VLOOKUP($E58,$D$6:$AN$1139,3,))*$F58)</f>
        <v>0</v>
      </c>
      <c r="S58" s="77">
        <f>IF(VLOOKUP($E58,$D$6:$AN$1139,3,)=0,0,(VLOOKUP($E58,$D$6:$AN$1139,S$2,)/VLOOKUP($E58,$D$6:$AN$1139,3,))*$F58)</f>
        <v>0</v>
      </c>
      <c r="T58" s="77">
        <f>IF(VLOOKUP($E58,$D$6:$AN$1139,3,)=0,0,(VLOOKUP($E58,$D$6:$AN$1139,T$2,)/VLOOKUP($E58,$D$6:$AN$1139,3,))*$F58)</f>
        <v>0</v>
      </c>
      <c r="U58" s="77">
        <f>IF(VLOOKUP($E58,$D$6:$AN$1139,3,)=0,0,(VLOOKUP($E58,$D$6:$AN$1139,U$2,)/VLOOKUP($E58,$D$6:$AN$1139,3,))*$F58)</f>
        <v>0</v>
      </c>
      <c r="V58" s="77">
        <f>IF(VLOOKUP($E58,$D$6:$AN$1139,3,)=0,0,(VLOOKUP($E58,$D$6:$AN$1139,V$2,)/VLOOKUP($E58,$D$6:$AN$1139,3,))*$F58)</f>
        <v>0</v>
      </c>
      <c r="W58" s="77">
        <f>IF(VLOOKUP($E58,$D$6:$AN$1139,3,)=0,0,(VLOOKUP($E58,$D$6:$AN$1139,W$2,)/VLOOKUP($E58,$D$6:$AN$1139,3,))*$F58)</f>
        <v>0</v>
      </c>
      <c r="X58" s="63">
        <f>IF(VLOOKUP($E58,$D$6:$AN$1139,3,)=0,0,(VLOOKUP($E58,$D$6:$AN$1139,X$2,)/VLOOKUP($E58,$D$6:$AN$1139,3,))*$F58)</f>
        <v>0</v>
      </c>
      <c r="Y58" s="63">
        <f>IF(VLOOKUP($E58,$D$6:$AN$1139,3,)=0,0,(VLOOKUP($E58,$D$6:$AN$1139,Y$2,)/VLOOKUP($E58,$D$6:$AN$1139,3,))*$F58)</f>
        <v>0</v>
      </c>
      <c r="Z58" s="63">
        <f>IF(VLOOKUP($E58,$D$6:$AN$1139,3,)=0,0,(VLOOKUP($E58,$D$6:$AN$1139,Z$2,)/VLOOKUP($E58,$D$6:$AN$1139,3,))*$F58)</f>
        <v>0</v>
      </c>
      <c r="AA58" s="65">
        <f>SUM(G58:Z58)</f>
        <v>0</v>
      </c>
      <c r="AB58" s="59" t="str">
        <f>IF(ABS(F58-AA58)&lt;0.01,"ok","err")</f>
        <v>ok</v>
      </c>
    </row>
    <row r="59" spans="1:28">
      <c r="F59" s="80"/>
    </row>
    <row r="60" spans="1:28">
      <c r="A60" s="61" t="s">
        <v>944</v>
      </c>
      <c r="D60" s="61" t="s">
        <v>1123</v>
      </c>
      <c r="F60" s="77">
        <f>F15+F21+F24+F27+F35+F40+F43+F46+F49+F52+F55+F58</f>
        <v>4178762034.4303069</v>
      </c>
      <c r="G60" s="77">
        <f t="shared" ref="G60:Z60" si="11">G15+G21+G24+G27+G35+G40+G43+G46+G49+G52+G55+G58</f>
        <v>2141665710.3387876</v>
      </c>
      <c r="H60" s="77">
        <f t="shared" si="11"/>
        <v>465437265.41010779</v>
      </c>
      <c r="I60" s="77">
        <f t="shared" si="11"/>
        <v>0</v>
      </c>
      <c r="J60" s="77">
        <f t="shared" si="11"/>
        <v>38000459.307236508</v>
      </c>
      <c r="K60" s="77">
        <f t="shared" si="11"/>
        <v>486568012.37957418</v>
      </c>
      <c r="L60" s="77">
        <f t="shared" si="11"/>
        <v>0</v>
      </c>
      <c r="M60" s="77">
        <f t="shared" si="11"/>
        <v>0</v>
      </c>
      <c r="N60" s="77">
        <f t="shared" si="11"/>
        <v>434903996.20261234</v>
      </c>
      <c r="O60" s="77">
        <f>O15+O21+O24+O27+O35+O40+O43+O46+O49+O52+O55+O58</f>
        <v>243193241.62150687</v>
      </c>
      <c r="P60" s="77">
        <f t="shared" si="11"/>
        <v>171142843.68097082</v>
      </c>
      <c r="Q60" s="77">
        <f t="shared" si="11"/>
        <v>25225884.604973156</v>
      </c>
      <c r="R60" s="77">
        <f t="shared" si="11"/>
        <v>15083245.554852832</v>
      </c>
      <c r="S60" s="77">
        <f t="shared" si="11"/>
        <v>155603657.1155296</v>
      </c>
      <c r="T60" s="77">
        <f t="shared" si="11"/>
        <v>941104.49584212061</v>
      </c>
      <c r="U60" s="77">
        <f t="shared" si="11"/>
        <v>996613.71831270796</v>
      </c>
      <c r="V60" s="77">
        <f t="shared" si="11"/>
        <v>0</v>
      </c>
      <c r="W60" s="77">
        <f t="shared" si="11"/>
        <v>0</v>
      </c>
      <c r="X60" s="63">
        <f t="shared" si="11"/>
        <v>0</v>
      </c>
      <c r="Y60" s="63">
        <f t="shared" si="11"/>
        <v>0</v>
      </c>
      <c r="Z60" s="63">
        <f t="shared" si="11"/>
        <v>0</v>
      </c>
      <c r="AA60" s="65">
        <f>SUM(G60:Z60)</f>
        <v>4178762034.4303064</v>
      </c>
      <c r="AB60" s="59" t="str">
        <f>IF(ABS(F60-AA60)&lt;0.01,"ok","err")</f>
        <v>ok</v>
      </c>
    </row>
    <row r="65" spans="1:28" ht="15">
      <c r="A65" s="66" t="s">
        <v>994</v>
      </c>
    </row>
    <row r="67" spans="1:28" ht="15">
      <c r="A67" s="66" t="s">
        <v>369</v>
      </c>
    </row>
    <row r="68" spans="1:28">
      <c r="A68" s="69" t="s">
        <v>361</v>
      </c>
      <c r="C68" s="61" t="s">
        <v>995</v>
      </c>
      <c r="D68" s="61" t="s">
        <v>399</v>
      </c>
      <c r="E68" s="61" t="s">
        <v>880</v>
      </c>
      <c r="F68" s="77">
        <f>VLOOKUP(C68,'Functional Assignment'!$C$2:$AP$778,'Functional Assignment'!$H$2,)</f>
        <v>513388190.83630562</v>
      </c>
      <c r="G68" s="77">
        <f>IF(VLOOKUP($E68,$D$6:$AN$1139,3,)=0,0,(VLOOKUP($E68,$D$6:$AN$1139,G$2,)/VLOOKUP($E68,$D$6:$AN$1139,3,))*$F68)</f>
        <v>183275199.42684114</v>
      </c>
      <c r="H68" s="77">
        <f>IF(VLOOKUP($E68,$D$6:$AN$1139,3,)=0,0,(VLOOKUP($E68,$D$6:$AN$1139,H$2,)/VLOOKUP($E68,$D$6:$AN$1139,3,))*$F68)</f>
        <v>59480812.388802305</v>
      </c>
      <c r="I68" s="77">
        <f>IF(VLOOKUP($E68,$D$6:$AN$1139,3,)=0,0,(VLOOKUP($E68,$D$6:$AN$1139,I$2,)/VLOOKUP($E68,$D$6:$AN$1139,3,))*$F68)</f>
        <v>0</v>
      </c>
      <c r="J68" s="77">
        <f>IF(VLOOKUP($E68,$D$6:$AN$1139,3,)=0,0,(VLOOKUP($E68,$D$6:$AN$1139,J$2,)/VLOOKUP($E68,$D$6:$AN$1139,3,))*$F68)</f>
        <v>6850132.6369754393</v>
      </c>
      <c r="K68" s="77">
        <f>IF(VLOOKUP($E68,$D$6:$AN$1139,3,)=0,0,(VLOOKUP($E68,$D$6:$AN$1139,K$2,)/VLOOKUP($E68,$D$6:$AN$1139,3,))*$F68)</f>
        <v>84438674.889207542</v>
      </c>
      <c r="L68" s="77">
        <f>IF(VLOOKUP($E68,$D$6:$AN$1139,3,)=0,0,(VLOOKUP($E68,$D$6:$AN$1139,L$2,)/VLOOKUP($E68,$D$6:$AN$1139,3,))*$F68)</f>
        <v>0</v>
      </c>
      <c r="M68" s="77">
        <f>IF(VLOOKUP($E68,$D$6:$AN$1139,3,)=0,0,(VLOOKUP($E68,$D$6:$AN$1139,M$2,)/VLOOKUP($E68,$D$6:$AN$1139,3,))*$F68)</f>
        <v>0</v>
      </c>
      <c r="N68" s="77">
        <f>IF(VLOOKUP($E68,$D$6:$AN$1139,3,)=0,0,(VLOOKUP($E68,$D$6:$AN$1139,N$2,)/VLOOKUP($E68,$D$6:$AN$1139,3,))*$F68)</f>
        <v>85888974.620961919</v>
      </c>
      <c r="O68" s="77">
        <f>IF(VLOOKUP($E68,$D$6:$AN$1139,3,)=0,0,(VLOOKUP($E68,$D$6:$AN$1139,O$2,)/VLOOKUP($E68,$D$6:$AN$1139,3,))*$F68)</f>
        <v>44686842.06006337</v>
      </c>
      <c r="P68" s="77">
        <f>IF(VLOOKUP($E68,$D$6:$AN$1139,3,)=0,0,(VLOOKUP($E68,$D$6:$AN$1139,P$2,)/VLOOKUP($E68,$D$6:$AN$1139,3,))*$F68)</f>
        <v>36157768.054053806</v>
      </c>
      <c r="Q68" s="77">
        <f>IF(VLOOKUP($E68,$D$6:$AN$1139,3,)=0,0,(VLOOKUP($E68,$D$6:$AN$1139,Q$2,)/VLOOKUP($E68,$D$6:$AN$1139,3,))*$F68)</f>
        <v>4618992.459001435</v>
      </c>
      <c r="R68" s="77">
        <f>IF(VLOOKUP($E68,$D$6:$AN$1139,3,)=0,0,(VLOOKUP($E68,$D$6:$AN$1139,R$2,)/VLOOKUP($E68,$D$6:$AN$1139,3,))*$F68)</f>
        <v>2420255.8119071699</v>
      </c>
      <c r="S68" s="77">
        <f>IF(VLOOKUP($E68,$D$6:$AN$1139,3,)=0,0,(VLOOKUP($E68,$D$6:$AN$1139,S$2,)/VLOOKUP($E68,$D$6:$AN$1139,3,))*$F68)</f>
        <v>5289358.4342186805</v>
      </c>
      <c r="T68" s="77">
        <f>IF(VLOOKUP($E68,$D$6:$AN$1139,3,)=0,0,(VLOOKUP($E68,$D$6:$AN$1139,T$2,)/VLOOKUP($E68,$D$6:$AN$1139,3,))*$F68)</f>
        <v>147871.87864903038</v>
      </c>
      <c r="U68" s="77">
        <f>IF(VLOOKUP($E68,$D$6:$AN$1139,3,)=0,0,(VLOOKUP($E68,$D$6:$AN$1139,U$2,)/VLOOKUP($E68,$D$6:$AN$1139,3,))*$F68)</f>
        <v>133308.17562383783</v>
      </c>
      <c r="V68" s="77">
        <f>IF(VLOOKUP($E68,$D$6:$AN$1139,3,)=0,0,(VLOOKUP($E68,$D$6:$AN$1139,V$2,)/VLOOKUP($E68,$D$6:$AN$1139,3,))*$F68)</f>
        <v>0</v>
      </c>
      <c r="W68" s="77">
        <f>IF(VLOOKUP($E68,$D$6:$AN$1139,3,)=0,0,(VLOOKUP($E68,$D$6:$AN$1139,W$2,)/VLOOKUP($E68,$D$6:$AN$1139,3,))*$F68)</f>
        <v>0</v>
      </c>
      <c r="X68" s="63">
        <f>IF(VLOOKUP($E68,$D$6:$AN$1139,3,)=0,0,(VLOOKUP($E68,$D$6:$AN$1139,X$2,)/VLOOKUP($E68,$D$6:$AN$1139,3,))*$F68)</f>
        <v>0</v>
      </c>
      <c r="Y68" s="63">
        <f>IF(VLOOKUP($E68,$D$6:$AN$1139,3,)=0,0,(VLOOKUP($E68,$D$6:$AN$1139,Y$2,)/VLOOKUP($E68,$D$6:$AN$1139,3,))*$F68)</f>
        <v>0</v>
      </c>
      <c r="Z68" s="63">
        <f>IF(VLOOKUP($E68,$D$6:$AN$1139,3,)=0,0,(VLOOKUP($E68,$D$6:$AN$1139,Z$2,)/VLOOKUP($E68,$D$6:$AN$1139,3,))*$F68)</f>
        <v>0</v>
      </c>
      <c r="AA68" s="65">
        <f t="shared" ref="AA68:AA74" si="12">SUM(G68:Z68)</f>
        <v>513388190.83630568</v>
      </c>
      <c r="AB68" s="59" t="str">
        <f t="shared" ref="AB68:AB74" si="13">IF(ABS(F68-AA68)&lt;0.01,"ok","err")</f>
        <v>ok</v>
      </c>
    </row>
    <row r="69" spans="1:28">
      <c r="A69" s="69" t="s">
        <v>1285</v>
      </c>
      <c r="C69" s="61" t="s">
        <v>995</v>
      </c>
      <c r="D69" s="61" t="s">
        <v>400</v>
      </c>
      <c r="E69" s="61" t="s">
        <v>189</v>
      </c>
      <c r="F69" s="80">
        <f>VLOOKUP(C69,'Functional Assignment'!$C$2:$AP$778,'Functional Assignment'!$I$2,)</f>
        <v>500278353.54160601</v>
      </c>
      <c r="G69" s="80">
        <f>IF(VLOOKUP($E69,$D$6:$AN$1139,3,)=0,0,(VLOOKUP($E69,$D$6:$AN$1139,G$2,)/VLOOKUP($E69,$D$6:$AN$1139,3,))*$F69)</f>
        <v>261994361.88284418</v>
      </c>
      <c r="H69" s="80">
        <f>IF(VLOOKUP($E69,$D$6:$AN$1139,3,)=0,0,(VLOOKUP($E69,$D$6:$AN$1139,H$2,)/VLOOKUP($E69,$D$6:$AN$1139,3,))*$F69)</f>
        <v>41043792.534577839</v>
      </c>
      <c r="I69" s="80">
        <f>IF(VLOOKUP($E69,$D$6:$AN$1139,3,)=0,0,(VLOOKUP($E69,$D$6:$AN$1139,I$2,)/VLOOKUP($E69,$D$6:$AN$1139,3,))*$F69)</f>
        <v>0</v>
      </c>
      <c r="J69" s="80">
        <f>IF(VLOOKUP($E69,$D$6:$AN$1139,3,)=0,0,(VLOOKUP($E69,$D$6:$AN$1139,J$2,)/VLOOKUP($E69,$D$6:$AN$1139,3,))*$F69)</f>
        <v>4895307.2958413493</v>
      </c>
      <c r="K69" s="80">
        <f>IF(VLOOKUP($E69,$D$6:$AN$1139,3,)=0,0,(VLOOKUP($E69,$D$6:$AN$1139,K$2,)/VLOOKUP($E69,$D$6:$AN$1139,3,))*$F69)</f>
        <v>63289564.582282469</v>
      </c>
      <c r="L69" s="80">
        <f>IF(VLOOKUP($E69,$D$6:$AN$1139,3,)=0,0,(VLOOKUP($E69,$D$6:$AN$1139,L$2,)/VLOOKUP($E69,$D$6:$AN$1139,3,))*$F69)</f>
        <v>0</v>
      </c>
      <c r="M69" s="80">
        <f>IF(VLOOKUP($E69,$D$6:$AN$1139,3,)=0,0,(VLOOKUP($E69,$D$6:$AN$1139,M$2,)/VLOOKUP($E69,$D$6:$AN$1139,3,))*$F69)</f>
        <v>0</v>
      </c>
      <c r="N69" s="80">
        <f>IF(VLOOKUP($E69,$D$6:$AN$1139,3,)=0,0,(VLOOKUP($E69,$D$6:$AN$1139,N$2,)/VLOOKUP($E69,$D$6:$AN$1139,3,))*$F69)</f>
        <v>54513036.566250302</v>
      </c>
      <c r="O69" s="80">
        <f>IF(VLOOKUP($E69,$D$6:$AN$1139,3,)=0,0,(VLOOKUP($E69,$D$6:$AN$1139,O$2,)/VLOOKUP($E69,$D$6:$AN$1139,3,))*$F69)</f>
        <v>30600459.189152498</v>
      </c>
      <c r="P69" s="80">
        <f>IF(VLOOKUP($E69,$D$6:$AN$1139,3,)=0,0,(VLOOKUP($E69,$D$6:$AN$1139,P$2,)/VLOOKUP($E69,$D$6:$AN$1139,3,))*$F69)</f>
        <v>27052524.342988215</v>
      </c>
      <c r="Q69" s="80">
        <f>IF(VLOOKUP($E69,$D$6:$AN$1139,3,)=0,0,(VLOOKUP($E69,$D$6:$AN$1139,Q$2,)/VLOOKUP($E69,$D$6:$AN$1139,3,))*$F69)</f>
        <v>4037191.9420258957</v>
      </c>
      <c r="R69" s="80">
        <f>IF(VLOOKUP($E69,$D$6:$AN$1139,3,)=0,0,(VLOOKUP($E69,$D$6:$AN$1139,R$2,)/VLOOKUP($E69,$D$6:$AN$1139,3,))*$F69)</f>
        <v>2598973.0964729539</v>
      </c>
      <c r="S69" s="80">
        <f>IF(VLOOKUP($E69,$D$6:$AN$1139,3,)=0,0,(VLOOKUP($E69,$D$6:$AN$1139,S$2,)/VLOOKUP($E69,$D$6:$AN$1139,3,))*$F69)</f>
        <v>9855465.7839193922</v>
      </c>
      <c r="T69" s="80">
        <f>IF(VLOOKUP($E69,$D$6:$AN$1139,3,)=0,0,(VLOOKUP($E69,$D$6:$AN$1139,T$2,)/VLOOKUP($E69,$D$6:$AN$1139,3,))*$F69)</f>
        <v>226021.4547996062</v>
      </c>
      <c r="U69" s="80">
        <f>IF(VLOOKUP($E69,$D$6:$AN$1139,3,)=0,0,(VLOOKUP($E69,$D$6:$AN$1139,U$2,)/VLOOKUP($E69,$D$6:$AN$1139,3,))*$F69)</f>
        <v>171654.87045133638</v>
      </c>
      <c r="V69" s="80">
        <f>IF(VLOOKUP($E69,$D$6:$AN$1139,3,)=0,0,(VLOOKUP($E69,$D$6:$AN$1139,V$2,)/VLOOKUP($E69,$D$6:$AN$1139,3,))*$F69)</f>
        <v>0</v>
      </c>
      <c r="W69" s="80">
        <f>IF(VLOOKUP($E69,$D$6:$AN$1139,3,)=0,0,(VLOOKUP($E69,$D$6:$AN$1139,W$2,)/VLOOKUP($E69,$D$6:$AN$1139,3,))*$F69)</f>
        <v>0</v>
      </c>
      <c r="X69" s="64">
        <f>IF(VLOOKUP($E69,$D$6:$AN$1139,3,)=0,0,(VLOOKUP($E69,$D$6:$AN$1139,X$2,)/VLOOKUP($E69,$D$6:$AN$1139,3,))*$F69)</f>
        <v>0</v>
      </c>
      <c r="Y69" s="64">
        <f>IF(VLOOKUP($E69,$D$6:$AN$1139,3,)=0,0,(VLOOKUP($E69,$D$6:$AN$1139,Y$2,)/VLOOKUP($E69,$D$6:$AN$1139,3,))*$F69)</f>
        <v>0</v>
      </c>
      <c r="Z69" s="64">
        <f>IF(VLOOKUP($E69,$D$6:$AN$1139,3,)=0,0,(VLOOKUP($E69,$D$6:$AN$1139,Z$2,)/VLOOKUP($E69,$D$6:$AN$1139,3,))*$F69)</f>
        <v>0</v>
      </c>
      <c r="AA69" s="64">
        <f t="shared" si="12"/>
        <v>500278353.54160601</v>
      </c>
      <c r="AB69" s="59" t="str">
        <f t="shared" si="13"/>
        <v>ok</v>
      </c>
    </row>
    <row r="70" spans="1:28">
      <c r="A70" s="69" t="s">
        <v>1286</v>
      </c>
      <c r="C70" s="61" t="s">
        <v>995</v>
      </c>
      <c r="D70" s="61" t="s">
        <v>401</v>
      </c>
      <c r="E70" s="61" t="s">
        <v>192</v>
      </c>
      <c r="F70" s="80">
        <f>VLOOKUP(C70,'Functional Assignment'!$C$2:$AP$778,'Functional Assignment'!$J$2,)</f>
        <v>453579573.68945503</v>
      </c>
      <c r="G70" s="80">
        <f>IF(VLOOKUP($E70,$D$6:$AN$1139,3,)=0,0,(VLOOKUP($E70,$D$6:$AN$1139,G$2,)/VLOOKUP($E70,$D$6:$AN$1139,3,))*$F70)</f>
        <v>214334613.09621871</v>
      </c>
      <c r="H70" s="80">
        <f>IF(VLOOKUP($E70,$D$6:$AN$1139,3,)=0,0,(VLOOKUP($E70,$D$6:$AN$1139,H$2,)/VLOOKUP($E70,$D$6:$AN$1139,3,))*$F70)</f>
        <v>62451560.419030339</v>
      </c>
      <c r="I70" s="80">
        <f>IF(VLOOKUP($E70,$D$6:$AN$1139,3,)=0,0,(VLOOKUP($E70,$D$6:$AN$1139,I$2,)/VLOOKUP($E70,$D$6:$AN$1139,3,))*$F70)</f>
        <v>0</v>
      </c>
      <c r="J70" s="80">
        <f>IF(VLOOKUP($E70,$D$6:$AN$1139,3,)=0,0,(VLOOKUP($E70,$D$6:$AN$1139,J$2,)/VLOOKUP($E70,$D$6:$AN$1139,3,))*$F70)</f>
        <v>5317350.3863850012</v>
      </c>
      <c r="K70" s="80">
        <f>IF(VLOOKUP($E70,$D$6:$AN$1139,3,)=0,0,(VLOOKUP($E70,$D$6:$AN$1139,K$2,)/VLOOKUP($E70,$D$6:$AN$1139,3,))*$F70)</f>
        <v>66201853.380252168</v>
      </c>
      <c r="L70" s="80">
        <f>IF(VLOOKUP($E70,$D$6:$AN$1139,3,)=0,0,(VLOOKUP($E70,$D$6:$AN$1139,L$2,)/VLOOKUP($E70,$D$6:$AN$1139,3,))*$F70)</f>
        <v>0</v>
      </c>
      <c r="M70" s="80">
        <f>IF(VLOOKUP($E70,$D$6:$AN$1139,3,)=0,0,(VLOOKUP($E70,$D$6:$AN$1139,M$2,)/VLOOKUP($E70,$D$6:$AN$1139,3,))*$F70)</f>
        <v>0</v>
      </c>
      <c r="N70" s="80">
        <f>IF(VLOOKUP($E70,$D$6:$AN$1139,3,)=0,0,(VLOOKUP($E70,$D$6:$AN$1139,N$2,)/VLOOKUP($E70,$D$6:$AN$1139,3,))*$F70)</f>
        <v>55611353.507577635</v>
      </c>
      <c r="O70" s="80">
        <f>IF(VLOOKUP($E70,$D$6:$AN$1139,3,)=0,0,(VLOOKUP($E70,$D$6:$AN$1139,O$2,)/VLOOKUP($E70,$D$6:$AN$1139,3,))*$F70)</f>
        <v>32524883.380784586</v>
      </c>
      <c r="P70" s="80">
        <f>IF(VLOOKUP($E70,$D$6:$AN$1139,3,)=0,0,(VLOOKUP($E70,$D$6:$AN$1139,P$2,)/VLOOKUP($E70,$D$6:$AN$1139,3,))*$F70)</f>
        <v>12442463.901371378</v>
      </c>
      <c r="Q70" s="80">
        <f>IF(VLOOKUP($E70,$D$6:$AN$1139,3,)=0,0,(VLOOKUP($E70,$D$6:$AN$1139,Q$2,)/VLOOKUP($E70,$D$6:$AN$1139,3,))*$F70)</f>
        <v>2727750.2840299713</v>
      </c>
      <c r="R70" s="80">
        <f>IF(VLOOKUP($E70,$D$6:$AN$1139,3,)=0,0,(VLOOKUP($E70,$D$6:$AN$1139,R$2,)/VLOOKUP($E70,$D$6:$AN$1139,3,))*$F70)</f>
        <v>1906007.2344816132</v>
      </c>
      <c r="S70" s="80">
        <f>IF(VLOOKUP($E70,$D$6:$AN$1139,3,)=0,0,(VLOOKUP($E70,$D$6:$AN$1139,S$2,)/VLOOKUP($E70,$D$6:$AN$1139,3,))*$F70)</f>
        <v>0</v>
      </c>
      <c r="T70" s="80">
        <f>IF(VLOOKUP($E70,$D$6:$AN$1139,3,)=0,0,(VLOOKUP($E70,$D$6:$AN$1139,T$2,)/VLOOKUP($E70,$D$6:$AN$1139,3,))*$F70)</f>
        <v>0</v>
      </c>
      <c r="U70" s="80">
        <f>IF(VLOOKUP($E70,$D$6:$AN$1139,3,)=0,0,(VLOOKUP($E70,$D$6:$AN$1139,U$2,)/VLOOKUP($E70,$D$6:$AN$1139,3,))*$F70)</f>
        <v>61738.099323646275</v>
      </c>
      <c r="V70" s="80">
        <f>IF(VLOOKUP($E70,$D$6:$AN$1139,3,)=0,0,(VLOOKUP($E70,$D$6:$AN$1139,V$2,)/VLOOKUP($E70,$D$6:$AN$1139,3,))*$F70)</f>
        <v>0</v>
      </c>
      <c r="W70" s="80">
        <f>IF(VLOOKUP($E70,$D$6:$AN$1139,3,)=0,0,(VLOOKUP($E70,$D$6:$AN$1139,W$2,)/VLOOKUP($E70,$D$6:$AN$1139,3,))*$F70)</f>
        <v>0</v>
      </c>
      <c r="X70" s="64">
        <f>IF(VLOOKUP($E70,$D$6:$AN$1139,3,)=0,0,(VLOOKUP($E70,$D$6:$AN$1139,X$2,)/VLOOKUP($E70,$D$6:$AN$1139,3,))*$F70)</f>
        <v>0</v>
      </c>
      <c r="Y70" s="64">
        <f>IF(VLOOKUP($E70,$D$6:$AN$1139,3,)=0,0,(VLOOKUP($E70,$D$6:$AN$1139,Y$2,)/VLOOKUP($E70,$D$6:$AN$1139,3,))*$F70)</f>
        <v>0</v>
      </c>
      <c r="Z70" s="64">
        <f>IF(VLOOKUP($E70,$D$6:$AN$1139,3,)=0,0,(VLOOKUP($E70,$D$6:$AN$1139,Z$2,)/VLOOKUP($E70,$D$6:$AN$1139,3,))*$F70)</f>
        <v>0</v>
      </c>
      <c r="AA70" s="64">
        <f t="shared" si="12"/>
        <v>453579573.68945503</v>
      </c>
      <c r="AB70" s="59" t="str">
        <f t="shared" si="13"/>
        <v>ok</v>
      </c>
    </row>
    <row r="71" spans="1:28">
      <c r="A71" s="69" t="s">
        <v>1287</v>
      </c>
      <c r="C71" s="61" t="s">
        <v>995</v>
      </c>
      <c r="D71" s="61" t="s">
        <v>402</v>
      </c>
      <c r="E71" s="61" t="s">
        <v>1114</v>
      </c>
      <c r="F71" s="80">
        <f>VLOOKUP(C71,'Functional Assignment'!$C$2:$AP$778,'Functional Assignment'!$K$2,)</f>
        <v>0</v>
      </c>
      <c r="G71" s="80">
        <f>IF(VLOOKUP($E71,$D$6:$AN$1139,3,)=0,0,(VLOOKUP($E71,$D$6:$AN$1139,G$2,)/VLOOKUP($E71,$D$6:$AN$1139,3,))*$F71)</f>
        <v>0</v>
      </c>
      <c r="H71" s="80">
        <f>IF(VLOOKUP($E71,$D$6:$AN$1139,3,)=0,0,(VLOOKUP($E71,$D$6:$AN$1139,H$2,)/VLOOKUP($E71,$D$6:$AN$1139,3,))*$F71)</f>
        <v>0</v>
      </c>
      <c r="I71" s="80">
        <f>IF(VLOOKUP($E71,$D$6:$AN$1139,3,)=0,0,(VLOOKUP($E71,$D$6:$AN$1139,I$2,)/VLOOKUP($E71,$D$6:$AN$1139,3,))*$F71)</f>
        <v>0</v>
      </c>
      <c r="J71" s="80">
        <f>IF(VLOOKUP($E71,$D$6:$AN$1139,3,)=0,0,(VLOOKUP($E71,$D$6:$AN$1139,J$2,)/VLOOKUP($E71,$D$6:$AN$1139,3,))*$F71)</f>
        <v>0</v>
      </c>
      <c r="K71" s="80">
        <f>IF(VLOOKUP($E71,$D$6:$AN$1139,3,)=0,0,(VLOOKUP($E71,$D$6:$AN$1139,K$2,)/VLOOKUP($E71,$D$6:$AN$1139,3,))*$F71)</f>
        <v>0</v>
      </c>
      <c r="L71" s="80">
        <f>IF(VLOOKUP($E71,$D$6:$AN$1139,3,)=0,0,(VLOOKUP($E71,$D$6:$AN$1139,L$2,)/VLOOKUP($E71,$D$6:$AN$1139,3,))*$F71)</f>
        <v>0</v>
      </c>
      <c r="M71" s="80">
        <f>IF(VLOOKUP($E71,$D$6:$AN$1139,3,)=0,0,(VLOOKUP($E71,$D$6:$AN$1139,M$2,)/VLOOKUP($E71,$D$6:$AN$1139,3,))*$F71)</f>
        <v>0</v>
      </c>
      <c r="N71" s="80">
        <f>IF(VLOOKUP($E71,$D$6:$AN$1139,3,)=0,0,(VLOOKUP($E71,$D$6:$AN$1139,N$2,)/VLOOKUP($E71,$D$6:$AN$1139,3,))*$F71)</f>
        <v>0</v>
      </c>
      <c r="O71" s="80">
        <f>IF(VLOOKUP($E71,$D$6:$AN$1139,3,)=0,0,(VLOOKUP($E71,$D$6:$AN$1139,O$2,)/VLOOKUP($E71,$D$6:$AN$1139,3,))*$F71)</f>
        <v>0</v>
      </c>
      <c r="P71" s="80">
        <f>IF(VLOOKUP($E71,$D$6:$AN$1139,3,)=0,0,(VLOOKUP($E71,$D$6:$AN$1139,P$2,)/VLOOKUP($E71,$D$6:$AN$1139,3,))*$F71)</f>
        <v>0</v>
      </c>
      <c r="Q71" s="80">
        <f>IF(VLOOKUP($E71,$D$6:$AN$1139,3,)=0,0,(VLOOKUP($E71,$D$6:$AN$1139,Q$2,)/VLOOKUP($E71,$D$6:$AN$1139,3,))*$F71)</f>
        <v>0</v>
      </c>
      <c r="R71" s="80">
        <f>IF(VLOOKUP($E71,$D$6:$AN$1139,3,)=0,0,(VLOOKUP($E71,$D$6:$AN$1139,R$2,)/VLOOKUP($E71,$D$6:$AN$1139,3,))*$F71)</f>
        <v>0</v>
      </c>
      <c r="S71" s="80">
        <f>IF(VLOOKUP($E71,$D$6:$AN$1139,3,)=0,0,(VLOOKUP($E71,$D$6:$AN$1139,S$2,)/VLOOKUP($E71,$D$6:$AN$1139,3,))*$F71)</f>
        <v>0</v>
      </c>
      <c r="T71" s="80">
        <f>IF(VLOOKUP($E71,$D$6:$AN$1139,3,)=0,0,(VLOOKUP($E71,$D$6:$AN$1139,T$2,)/VLOOKUP($E71,$D$6:$AN$1139,3,))*$F71)</f>
        <v>0</v>
      </c>
      <c r="U71" s="80">
        <f>IF(VLOOKUP($E71,$D$6:$AN$1139,3,)=0,0,(VLOOKUP($E71,$D$6:$AN$1139,U$2,)/VLOOKUP($E71,$D$6:$AN$1139,3,))*$F71)</f>
        <v>0</v>
      </c>
      <c r="V71" s="80">
        <f>IF(VLOOKUP($E71,$D$6:$AN$1139,3,)=0,0,(VLOOKUP($E71,$D$6:$AN$1139,V$2,)/VLOOKUP($E71,$D$6:$AN$1139,3,))*$F71)</f>
        <v>0</v>
      </c>
      <c r="W71" s="80">
        <f>IF(VLOOKUP($E71,$D$6:$AN$1139,3,)=0,0,(VLOOKUP($E71,$D$6:$AN$1139,W$2,)/VLOOKUP($E71,$D$6:$AN$1139,3,))*$F71)</f>
        <v>0</v>
      </c>
      <c r="X71" s="64">
        <f>IF(VLOOKUP($E71,$D$6:$AN$1139,3,)=0,0,(VLOOKUP($E71,$D$6:$AN$1139,X$2,)/VLOOKUP($E71,$D$6:$AN$1139,3,))*$F71)</f>
        <v>0</v>
      </c>
      <c r="Y71" s="64">
        <f>IF(VLOOKUP($E71,$D$6:$AN$1139,3,)=0,0,(VLOOKUP($E71,$D$6:$AN$1139,Y$2,)/VLOOKUP($E71,$D$6:$AN$1139,3,))*$F71)</f>
        <v>0</v>
      </c>
      <c r="Z71" s="64">
        <f>IF(VLOOKUP($E71,$D$6:$AN$1139,3,)=0,0,(VLOOKUP($E71,$D$6:$AN$1139,Z$2,)/VLOOKUP($E71,$D$6:$AN$1139,3,))*$F71)</f>
        <v>0</v>
      </c>
      <c r="AA71" s="64">
        <f t="shared" si="12"/>
        <v>0</v>
      </c>
      <c r="AB71" s="59" t="str">
        <f t="shared" si="13"/>
        <v>ok</v>
      </c>
    </row>
    <row r="72" spans="1:28">
      <c r="A72" s="69" t="s">
        <v>1288</v>
      </c>
      <c r="C72" s="61" t="s">
        <v>995</v>
      </c>
      <c r="D72" s="61" t="s">
        <v>403</v>
      </c>
      <c r="E72" s="61" t="s">
        <v>1114</v>
      </c>
      <c r="F72" s="80">
        <f>VLOOKUP(C72,'Functional Assignment'!$C$2:$AP$778,'Functional Assignment'!$L$2,)</f>
        <v>0</v>
      </c>
      <c r="G72" s="80">
        <f>IF(VLOOKUP($E72,$D$6:$AN$1139,3,)=0,0,(VLOOKUP($E72,$D$6:$AN$1139,G$2,)/VLOOKUP($E72,$D$6:$AN$1139,3,))*$F72)</f>
        <v>0</v>
      </c>
      <c r="H72" s="80">
        <f>IF(VLOOKUP($E72,$D$6:$AN$1139,3,)=0,0,(VLOOKUP($E72,$D$6:$AN$1139,H$2,)/VLOOKUP($E72,$D$6:$AN$1139,3,))*$F72)</f>
        <v>0</v>
      </c>
      <c r="I72" s="80">
        <f>IF(VLOOKUP($E72,$D$6:$AN$1139,3,)=0,0,(VLOOKUP($E72,$D$6:$AN$1139,I$2,)/VLOOKUP($E72,$D$6:$AN$1139,3,))*$F72)</f>
        <v>0</v>
      </c>
      <c r="J72" s="80">
        <f>IF(VLOOKUP($E72,$D$6:$AN$1139,3,)=0,0,(VLOOKUP($E72,$D$6:$AN$1139,J$2,)/VLOOKUP($E72,$D$6:$AN$1139,3,))*$F72)</f>
        <v>0</v>
      </c>
      <c r="K72" s="80">
        <f>IF(VLOOKUP($E72,$D$6:$AN$1139,3,)=0,0,(VLOOKUP($E72,$D$6:$AN$1139,K$2,)/VLOOKUP($E72,$D$6:$AN$1139,3,))*$F72)</f>
        <v>0</v>
      </c>
      <c r="L72" s="80">
        <f>IF(VLOOKUP($E72,$D$6:$AN$1139,3,)=0,0,(VLOOKUP($E72,$D$6:$AN$1139,L$2,)/VLOOKUP($E72,$D$6:$AN$1139,3,))*$F72)</f>
        <v>0</v>
      </c>
      <c r="M72" s="80">
        <f>IF(VLOOKUP($E72,$D$6:$AN$1139,3,)=0,0,(VLOOKUP($E72,$D$6:$AN$1139,M$2,)/VLOOKUP($E72,$D$6:$AN$1139,3,))*$F72)</f>
        <v>0</v>
      </c>
      <c r="N72" s="80">
        <f>IF(VLOOKUP($E72,$D$6:$AN$1139,3,)=0,0,(VLOOKUP($E72,$D$6:$AN$1139,N$2,)/VLOOKUP($E72,$D$6:$AN$1139,3,))*$F72)</f>
        <v>0</v>
      </c>
      <c r="O72" s="80">
        <f>IF(VLOOKUP($E72,$D$6:$AN$1139,3,)=0,0,(VLOOKUP($E72,$D$6:$AN$1139,O$2,)/VLOOKUP($E72,$D$6:$AN$1139,3,))*$F72)</f>
        <v>0</v>
      </c>
      <c r="P72" s="80">
        <f>IF(VLOOKUP($E72,$D$6:$AN$1139,3,)=0,0,(VLOOKUP($E72,$D$6:$AN$1139,P$2,)/VLOOKUP($E72,$D$6:$AN$1139,3,))*$F72)</f>
        <v>0</v>
      </c>
      <c r="Q72" s="80">
        <f>IF(VLOOKUP($E72,$D$6:$AN$1139,3,)=0,0,(VLOOKUP($E72,$D$6:$AN$1139,Q$2,)/VLOOKUP($E72,$D$6:$AN$1139,3,))*$F72)</f>
        <v>0</v>
      </c>
      <c r="R72" s="80">
        <f>IF(VLOOKUP($E72,$D$6:$AN$1139,3,)=0,0,(VLOOKUP($E72,$D$6:$AN$1139,R$2,)/VLOOKUP($E72,$D$6:$AN$1139,3,))*$F72)</f>
        <v>0</v>
      </c>
      <c r="S72" s="80">
        <f>IF(VLOOKUP($E72,$D$6:$AN$1139,3,)=0,0,(VLOOKUP($E72,$D$6:$AN$1139,S$2,)/VLOOKUP($E72,$D$6:$AN$1139,3,))*$F72)</f>
        <v>0</v>
      </c>
      <c r="T72" s="80">
        <f>IF(VLOOKUP($E72,$D$6:$AN$1139,3,)=0,0,(VLOOKUP($E72,$D$6:$AN$1139,T$2,)/VLOOKUP($E72,$D$6:$AN$1139,3,))*$F72)</f>
        <v>0</v>
      </c>
      <c r="U72" s="80">
        <f>IF(VLOOKUP($E72,$D$6:$AN$1139,3,)=0,0,(VLOOKUP($E72,$D$6:$AN$1139,U$2,)/VLOOKUP($E72,$D$6:$AN$1139,3,))*$F72)</f>
        <v>0</v>
      </c>
      <c r="V72" s="80">
        <f>IF(VLOOKUP($E72,$D$6:$AN$1139,3,)=0,0,(VLOOKUP($E72,$D$6:$AN$1139,V$2,)/VLOOKUP($E72,$D$6:$AN$1139,3,))*$F72)</f>
        <v>0</v>
      </c>
      <c r="W72" s="80">
        <f>IF(VLOOKUP($E72,$D$6:$AN$1139,3,)=0,0,(VLOOKUP($E72,$D$6:$AN$1139,W$2,)/VLOOKUP($E72,$D$6:$AN$1139,3,))*$F72)</f>
        <v>0</v>
      </c>
      <c r="X72" s="64">
        <f>IF(VLOOKUP($E72,$D$6:$AN$1139,3,)=0,0,(VLOOKUP($E72,$D$6:$AN$1139,X$2,)/VLOOKUP($E72,$D$6:$AN$1139,3,))*$F72)</f>
        <v>0</v>
      </c>
      <c r="Y72" s="64">
        <f>IF(VLOOKUP($E72,$D$6:$AN$1139,3,)=0,0,(VLOOKUP($E72,$D$6:$AN$1139,Y$2,)/VLOOKUP($E72,$D$6:$AN$1139,3,))*$F72)</f>
        <v>0</v>
      </c>
      <c r="Z72" s="64">
        <f>IF(VLOOKUP($E72,$D$6:$AN$1139,3,)=0,0,(VLOOKUP($E72,$D$6:$AN$1139,Z$2,)/VLOOKUP($E72,$D$6:$AN$1139,3,))*$F72)</f>
        <v>0</v>
      </c>
      <c r="AA72" s="64">
        <f t="shared" si="12"/>
        <v>0</v>
      </c>
      <c r="AB72" s="59" t="str">
        <f t="shared" si="13"/>
        <v>ok</v>
      </c>
    </row>
    <row r="73" spans="1:28">
      <c r="A73" s="69" t="s">
        <v>1288</v>
      </c>
      <c r="C73" s="61" t="s">
        <v>995</v>
      </c>
      <c r="D73" s="61" t="s">
        <v>404</v>
      </c>
      <c r="E73" s="61" t="s">
        <v>1114</v>
      </c>
      <c r="F73" s="80">
        <f>VLOOKUP(C73,'Functional Assignment'!$C$2:$AP$778,'Functional Assignment'!$M$2,)</f>
        <v>0</v>
      </c>
      <c r="G73" s="80">
        <f>IF(VLOOKUP($E73,$D$6:$AN$1139,3,)=0,0,(VLOOKUP($E73,$D$6:$AN$1139,G$2,)/VLOOKUP($E73,$D$6:$AN$1139,3,))*$F73)</f>
        <v>0</v>
      </c>
      <c r="H73" s="80">
        <f>IF(VLOOKUP($E73,$D$6:$AN$1139,3,)=0,0,(VLOOKUP($E73,$D$6:$AN$1139,H$2,)/VLOOKUP($E73,$D$6:$AN$1139,3,))*$F73)</f>
        <v>0</v>
      </c>
      <c r="I73" s="80">
        <f>IF(VLOOKUP($E73,$D$6:$AN$1139,3,)=0,0,(VLOOKUP($E73,$D$6:$AN$1139,I$2,)/VLOOKUP($E73,$D$6:$AN$1139,3,))*$F73)</f>
        <v>0</v>
      </c>
      <c r="J73" s="80">
        <f>IF(VLOOKUP($E73,$D$6:$AN$1139,3,)=0,0,(VLOOKUP($E73,$D$6:$AN$1139,J$2,)/VLOOKUP($E73,$D$6:$AN$1139,3,))*$F73)</f>
        <v>0</v>
      </c>
      <c r="K73" s="80">
        <f>IF(VLOOKUP($E73,$D$6:$AN$1139,3,)=0,0,(VLOOKUP($E73,$D$6:$AN$1139,K$2,)/VLOOKUP($E73,$D$6:$AN$1139,3,))*$F73)</f>
        <v>0</v>
      </c>
      <c r="L73" s="80">
        <f>IF(VLOOKUP($E73,$D$6:$AN$1139,3,)=0,0,(VLOOKUP($E73,$D$6:$AN$1139,L$2,)/VLOOKUP($E73,$D$6:$AN$1139,3,))*$F73)</f>
        <v>0</v>
      </c>
      <c r="M73" s="80">
        <f>IF(VLOOKUP($E73,$D$6:$AN$1139,3,)=0,0,(VLOOKUP($E73,$D$6:$AN$1139,M$2,)/VLOOKUP($E73,$D$6:$AN$1139,3,))*$F73)</f>
        <v>0</v>
      </c>
      <c r="N73" s="80">
        <f>IF(VLOOKUP($E73,$D$6:$AN$1139,3,)=0,0,(VLOOKUP($E73,$D$6:$AN$1139,N$2,)/VLOOKUP($E73,$D$6:$AN$1139,3,))*$F73)</f>
        <v>0</v>
      </c>
      <c r="O73" s="80">
        <f>IF(VLOOKUP($E73,$D$6:$AN$1139,3,)=0,0,(VLOOKUP($E73,$D$6:$AN$1139,O$2,)/VLOOKUP($E73,$D$6:$AN$1139,3,))*$F73)</f>
        <v>0</v>
      </c>
      <c r="P73" s="80">
        <f>IF(VLOOKUP($E73,$D$6:$AN$1139,3,)=0,0,(VLOOKUP($E73,$D$6:$AN$1139,P$2,)/VLOOKUP($E73,$D$6:$AN$1139,3,))*$F73)</f>
        <v>0</v>
      </c>
      <c r="Q73" s="80">
        <f>IF(VLOOKUP($E73,$D$6:$AN$1139,3,)=0,0,(VLOOKUP($E73,$D$6:$AN$1139,Q$2,)/VLOOKUP($E73,$D$6:$AN$1139,3,))*$F73)</f>
        <v>0</v>
      </c>
      <c r="R73" s="80">
        <f>IF(VLOOKUP($E73,$D$6:$AN$1139,3,)=0,0,(VLOOKUP($E73,$D$6:$AN$1139,R$2,)/VLOOKUP($E73,$D$6:$AN$1139,3,))*$F73)</f>
        <v>0</v>
      </c>
      <c r="S73" s="80">
        <f>IF(VLOOKUP($E73,$D$6:$AN$1139,3,)=0,0,(VLOOKUP($E73,$D$6:$AN$1139,S$2,)/VLOOKUP($E73,$D$6:$AN$1139,3,))*$F73)</f>
        <v>0</v>
      </c>
      <c r="T73" s="80">
        <f>IF(VLOOKUP($E73,$D$6:$AN$1139,3,)=0,0,(VLOOKUP($E73,$D$6:$AN$1139,T$2,)/VLOOKUP($E73,$D$6:$AN$1139,3,))*$F73)</f>
        <v>0</v>
      </c>
      <c r="U73" s="80">
        <f>IF(VLOOKUP($E73,$D$6:$AN$1139,3,)=0,0,(VLOOKUP($E73,$D$6:$AN$1139,U$2,)/VLOOKUP($E73,$D$6:$AN$1139,3,))*$F73)</f>
        <v>0</v>
      </c>
      <c r="V73" s="80">
        <f>IF(VLOOKUP($E73,$D$6:$AN$1139,3,)=0,0,(VLOOKUP($E73,$D$6:$AN$1139,V$2,)/VLOOKUP($E73,$D$6:$AN$1139,3,))*$F73)</f>
        <v>0</v>
      </c>
      <c r="W73" s="80">
        <f>IF(VLOOKUP($E73,$D$6:$AN$1139,3,)=0,0,(VLOOKUP($E73,$D$6:$AN$1139,W$2,)/VLOOKUP($E73,$D$6:$AN$1139,3,))*$F73)</f>
        <v>0</v>
      </c>
      <c r="X73" s="64">
        <f>IF(VLOOKUP($E73,$D$6:$AN$1139,3,)=0,0,(VLOOKUP($E73,$D$6:$AN$1139,X$2,)/VLOOKUP($E73,$D$6:$AN$1139,3,))*$F73)</f>
        <v>0</v>
      </c>
      <c r="Y73" s="64">
        <f>IF(VLOOKUP($E73,$D$6:$AN$1139,3,)=0,0,(VLOOKUP($E73,$D$6:$AN$1139,Y$2,)/VLOOKUP($E73,$D$6:$AN$1139,3,))*$F73)</f>
        <v>0</v>
      </c>
      <c r="Z73" s="64">
        <f>IF(VLOOKUP($E73,$D$6:$AN$1139,3,)=0,0,(VLOOKUP($E73,$D$6:$AN$1139,Z$2,)/VLOOKUP($E73,$D$6:$AN$1139,3,))*$F73)</f>
        <v>0</v>
      </c>
      <c r="AA73" s="64">
        <f t="shared" si="12"/>
        <v>0</v>
      </c>
      <c r="AB73" s="59" t="str">
        <f t="shared" si="13"/>
        <v>ok</v>
      </c>
    </row>
    <row r="74" spans="1:28">
      <c r="A74" s="61" t="s">
        <v>392</v>
      </c>
      <c r="D74" s="61" t="s">
        <v>405</v>
      </c>
      <c r="F74" s="77">
        <f>SUM(F68:F73)</f>
        <v>1467246118.0673666</v>
      </c>
      <c r="G74" s="77">
        <f t="shared" ref="G74:P74" si="14">SUM(G68:G73)</f>
        <v>659604174.40590405</v>
      </c>
      <c r="H74" s="77">
        <f t="shared" si="14"/>
        <v>162976165.34241048</v>
      </c>
      <c r="I74" s="77">
        <f t="shared" si="14"/>
        <v>0</v>
      </c>
      <c r="J74" s="77">
        <f t="shared" si="14"/>
        <v>17062790.31920179</v>
      </c>
      <c r="K74" s="77">
        <f t="shared" si="14"/>
        <v>213930092.85174221</v>
      </c>
      <c r="L74" s="77">
        <f t="shared" si="14"/>
        <v>0</v>
      </c>
      <c r="M74" s="77">
        <f t="shared" si="14"/>
        <v>0</v>
      </c>
      <c r="N74" s="77">
        <f t="shared" si="14"/>
        <v>196013364.69478986</v>
      </c>
      <c r="O74" s="77">
        <f>SUM(O68:O73)</f>
        <v>107812184.63000046</v>
      </c>
      <c r="P74" s="77">
        <f t="shared" si="14"/>
        <v>75652756.298413396</v>
      </c>
      <c r="Q74" s="77">
        <f t="shared" ref="Q74:W74" si="15">SUM(Q68:Q73)</f>
        <v>11383934.685057303</v>
      </c>
      <c r="R74" s="77">
        <f t="shared" si="15"/>
        <v>6925236.1428617369</v>
      </c>
      <c r="S74" s="77">
        <f t="shared" si="15"/>
        <v>15144824.218138073</v>
      </c>
      <c r="T74" s="77">
        <f t="shared" si="15"/>
        <v>373893.33344863658</v>
      </c>
      <c r="U74" s="77">
        <f t="shared" si="15"/>
        <v>366701.14539882052</v>
      </c>
      <c r="V74" s="77">
        <f t="shared" si="15"/>
        <v>0</v>
      </c>
      <c r="W74" s="77">
        <f t="shared" si="15"/>
        <v>0</v>
      </c>
      <c r="X74" s="63">
        <f>SUM(X68:X73)</f>
        <v>0</v>
      </c>
      <c r="Y74" s="63">
        <f>SUM(Y68:Y73)</f>
        <v>0</v>
      </c>
      <c r="Z74" s="63">
        <f>SUM(Z68:Z73)</f>
        <v>0</v>
      </c>
      <c r="AA74" s="65">
        <f t="shared" si="12"/>
        <v>1467246118.0673671</v>
      </c>
      <c r="AB74" s="59" t="str">
        <f t="shared" si="13"/>
        <v>ok</v>
      </c>
    </row>
    <row r="75" spans="1:28">
      <c r="F75" s="80"/>
      <c r="G75" s="80"/>
    </row>
    <row r="76" spans="1:28" ht="15">
      <c r="A76" s="66" t="s">
        <v>1154</v>
      </c>
      <c r="F76" s="80"/>
      <c r="G76" s="80"/>
    </row>
    <row r="77" spans="1:28">
      <c r="A77" s="69" t="s">
        <v>362</v>
      </c>
      <c r="C77" s="61" t="s">
        <v>995</v>
      </c>
      <c r="D77" s="61" t="s">
        <v>406</v>
      </c>
      <c r="E77" s="61" t="s">
        <v>880</v>
      </c>
      <c r="F77" s="77">
        <f>VLOOKUP(C77,'Functional Assignment'!$C$2:$AP$778,'Functional Assignment'!$N$2,)</f>
        <v>96317762.212306231</v>
      </c>
      <c r="G77" s="77">
        <f>IF(VLOOKUP($E77,$D$6:$AN$1139,3,)=0,0,(VLOOKUP($E77,$D$6:$AN$1139,G$2,)/VLOOKUP($E77,$D$6:$AN$1139,3,))*$F77)</f>
        <v>34384618.487331077</v>
      </c>
      <c r="H77" s="77">
        <f>IF(VLOOKUP($E77,$D$6:$AN$1139,3,)=0,0,(VLOOKUP($E77,$D$6:$AN$1139,H$2,)/VLOOKUP($E77,$D$6:$AN$1139,3,))*$F77)</f>
        <v>11159311.503692487</v>
      </c>
      <c r="I77" s="77">
        <f>IF(VLOOKUP($E77,$D$6:$AN$1139,3,)=0,0,(VLOOKUP($E77,$D$6:$AN$1139,I$2,)/VLOOKUP($E77,$D$6:$AN$1139,3,))*$F77)</f>
        <v>0</v>
      </c>
      <c r="J77" s="77">
        <f>IF(VLOOKUP($E77,$D$6:$AN$1139,3,)=0,0,(VLOOKUP($E77,$D$6:$AN$1139,J$2,)/VLOOKUP($E77,$D$6:$AN$1139,3,))*$F77)</f>
        <v>1285166.7767740556</v>
      </c>
      <c r="K77" s="77">
        <f>IF(VLOOKUP($E77,$D$6:$AN$1139,3,)=0,0,(VLOOKUP($E77,$D$6:$AN$1139,K$2,)/VLOOKUP($E77,$D$6:$AN$1139,3,))*$F77)</f>
        <v>15841704.882717341</v>
      </c>
      <c r="L77" s="77">
        <f>IF(VLOOKUP($E77,$D$6:$AN$1139,3,)=0,0,(VLOOKUP($E77,$D$6:$AN$1139,L$2,)/VLOOKUP($E77,$D$6:$AN$1139,3,))*$F77)</f>
        <v>0</v>
      </c>
      <c r="M77" s="77">
        <f>IF(VLOOKUP($E77,$D$6:$AN$1139,3,)=0,0,(VLOOKUP($E77,$D$6:$AN$1139,M$2,)/VLOOKUP($E77,$D$6:$AN$1139,3,))*$F77)</f>
        <v>0</v>
      </c>
      <c r="N77" s="77">
        <f>IF(VLOOKUP($E77,$D$6:$AN$1139,3,)=0,0,(VLOOKUP($E77,$D$6:$AN$1139,N$2,)/VLOOKUP($E77,$D$6:$AN$1139,3,))*$F77)</f>
        <v>16113798.450884808</v>
      </c>
      <c r="O77" s="77">
        <f>IF(VLOOKUP($E77,$D$6:$AN$1139,3,)=0,0,(VLOOKUP($E77,$D$6:$AN$1139,O$2,)/VLOOKUP($E77,$D$6:$AN$1139,3,))*$F77)</f>
        <v>8383785.8065037709</v>
      </c>
      <c r="P77" s="77">
        <f>IF(VLOOKUP($E77,$D$6:$AN$1139,3,)=0,0,(VLOOKUP($E77,$D$6:$AN$1139,P$2,)/VLOOKUP($E77,$D$6:$AN$1139,3,))*$F77)</f>
        <v>6783629.5569730373</v>
      </c>
      <c r="Q77" s="77">
        <f>IF(VLOOKUP($E77,$D$6:$AN$1139,3,)=0,0,(VLOOKUP($E77,$D$6:$AN$1139,Q$2,)/VLOOKUP($E77,$D$6:$AN$1139,3,))*$F77)</f>
        <v>866578.20586369862</v>
      </c>
      <c r="R77" s="77">
        <f>IF(VLOOKUP($E77,$D$6:$AN$1139,3,)=0,0,(VLOOKUP($E77,$D$6:$AN$1139,R$2,)/VLOOKUP($E77,$D$6:$AN$1139,3,))*$F77)</f>
        <v>454068.9247341014</v>
      </c>
      <c r="S77" s="77">
        <f>IF(VLOOKUP($E77,$D$6:$AN$1139,3,)=0,0,(VLOOKUP($E77,$D$6:$AN$1139,S$2,)/VLOOKUP($E77,$D$6:$AN$1139,3,))*$F77)</f>
        <v>992346.87711228023</v>
      </c>
      <c r="T77" s="77">
        <f>IF(VLOOKUP($E77,$D$6:$AN$1139,3,)=0,0,(VLOOKUP($E77,$D$6:$AN$1139,T$2,)/VLOOKUP($E77,$D$6:$AN$1139,3,))*$F77)</f>
        <v>27742.532258880117</v>
      </c>
      <c r="U77" s="77">
        <f>IF(VLOOKUP($E77,$D$6:$AN$1139,3,)=0,0,(VLOOKUP($E77,$D$6:$AN$1139,U$2,)/VLOOKUP($E77,$D$6:$AN$1139,3,))*$F77)</f>
        <v>25010.207460707254</v>
      </c>
      <c r="V77" s="77">
        <f>IF(VLOOKUP($E77,$D$6:$AN$1139,3,)=0,0,(VLOOKUP($E77,$D$6:$AN$1139,V$2,)/VLOOKUP($E77,$D$6:$AN$1139,3,))*$F77)</f>
        <v>0</v>
      </c>
      <c r="W77" s="77">
        <f>IF(VLOOKUP($E77,$D$6:$AN$1139,3,)=0,0,(VLOOKUP($E77,$D$6:$AN$1139,W$2,)/VLOOKUP($E77,$D$6:$AN$1139,3,))*$F77)</f>
        <v>0</v>
      </c>
      <c r="X77" s="63">
        <f>IF(VLOOKUP($E77,$D$6:$AN$1139,3,)=0,0,(VLOOKUP($E77,$D$6:$AN$1139,X$2,)/VLOOKUP($E77,$D$6:$AN$1139,3,))*$F77)</f>
        <v>0</v>
      </c>
      <c r="Y77" s="63">
        <f>IF(VLOOKUP($E77,$D$6:$AN$1139,3,)=0,0,(VLOOKUP($E77,$D$6:$AN$1139,Y$2,)/VLOOKUP($E77,$D$6:$AN$1139,3,))*$F77)</f>
        <v>0</v>
      </c>
      <c r="Z77" s="63">
        <f>IF(VLOOKUP($E77,$D$6:$AN$1139,3,)=0,0,(VLOOKUP($E77,$D$6:$AN$1139,Z$2,)/VLOOKUP($E77,$D$6:$AN$1139,3,))*$F77)</f>
        <v>0</v>
      </c>
      <c r="AA77" s="65">
        <f>SUM(G77:Z77)</f>
        <v>96317762.212306246</v>
      </c>
      <c r="AB77" s="59" t="str">
        <f>IF(ABS(F77-AA77)&lt;0.01,"ok","err")</f>
        <v>ok</v>
      </c>
    </row>
    <row r="78" spans="1:28">
      <c r="A78" s="69" t="s">
        <v>364</v>
      </c>
      <c r="C78" s="61" t="s">
        <v>995</v>
      </c>
      <c r="D78" s="61" t="s">
        <v>407</v>
      </c>
      <c r="E78" s="61" t="s">
        <v>189</v>
      </c>
      <c r="F78" s="80">
        <f>VLOOKUP(C78,'Functional Assignment'!$C$2:$AP$778,'Functional Assignment'!$O$2,)</f>
        <v>93858200.006296098</v>
      </c>
      <c r="G78" s="80">
        <f>IF(VLOOKUP($E78,$D$6:$AN$1139,3,)=0,0,(VLOOKUP($E78,$D$6:$AN$1139,G$2,)/VLOOKUP($E78,$D$6:$AN$1139,3,))*$F78)</f>
        <v>49153274.460188761</v>
      </c>
      <c r="H78" s="80">
        <f>IF(VLOOKUP($E78,$D$6:$AN$1139,3,)=0,0,(VLOOKUP($E78,$D$6:$AN$1139,H$2,)/VLOOKUP($E78,$D$6:$AN$1139,3,))*$F78)</f>
        <v>7700306.16247111</v>
      </c>
      <c r="I78" s="80">
        <f>IF(VLOOKUP($E78,$D$6:$AN$1139,3,)=0,0,(VLOOKUP($E78,$D$6:$AN$1139,I$2,)/VLOOKUP($E78,$D$6:$AN$1139,3,))*$F78)</f>
        <v>0</v>
      </c>
      <c r="J78" s="80">
        <f>IF(VLOOKUP($E78,$D$6:$AN$1139,3,)=0,0,(VLOOKUP($E78,$D$6:$AN$1139,J$2,)/VLOOKUP($E78,$D$6:$AN$1139,3,))*$F78)</f>
        <v>918418.17262866278</v>
      </c>
      <c r="K78" s="80">
        <f>IF(VLOOKUP($E78,$D$6:$AN$1139,3,)=0,0,(VLOOKUP($E78,$D$6:$AN$1139,K$2,)/VLOOKUP($E78,$D$6:$AN$1139,3,))*$F78)</f>
        <v>11873878.949234283</v>
      </c>
      <c r="L78" s="80">
        <f>IF(VLOOKUP($E78,$D$6:$AN$1139,3,)=0,0,(VLOOKUP($E78,$D$6:$AN$1139,L$2,)/VLOOKUP($E78,$D$6:$AN$1139,3,))*$F78)</f>
        <v>0</v>
      </c>
      <c r="M78" s="80">
        <f>IF(VLOOKUP($E78,$D$6:$AN$1139,3,)=0,0,(VLOOKUP($E78,$D$6:$AN$1139,M$2,)/VLOOKUP($E78,$D$6:$AN$1139,3,))*$F78)</f>
        <v>0</v>
      </c>
      <c r="N78" s="80">
        <f>IF(VLOOKUP($E78,$D$6:$AN$1139,3,)=0,0,(VLOOKUP($E78,$D$6:$AN$1139,N$2,)/VLOOKUP($E78,$D$6:$AN$1139,3,))*$F78)</f>
        <v>10227297.369083822</v>
      </c>
      <c r="O78" s="80">
        <f>IF(VLOOKUP($E78,$D$6:$AN$1139,3,)=0,0,(VLOOKUP($E78,$D$6:$AN$1139,O$2,)/VLOOKUP($E78,$D$6:$AN$1139,3,))*$F78)</f>
        <v>5741011.9756882824</v>
      </c>
      <c r="P78" s="80">
        <f>IF(VLOOKUP($E78,$D$6:$AN$1139,3,)=0,0,(VLOOKUP($E78,$D$6:$AN$1139,P$2,)/VLOOKUP($E78,$D$6:$AN$1139,3,))*$F78)</f>
        <v>5075376.9826025777</v>
      </c>
      <c r="Q78" s="80">
        <f>IF(VLOOKUP($E78,$D$6:$AN$1139,3,)=0,0,(VLOOKUP($E78,$D$6:$AN$1139,Q$2,)/VLOOKUP($E78,$D$6:$AN$1139,3,))*$F78)</f>
        <v>757425.47339090495</v>
      </c>
      <c r="R78" s="80">
        <f>IF(VLOOKUP($E78,$D$6:$AN$1139,3,)=0,0,(VLOOKUP($E78,$D$6:$AN$1139,R$2,)/VLOOKUP($E78,$D$6:$AN$1139,3,))*$F78)</f>
        <v>487598.4239031325</v>
      </c>
      <c r="S78" s="80">
        <f>IF(VLOOKUP($E78,$D$6:$AN$1139,3,)=0,0,(VLOOKUP($E78,$D$6:$AN$1139,S$2,)/VLOOKUP($E78,$D$6:$AN$1139,3,))*$F78)</f>
        <v>1849003.2042239548</v>
      </c>
      <c r="T78" s="80">
        <f>IF(VLOOKUP($E78,$D$6:$AN$1139,3,)=0,0,(VLOOKUP($E78,$D$6:$AN$1139,T$2,)/VLOOKUP($E78,$D$6:$AN$1139,3,))*$F78)</f>
        <v>42404.327031373701</v>
      </c>
      <c r="U78" s="80">
        <f>IF(VLOOKUP($E78,$D$6:$AN$1139,3,)=0,0,(VLOOKUP($E78,$D$6:$AN$1139,U$2,)/VLOOKUP($E78,$D$6:$AN$1139,3,))*$F78)</f>
        <v>32204.505849235138</v>
      </c>
      <c r="V78" s="80">
        <f>IF(VLOOKUP($E78,$D$6:$AN$1139,3,)=0,0,(VLOOKUP($E78,$D$6:$AN$1139,V$2,)/VLOOKUP($E78,$D$6:$AN$1139,3,))*$F78)</f>
        <v>0</v>
      </c>
      <c r="W78" s="80">
        <f>IF(VLOOKUP($E78,$D$6:$AN$1139,3,)=0,0,(VLOOKUP($E78,$D$6:$AN$1139,W$2,)/VLOOKUP($E78,$D$6:$AN$1139,3,))*$F78)</f>
        <v>0</v>
      </c>
      <c r="X78" s="64">
        <f>IF(VLOOKUP($E78,$D$6:$AN$1139,3,)=0,0,(VLOOKUP($E78,$D$6:$AN$1139,X$2,)/VLOOKUP($E78,$D$6:$AN$1139,3,))*$F78)</f>
        <v>0</v>
      </c>
      <c r="Y78" s="64">
        <f>IF(VLOOKUP($E78,$D$6:$AN$1139,3,)=0,0,(VLOOKUP($E78,$D$6:$AN$1139,Y$2,)/VLOOKUP($E78,$D$6:$AN$1139,3,))*$F78)</f>
        <v>0</v>
      </c>
      <c r="Z78" s="64">
        <f>IF(VLOOKUP($E78,$D$6:$AN$1139,3,)=0,0,(VLOOKUP($E78,$D$6:$AN$1139,Z$2,)/VLOOKUP($E78,$D$6:$AN$1139,3,))*$F78)</f>
        <v>0</v>
      </c>
      <c r="AA78" s="64">
        <f>SUM(G78:Z78)</f>
        <v>93858200.006296113</v>
      </c>
      <c r="AB78" s="59" t="str">
        <f>IF(ABS(F78-AA78)&lt;0.01,"ok","err")</f>
        <v>ok</v>
      </c>
    </row>
    <row r="79" spans="1:28">
      <c r="A79" s="69" t="s">
        <v>363</v>
      </c>
      <c r="C79" s="61" t="s">
        <v>995</v>
      </c>
      <c r="D79" s="61" t="s">
        <v>408</v>
      </c>
      <c r="E79" s="61" t="s">
        <v>192</v>
      </c>
      <c r="F79" s="80">
        <f>VLOOKUP(C79,'Functional Assignment'!$C$2:$AP$778,'Functional Assignment'!$P$2,)</f>
        <v>85096950.617062509</v>
      </c>
      <c r="G79" s="80">
        <f>IF(VLOOKUP($E79,$D$6:$AN$1139,3,)=0,0,(VLOOKUP($E79,$D$6:$AN$1139,G$2,)/VLOOKUP($E79,$D$6:$AN$1139,3,))*$F79)</f>
        <v>40211735.810360089</v>
      </c>
      <c r="H79" s="80">
        <f>IF(VLOOKUP($E79,$D$6:$AN$1139,3,)=0,0,(VLOOKUP($E79,$D$6:$AN$1139,H$2,)/VLOOKUP($E79,$D$6:$AN$1139,3,))*$F79)</f>
        <v>11716659.349777665</v>
      </c>
      <c r="I79" s="80">
        <f>IF(VLOOKUP($E79,$D$6:$AN$1139,3,)=0,0,(VLOOKUP($E79,$D$6:$AN$1139,I$2,)/VLOOKUP($E79,$D$6:$AN$1139,3,))*$F79)</f>
        <v>0</v>
      </c>
      <c r="J79" s="80">
        <f>IF(VLOOKUP($E79,$D$6:$AN$1139,3,)=0,0,(VLOOKUP($E79,$D$6:$AN$1139,J$2,)/VLOOKUP($E79,$D$6:$AN$1139,3,))*$F79)</f>
        <v>997598.50198550138</v>
      </c>
      <c r="K79" s="80">
        <f>IF(VLOOKUP($E79,$D$6:$AN$1139,3,)=0,0,(VLOOKUP($E79,$D$6:$AN$1139,K$2,)/VLOOKUP($E79,$D$6:$AN$1139,3,))*$F79)</f>
        <v>12420259.144461343</v>
      </c>
      <c r="L79" s="80">
        <f>IF(VLOOKUP($E79,$D$6:$AN$1139,3,)=0,0,(VLOOKUP($E79,$D$6:$AN$1139,L$2,)/VLOOKUP($E79,$D$6:$AN$1139,3,))*$F79)</f>
        <v>0</v>
      </c>
      <c r="M79" s="80">
        <f>IF(VLOOKUP($E79,$D$6:$AN$1139,3,)=0,0,(VLOOKUP($E79,$D$6:$AN$1139,M$2,)/VLOOKUP($E79,$D$6:$AN$1139,3,))*$F79)</f>
        <v>0</v>
      </c>
      <c r="N79" s="80">
        <f>IF(VLOOKUP($E79,$D$6:$AN$1139,3,)=0,0,(VLOOKUP($E79,$D$6:$AN$1139,N$2,)/VLOOKUP($E79,$D$6:$AN$1139,3,))*$F79)</f>
        <v>10433354.757774798</v>
      </c>
      <c r="O79" s="80">
        <f>IF(VLOOKUP($E79,$D$6:$AN$1139,3,)=0,0,(VLOOKUP($E79,$D$6:$AN$1139,O$2,)/VLOOKUP($E79,$D$6:$AN$1139,3,))*$F79)</f>
        <v>6102056.9607380647</v>
      </c>
      <c r="P79" s="80">
        <f>IF(VLOOKUP($E79,$D$6:$AN$1139,3,)=0,0,(VLOOKUP($E79,$D$6:$AN$1139,P$2,)/VLOOKUP($E79,$D$6:$AN$1139,3,))*$F79)</f>
        <v>2334354.978900583</v>
      </c>
      <c r="Q79" s="80">
        <f>IF(VLOOKUP($E79,$D$6:$AN$1139,3,)=0,0,(VLOOKUP($E79,$D$6:$AN$1139,Q$2,)/VLOOKUP($E79,$D$6:$AN$1139,3,))*$F79)</f>
        <v>511758.56383405125</v>
      </c>
      <c r="R79" s="80">
        <f>IF(VLOOKUP($E79,$D$6:$AN$1139,3,)=0,0,(VLOOKUP($E79,$D$6:$AN$1139,R$2,)/VLOOKUP($E79,$D$6:$AN$1139,3,))*$F79)</f>
        <v>357589.74371163681</v>
      </c>
      <c r="S79" s="80">
        <f>IF(VLOOKUP($E79,$D$6:$AN$1139,3,)=0,0,(VLOOKUP($E79,$D$6:$AN$1139,S$2,)/VLOOKUP($E79,$D$6:$AN$1139,3,))*$F79)</f>
        <v>0</v>
      </c>
      <c r="T79" s="80">
        <f>IF(VLOOKUP($E79,$D$6:$AN$1139,3,)=0,0,(VLOOKUP($E79,$D$6:$AN$1139,T$2,)/VLOOKUP($E79,$D$6:$AN$1139,3,))*$F79)</f>
        <v>0</v>
      </c>
      <c r="U79" s="80">
        <f>IF(VLOOKUP($E79,$D$6:$AN$1139,3,)=0,0,(VLOOKUP($E79,$D$6:$AN$1139,U$2,)/VLOOKUP($E79,$D$6:$AN$1139,3,))*$F79)</f>
        <v>11582.80551877896</v>
      </c>
      <c r="V79" s="80">
        <f>IF(VLOOKUP($E79,$D$6:$AN$1139,3,)=0,0,(VLOOKUP($E79,$D$6:$AN$1139,V$2,)/VLOOKUP($E79,$D$6:$AN$1139,3,))*$F79)</f>
        <v>0</v>
      </c>
      <c r="W79" s="80">
        <f>IF(VLOOKUP($E79,$D$6:$AN$1139,3,)=0,0,(VLOOKUP($E79,$D$6:$AN$1139,W$2,)/VLOOKUP($E79,$D$6:$AN$1139,3,))*$F79)</f>
        <v>0</v>
      </c>
      <c r="X79" s="64">
        <f>IF(VLOOKUP($E79,$D$6:$AN$1139,3,)=0,0,(VLOOKUP($E79,$D$6:$AN$1139,X$2,)/VLOOKUP($E79,$D$6:$AN$1139,3,))*$F79)</f>
        <v>0</v>
      </c>
      <c r="Y79" s="64">
        <f>IF(VLOOKUP($E79,$D$6:$AN$1139,3,)=0,0,(VLOOKUP($E79,$D$6:$AN$1139,Y$2,)/VLOOKUP($E79,$D$6:$AN$1139,3,))*$F79)</f>
        <v>0</v>
      </c>
      <c r="Z79" s="64">
        <f>IF(VLOOKUP($E79,$D$6:$AN$1139,3,)=0,0,(VLOOKUP($E79,$D$6:$AN$1139,Z$2,)/VLOOKUP($E79,$D$6:$AN$1139,3,))*$F79)</f>
        <v>0</v>
      </c>
      <c r="AA79" s="64">
        <f>SUM(G79:Z79)</f>
        <v>85096950.617062509</v>
      </c>
      <c r="AB79" s="59" t="str">
        <f>IF(ABS(F79-AA79)&lt;0.01,"ok","err")</f>
        <v>ok</v>
      </c>
    </row>
    <row r="80" spans="1:28">
      <c r="A80" s="61" t="s">
        <v>1156</v>
      </c>
      <c r="D80" s="61" t="s">
        <v>409</v>
      </c>
      <c r="F80" s="77">
        <f>SUM(F77:F79)</f>
        <v>275272912.83566487</v>
      </c>
      <c r="G80" s="77">
        <f t="shared" ref="G80:W80" si="16">SUM(G77:G79)</f>
        <v>123749628.75787993</v>
      </c>
      <c r="H80" s="77">
        <f t="shared" si="16"/>
        <v>30576277.015941262</v>
      </c>
      <c r="I80" s="77">
        <f t="shared" si="16"/>
        <v>0</v>
      </c>
      <c r="J80" s="77">
        <f t="shared" si="16"/>
        <v>3201183.4513882198</v>
      </c>
      <c r="K80" s="77">
        <f t="shared" si="16"/>
        <v>40135842.976412967</v>
      </c>
      <c r="L80" s="77">
        <f t="shared" si="16"/>
        <v>0</v>
      </c>
      <c r="M80" s="77">
        <f t="shared" si="16"/>
        <v>0</v>
      </c>
      <c r="N80" s="77">
        <f t="shared" si="16"/>
        <v>36774450.577743426</v>
      </c>
      <c r="O80" s="77">
        <f>SUM(O77:O79)</f>
        <v>20226854.742930118</v>
      </c>
      <c r="P80" s="77">
        <f t="shared" si="16"/>
        <v>14193361.518476197</v>
      </c>
      <c r="Q80" s="77">
        <f t="shared" si="16"/>
        <v>2135762.2430886547</v>
      </c>
      <c r="R80" s="77">
        <f t="shared" si="16"/>
        <v>1299257.0923488708</v>
      </c>
      <c r="S80" s="77">
        <f t="shared" si="16"/>
        <v>2841350.0813362352</v>
      </c>
      <c r="T80" s="77">
        <f t="shared" si="16"/>
        <v>70146.859290253822</v>
      </c>
      <c r="U80" s="77">
        <f t="shared" si="16"/>
        <v>68797.518828721353</v>
      </c>
      <c r="V80" s="77">
        <f t="shared" si="16"/>
        <v>0</v>
      </c>
      <c r="W80" s="77">
        <f t="shared" si="16"/>
        <v>0</v>
      </c>
      <c r="X80" s="63">
        <f>SUM(X77:X79)</f>
        <v>0</v>
      </c>
      <c r="Y80" s="63">
        <f>SUM(Y77:Y79)</f>
        <v>0</v>
      </c>
      <c r="Z80" s="63">
        <f>SUM(Z77:Z79)</f>
        <v>0</v>
      </c>
      <c r="AA80" s="65">
        <f>SUM(G80:Z80)</f>
        <v>275272912.83566487</v>
      </c>
      <c r="AB80" s="59" t="str">
        <f>IF(ABS(F80-AA80)&lt;0.01,"ok","err")</f>
        <v>ok</v>
      </c>
    </row>
    <row r="81" spans="1:28">
      <c r="F81" s="80"/>
      <c r="G81" s="80"/>
    </row>
    <row r="82" spans="1:28" ht="15">
      <c r="A82" s="66" t="s">
        <v>350</v>
      </c>
      <c r="F82" s="80"/>
      <c r="G82" s="80"/>
    </row>
    <row r="83" spans="1:28">
      <c r="A83" s="69" t="s">
        <v>377</v>
      </c>
      <c r="C83" s="61" t="s">
        <v>995</v>
      </c>
      <c r="D83" s="61" t="s">
        <v>410</v>
      </c>
      <c r="E83" s="61" t="s">
        <v>133</v>
      </c>
      <c r="F83" s="77">
        <f>VLOOKUP(C83,'Functional Assignment'!$C$2:$AP$778,'Functional Assignment'!$Q$2,)</f>
        <v>0</v>
      </c>
      <c r="G83" s="77">
        <f>IF(VLOOKUP($E83,$D$6:$AN$1139,3,)=0,0,(VLOOKUP($E83,$D$6:$AN$1139,G$2,)/VLOOKUP($E83,$D$6:$AN$1139,3,))*$F83)</f>
        <v>0</v>
      </c>
      <c r="H83" s="77">
        <f>IF(VLOOKUP($E83,$D$6:$AN$1139,3,)=0,0,(VLOOKUP($E83,$D$6:$AN$1139,H$2,)/VLOOKUP($E83,$D$6:$AN$1139,3,))*$F83)</f>
        <v>0</v>
      </c>
      <c r="I83" s="77">
        <f>IF(VLOOKUP($E83,$D$6:$AN$1139,3,)=0,0,(VLOOKUP($E83,$D$6:$AN$1139,I$2,)/VLOOKUP($E83,$D$6:$AN$1139,3,))*$F83)</f>
        <v>0</v>
      </c>
      <c r="J83" s="77">
        <f>IF(VLOOKUP($E83,$D$6:$AN$1139,3,)=0,0,(VLOOKUP($E83,$D$6:$AN$1139,J$2,)/VLOOKUP($E83,$D$6:$AN$1139,3,))*$F83)</f>
        <v>0</v>
      </c>
      <c r="K83" s="77">
        <f>IF(VLOOKUP($E83,$D$6:$AN$1139,3,)=0,0,(VLOOKUP($E83,$D$6:$AN$1139,K$2,)/VLOOKUP($E83,$D$6:$AN$1139,3,))*$F83)</f>
        <v>0</v>
      </c>
      <c r="L83" s="77">
        <f>IF(VLOOKUP($E83,$D$6:$AN$1139,3,)=0,0,(VLOOKUP($E83,$D$6:$AN$1139,L$2,)/VLOOKUP($E83,$D$6:$AN$1139,3,))*$F83)</f>
        <v>0</v>
      </c>
      <c r="M83" s="77">
        <f>IF(VLOOKUP($E83,$D$6:$AN$1139,3,)=0,0,(VLOOKUP($E83,$D$6:$AN$1139,M$2,)/VLOOKUP($E83,$D$6:$AN$1139,3,))*$F83)</f>
        <v>0</v>
      </c>
      <c r="N83" s="77">
        <f>IF(VLOOKUP($E83,$D$6:$AN$1139,3,)=0,0,(VLOOKUP($E83,$D$6:$AN$1139,N$2,)/VLOOKUP($E83,$D$6:$AN$1139,3,))*$F83)</f>
        <v>0</v>
      </c>
      <c r="O83" s="77">
        <f>IF(VLOOKUP($E83,$D$6:$AN$1139,3,)=0,0,(VLOOKUP($E83,$D$6:$AN$1139,O$2,)/VLOOKUP($E83,$D$6:$AN$1139,3,))*$F83)</f>
        <v>0</v>
      </c>
      <c r="P83" s="77">
        <f>IF(VLOOKUP($E83,$D$6:$AN$1139,3,)=0,0,(VLOOKUP($E83,$D$6:$AN$1139,P$2,)/VLOOKUP($E83,$D$6:$AN$1139,3,))*$F83)</f>
        <v>0</v>
      </c>
      <c r="Q83" s="77">
        <f>IF(VLOOKUP($E83,$D$6:$AN$1139,3,)=0,0,(VLOOKUP($E83,$D$6:$AN$1139,Q$2,)/VLOOKUP($E83,$D$6:$AN$1139,3,))*$F83)</f>
        <v>0</v>
      </c>
      <c r="R83" s="77">
        <f>IF(VLOOKUP($E83,$D$6:$AN$1139,3,)=0,0,(VLOOKUP($E83,$D$6:$AN$1139,R$2,)/VLOOKUP($E83,$D$6:$AN$1139,3,))*$F83)</f>
        <v>0</v>
      </c>
      <c r="S83" s="77">
        <f>IF(VLOOKUP($E83,$D$6:$AN$1139,3,)=0,0,(VLOOKUP($E83,$D$6:$AN$1139,S$2,)/VLOOKUP($E83,$D$6:$AN$1139,3,))*$F83)</f>
        <v>0</v>
      </c>
      <c r="T83" s="77">
        <f>IF(VLOOKUP($E83,$D$6:$AN$1139,3,)=0,0,(VLOOKUP($E83,$D$6:$AN$1139,T$2,)/VLOOKUP($E83,$D$6:$AN$1139,3,))*$F83)</f>
        <v>0</v>
      </c>
      <c r="U83" s="77">
        <f>IF(VLOOKUP($E83,$D$6:$AN$1139,3,)=0,0,(VLOOKUP($E83,$D$6:$AN$1139,U$2,)/VLOOKUP($E83,$D$6:$AN$1139,3,))*$F83)</f>
        <v>0</v>
      </c>
      <c r="V83" s="77">
        <f>IF(VLOOKUP($E83,$D$6:$AN$1139,3,)=0,0,(VLOOKUP($E83,$D$6:$AN$1139,V$2,)/VLOOKUP($E83,$D$6:$AN$1139,3,))*$F83)</f>
        <v>0</v>
      </c>
      <c r="W83" s="77">
        <f>IF(VLOOKUP($E83,$D$6:$AN$1139,3,)=0,0,(VLOOKUP($E83,$D$6:$AN$1139,W$2,)/VLOOKUP($E83,$D$6:$AN$1139,3,))*$F83)</f>
        <v>0</v>
      </c>
      <c r="X83" s="63">
        <f>IF(VLOOKUP($E83,$D$6:$AN$1139,3,)=0,0,(VLOOKUP($E83,$D$6:$AN$1139,X$2,)/VLOOKUP($E83,$D$6:$AN$1139,3,))*$F83)</f>
        <v>0</v>
      </c>
      <c r="Y83" s="63">
        <f>IF(VLOOKUP($E83,$D$6:$AN$1139,3,)=0,0,(VLOOKUP($E83,$D$6:$AN$1139,Y$2,)/VLOOKUP($E83,$D$6:$AN$1139,3,))*$F83)</f>
        <v>0</v>
      </c>
      <c r="Z83" s="63">
        <f>IF(VLOOKUP($E83,$D$6:$AN$1139,3,)=0,0,(VLOOKUP($E83,$D$6:$AN$1139,Z$2,)/VLOOKUP($E83,$D$6:$AN$1139,3,))*$F83)</f>
        <v>0</v>
      </c>
      <c r="AA83" s="65">
        <f>SUM(G83:Z83)</f>
        <v>0</v>
      </c>
      <c r="AB83" s="59" t="str">
        <f>IF(ABS(F83-AA83)&lt;0.01,"ok","err")</f>
        <v>ok</v>
      </c>
    </row>
    <row r="84" spans="1:28">
      <c r="F84" s="80"/>
    </row>
    <row r="85" spans="1:28" ht="15">
      <c r="A85" s="66" t="s">
        <v>351</v>
      </c>
      <c r="F85" s="80"/>
      <c r="G85" s="80"/>
    </row>
    <row r="86" spans="1:28">
      <c r="A86" s="69" t="s">
        <v>379</v>
      </c>
      <c r="C86" s="61" t="s">
        <v>995</v>
      </c>
      <c r="D86" s="61" t="s">
        <v>411</v>
      </c>
      <c r="E86" s="61" t="s">
        <v>133</v>
      </c>
      <c r="F86" s="77">
        <f>VLOOKUP(C86,'Functional Assignment'!$C$2:$AP$778,'Functional Assignment'!$R$2,)</f>
        <v>95917686.428434312</v>
      </c>
      <c r="G86" s="77">
        <f>IF(VLOOKUP($E86,$D$6:$AN$1139,3,)=0,0,(VLOOKUP($E86,$D$6:$AN$1139,G$2,)/VLOOKUP($E86,$D$6:$AN$1139,3,))*$F86)</f>
        <v>43220233.888103686</v>
      </c>
      <c r="H86" s="77">
        <f>IF(VLOOKUP($E86,$D$6:$AN$1139,3,)=0,0,(VLOOKUP($E86,$D$6:$AN$1139,H$2,)/VLOOKUP($E86,$D$6:$AN$1139,3,))*$F86)</f>
        <v>12024514.168991754</v>
      </c>
      <c r="I86" s="77">
        <f>IF(VLOOKUP($E86,$D$6:$AN$1139,3,)=0,0,(VLOOKUP($E86,$D$6:$AN$1139,I$2,)/VLOOKUP($E86,$D$6:$AN$1139,3,))*$F86)</f>
        <v>0</v>
      </c>
      <c r="J86" s="77">
        <f>IF(VLOOKUP($E86,$D$6:$AN$1139,3,)=0,0,(VLOOKUP($E86,$D$6:$AN$1139,J$2,)/VLOOKUP($E86,$D$6:$AN$1139,3,))*$F86)</f>
        <v>1033250.1122850546</v>
      </c>
      <c r="K86" s="77">
        <f>IF(VLOOKUP($E86,$D$6:$AN$1139,3,)=0,0,(VLOOKUP($E86,$D$6:$AN$1139,K$2,)/VLOOKUP($E86,$D$6:$AN$1139,3,))*$F86)</f>
        <v>12768389.406051375</v>
      </c>
      <c r="L86" s="77">
        <f>IF(VLOOKUP($E86,$D$6:$AN$1139,3,)=0,0,(VLOOKUP($E86,$D$6:$AN$1139,L$2,)/VLOOKUP($E86,$D$6:$AN$1139,3,))*$F86)</f>
        <v>0</v>
      </c>
      <c r="M86" s="77">
        <f>IF(VLOOKUP($E86,$D$6:$AN$1139,3,)=0,0,(VLOOKUP($E86,$D$6:$AN$1139,M$2,)/VLOOKUP($E86,$D$6:$AN$1139,3,))*$F86)</f>
        <v>0</v>
      </c>
      <c r="N86" s="77">
        <f>IF(VLOOKUP($E86,$D$6:$AN$1139,3,)=0,0,(VLOOKUP($E86,$D$6:$AN$1139,N$2,)/VLOOKUP($E86,$D$6:$AN$1139,3,))*$F86)</f>
        <v>12537952.634147169</v>
      </c>
      <c r="O86" s="77">
        <f>IF(VLOOKUP($E86,$D$6:$AN$1139,3,)=0,0,(VLOOKUP($E86,$D$6:$AN$1139,O$2,)/VLOOKUP($E86,$D$6:$AN$1139,3,))*$F86)</f>
        <v>6443337.5292991186</v>
      </c>
      <c r="P86" s="77">
        <f>IF(VLOOKUP($E86,$D$6:$AN$1139,3,)=0,0,(VLOOKUP($E86,$D$6:$AN$1139,P$2,)/VLOOKUP($E86,$D$6:$AN$1139,3,))*$F86)</f>
        <v>5618937.9077426987</v>
      </c>
      <c r="Q86" s="77">
        <f>IF(VLOOKUP($E86,$D$6:$AN$1139,3,)=0,0,(VLOOKUP($E86,$D$6:$AN$1139,Q$2,)/VLOOKUP($E86,$D$6:$AN$1139,3,))*$F86)</f>
        <v>727716.37905315403</v>
      </c>
      <c r="R86" s="77">
        <f>IF(VLOOKUP($E86,$D$6:$AN$1139,3,)=0,0,(VLOOKUP($E86,$D$6:$AN$1139,R$2,)/VLOOKUP($E86,$D$6:$AN$1139,3,))*$F86)</f>
        <v>375014.66795226029</v>
      </c>
      <c r="S86" s="77">
        <f>IF(VLOOKUP($E86,$D$6:$AN$1139,3,)=0,0,(VLOOKUP($E86,$D$6:$AN$1139,S$2,)/VLOOKUP($E86,$D$6:$AN$1139,3,))*$F86)</f>
        <v>1123432.095501662</v>
      </c>
      <c r="T86" s="77">
        <f>IF(VLOOKUP($E86,$D$6:$AN$1139,3,)=0,0,(VLOOKUP($E86,$D$6:$AN$1139,T$2,)/VLOOKUP($E86,$D$6:$AN$1139,3,))*$F86)</f>
        <v>32498.369525942369</v>
      </c>
      <c r="U86" s="77">
        <f>IF(VLOOKUP($E86,$D$6:$AN$1139,3,)=0,0,(VLOOKUP($E86,$D$6:$AN$1139,U$2,)/VLOOKUP($E86,$D$6:$AN$1139,3,))*$F86)</f>
        <v>12409.269780430614</v>
      </c>
      <c r="V86" s="77">
        <f>IF(VLOOKUP($E86,$D$6:$AN$1139,3,)=0,0,(VLOOKUP($E86,$D$6:$AN$1139,V$2,)/VLOOKUP($E86,$D$6:$AN$1139,3,))*$F86)</f>
        <v>0</v>
      </c>
      <c r="W86" s="77">
        <f>IF(VLOOKUP($E86,$D$6:$AN$1139,3,)=0,0,(VLOOKUP($E86,$D$6:$AN$1139,W$2,)/VLOOKUP($E86,$D$6:$AN$1139,3,))*$F86)</f>
        <v>0</v>
      </c>
      <c r="X86" s="63">
        <f>IF(VLOOKUP($E86,$D$6:$AN$1139,3,)=0,0,(VLOOKUP($E86,$D$6:$AN$1139,X$2,)/VLOOKUP($E86,$D$6:$AN$1139,3,))*$F86)</f>
        <v>0</v>
      </c>
      <c r="Y86" s="63">
        <f>IF(VLOOKUP($E86,$D$6:$AN$1139,3,)=0,0,(VLOOKUP($E86,$D$6:$AN$1139,Y$2,)/VLOOKUP($E86,$D$6:$AN$1139,3,))*$F86)</f>
        <v>0</v>
      </c>
      <c r="Z86" s="63">
        <f>IF(VLOOKUP($E86,$D$6:$AN$1139,3,)=0,0,(VLOOKUP($E86,$D$6:$AN$1139,Z$2,)/VLOOKUP($E86,$D$6:$AN$1139,3,))*$F86)</f>
        <v>0</v>
      </c>
      <c r="AA86" s="65">
        <f>SUM(G86:Z86)</f>
        <v>95917686.428434297</v>
      </c>
      <c r="AB86" s="59" t="str">
        <f>IF(ABS(F86-AA86)&lt;0.01,"ok","err")</f>
        <v>ok</v>
      </c>
    </row>
    <row r="87" spans="1:28">
      <c r="F87" s="80"/>
    </row>
    <row r="88" spans="1:28" ht="15">
      <c r="A88" s="66" t="s">
        <v>378</v>
      </c>
      <c r="F88" s="80"/>
    </row>
    <row r="89" spans="1:28">
      <c r="A89" s="69" t="s">
        <v>629</v>
      </c>
      <c r="C89" s="61" t="s">
        <v>995</v>
      </c>
      <c r="D89" s="61" t="s">
        <v>412</v>
      </c>
      <c r="E89" s="61" t="s">
        <v>133</v>
      </c>
      <c r="F89" s="77">
        <f>VLOOKUP(C89,'Functional Assignment'!$C$2:$AP$778,'Functional Assignment'!$S$2,)</f>
        <v>0</v>
      </c>
      <c r="G89" s="77">
        <f>IF(VLOOKUP($E89,$D$6:$AN$1139,3,)=0,0,(VLOOKUP($E89,$D$6:$AN$1139,G$2,)/VLOOKUP($E89,$D$6:$AN$1139,3,))*$F89)</f>
        <v>0</v>
      </c>
      <c r="H89" s="77">
        <f>IF(VLOOKUP($E89,$D$6:$AN$1139,3,)=0,0,(VLOOKUP($E89,$D$6:$AN$1139,H$2,)/VLOOKUP($E89,$D$6:$AN$1139,3,))*$F89)</f>
        <v>0</v>
      </c>
      <c r="I89" s="77">
        <f>IF(VLOOKUP($E89,$D$6:$AN$1139,3,)=0,0,(VLOOKUP($E89,$D$6:$AN$1139,I$2,)/VLOOKUP($E89,$D$6:$AN$1139,3,))*$F89)</f>
        <v>0</v>
      </c>
      <c r="J89" s="77">
        <f>IF(VLOOKUP($E89,$D$6:$AN$1139,3,)=0,0,(VLOOKUP($E89,$D$6:$AN$1139,J$2,)/VLOOKUP($E89,$D$6:$AN$1139,3,))*$F89)</f>
        <v>0</v>
      </c>
      <c r="K89" s="77">
        <f>IF(VLOOKUP($E89,$D$6:$AN$1139,3,)=0,0,(VLOOKUP($E89,$D$6:$AN$1139,K$2,)/VLOOKUP($E89,$D$6:$AN$1139,3,))*$F89)</f>
        <v>0</v>
      </c>
      <c r="L89" s="77">
        <f>IF(VLOOKUP($E89,$D$6:$AN$1139,3,)=0,0,(VLOOKUP($E89,$D$6:$AN$1139,L$2,)/VLOOKUP($E89,$D$6:$AN$1139,3,))*$F89)</f>
        <v>0</v>
      </c>
      <c r="M89" s="77">
        <f>IF(VLOOKUP($E89,$D$6:$AN$1139,3,)=0,0,(VLOOKUP($E89,$D$6:$AN$1139,M$2,)/VLOOKUP($E89,$D$6:$AN$1139,3,))*$F89)</f>
        <v>0</v>
      </c>
      <c r="N89" s="77">
        <f>IF(VLOOKUP($E89,$D$6:$AN$1139,3,)=0,0,(VLOOKUP($E89,$D$6:$AN$1139,N$2,)/VLOOKUP($E89,$D$6:$AN$1139,3,))*$F89)</f>
        <v>0</v>
      </c>
      <c r="O89" s="77">
        <f>IF(VLOOKUP($E89,$D$6:$AN$1139,3,)=0,0,(VLOOKUP($E89,$D$6:$AN$1139,O$2,)/VLOOKUP($E89,$D$6:$AN$1139,3,))*$F89)</f>
        <v>0</v>
      </c>
      <c r="P89" s="77">
        <f>IF(VLOOKUP($E89,$D$6:$AN$1139,3,)=0,0,(VLOOKUP($E89,$D$6:$AN$1139,P$2,)/VLOOKUP($E89,$D$6:$AN$1139,3,))*$F89)</f>
        <v>0</v>
      </c>
      <c r="Q89" s="77">
        <f>IF(VLOOKUP($E89,$D$6:$AN$1139,3,)=0,0,(VLOOKUP($E89,$D$6:$AN$1139,Q$2,)/VLOOKUP($E89,$D$6:$AN$1139,3,))*$F89)</f>
        <v>0</v>
      </c>
      <c r="R89" s="77">
        <f>IF(VLOOKUP($E89,$D$6:$AN$1139,3,)=0,0,(VLOOKUP($E89,$D$6:$AN$1139,R$2,)/VLOOKUP($E89,$D$6:$AN$1139,3,))*$F89)</f>
        <v>0</v>
      </c>
      <c r="S89" s="77">
        <f>IF(VLOOKUP($E89,$D$6:$AN$1139,3,)=0,0,(VLOOKUP($E89,$D$6:$AN$1139,S$2,)/VLOOKUP($E89,$D$6:$AN$1139,3,))*$F89)</f>
        <v>0</v>
      </c>
      <c r="T89" s="77">
        <f>IF(VLOOKUP($E89,$D$6:$AN$1139,3,)=0,0,(VLOOKUP($E89,$D$6:$AN$1139,T$2,)/VLOOKUP($E89,$D$6:$AN$1139,3,))*$F89)</f>
        <v>0</v>
      </c>
      <c r="U89" s="77">
        <f>IF(VLOOKUP($E89,$D$6:$AN$1139,3,)=0,0,(VLOOKUP($E89,$D$6:$AN$1139,U$2,)/VLOOKUP($E89,$D$6:$AN$1139,3,))*$F89)</f>
        <v>0</v>
      </c>
      <c r="V89" s="77">
        <f>IF(VLOOKUP($E89,$D$6:$AN$1139,3,)=0,0,(VLOOKUP($E89,$D$6:$AN$1139,V$2,)/VLOOKUP($E89,$D$6:$AN$1139,3,))*$F89)</f>
        <v>0</v>
      </c>
      <c r="W89" s="77">
        <f>IF(VLOOKUP($E89,$D$6:$AN$1139,3,)=0,0,(VLOOKUP($E89,$D$6:$AN$1139,W$2,)/VLOOKUP($E89,$D$6:$AN$1139,3,))*$F89)</f>
        <v>0</v>
      </c>
      <c r="X89" s="63">
        <f>IF(VLOOKUP($E89,$D$6:$AN$1139,3,)=0,0,(VLOOKUP($E89,$D$6:$AN$1139,X$2,)/VLOOKUP($E89,$D$6:$AN$1139,3,))*$F89)</f>
        <v>0</v>
      </c>
      <c r="Y89" s="63">
        <f>IF(VLOOKUP($E89,$D$6:$AN$1139,3,)=0,0,(VLOOKUP($E89,$D$6:$AN$1139,Y$2,)/VLOOKUP($E89,$D$6:$AN$1139,3,))*$F89)</f>
        <v>0</v>
      </c>
      <c r="Z89" s="63">
        <f>IF(VLOOKUP($E89,$D$6:$AN$1139,3,)=0,0,(VLOOKUP($E89,$D$6:$AN$1139,Z$2,)/VLOOKUP($E89,$D$6:$AN$1139,3,))*$F89)</f>
        <v>0</v>
      </c>
      <c r="AA89" s="65">
        <f t="shared" ref="AA89:AA94" si="17">SUM(G89:Z89)</f>
        <v>0</v>
      </c>
      <c r="AB89" s="59" t="str">
        <f t="shared" ref="AB89:AB94" si="18">IF(ABS(F89-AA89)&lt;0.01,"ok","err")</f>
        <v>ok</v>
      </c>
    </row>
    <row r="90" spans="1:28">
      <c r="A90" s="69" t="s">
        <v>630</v>
      </c>
      <c r="C90" s="61" t="s">
        <v>995</v>
      </c>
      <c r="D90" s="61" t="s">
        <v>413</v>
      </c>
      <c r="E90" s="61" t="s">
        <v>133</v>
      </c>
      <c r="F90" s="80">
        <f>VLOOKUP(C90,'Functional Assignment'!$C$2:$AP$778,'Functional Assignment'!$T$2,)</f>
        <v>140764207.39127782</v>
      </c>
      <c r="G90" s="80">
        <f>IF(VLOOKUP($E90,$D$6:$AN$1139,3,)=0,0,(VLOOKUP($E90,$D$6:$AN$1139,G$2,)/VLOOKUP($E90,$D$6:$AN$1139,3,))*$F90)</f>
        <v>63427947.368849702</v>
      </c>
      <c r="H90" s="80">
        <f>IF(VLOOKUP($E90,$D$6:$AN$1139,3,)=0,0,(VLOOKUP($E90,$D$6:$AN$1139,H$2,)/VLOOKUP($E90,$D$6:$AN$1139,3,))*$F90)</f>
        <v>17646601.677848067</v>
      </c>
      <c r="I90" s="80">
        <f>IF(VLOOKUP($E90,$D$6:$AN$1139,3,)=0,0,(VLOOKUP($E90,$D$6:$AN$1139,I$2,)/VLOOKUP($E90,$D$6:$AN$1139,3,))*$F90)</f>
        <v>0</v>
      </c>
      <c r="J90" s="80">
        <f>IF(VLOOKUP($E90,$D$6:$AN$1139,3,)=0,0,(VLOOKUP($E90,$D$6:$AN$1139,J$2,)/VLOOKUP($E90,$D$6:$AN$1139,3,))*$F90)</f>
        <v>1516348.428621379</v>
      </c>
      <c r="K90" s="80">
        <f>IF(VLOOKUP($E90,$D$6:$AN$1139,3,)=0,0,(VLOOKUP($E90,$D$6:$AN$1139,K$2,)/VLOOKUP($E90,$D$6:$AN$1139,3,))*$F90)</f>
        <v>18738277.384818159</v>
      </c>
      <c r="L90" s="80">
        <f>IF(VLOOKUP($E90,$D$6:$AN$1139,3,)=0,0,(VLOOKUP($E90,$D$6:$AN$1139,L$2,)/VLOOKUP($E90,$D$6:$AN$1139,3,))*$F90)</f>
        <v>0</v>
      </c>
      <c r="M90" s="80">
        <f>IF(VLOOKUP($E90,$D$6:$AN$1139,3,)=0,0,(VLOOKUP($E90,$D$6:$AN$1139,M$2,)/VLOOKUP($E90,$D$6:$AN$1139,3,))*$F90)</f>
        <v>0</v>
      </c>
      <c r="N90" s="80">
        <f>IF(VLOOKUP($E90,$D$6:$AN$1139,3,)=0,0,(VLOOKUP($E90,$D$6:$AN$1139,N$2,)/VLOOKUP($E90,$D$6:$AN$1139,3,))*$F90)</f>
        <v>18400099.403689496</v>
      </c>
      <c r="O90" s="80">
        <f>IF(VLOOKUP($E90,$D$6:$AN$1139,3,)=0,0,(VLOOKUP($E90,$D$6:$AN$1139,O$2,)/VLOOKUP($E90,$D$6:$AN$1139,3,))*$F90)</f>
        <v>9455933.8745413255</v>
      </c>
      <c r="P90" s="80">
        <f>IF(VLOOKUP($E90,$D$6:$AN$1139,3,)=0,0,(VLOOKUP($E90,$D$6:$AN$1139,P$2,)/VLOOKUP($E90,$D$6:$AN$1139,3,))*$F90)</f>
        <v>8246084.4335975796</v>
      </c>
      <c r="Q90" s="80">
        <f>IF(VLOOKUP($E90,$D$6:$AN$1139,3,)=0,0,(VLOOKUP($E90,$D$6:$AN$1139,Q$2,)/VLOOKUP($E90,$D$6:$AN$1139,3,))*$F90)</f>
        <v>1067961.740085311</v>
      </c>
      <c r="R90" s="80">
        <f>IF(VLOOKUP($E90,$D$6:$AN$1139,3,)=0,0,(VLOOKUP($E90,$D$6:$AN$1139,R$2,)/VLOOKUP($E90,$D$6:$AN$1139,3,))*$F90)</f>
        <v>550353.58399506006</v>
      </c>
      <c r="S90" s="80">
        <f>IF(VLOOKUP($E90,$D$6:$AN$1139,3,)=0,0,(VLOOKUP($E90,$D$6:$AN$1139,S$2,)/VLOOKUP($E90,$D$6:$AN$1139,3,))*$F90)</f>
        <v>1648695.1924054569</v>
      </c>
      <c r="T90" s="80">
        <f>IF(VLOOKUP($E90,$D$6:$AN$1139,3,)=0,0,(VLOOKUP($E90,$D$6:$AN$1139,T$2,)/VLOOKUP($E90,$D$6:$AN$1139,3,))*$F90)</f>
        <v>47693.052221826896</v>
      </c>
      <c r="U90" s="80">
        <f>IF(VLOOKUP($E90,$D$6:$AN$1139,3,)=0,0,(VLOOKUP($E90,$D$6:$AN$1139,U$2,)/VLOOKUP($E90,$D$6:$AN$1139,3,))*$F90)</f>
        <v>18211.250604445639</v>
      </c>
      <c r="V90" s="80">
        <f>IF(VLOOKUP($E90,$D$6:$AN$1139,3,)=0,0,(VLOOKUP($E90,$D$6:$AN$1139,V$2,)/VLOOKUP($E90,$D$6:$AN$1139,3,))*$F90)</f>
        <v>0</v>
      </c>
      <c r="W90" s="80">
        <f>IF(VLOOKUP($E90,$D$6:$AN$1139,3,)=0,0,(VLOOKUP($E90,$D$6:$AN$1139,W$2,)/VLOOKUP($E90,$D$6:$AN$1139,3,))*$F90)</f>
        <v>0</v>
      </c>
      <c r="X90" s="64">
        <f>IF(VLOOKUP($E90,$D$6:$AN$1139,3,)=0,0,(VLOOKUP($E90,$D$6:$AN$1139,X$2,)/VLOOKUP($E90,$D$6:$AN$1139,3,))*$F90)</f>
        <v>0</v>
      </c>
      <c r="Y90" s="64">
        <f>IF(VLOOKUP($E90,$D$6:$AN$1139,3,)=0,0,(VLOOKUP($E90,$D$6:$AN$1139,Y$2,)/VLOOKUP($E90,$D$6:$AN$1139,3,))*$F90)</f>
        <v>0</v>
      </c>
      <c r="Z90" s="64">
        <f>IF(VLOOKUP($E90,$D$6:$AN$1139,3,)=0,0,(VLOOKUP($E90,$D$6:$AN$1139,Z$2,)/VLOOKUP($E90,$D$6:$AN$1139,3,))*$F90)</f>
        <v>0</v>
      </c>
      <c r="AA90" s="64">
        <f t="shared" si="17"/>
        <v>140764207.39127785</v>
      </c>
      <c r="AB90" s="59" t="str">
        <f t="shared" si="18"/>
        <v>ok</v>
      </c>
    </row>
    <row r="91" spans="1:28">
      <c r="A91" s="69" t="s">
        <v>631</v>
      </c>
      <c r="C91" s="61" t="s">
        <v>995</v>
      </c>
      <c r="D91" s="61" t="s">
        <v>414</v>
      </c>
      <c r="E91" s="61" t="s">
        <v>707</v>
      </c>
      <c r="F91" s="80">
        <f>VLOOKUP(C91,'Functional Assignment'!$C$2:$AP$778,'Functional Assignment'!$U$2,)</f>
        <v>228731266.48804447</v>
      </c>
      <c r="G91" s="80">
        <f>IF(VLOOKUP($E91,$D$6:$AN$1139,3,)=0,0,(VLOOKUP($E91,$D$6:$AN$1139,G$2,)/VLOOKUP($E91,$D$6:$AN$1139,3,))*$F91)</f>
        <v>196788544.76799527</v>
      </c>
      <c r="H91" s="80">
        <f>IF(VLOOKUP($E91,$D$6:$AN$1139,3,)=0,0,(VLOOKUP($E91,$D$6:$AN$1139,H$2,)/VLOOKUP($E91,$D$6:$AN$1139,3,))*$F91)</f>
        <v>24276110.25224534</v>
      </c>
      <c r="I91" s="80">
        <f>IF(VLOOKUP($E91,$D$6:$AN$1139,3,)=0,0,(VLOOKUP($E91,$D$6:$AN$1139,I$2,)/VLOOKUP($E91,$D$6:$AN$1139,3,))*$F91)</f>
        <v>0</v>
      </c>
      <c r="J91" s="80">
        <f>IF(VLOOKUP($E91,$D$6:$AN$1139,3,)=0,0,(VLOOKUP($E91,$D$6:$AN$1139,J$2,)/VLOOKUP($E91,$D$6:$AN$1139,3,))*$F91)</f>
        <v>39736.667939097701</v>
      </c>
      <c r="K91" s="80">
        <f>IF(VLOOKUP($E91,$D$6:$AN$1139,3,)=0,0,(VLOOKUP($E91,$D$6:$AN$1139,K$2,)/VLOOKUP($E91,$D$6:$AN$1139,3,))*$F91)</f>
        <v>1521696.6469006524</v>
      </c>
      <c r="L91" s="80">
        <f>IF(VLOOKUP($E91,$D$6:$AN$1139,3,)=0,0,(VLOOKUP($E91,$D$6:$AN$1139,L$2,)/VLOOKUP($E91,$D$6:$AN$1139,3,))*$F91)</f>
        <v>0</v>
      </c>
      <c r="M91" s="80">
        <f>IF(VLOOKUP($E91,$D$6:$AN$1139,3,)=0,0,(VLOOKUP($E91,$D$6:$AN$1139,M$2,)/VLOOKUP($E91,$D$6:$AN$1139,3,))*$F91)</f>
        <v>0</v>
      </c>
      <c r="N91" s="80">
        <f>IF(VLOOKUP($E91,$D$6:$AN$1139,3,)=0,0,(VLOOKUP($E91,$D$6:$AN$1139,N$2,)/VLOOKUP($E91,$D$6:$AN$1139,3,))*$F91)</f>
        <v>59695.724894808875</v>
      </c>
      <c r="O91" s="80">
        <f>IF(VLOOKUP($E91,$D$6:$AN$1139,3,)=0,0,(VLOOKUP($E91,$D$6:$AN$1139,O$2,)/VLOOKUP($E91,$D$6:$AN$1139,3,))*$F91)</f>
        <v>173734.51850084955</v>
      </c>
      <c r="P91" s="80">
        <f>IF(VLOOKUP($E91,$D$6:$AN$1139,3,)=0,0,(VLOOKUP($E91,$D$6:$AN$1139,P$2,)/VLOOKUP($E91,$D$6:$AN$1139,3,))*$F91)</f>
        <v>0</v>
      </c>
      <c r="Q91" s="80">
        <f>IF(VLOOKUP($E91,$D$6:$AN$1139,3,)=0,0,(VLOOKUP($E91,$D$6:$AN$1139,Q$2,)/VLOOKUP($E91,$D$6:$AN$1139,3,))*$F91)</f>
        <v>544.33791697394111</v>
      </c>
      <c r="R91" s="80">
        <f>IF(VLOOKUP($E91,$D$6:$AN$1139,3,)=0,0,(VLOOKUP($E91,$D$6:$AN$1139,R$2,)/VLOOKUP($E91,$D$6:$AN$1139,3,))*$F91)</f>
        <v>1088.6758339478822</v>
      </c>
      <c r="S91" s="80">
        <f>IF(VLOOKUP($E91,$D$6:$AN$1139,3,)=0,0,(VLOOKUP($E91,$D$6:$AN$1139,S$2,)/VLOOKUP($E91,$D$6:$AN$1139,3,))*$F91)</f>
        <v>5805943.5036053406</v>
      </c>
      <c r="T91" s="80">
        <f>IF(VLOOKUP($E91,$D$6:$AN$1139,3,)=0,0,(VLOOKUP($E91,$D$6:$AN$1139,T$2,)/VLOOKUP($E91,$D$6:$AN$1139,3,))*$F91)</f>
        <v>9435.1905608816451</v>
      </c>
      <c r="U91" s="80">
        <f>IF(VLOOKUP($E91,$D$6:$AN$1139,3,)=0,0,(VLOOKUP($E91,$D$6:$AN$1139,U$2,)/VLOOKUP($E91,$D$6:$AN$1139,3,))*$F91)</f>
        <v>54736.20165126853</v>
      </c>
      <c r="V91" s="80">
        <f>IF(VLOOKUP($E91,$D$6:$AN$1139,3,)=0,0,(VLOOKUP($E91,$D$6:$AN$1139,V$2,)/VLOOKUP($E91,$D$6:$AN$1139,3,))*$F91)</f>
        <v>0</v>
      </c>
      <c r="W91" s="80">
        <f>IF(VLOOKUP($E91,$D$6:$AN$1139,3,)=0,0,(VLOOKUP($E91,$D$6:$AN$1139,W$2,)/VLOOKUP($E91,$D$6:$AN$1139,3,))*$F91)</f>
        <v>0</v>
      </c>
      <c r="X91" s="64">
        <f>IF(VLOOKUP($E91,$D$6:$AN$1139,3,)=0,0,(VLOOKUP($E91,$D$6:$AN$1139,X$2,)/VLOOKUP($E91,$D$6:$AN$1139,3,))*$F91)</f>
        <v>0</v>
      </c>
      <c r="Y91" s="64">
        <f>IF(VLOOKUP($E91,$D$6:$AN$1139,3,)=0,0,(VLOOKUP($E91,$D$6:$AN$1139,Y$2,)/VLOOKUP($E91,$D$6:$AN$1139,3,))*$F91)</f>
        <v>0</v>
      </c>
      <c r="Z91" s="64">
        <f>IF(VLOOKUP($E91,$D$6:$AN$1139,3,)=0,0,(VLOOKUP($E91,$D$6:$AN$1139,Z$2,)/VLOOKUP($E91,$D$6:$AN$1139,3,))*$F91)</f>
        <v>0</v>
      </c>
      <c r="AA91" s="64">
        <f t="shared" si="17"/>
        <v>228731266.48804441</v>
      </c>
      <c r="AB91" s="59" t="str">
        <f t="shared" si="18"/>
        <v>ok</v>
      </c>
    </row>
    <row r="92" spans="1:28">
      <c r="A92" s="69" t="s">
        <v>632</v>
      </c>
      <c r="C92" s="61" t="s">
        <v>995</v>
      </c>
      <c r="D92" s="61" t="s">
        <v>415</v>
      </c>
      <c r="E92" s="61" t="s">
        <v>685</v>
      </c>
      <c r="F92" s="80">
        <f>VLOOKUP(C92,'Functional Assignment'!$C$2:$AP$778,'Functional Assignment'!$V$2,)</f>
        <v>46921402.463759273</v>
      </c>
      <c r="G92" s="80">
        <f>IF(VLOOKUP($E92,$D$6:$AN$1139,3,)=0,0,(VLOOKUP($E92,$D$6:$AN$1139,G$2,)/VLOOKUP($E92,$D$6:$AN$1139,3,))*$F92)</f>
        <v>39786738.210775971</v>
      </c>
      <c r="H92" s="80">
        <f>IF(VLOOKUP($E92,$D$6:$AN$1139,3,)=0,0,(VLOOKUP($E92,$D$6:$AN$1139,H$2,)/VLOOKUP($E92,$D$6:$AN$1139,3,))*$F92)</f>
        <v>6677645.5202476345</v>
      </c>
      <c r="I92" s="80">
        <f>IF(VLOOKUP($E92,$D$6:$AN$1139,3,)=0,0,(VLOOKUP($E92,$D$6:$AN$1139,I$2,)/VLOOKUP($E92,$D$6:$AN$1139,3,))*$F92)</f>
        <v>0</v>
      </c>
      <c r="J92" s="80">
        <f>IF(VLOOKUP($E92,$D$6:$AN$1139,3,)=0,0,(VLOOKUP($E92,$D$6:$AN$1139,J$2,)/VLOOKUP($E92,$D$6:$AN$1139,3,))*$F92)</f>
        <v>0</v>
      </c>
      <c r="K92" s="80">
        <f>IF(VLOOKUP($E92,$D$6:$AN$1139,3,)=0,0,(VLOOKUP($E92,$D$6:$AN$1139,K$2,)/VLOOKUP($E92,$D$6:$AN$1139,3,))*$F92)</f>
        <v>0</v>
      </c>
      <c r="L92" s="80">
        <f>IF(VLOOKUP($E92,$D$6:$AN$1139,3,)=0,0,(VLOOKUP($E92,$D$6:$AN$1139,L$2,)/VLOOKUP($E92,$D$6:$AN$1139,3,))*$F92)</f>
        <v>0</v>
      </c>
      <c r="M92" s="80">
        <f>IF(VLOOKUP($E92,$D$6:$AN$1139,3,)=0,0,(VLOOKUP($E92,$D$6:$AN$1139,M$2,)/VLOOKUP($E92,$D$6:$AN$1139,3,))*$F92)</f>
        <v>0</v>
      </c>
      <c r="N92" s="80">
        <f>IF(VLOOKUP($E92,$D$6:$AN$1139,3,)=0,0,(VLOOKUP($E92,$D$6:$AN$1139,N$2,)/VLOOKUP($E92,$D$6:$AN$1139,3,))*$F92)</f>
        <v>0</v>
      </c>
      <c r="O92" s="80">
        <f>IF(VLOOKUP($E92,$D$6:$AN$1139,3,)=0,0,(VLOOKUP($E92,$D$6:$AN$1139,O$2,)/VLOOKUP($E92,$D$6:$AN$1139,3,))*$F92)</f>
        <v>0</v>
      </c>
      <c r="P92" s="80">
        <f>IF(VLOOKUP($E92,$D$6:$AN$1139,3,)=0,0,(VLOOKUP($E92,$D$6:$AN$1139,P$2,)/VLOOKUP($E92,$D$6:$AN$1139,3,))*$F92)</f>
        <v>0</v>
      </c>
      <c r="Q92" s="80">
        <f>IF(VLOOKUP($E92,$D$6:$AN$1139,3,)=0,0,(VLOOKUP($E92,$D$6:$AN$1139,Q$2,)/VLOOKUP($E92,$D$6:$AN$1139,3,))*$F92)</f>
        <v>0</v>
      </c>
      <c r="R92" s="80">
        <f>IF(VLOOKUP($E92,$D$6:$AN$1139,3,)=0,0,(VLOOKUP($E92,$D$6:$AN$1139,R$2,)/VLOOKUP($E92,$D$6:$AN$1139,3,))*$F92)</f>
        <v>0</v>
      </c>
      <c r="S92" s="80">
        <f>IF(VLOOKUP($E92,$D$6:$AN$1139,3,)=0,0,(VLOOKUP($E92,$D$6:$AN$1139,S$2,)/VLOOKUP($E92,$D$6:$AN$1139,3,))*$F92)</f>
        <v>439452.23919401958</v>
      </c>
      <c r="T92" s="80">
        <f>IF(VLOOKUP($E92,$D$6:$AN$1139,3,)=0,0,(VLOOKUP($E92,$D$6:$AN$1139,T$2,)/VLOOKUP($E92,$D$6:$AN$1139,3,))*$F92)</f>
        <v>12712.367143073965</v>
      </c>
      <c r="U92" s="80">
        <f>IF(VLOOKUP($E92,$D$6:$AN$1139,3,)=0,0,(VLOOKUP($E92,$D$6:$AN$1139,U$2,)/VLOOKUP($E92,$D$6:$AN$1139,3,))*$F92)</f>
        <v>4854.1263985677588</v>
      </c>
      <c r="V92" s="80">
        <f>IF(VLOOKUP($E92,$D$6:$AN$1139,3,)=0,0,(VLOOKUP($E92,$D$6:$AN$1139,V$2,)/VLOOKUP($E92,$D$6:$AN$1139,3,))*$F92)</f>
        <v>0</v>
      </c>
      <c r="W92" s="80">
        <f>IF(VLOOKUP($E92,$D$6:$AN$1139,3,)=0,0,(VLOOKUP($E92,$D$6:$AN$1139,W$2,)/VLOOKUP($E92,$D$6:$AN$1139,3,))*$F92)</f>
        <v>0</v>
      </c>
      <c r="X92" s="64">
        <f>IF(VLOOKUP($E92,$D$6:$AN$1139,3,)=0,0,(VLOOKUP($E92,$D$6:$AN$1139,X$2,)/VLOOKUP($E92,$D$6:$AN$1139,3,))*$F92)</f>
        <v>0</v>
      </c>
      <c r="Y92" s="64">
        <f>IF(VLOOKUP($E92,$D$6:$AN$1139,3,)=0,0,(VLOOKUP($E92,$D$6:$AN$1139,Y$2,)/VLOOKUP($E92,$D$6:$AN$1139,3,))*$F92)</f>
        <v>0</v>
      </c>
      <c r="Z92" s="64">
        <f>IF(VLOOKUP($E92,$D$6:$AN$1139,3,)=0,0,(VLOOKUP($E92,$D$6:$AN$1139,Z$2,)/VLOOKUP($E92,$D$6:$AN$1139,3,))*$F92)</f>
        <v>0</v>
      </c>
      <c r="AA92" s="64">
        <f t="shared" si="17"/>
        <v>46921402.463759273</v>
      </c>
      <c r="AB92" s="59" t="str">
        <f t="shared" si="18"/>
        <v>ok</v>
      </c>
    </row>
    <row r="93" spans="1:28">
      <c r="A93" s="69" t="s">
        <v>633</v>
      </c>
      <c r="C93" s="61" t="s">
        <v>995</v>
      </c>
      <c r="D93" s="61" t="s">
        <v>416</v>
      </c>
      <c r="E93" s="61" t="s">
        <v>706</v>
      </c>
      <c r="F93" s="80">
        <f>VLOOKUP(C93,'Functional Assignment'!$C$2:$AP$778,'Functional Assignment'!$W$2,)</f>
        <v>76243755.496014833</v>
      </c>
      <c r="G93" s="80">
        <f>IF(VLOOKUP($E93,$D$6:$AN$1139,3,)=0,0,(VLOOKUP($E93,$D$6:$AN$1139,G$2,)/VLOOKUP($E93,$D$6:$AN$1139,3,))*$F93)</f>
        <v>66115464.356816977</v>
      </c>
      <c r="H93" s="80">
        <f>IF(VLOOKUP($E93,$D$6:$AN$1139,3,)=0,0,(VLOOKUP($E93,$D$6:$AN$1139,H$2,)/VLOOKUP($E93,$D$6:$AN$1139,3,))*$F93)</f>
        <v>8156096.1995869149</v>
      </c>
      <c r="I93" s="80">
        <f>IF(VLOOKUP($E93,$D$6:$AN$1139,3,)=0,0,(VLOOKUP($E93,$D$6:$AN$1139,I$2,)/VLOOKUP($E93,$D$6:$AN$1139,3,))*$F93)</f>
        <v>0</v>
      </c>
      <c r="J93" s="80">
        <f>IF(VLOOKUP($E93,$D$6:$AN$1139,3,)=0,0,(VLOOKUP($E93,$D$6:$AN$1139,J$2,)/VLOOKUP($E93,$D$6:$AN$1139,3,))*$F93)</f>
        <v>0</v>
      </c>
      <c r="K93" s="80">
        <f>IF(VLOOKUP($E93,$D$6:$AN$1139,3,)=0,0,(VLOOKUP($E93,$D$6:$AN$1139,K$2,)/VLOOKUP($E93,$D$6:$AN$1139,3,))*$F93)</f>
        <v>0</v>
      </c>
      <c r="L93" s="80">
        <f>IF(VLOOKUP($E93,$D$6:$AN$1139,3,)=0,0,(VLOOKUP($E93,$D$6:$AN$1139,L$2,)/VLOOKUP($E93,$D$6:$AN$1139,3,))*$F93)</f>
        <v>0</v>
      </c>
      <c r="M93" s="80">
        <f>IF(VLOOKUP($E93,$D$6:$AN$1139,3,)=0,0,(VLOOKUP($E93,$D$6:$AN$1139,M$2,)/VLOOKUP($E93,$D$6:$AN$1139,3,))*$F93)</f>
        <v>0</v>
      </c>
      <c r="N93" s="80">
        <f>IF(VLOOKUP($E93,$D$6:$AN$1139,3,)=0,0,(VLOOKUP($E93,$D$6:$AN$1139,N$2,)/VLOOKUP($E93,$D$6:$AN$1139,3,))*$F93)</f>
        <v>0</v>
      </c>
      <c r="O93" s="80">
        <f>IF(VLOOKUP($E93,$D$6:$AN$1139,3,)=0,0,(VLOOKUP($E93,$D$6:$AN$1139,O$2,)/VLOOKUP($E93,$D$6:$AN$1139,3,))*$F93)</f>
        <v>0</v>
      </c>
      <c r="P93" s="80">
        <f>IF(VLOOKUP($E93,$D$6:$AN$1139,3,)=0,0,(VLOOKUP($E93,$D$6:$AN$1139,P$2,)/VLOOKUP($E93,$D$6:$AN$1139,3,))*$F93)</f>
        <v>0</v>
      </c>
      <c r="Q93" s="80">
        <f>IF(VLOOKUP($E93,$D$6:$AN$1139,3,)=0,0,(VLOOKUP($E93,$D$6:$AN$1139,Q$2,)/VLOOKUP($E93,$D$6:$AN$1139,3,))*$F93)</f>
        <v>0</v>
      </c>
      <c r="R93" s="80">
        <f>IF(VLOOKUP($E93,$D$6:$AN$1139,3,)=0,0,(VLOOKUP($E93,$D$6:$AN$1139,R$2,)/VLOOKUP($E93,$D$6:$AN$1139,3,))*$F93)</f>
        <v>0</v>
      </c>
      <c r="S93" s="80">
        <f>IF(VLOOKUP($E93,$D$6:$AN$1139,3,)=0,0,(VLOOKUP($E93,$D$6:$AN$1139,S$2,)/VLOOKUP($E93,$D$6:$AN$1139,3,))*$F93)</f>
        <v>1950635.1409980115</v>
      </c>
      <c r="T93" s="80">
        <f>IF(VLOOKUP($E93,$D$6:$AN$1139,3,)=0,0,(VLOOKUP($E93,$D$6:$AN$1139,T$2,)/VLOOKUP($E93,$D$6:$AN$1139,3,))*$F93)</f>
        <v>3169.960964766482</v>
      </c>
      <c r="U93" s="80">
        <f>IF(VLOOKUP($E93,$D$6:$AN$1139,3,)=0,0,(VLOOKUP($E93,$D$6:$AN$1139,U$2,)/VLOOKUP($E93,$D$6:$AN$1139,3,))*$F93)</f>
        <v>18389.837648164528</v>
      </c>
      <c r="V93" s="80">
        <f>IF(VLOOKUP($E93,$D$6:$AN$1139,3,)=0,0,(VLOOKUP($E93,$D$6:$AN$1139,V$2,)/VLOOKUP($E93,$D$6:$AN$1139,3,))*$F93)</f>
        <v>0</v>
      </c>
      <c r="W93" s="80">
        <f>IF(VLOOKUP($E93,$D$6:$AN$1139,3,)=0,0,(VLOOKUP($E93,$D$6:$AN$1139,W$2,)/VLOOKUP($E93,$D$6:$AN$1139,3,))*$F93)</f>
        <v>0</v>
      </c>
      <c r="X93" s="64">
        <f>IF(VLOOKUP($E93,$D$6:$AN$1139,3,)=0,0,(VLOOKUP($E93,$D$6:$AN$1139,X$2,)/VLOOKUP($E93,$D$6:$AN$1139,3,))*$F93)</f>
        <v>0</v>
      </c>
      <c r="Y93" s="64">
        <f>IF(VLOOKUP($E93,$D$6:$AN$1139,3,)=0,0,(VLOOKUP($E93,$D$6:$AN$1139,Y$2,)/VLOOKUP($E93,$D$6:$AN$1139,3,))*$F93)</f>
        <v>0</v>
      </c>
      <c r="Z93" s="64">
        <f>IF(VLOOKUP($E93,$D$6:$AN$1139,3,)=0,0,(VLOOKUP($E93,$D$6:$AN$1139,Z$2,)/VLOOKUP($E93,$D$6:$AN$1139,3,))*$F93)</f>
        <v>0</v>
      </c>
      <c r="AA93" s="64">
        <f t="shared" si="17"/>
        <v>76243755.496014833</v>
      </c>
      <c r="AB93" s="59" t="str">
        <f t="shared" si="18"/>
        <v>ok</v>
      </c>
    </row>
    <row r="94" spans="1:28">
      <c r="A94" s="61" t="s">
        <v>383</v>
      </c>
      <c r="D94" s="61" t="s">
        <v>417</v>
      </c>
      <c r="F94" s="77">
        <f>SUM(F89:F93)</f>
        <v>492660631.83909643</v>
      </c>
      <c r="G94" s="77">
        <f t="shared" ref="G94:W94" si="19">SUM(G89:G93)</f>
        <v>366118694.70443797</v>
      </c>
      <c r="H94" s="77">
        <f t="shared" si="19"/>
        <v>56756453.649927959</v>
      </c>
      <c r="I94" s="77">
        <f t="shared" si="19"/>
        <v>0</v>
      </c>
      <c r="J94" s="77">
        <f t="shared" si="19"/>
        <v>1556085.0965604766</v>
      </c>
      <c r="K94" s="77">
        <f t="shared" si="19"/>
        <v>20259974.031718813</v>
      </c>
      <c r="L94" s="77">
        <f t="shared" si="19"/>
        <v>0</v>
      </c>
      <c r="M94" s="77">
        <f t="shared" si="19"/>
        <v>0</v>
      </c>
      <c r="N94" s="77">
        <f t="shared" si="19"/>
        <v>18459795.128584307</v>
      </c>
      <c r="O94" s="77">
        <f>SUM(O89:O93)</f>
        <v>9629668.3930421751</v>
      </c>
      <c r="P94" s="77">
        <f t="shared" si="19"/>
        <v>8246084.4335975796</v>
      </c>
      <c r="Q94" s="77">
        <f t="shared" si="19"/>
        <v>1068506.078002285</v>
      </c>
      <c r="R94" s="77">
        <f t="shared" si="19"/>
        <v>551442.2598290079</v>
      </c>
      <c r="S94" s="77">
        <f t="shared" si="19"/>
        <v>9844726.0762028284</v>
      </c>
      <c r="T94" s="77">
        <f t="shared" si="19"/>
        <v>73010.570890548988</v>
      </c>
      <c r="U94" s="77">
        <f t="shared" si="19"/>
        <v>96191.416302446451</v>
      </c>
      <c r="V94" s="77">
        <f t="shared" si="19"/>
        <v>0</v>
      </c>
      <c r="W94" s="77">
        <f t="shared" si="19"/>
        <v>0</v>
      </c>
      <c r="X94" s="63">
        <f>SUM(X89:X93)</f>
        <v>0</v>
      </c>
      <c r="Y94" s="63">
        <f>SUM(Y89:Y93)</f>
        <v>0</v>
      </c>
      <c r="Z94" s="63">
        <f>SUM(Z89:Z93)</f>
        <v>0</v>
      </c>
      <c r="AA94" s="65">
        <f t="shared" si="17"/>
        <v>492660631.83909631</v>
      </c>
      <c r="AB94" s="59" t="str">
        <f t="shared" si="18"/>
        <v>ok</v>
      </c>
    </row>
    <row r="95" spans="1:28">
      <c r="F95" s="80"/>
    </row>
    <row r="96" spans="1:28" ht="15">
      <c r="A96" s="66" t="s">
        <v>640</v>
      </c>
      <c r="F96" s="80"/>
    </row>
    <row r="97" spans="1:28">
      <c r="A97" s="69" t="s">
        <v>1113</v>
      </c>
      <c r="C97" s="61" t="s">
        <v>995</v>
      </c>
      <c r="D97" s="61" t="s">
        <v>418</v>
      </c>
      <c r="E97" s="61" t="s">
        <v>1379</v>
      </c>
      <c r="F97" s="77">
        <f>VLOOKUP(C97,'Functional Assignment'!$C$2:$AP$778,'Functional Assignment'!$X$2,)</f>
        <v>58163458.217184521</v>
      </c>
      <c r="G97" s="77">
        <f>IF(VLOOKUP($E97,$D$6:$AN$1139,3,)=0,0,(VLOOKUP($E97,$D$6:$AN$1139,G$2,)/VLOOKUP($E97,$D$6:$AN$1139,3,))*$F97)</f>
        <v>41066291.482612483</v>
      </c>
      <c r="H97" s="77">
        <f>IF(VLOOKUP($E97,$D$6:$AN$1139,3,)=0,0,(VLOOKUP($E97,$D$6:$AN$1139,H$2,)/VLOOKUP($E97,$D$6:$AN$1139,3,))*$F97)</f>
        <v>6892400.5757722184</v>
      </c>
      <c r="I97" s="77">
        <f>IF(VLOOKUP($E97,$D$6:$AN$1139,3,)=0,0,(VLOOKUP($E97,$D$6:$AN$1139,I$2,)/VLOOKUP($E97,$D$6:$AN$1139,3,))*$F97)</f>
        <v>0</v>
      </c>
      <c r="J97" s="77">
        <f>IF(VLOOKUP($E97,$D$6:$AN$1139,3,)=0,0,(VLOOKUP($E97,$D$6:$AN$1139,J$2,)/VLOOKUP($E97,$D$6:$AN$1139,3,))*$F97)</f>
        <v>0</v>
      </c>
      <c r="K97" s="77">
        <f>IF(VLOOKUP($E97,$D$6:$AN$1139,3,)=0,0,(VLOOKUP($E97,$D$6:$AN$1139,K$2,)/VLOOKUP($E97,$D$6:$AN$1139,3,))*$F97)</f>
        <v>6397569.9001222262</v>
      </c>
      <c r="L97" s="77">
        <f>IF(VLOOKUP($E97,$D$6:$AN$1139,3,)=0,0,(VLOOKUP($E97,$D$6:$AN$1139,L$2,)/VLOOKUP($E97,$D$6:$AN$1139,3,))*$F97)</f>
        <v>0</v>
      </c>
      <c r="M97" s="77">
        <f>IF(VLOOKUP($E97,$D$6:$AN$1139,3,)=0,0,(VLOOKUP($E97,$D$6:$AN$1139,M$2,)/VLOOKUP($E97,$D$6:$AN$1139,3,))*$F97)</f>
        <v>0</v>
      </c>
      <c r="N97" s="77">
        <f>IF(VLOOKUP($E97,$D$6:$AN$1139,3,)=0,0,(VLOOKUP($E97,$D$6:$AN$1139,N$2,)/VLOOKUP($E97,$D$6:$AN$1139,3,))*$F97)</f>
        <v>0</v>
      </c>
      <c r="O97" s="77">
        <f>IF(VLOOKUP($E97,$D$6:$AN$1139,3,)=0,0,(VLOOKUP($E97,$D$6:$AN$1139,O$2,)/VLOOKUP($E97,$D$6:$AN$1139,3,))*$F97)</f>
        <v>3335479.6682873508</v>
      </c>
      <c r="P97" s="77">
        <f>IF(VLOOKUP($E97,$D$6:$AN$1139,3,)=0,0,(VLOOKUP($E97,$D$6:$AN$1139,P$2,)/VLOOKUP($E97,$D$6:$AN$1139,3,))*$F97)</f>
        <v>0</v>
      </c>
      <c r="Q97" s="77">
        <f>IF(VLOOKUP($E97,$D$6:$AN$1139,3,)=0,0,(VLOOKUP($E97,$D$6:$AN$1139,Q$2,)/VLOOKUP($E97,$D$6:$AN$1139,3,))*$F97)</f>
        <v>0</v>
      </c>
      <c r="R97" s="77">
        <f>IF(VLOOKUP($E97,$D$6:$AN$1139,3,)=0,0,(VLOOKUP($E97,$D$6:$AN$1139,R$2,)/VLOOKUP($E97,$D$6:$AN$1139,3,))*$F97)</f>
        <v>0</v>
      </c>
      <c r="S97" s="77">
        <f>IF(VLOOKUP($E97,$D$6:$AN$1139,3,)=0,0,(VLOOKUP($E97,$D$6:$AN$1139,S$2,)/VLOOKUP($E97,$D$6:$AN$1139,3,))*$F97)</f>
        <v>453585.15321923344</v>
      </c>
      <c r="T97" s="77">
        <f>IF(VLOOKUP($E97,$D$6:$AN$1139,3,)=0,0,(VLOOKUP($E97,$D$6:$AN$1139,T$2,)/VLOOKUP($E97,$D$6:$AN$1139,3,))*$F97)</f>
        <v>13121.200631371876</v>
      </c>
      <c r="U97" s="77">
        <f>IF(VLOOKUP($E97,$D$6:$AN$1139,3,)=0,0,(VLOOKUP($E97,$D$6:$AN$1139,U$2,)/VLOOKUP($E97,$D$6:$AN$1139,3,))*$F97)</f>
        <v>5010.2365396477098</v>
      </c>
      <c r="V97" s="77">
        <f>IF(VLOOKUP($E97,$D$6:$AN$1139,3,)=0,0,(VLOOKUP($E97,$D$6:$AN$1139,V$2,)/VLOOKUP($E97,$D$6:$AN$1139,3,))*$F97)</f>
        <v>0</v>
      </c>
      <c r="W97" s="77">
        <f>IF(VLOOKUP($E97,$D$6:$AN$1139,3,)=0,0,(VLOOKUP($E97,$D$6:$AN$1139,W$2,)/VLOOKUP($E97,$D$6:$AN$1139,3,))*$F97)</f>
        <v>0</v>
      </c>
      <c r="X97" s="63">
        <f>IF(VLOOKUP($E97,$D$6:$AN$1139,3,)=0,0,(VLOOKUP($E97,$D$6:$AN$1139,X$2,)/VLOOKUP($E97,$D$6:$AN$1139,3,))*$F97)</f>
        <v>0</v>
      </c>
      <c r="Y97" s="63">
        <f>IF(VLOOKUP($E97,$D$6:$AN$1139,3,)=0,0,(VLOOKUP($E97,$D$6:$AN$1139,Y$2,)/VLOOKUP($E97,$D$6:$AN$1139,3,))*$F97)</f>
        <v>0</v>
      </c>
      <c r="Z97" s="63">
        <f>IF(VLOOKUP($E97,$D$6:$AN$1139,3,)=0,0,(VLOOKUP($E97,$D$6:$AN$1139,Z$2,)/VLOOKUP($E97,$D$6:$AN$1139,3,))*$F97)</f>
        <v>0</v>
      </c>
      <c r="AA97" s="65">
        <f>SUM(G97:Z97)</f>
        <v>58163458.217184529</v>
      </c>
      <c r="AB97" s="59" t="str">
        <f>IF(ABS(F97-AA97)&lt;0.01,"ok","err")</f>
        <v>ok</v>
      </c>
    </row>
    <row r="98" spans="1:28">
      <c r="A98" s="69" t="s">
        <v>1116</v>
      </c>
      <c r="C98" s="61" t="s">
        <v>995</v>
      </c>
      <c r="D98" s="61" t="s">
        <v>419</v>
      </c>
      <c r="E98" s="61" t="s">
        <v>1377</v>
      </c>
      <c r="F98" s="80">
        <f>VLOOKUP(C98,'Functional Assignment'!$C$2:$AP$778,'Functional Assignment'!$Y$2,)</f>
        <v>44140838.654471979</v>
      </c>
      <c r="G98" s="80">
        <f>IF(VLOOKUP($E98,$D$6:$AN$1139,3,)=0,0,(VLOOKUP($E98,$D$6:$AN$1139,G$2,)/VLOOKUP($E98,$D$6:$AN$1139,3,))*$F98)</f>
        <v>37993280.68892131</v>
      </c>
      <c r="H98" s="80">
        <f>IF(VLOOKUP($E98,$D$6:$AN$1139,3,)=0,0,(VLOOKUP($E98,$D$6:$AN$1139,H$2,)/VLOOKUP($E98,$D$6:$AN$1139,3,))*$F98)</f>
        <v>4686904.270449996</v>
      </c>
      <c r="I98" s="80">
        <f>IF(VLOOKUP($E98,$D$6:$AN$1139,3,)=0,0,(VLOOKUP($E98,$D$6:$AN$1139,I$2,)/VLOOKUP($E98,$D$6:$AN$1139,3,))*$F98)</f>
        <v>0</v>
      </c>
      <c r="J98" s="80">
        <f>IF(VLOOKUP($E98,$D$6:$AN$1139,3,)=0,0,(VLOOKUP($E98,$D$6:$AN$1139,J$2,)/VLOOKUP($E98,$D$6:$AN$1139,3,))*$F98)</f>
        <v>0</v>
      </c>
      <c r="K98" s="80">
        <f>IF(VLOOKUP($E98,$D$6:$AN$1139,3,)=0,0,(VLOOKUP($E98,$D$6:$AN$1139,K$2,)/VLOOKUP($E98,$D$6:$AN$1139,3,))*$F98)</f>
        <v>293788.68519632187</v>
      </c>
      <c r="L98" s="80">
        <f>IF(VLOOKUP($E98,$D$6:$AN$1139,3,)=0,0,(VLOOKUP($E98,$D$6:$AN$1139,L$2,)/VLOOKUP($E98,$D$6:$AN$1139,3,))*$F98)</f>
        <v>0</v>
      </c>
      <c r="M98" s="80">
        <f>IF(VLOOKUP($E98,$D$6:$AN$1139,3,)=0,0,(VLOOKUP($E98,$D$6:$AN$1139,M$2,)/VLOOKUP($E98,$D$6:$AN$1139,3,))*$F98)</f>
        <v>0</v>
      </c>
      <c r="N98" s="80">
        <f>IF(VLOOKUP($E98,$D$6:$AN$1139,3,)=0,0,(VLOOKUP($E98,$D$6:$AN$1139,N$2,)/VLOOKUP($E98,$D$6:$AN$1139,3,))*$F98)</f>
        <v>0</v>
      </c>
      <c r="O98" s="80">
        <f>IF(VLOOKUP($E98,$D$6:$AN$1139,3,)=0,0,(VLOOKUP($E98,$D$6:$AN$1139,O$2,)/VLOOKUP($E98,$D$6:$AN$1139,3,))*$F98)</f>
        <v>33542.319927917277</v>
      </c>
      <c r="P98" s="80">
        <f>IF(VLOOKUP($E98,$D$6:$AN$1139,3,)=0,0,(VLOOKUP($E98,$D$6:$AN$1139,P$2,)/VLOOKUP($E98,$D$6:$AN$1139,3,))*$F98)</f>
        <v>0</v>
      </c>
      <c r="Q98" s="80">
        <f>IF(VLOOKUP($E98,$D$6:$AN$1139,3,)=0,0,(VLOOKUP($E98,$D$6:$AN$1139,Q$2,)/VLOOKUP($E98,$D$6:$AN$1139,3,))*$F98)</f>
        <v>0</v>
      </c>
      <c r="R98" s="80">
        <f>IF(VLOOKUP($E98,$D$6:$AN$1139,3,)=0,0,(VLOOKUP($E98,$D$6:$AN$1139,R$2,)/VLOOKUP($E98,$D$6:$AN$1139,3,))*$F98)</f>
        <v>0</v>
      </c>
      <c r="S98" s="80">
        <f>IF(VLOOKUP($E98,$D$6:$AN$1139,3,)=0,0,(VLOOKUP($E98,$D$6:$AN$1139,S$2,)/VLOOKUP($E98,$D$6:$AN$1139,3,))*$F98)</f>
        <v>1120933.3422154156</v>
      </c>
      <c r="T98" s="80">
        <f>IF(VLOOKUP($E98,$D$6:$AN$1139,3,)=0,0,(VLOOKUP($E98,$D$6:$AN$1139,T$2,)/VLOOKUP($E98,$D$6:$AN$1139,3,))*$F98)</f>
        <v>1821.6194634482486</v>
      </c>
      <c r="U98" s="80">
        <f>IF(VLOOKUP($E98,$D$6:$AN$1139,3,)=0,0,(VLOOKUP($E98,$D$6:$AN$1139,U$2,)/VLOOKUP($E98,$D$6:$AN$1139,3,))*$F98)</f>
        <v>10567.728297568367</v>
      </c>
      <c r="V98" s="80">
        <f>IF(VLOOKUP($E98,$D$6:$AN$1139,3,)=0,0,(VLOOKUP($E98,$D$6:$AN$1139,V$2,)/VLOOKUP($E98,$D$6:$AN$1139,3,))*$F98)</f>
        <v>0</v>
      </c>
      <c r="W98" s="80">
        <f>IF(VLOOKUP($E98,$D$6:$AN$1139,3,)=0,0,(VLOOKUP($E98,$D$6:$AN$1139,W$2,)/VLOOKUP($E98,$D$6:$AN$1139,3,))*$F98)</f>
        <v>0</v>
      </c>
      <c r="X98" s="64">
        <f>IF(VLOOKUP($E98,$D$6:$AN$1139,3,)=0,0,(VLOOKUP($E98,$D$6:$AN$1139,X$2,)/VLOOKUP($E98,$D$6:$AN$1139,3,))*$F98)</f>
        <v>0</v>
      </c>
      <c r="Y98" s="64">
        <f>IF(VLOOKUP($E98,$D$6:$AN$1139,3,)=0,0,(VLOOKUP($E98,$D$6:$AN$1139,Y$2,)/VLOOKUP($E98,$D$6:$AN$1139,3,))*$F98)</f>
        <v>0</v>
      </c>
      <c r="Z98" s="64">
        <f>IF(VLOOKUP($E98,$D$6:$AN$1139,3,)=0,0,(VLOOKUP($E98,$D$6:$AN$1139,Z$2,)/VLOOKUP($E98,$D$6:$AN$1139,3,))*$F98)</f>
        <v>0</v>
      </c>
      <c r="AA98" s="64">
        <f>SUM(G98:Z98)</f>
        <v>44140838.654471986</v>
      </c>
      <c r="AB98" s="59" t="str">
        <f>IF(ABS(F98-AA98)&lt;0.01,"ok","err")</f>
        <v>ok</v>
      </c>
    </row>
    <row r="99" spans="1:28">
      <c r="A99" s="61" t="s">
        <v>721</v>
      </c>
      <c r="D99" s="61" t="s">
        <v>420</v>
      </c>
      <c r="F99" s="77">
        <f>F97+F98</f>
        <v>102304296.87165651</v>
      </c>
      <c r="G99" s="77">
        <f t="shared" ref="G99:W99" si="20">G97+G98</f>
        <v>79059572.171533793</v>
      </c>
      <c r="H99" s="77">
        <f t="shared" si="20"/>
        <v>11579304.846222214</v>
      </c>
      <c r="I99" s="77">
        <f t="shared" si="20"/>
        <v>0</v>
      </c>
      <c r="J99" s="77">
        <f t="shared" si="20"/>
        <v>0</v>
      </c>
      <c r="K99" s="77">
        <f t="shared" si="20"/>
        <v>6691358.5853185477</v>
      </c>
      <c r="L99" s="77">
        <f t="shared" si="20"/>
        <v>0</v>
      </c>
      <c r="M99" s="77">
        <f t="shared" si="20"/>
        <v>0</v>
      </c>
      <c r="N99" s="77">
        <f t="shared" si="20"/>
        <v>0</v>
      </c>
      <c r="O99" s="77">
        <f>O97+O98</f>
        <v>3369021.9882152681</v>
      </c>
      <c r="P99" s="77">
        <f t="shared" si="20"/>
        <v>0</v>
      </c>
      <c r="Q99" s="77">
        <f t="shared" si="20"/>
        <v>0</v>
      </c>
      <c r="R99" s="77">
        <f t="shared" si="20"/>
        <v>0</v>
      </c>
      <c r="S99" s="77">
        <f t="shared" si="20"/>
        <v>1574518.4954346491</v>
      </c>
      <c r="T99" s="77">
        <f t="shared" si="20"/>
        <v>14942.820094820125</v>
      </c>
      <c r="U99" s="77">
        <f t="shared" si="20"/>
        <v>15577.964837216077</v>
      </c>
      <c r="V99" s="77">
        <f t="shared" si="20"/>
        <v>0</v>
      </c>
      <c r="W99" s="77">
        <f t="shared" si="20"/>
        <v>0</v>
      </c>
      <c r="X99" s="63">
        <f>X97+X98</f>
        <v>0</v>
      </c>
      <c r="Y99" s="63">
        <f>Y97+Y98</f>
        <v>0</v>
      </c>
      <c r="Z99" s="63">
        <f>Z97+Z98</f>
        <v>0</v>
      </c>
      <c r="AA99" s="65">
        <f>SUM(G99:Z99)</f>
        <v>102304296.87165652</v>
      </c>
      <c r="AB99" s="59" t="str">
        <f>IF(ABS(F99-AA99)&lt;0.01,"ok","err")</f>
        <v>ok</v>
      </c>
    </row>
    <row r="100" spans="1:28">
      <c r="F100" s="80"/>
    </row>
    <row r="101" spans="1:28" ht="15">
      <c r="A101" s="66" t="s">
        <v>356</v>
      </c>
      <c r="F101" s="80"/>
    </row>
    <row r="102" spans="1:28">
      <c r="A102" s="69" t="s">
        <v>1116</v>
      </c>
      <c r="C102" s="61" t="s">
        <v>995</v>
      </c>
      <c r="D102" s="61" t="s">
        <v>421</v>
      </c>
      <c r="E102" s="61" t="s">
        <v>1118</v>
      </c>
      <c r="F102" s="77">
        <f>VLOOKUP(C102,'Functional Assignment'!$C$2:$AP$778,'Functional Assignment'!$Z$2,)</f>
        <v>20947823.800371066</v>
      </c>
      <c r="G102" s="77">
        <f>IF(VLOOKUP($E102,$D$6:$AN$1139,3,)=0,0,(VLOOKUP($E102,$D$6:$AN$1139,G$2,)/VLOOKUP($E102,$D$6:$AN$1139,3,))*$F102)</f>
        <v>16911687.750288378</v>
      </c>
      <c r="H102" s="77">
        <f>IF(VLOOKUP($E102,$D$6:$AN$1139,3,)=0,0,(VLOOKUP($E102,$D$6:$AN$1139,H$2,)/VLOOKUP($E102,$D$6:$AN$1139,3,))*$F102)</f>
        <v>3611062.945233725</v>
      </c>
      <c r="I102" s="77">
        <f>IF(VLOOKUP($E102,$D$6:$AN$1139,3,)=0,0,(VLOOKUP($E102,$D$6:$AN$1139,I$2,)/VLOOKUP($E102,$D$6:$AN$1139,3,))*$F102)</f>
        <v>0</v>
      </c>
      <c r="J102" s="77">
        <f>IF(VLOOKUP($E102,$D$6:$AN$1139,3,)=0,0,(VLOOKUP($E102,$D$6:$AN$1139,J$2,)/VLOOKUP($E102,$D$6:$AN$1139,3,))*$F102)</f>
        <v>0</v>
      </c>
      <c r="K102" s="77">
        <f>IF(VLOOKUP($E102,$D$6:$AN$1139,3,)=0,0,(VLOOKUP($E102,$D$6:$AN$1139,K$2,)/VLOOKUP($E102,$D$6:$AN$1139,3,))*$F102)</f>
        <v>361277.98459735233</v>
      </c>
      <c r="L102" s="77">
        <f>IF(VLOOKUP($E102,$D$6:$AN$1139,3,)=0,0,(VLOOKUP($E102,$D$6:$AN$1139,L$2,)/VLOOKUP($E102,$D$6:$AN$1139,3,))*$F102)</f>
        <v>0</v>
      </c>
      <c r="M102" s="77">
        <f>IF(VLOOKUP($E102,$D$6:$AN$1139,3,)=0,0,(VLOOKUP($E102,$D$6:$AN$1139,M$2,)/VLOOKUP($E102,$D$6:$AN$1139,3,))*$F102)</f>
        <v>0</v>
      </c>
      <c r="N102" s="77">
        <f>IF(VLOOKUP($E102,$D$6:$AN$1139,3,)=0,0,(VLOOKUP($E102,$D$6:$AN$1139,N$2,)/VLOOKUP($E102,$D$6:$AN$1139,3,))*$F102)</f>
        <v>0</v>
      </c>
      <c r="O102" s="77">
        <f>IF(VLOOKUP($E102,$D$6:$AN$1139,3,)=0,0,(VLOOKUP($E102,$D$6:$AN$1139,O$2,)/VLOOKUP($E102,$D$6:$AN$1139,3,))*$F102)</f>
        <v>63795.120251609434</v>
      </c>
      <c r="P102" s="77">
        <f>IF(VLOOKUP($E102,$D$6:$AN$1139,3,)=0,0,(VLOOKUP($E102,$D$6:$AN$1139,P$2,)/VLOOKUP($E102,$D$6:$AN$1139,3,))*$F102)</f>
        <v>0</v>
      </c>
      <c r="Q102" s="77">
        <f>IF(VLOOKUP($E102,$D$6:$AN$1139,3,)=0,0,(VLOOKUP($E102,$D$6:$AN$1139,Q$2,)/VLOOKUP($E102,$D$6:$AN$1139,3,))*$F102)</f>
        <v>0</v>
      </c>
      <c r="R102" s="77">
        <f>IF(VLOOKUP($E102,$D$6:$AN$1139,3,)=0,0,(VLOOKUP($E102,$D$6:$AN$1139,R$2,)/VLOOKUP($E102,$D$6:$AN$1139,3,))*$F102)</f>
        <v>0</v>
      </c>
      <c r="S102" s="77">
        <f>IF(VLOOKUP($E102,$D$6:$AN$1139,3,)=0,0,(VLOOKUP($E102,$D$6:$AN$1139,S$2,)/VLOOKUP($E102,$D$6:$AN$1139,3,))*$F102)</f>
        <v>0</v>
      </c>
      <c r="T102" s="77">
        <f>IF(VLOOKUP($E102,$D$6:$AN$1139,3,)=0,0,(VLOOKUP($E102,$D$6:$AN$1139,T$2,)/VLOOKUP($E102,$D$6:$AN$1139,3,))*$F102)</f>
        <v>0</v>
      </c>
      <c r="U102" s="77">
        <f>IF(VLOOKUP($E102,$D$6:$AN$1139,3,)=0,0,(VLOOKUP($E102,$D$6:$AN$1139,U$2,)/VLOOKUP($E102,$D$6:$AN$1139,3,))*$F102)</f>
        <v>0</v>
      </c>
      <c r="V102" s="77">
        <f>IF(VLOOKUP($E102,$D$6:$AN$1139,3,)=0,0,(VLOOKUP($E102,$D$6:$AN$1139,V$2,)/VLOOKUP($E102,$D$6:$AN$1139,3,))*$F102)</f>
        <v>0</v>
      </c>
      <c r="W102" s="77">
        <f>IF(VLOOKUP($E102,$D$6:$AN$1139,3,)=0,0,(VLOOKUP($E102,$D$6:$AN$1139,W$2,)/VLOOKUP($E102,$D$6:$AN$1139,3,))*$F102)</f>
        <v>0</v>
      </c>
      <c r="X102" s="63">
        <f>IF(VLOOKUP($E102,$D$6:$AN$1139,3,)=0,0,(VLOOKUP($E102,$D$6:$AN$1139,X$2,)/VLOOKUP($E102,$D$6:$AN$1139,3,))*$F102)</f>
        <v>0</v>
      </c>
      <c r="Y102" s="63">
        <f>IF(VLOOKUP($E102,$D$6:$AN$1139,3,)=0,0,(VLOOKUP($E102,$D$6:$AN$1139,Y$2,)/VLOOKUP($E102,$D$6:$AN$1139,3,))*$F102)</f>
        <v>0</v>
      </c>
      <c r="Z102" s="63">
        <f>IF(VLOOKUP($E102,$D$6:$AN$1139,3,)=0,0,(VLOOKUP($E102,$D$6:$AN$1139,Z$2,)/VLOOKUP($E102,$D$6:$AN$1139,3,))*$F102)</f>
        <v>0</v>
      </c>
      <c r="AA102" s="65">
        <f>SUM(G102:Z102)</f>
        <v>20947823.800371066</v>
      </c>
      <c r="AB102" s="59" t="str">
        <f>IF(ABS(F102-AA102)&lt;0.01,"ok","err")</f>
        <v>ok</v>
      </c>
    </row>
    <row r="103" spans="1:28">
      <c r="F103" s="80"/>
    </row>
    <row r="104" spans="1:28" ht="15">
      <c r="A104" s="66" t="s">
        <v>355</v>
      </c>
      <c r="F104" s="80"/>
    </row>
    <row r="105" spans="1:28">
      <c r="A105" s="69" t="s">
        <v>1116</v>
      </c>
      <c r="C105" s="61" t="s">
        <v>995</v>
      </c>
      <c r="D105" s="61" t="s">
        <v>422</v>
      </c>
      <c r="E105" s="61" t="s">
        <v>1119</v>
      </c>
      <c r="F105" s="77">
        <f>VLOOKUP(C105,'Functional Assignment'!$C$2:$AP$778,'Functional Assignment'!$AA$2,)</f>
        <v>27665095.099490281</v>
      </c>
      <c r="G105" s="77">
        <f>IF(VLOOKUP($E105,$D$6:$AN$1139,3,)=0,0,(VLOOKUP($E105,$D$6:$AN$1139,G$2,)/VLOOKUP($E105,$D$6:$AN$1139,3,))*$F105)</f>
        <v>18951710.219450921</v>
      </c>
      <c r="H105" s="77">
        <f>IF(VLOOKUP($E105,$D$6:$AN$1139,3,)=0,0,(VLOOKUP($E105,$D$6:$AN$1139,H$2,)/VLOOKUP($E105,$D$6:$AN$1139,3,))*$F105)</f>
        <v>6202694.2793551944</v>
      </c>
      <c r="I105" s="77">
        <f>IF(VLOOKUP($E105,$D$6:$AN$1139,3,)=0,0,(VLOOKUP($E105,$D$6:$AN$1139,I$2,)/VLOOKUP($E105,$D$6:$AN$1139,3,))*$F105)</f>
        <v>0</v>
      </c>
      <c r="J105" s="77">
        <f>IF(VLOOKUP($E105,$D$6:$AN$1139,3,)=0,0,(VLOOKUP($E105,$D$6:$AN$1139,J$2,)/VLOOKUP($E105,$D$6:$AN$1139,3,))*$F105)</f>
        <v>225124.66010738022</v>
      </c>
      <c r="K105" s="77">
        <f>IF(VLOOKUP($E105,$D$6:$AN$1139,3,)=0,0,(VLOOKUP($E105,$D$6:$AN$1139,K$2,)/VLOOKUP($E105,$D$6:$AN$1139,3,))*$F105)</f>
        <v>1459939.9344959741</v>
      </c>
      <c r="L105" s="77">
        <f>IF(VLOOKUP($E105,$D$6:$AN$1139,3,)=0,0,(VLOOKUP($E105,$D$6:$AN$1139,L$2,)/VLOOKUP($E105,$D$6:$AN$1139,3,))*$F105)</f>
        <v>0</v>
      </c>
      <c r="M105" s="77">
        <f>IF(VLOOKUP($E105,$D$6:$AN$1139,3,)=0,0,(VLOOKUP($E105,$D$6:$AN$1139,M$2,)/VLOOKUP($E105,$D$6:$AN$1139,3,))*$F105)</f>
        <v>0</v>
      </c>
      <c r="N105" s="77">
        <f>IF(VLOOKUP($E105,$D$6:$AN$1139,3,)=0,0,(VLOOKUP($E105,$D$6:$AN$1139,N$2,)/VLOOKUP($E105,$D$6:$AN$1139,3,))*$F105)</f>
        <v>323388.79674805881</v>
      </c>
      <c r="O105" s="77">
        <f>IF(VLOOKUP($E105,$D$6:$AN$1139,3,)=0,0,(VLOOKUP($E105,$D$6:$AN$1139,O$2,)/VLOOKUP($E105,$D$6:$AN$1139,3,))*$F105)</f>
        <v>183052.16543719129</v>
      </c>
      <c r="P105" s="77">
        <f>IF(VLOOKUP($E105,$D$6:$AN$1139,3,)=0,0,(VLOOKUP($E105,$D$6:$AN$1139,P$2,)/VLOOKUP($E105,$D$6:$AN$1139,3,))*$F105)</f>
        <v>254718.3395775306</v>
      </c>
      <c r="Q105" s="77">
        <f>IF(VLOOKUP($E105,$D$6:$AN$1139,3,)=0,0,(VLOOKUP($E105,$D$6:$AN$1139,Q$2,)/VLOOKUP($E105,$D$6:$AN$1139,3,))*$F105)</f>
        <v>2948.8340129002322</v>
      </c>
      <c r="R105" s="77">
        <f>IF(VLOOKUP($E105,$D$6:$AN$1139,3,)=0,0,(VLOOKUP($E105,$D$6:$AN$1139,R$2,)/VLOOKUP($E105,$D$6:$AN$1139,3,))*$F105)</f>
        <v>5897.6680258004644</v>
      </c>
      <c r="S105" s="77">
        <f>IF(VLOOKUP($E105,$D$6:$AN$1139,3,)=0,0,(VLOOKUP($E105,$D$6:$AN$1139,S$2,)/VLOOKUP($E105,$D$6:$AN$1139,3,))*$F105)</f>
        <v>0</v>
      </c>
      <c r="T105" s="77">
        <f>IF(VLOOKUP($E105,$D$6:$AN$1139,3,)=0,0,(VLOOKUP($E105,$D$6:$AN$1139,T$2,)/VLOOKUP($E105,$D$6:$AN$1139,3,))*$F105)</f>
        <v>8177.899675377239</v>
      </c>
      <c r="U105" s="77">
        <f>IF(VLOOKUP($E105,$D$6:$AN$1139,3,)=0,0,(VLOOKUP($E105,$D$6:$AN$1139,U$2,)/VLOOKUP($E105,$D$6:$AN$1139,3,))*$F105)</f>
        <v>47442.302603951292</v>
      </c>
      <c r="V105" s="77">
        <f>IF(VLOOKUP($E105,$D$6:$AN$1139,3,)=0,0,(VLOOKUP($E105,$D$6:$AN$1139,V$2,)/VLOOKUP($E105,$D$6:$AN$1139,3,))*$F105)</f>
        <v>0</v>
      </c>
      <c r="W105" s="77">
        <f>IF(VLOOKUP($E105,$D$6:$AN$1139,3,)=0,0,(VLOOKUP($E105,$D$6:$AN$1139,W$2,)/VLOOKUP($E105,$D$6:$AN$1139,3,))*$F105)</f>
        <v>0</v>
      </c>
      <c r="X105" s="63">
        <f>IF(VLOOKUP($E105,$D$6:$AN$1139,3,)=0,0,(VLOOKUP($E105,$D$6:$AN$1139,X$2,)/VLOOKUP($E105,$D$6:$AN$1139,3,))*$F105)</f>
        <v>0</v>
      </c>
      <c r="Y105" s="63">
        <f>IF(VLOOKUP($E105,$D$6:$AN$1139,3,)=0,0,(VLOOKUP($E105,$D$6:$AN$1139,Y$2,)/VLOOKUP($E105,$D$6:$AN$1139,3,))*$F105)</f>
        <v>0</v>
      </c>
      <c r="Z105" s="63">
        <f>IF(VLOOKUP($E105,$D$6:$AN$1139,3,)=0,0,(VLOOKUP($E105,$D$6:$AN$1139,Z$2,)/VLOOKUP($E105,$D$6:$AN$1139,3,))*$F105)</f>
        <v>0</v>
      </c>
      <c r="AA105" s="65">
        <f>SUM(G105:Z105)</f>
        <v>27665095.099490277</v>
      </c>
      <c r="AB105" s="59" t="str">
        <f>IF(ABS(F105-AA105)&lt;0.01,"ok","err")</f>
        <v>ok</v>
      </c>
    </row>
    <row r="106" spans="1:28">
      <c r="F106" s="80"/>
    </row>
    <row r="107" spans="1:28" ht="15">
      <c r="A107" s="66" t="s">
        <v>376</v>
      </c>
      <c r="F107" s="80"/>
    </row>
    <row r="108" spans="1:28">
      <c r="A108" s="69" t="s">
        <v>1116</v>
      </c>
      <c r="C108" s="61" t="s">
        <v>995</v>
      </c>
      <c r="D108" s="61" t="s">
        <v>423</v>
      </c>
      <c r="E108" s="61" t="s">
        <v>1120</v>
      </c>
      <c r="F108" s="77">
        <f>VLOOKUP(C108,'Functional Assignment'!$C$2:$AP$778,'Functional Assignment'!$AB$2,)</f>
        <v>65229667.776950285</v>
      </c>
      <c r="G108" s="77">
        <f>IF(VLOOKUP($E108,$D$6:$AN$1139,3,)=0,0,(VLOOKUP($E108,$D$6:$AN$1139,G$2,)/VLOOKUP($E108,$D$6:$AN$1139,3,))*$F108)</f>
        <v>0</v>
      </c>
      <c r="H108" s="77">
        <f>IF(VLOOKUP($E108,$D$6:$AN$1139,3,)=0,0,(VLOOKUP($E108,$D$6:$AN$1139,H$2,)/VLOOKUP($E108,$D$6:$AN$1139,3,))*$F108)</f>
        <v>0</v>
      </c>
      <c r="I108" s="77">
        <f>IF(VLOOKUP($E108,$D$6:$AN$1139,3,)=0,0,(VLOOKUP($E108,$D$6:$AN$1139,I$2,)/VLOOKUP($E108,$D$6:$AN$1139,3,))*$F108)</f>
        <v>0</v>
      </c>
      <c r="J108" s="77">
        <f>IF(VLOOKUP($E108,$D$6:$AN$1139,3,)=0,0,(VLOOKUP($E108,$D$6:$AN$1139,J$2,)/VLOOKUP($E108,$D$6:$AN$1139,3,))*$F108)</f>
        <v>0</v>
      </c>
      <c r="K108" s="77">
        <f>IF(VLOOKUP($E108,$D$6:$AN$1139,3,)=0,0,(VLOOKUP($E108,$D$6:$AN$1139,K$2,)/VLOOKUP($E108,$D$6:$AN$1139,3,))*$F108)</f>
        <v>0</v>
      </c>
      <c r="L108" s="77">
        <f>IF(VLOOKUP($E108,$D$6:$AN$1139,3,)=0,0,(VLOOKUP($E108,$D$6:$AN$1139,L$2,)/VLOOKUP($E108,$D$6:$AN$1139,3,))*$F108)</f>
        <v>0</v>
      </c>
      <c r="M108" s="77">
        <f>IF(VLOOKUP($E108,$D$6:$AN$1139,3,)=0,0,(VLOOKUP($E108,$D$6:$AN$1139,M$2,)/VLOOKUP($E108,$D$6:$AN$1139,3,))*$F108)</f>
        <v>0</v>
      </c>
      <c r="N108" s="77">
        <f>IF(VLOOKUP($E108,$D$6:$AN$1139,3,)=0,0,(VLOOKUP($E108,$D$6:$AN$1139,N$2,)/VLOOKUP($E108,$D$6:$AN$1139,3,))*$F108)</f>
        <v>0</v>
      </c>
      <c r="O108" s="77">
        <f>IF(VLOOKUP($E108,$D$6:$AN$1139,3,)=0,0,(VLOOKUP($E108,$D$6:$AN$1139,O$2,)/VLOOKUP($E108,$D$6:$AN$1139,3,))*$F108)</f>
        <v>0</v>
      </c>
      <c r="P108" s="77">
        <f>IF(VLOOKUP($E108,$D$6:$AN$1139,3,)=0,0,(VLOOKUP($E108,$D$6:$AN$1139,P$2,)/VLOOKUP($E108,$D$6:$AN$1139,3,))*$F108)</f>
        <v>0</v>
      </c>
      <c r="Q108" s="77">
        <f>IF(VLOOKUP($E108,$D$6:$AN$1139,3,)=0,0,(VLOOKUP($E108,$D$6:$AN$1139,Q$2,)/VLOOKUP($E108,$D$6:$AN$1139,3,))*$F108)</f>
        <v>0</v>
      </c>
      <c r="R108" s="77">
        <f>IF(VLOOKUP($E108,$D$6:$AN$1139,3,)=0,0,(VLOOKUP($E108,$D$6:$AN$1139,R$2,)/VLOOKUP($E108,$D$6:$AN$1139,3,))*$F108)</f>
        <v>0</v>
      </c>
      <c r="S108" s="77">
        <f>IF(VLOOKUP($E108,$D$6:$AN$1139,3,)=0,0,(VLOOKUP($E108,$D$6:$AN$1139,S$2,)/VLOOKUP($E108,$D$6:$AN$1139,3,))*$F108)</f>
        <v>65229667.776950285</v>
      </c>
      <c r="T108" s="77">
        <f>IF(VLOOKUP($E108,$D$6:$AN$1139,3,)=0,0,(VLOOKUP($E108,$D$6:$AN$1139,T$2,)/VLOOKUP($E108,$D$6:$AN$1139,3,))*$F108)</f>
        <v>0</v>
      </c>
      <c r="U108" s="77">
        <f>IF(VLOOKUP($E108,$D$6:$AN$1139,3,)=0,0,(VLOOKUP($E108,$D$6:$AN$1139,U$2,)/VLOOKUP($E108,$D$6:$AN$1139,3,))*$F108)</f>
        <v>0</v>
      </c>
      <c r="V108" s="77">
        <f>IF(VLOOKUP($E108,$D$6:$AN$1139,3,)=0,0,(VLOOKUP($E108,$D$6:$AN$1139,V$2,)/VLOOKUP($E108,$D$6:$AN$1139,3,))*$F108)</f>
        <v>0</v>
      </c>
      <c r="W108" s="77">
        <f>IF(VLOOKUP($E108,$D$6:$AN$1139,3,)=0,0,(VLOOKUP($E108,$D$6:$AN$1139,W$2,)/VLOOKUP($E108,$D$6:$AN$1139,3,))*$F108)</f>
        <v>0</v>
      </c>
      <c r="X108" s="63">
        <f>IF(VLOOKUP($E108,$D$6:$AN$1139,3,)=0,0,(VLOOKUP($E108,$D$6:$AN$1139,X$2,)/VLOOKUP($E108,$D$6:$AN$1139,3,))*$F108)</f>
        <v>0</v>
      </c>
      <c r="Y108" s="63">
        <f>IF(VLOOKUP($E108,$D$6:$AN$1139,3,)=0,0,(VLOOKUP($E108,$D$6:$AN$1139,Y$2,)/VLOOKUP($E108,$D$6:$AN$1139,3,))*$F108)</f>
        <v>0</v>
      </c>
      <c r="Z108" s="63">
        <f>IF(VLOOKUP($E108,$D$6:$AN$1139,3,)=0,0,(VLOOKUP($E108,$D$6:$AN$1139,Z$2,)/VLOOKUP($E108,$D$6:$AN$1139,3,))*$F108)</f>
        <v>0</v>
      </c>
      <c r="AA108" s="65">
        <f>SUM(G108:Z108)</f>
        <v>65229667.776950285</v>
      </c>
      <c r="AB108" s="59" t="str">
        <f>IF(ABS(F108-AA108)&lt;0.01,"ok","err")</f>
        <v>ok</v>
      </c>
    </row>
    <row r="109" spans="1:28">
      <c r="F109" s="80"/>
    </row>
    <row r="110" spans="1:28" ht="15">
      <c r="A110" s="66" t="s">
        <v>1047</v>
      </c>
      <c r="F110" s="80"/>
    </row>
    <row r="111" spans="1:28">
      <c r="A111" s="69" t="s">
        <v>1116</v>
      </c>
      <c r="C111" s="61" t="s">
        <v>995</v>
      </c>
      <c r="D111" s="61" t="s">
        <v>424</v>
      </c>
      <c r="E111" s="61" t="s">
        <v>1121</v>
      </c>
      <c r="F111" s="77">
        <f>VLOOKUP(C111,'Functional Assignment'!$C$2:$AP$778,'Functional Assignment'!$AC$2,)</f>
        <v>0</v>
      </c>
      <c r="G111" s="77">
        <f>IF(VLOOKUP($E111,$D$6:$AN$1139,3,)=0,0,(VLOOKUP($E111,$D$6:$AN$1139,G$2,)/VLOOKUP($E111,$D$6:$AN$1139,3,))*$F111)</f>
        <v>0</v>
      </c>
      <c r="H111" s="77">
        <f>IF(VLOOKUP($E111,$D$6:$AN$1139,3,)=0,0,(VLOOKUP($E111,$D$6:$AN$1139,H$2,)/VLOOKUP($E111,$D$6:$AN$1139,3,))*$F111)</f>
        <v>0</v>
      </c>
      <c r="I111" s="77">
        <f>IF(VLOOKUP($E111,$D$6:$AN$1139,3,)=0,0,(VLOOKUP($E111,$D$6:$AN$1139,I$2,)/VLOOKUP($E111,$D$6:$AN$1139,3,))*$F111)</f>
        <v>0</v>
      </c>
      <c r="J111" s="77">
        <f>IF(VLOOKUP($E111,$D$6:$AN$1139,3,)=0,0,(VLOOKUP($E111,$D$6:$AN$1139,J$2,)/VLOOKUP($E111,$D$6:$AN$1139,3,))*$F111)</f>
        <v>0</v>
      </c>
      <c r="K111" s="77">
        <f>IF(VLOOKUP($E111,$D$6:$AN$1139,3,)=0,0,(VLOOKUP($E111,$D$6:$AN$1139,K$2,)/VLOOKUP($E111,$D$6:$AN$1139,3,))*$F111)</f>
        <v>0</v>
      </c>
      <c r="L111" s="77">
        <f>IF(VLOOKUP($E111,$D$6:$AN$1139,3,)=0,0,(VLOOKUP($E111,$D$6:$AN$1139,L$2,)/VLOOKUP($E111,$D$6:$AN$1139,3,))*$F111)</f>
        <v>0</v>
      </c>
      <c r="M111" s="77">
        <f>IF(VLOOKUP($E111,$D$6:$AN$1139,3,)=0,0,(VLOOKUP($E111,$D$6:$AN$1139,M$2,)/VLOOKUP($E111,$D$6:$AN$1139,3,))*$F111)</f>
        <v>0</v>
      </c>
      <c r="N111" s="77">
        <f>IF(VLOOKUP($E111,$D$6:$AN$1139,3,)=0,0,(VLOOKUP($E111,$D$6:$AN$1139,N$2,)/VLOOKUP($E111,$D$6:$AN$1139,3,))*$F111)</f>
        <v>0</v>
      </c>
      <c r="O111" s="77">
        <f>IF(VLOOKUP($E111,$D$6:$AN$1139,3,)=0,0,(VLOOKUP($E111,$D$6:$AN$1139,O$2,)/VLOOKUP($E111,$D$6:$AN$1139,3,))*$F111)</f>
        <v>0</v>
      </c>
      <c r="P111" s="77">
        <f>IF(VLOOKUP($E111,$D$6:$AN$1139,3,)=0,0,(VLOOKUP($E111,$D$6:$AN$1139,P$2,)/VLOOKUP($E111,$D$6:$AN$1139,3,))*$F111)</f>
        <v>0</v>
      </c>
      <c r="Q111" s="77">
        <f>IF(VLOOKUP($E111,$D$6:$AN$1139,3,)=0,0,(VLOOKUP($E111,$D$6:$AN$1139,Q$2,)/VLOOKUP($E111,$D$6:$AN$1139,3,))*$F111)</f>
        <v>0</v>
      </c>
      <c r="R111" s="77">
        <f>IF(VLOOKUP($E111,$D$6:$AN$1139,3,)=0,0,(VLOOKUP($E111,$D$6:$AN$1139,R$2,)/VLOOKUP($E111,$D$6:$AN$1139,3,))*$F111)</f>
        <v>0</v>
      </c>
      <c r="S111" s="77">
        <f>IF(VLOOKUP($E111,$D$6:$AN$1139,3,)=0,0,(VLOOKUP($E111,$D$6:$AN$1139,S$2,)/VLOOKUP($E111,$D$6:$AN$1139,3,))*$F111)</f>
        <v>0</v>
      </c>
      <c r="T111" s="77">
        <f>IF(VLOOKUP($E111,$D$6:$AN$1139,3,)=0,0,(VLOOKUP($E111,$D$6:$AN$1139,T$2,)/VLOOKUP($E111,$D$6:$AN$1139,3,))*$F111)</f>
        <v>0</v>
      </c>
      <c r="U111" s="77">
        <f>IF(VLOOKUP($E111,$D$6:$AN$1139,3,)=0,0,(VLOOKUP($E111,$D$6:$AN$1139,U$2,)/VLOOKUP($E111,$D$6:$AN$1139,3,))*$F111)</f>
        <v>0</v>
      </c>
      <c r="V111" s="77">
        <f>IF(VLOOKUP($E111,$D$6:$AN$1139,3,)=0,0,(VLOOKUP($E111,$D$6:$AN$1139,V$2,)/VLOOKUP($E111,$D$6:$AN$1139,3,))*$F111)</f>
        <v>0</v>
      </c>
      <c r="W111" s="77">
        <f>IF(VLOOKUP($E111,$D$6:$AN$1139,3,)=0,0,(VLOOKUP($E111,$D$6:$AN$1139,W$2,)/VLOOKUP($E111,$D$6:$AN$1139,3,))*$F111)</f>
        <v>0</v>
      </c>
      <c r="X111" s="63">
        <f>IF(VLOOKUP($E111,$D$6:$AN$1139,3,)=0,0,(VLOOKUP($E111,$D$6:$AN$1139,X$2,)/VLOOKUP($E111,$D$6:$AN$1139,3,))*$F111)</f>
        <v>0</v>
      </c>
      <c r="Y111" s="63">
        <f>IF(VLOOKUP($E111,$D$6:$AN$1139,3,)=0,0,(VLOOKUP($E111,$D$6:$AN$1139,Y$2,)/VLOOKUP($E111,$D$6:$AN$1139,3,))*$F111)</f>
        <v>0</v>
      </c>
      <c r="Z111" s="63">
        <f>IF(VLOOKUP($E111,$D$6:$AN$1139,3,)=0,0,(VLOOKUP($E111,$D$6:$AN$1139,Z$2,)/VLOOKUP($E111,$D$6:$AN$1139,3,))*$F111)</f>
        <v>0</v>
      </c>
      <c r="AA111" s="65">
        <f>SUM(G111:Z111)</f>
        <v>0</v>
      </c>
      <c r="AB111" s="59" t="str">
        <f>IF(ABS(F111-AA111)&lt;0.01,"ok","err")</f>
        <v>ok</v>
      </c>
    </row>
    <row r="112" spans="1:28">
      <c r="F112" s="80"/>
    </row>
    <row r="113" spans="1:28" ht="15">
      <c r="A113" s="66" t="s">
        <v>353</v>
      </c>
      <c r="F113" s="80"/>
    </row>
    <row r="114" spans="1:28">
      <c r="A114" s="69" t="s">
        <v>1116</v>
      </c>
      <c r="C114" s="61" t="s">
        <v>995</v>
      </c>
      <c r="D114" s="61" t="s">
        <v>425</v>
      </c>
      <c r="E114" s="61" t="s">
        <v>1122</v>
      </c>
      <c r="F114" s="77">
        <f>VLOOKUP(C114,'Functional Assignment'!$C$2:$AP$778,'Functional Assignment'!$AD$2,)</f>
        <v>0</v>
      </c>
      <c r="G114" s="77">
        <f>IF(VLOOKUP($E114,$D$6:$AN$1139,3,)=0,0,(VLOOKUP($E114,$D$6:$AN$1139,G$2,)/VLOOKUP($E114,$D$6:$AN$1139,3,))*$F114)</f>
        <v>0</v>
      </c>
      <c r="H114" s="77">
        <f>IF(VLOOKUP($E114,$D$6:$AN$1139,3,)=0,0,(VLOOKUP($E114,$D$6:$AN$1139,H$2,)/VLOOKUP($E114,$D$6:$AN$1139,3,))*$F114)</f>
        <v>0</v>
      </c>
      <c r="I114" s="77">
        <f>IF(VLOOKUP($E114,$D$6:$AN$1139,3,)=0,0,(VLOOKUP($E114,$D$6:$AN$1139,I$2,)/VLOOKUP($E114,$D$6:$AN$1139,3,))*$F114)</f>
        <v>0</v>
      </c>
      <c r="J114" s="77">
        <f>IF(VLOOKUP($E114,$D$6:$AN$1139,3,)=0,0,(VLOOKUP($E114,$D$6:$AN$1139,J$2,)/VLOOKUP($E114,$D$6:$AN$1139,3,))*$F114)</f>
        <v>0</v>
      </c>
      <c r="K114" s="77">
        <f>IF(VLOOKUP($E114,$D$6:$AN$1139,3,)=0,0,(VLOOKUP($E114,$D$6:$AN$1139,K$2,)/VLOOKUP($E114,$D$6:$AN$1139,3,))*$F114)</f>
        <v>0</v>
      </c>
      <c r="L114" s="77">
        <f>IF(VLOOKUP($E114,$D$6:$AN$1139,3,)=0,0,(VLOOKUP($E114,$D$6:$AN$1139,L$2,)/VLOOKUP($E114,$D$6:$AN$1139,3,))*$F114)</f>
        <v>0</v>
      </c>
      <c r="M114" s="77">
        <f>IF(VLOOKUP($E114,$D$6:$AN$1139,3,)=0,0,(VLOOKUP($E114,$D$6:$AN$1139,M$2,)/VLOOKUP($E114,$D$6:$AN$1139,3,))*$F114)</f>
        <v>0</v>
      </c>
      <c r="N114" s="77">
        <f>IF(VLOOKUP($E114,$D$6:$AN$1139,3,)=0,0,(VLOOKUP($E114,$D$6:$AN$1139,N$2,)/VLOOKUP($E114,$D$6:$AN$1139,3,))*$F114)</f>
        <v>0</v>
      </c>
      <c r="O114" s="77">
        <f>IF(VLOOKUP($E114,$D$6:$AN$1139,3,)=0,0,(VLOOKUP($E114,$D$6:$AN$1139,O$2,)/VLOOKUP($E114,$D$6:$AN$1139,3,))*$F114)</f>
        <v>0</v>
      </c>
      <c r="P114" s="77">
        <f>IF(VLOOKUP($E114,$D$6:$AN$1139,3,)=0,0,(VLOOKUP($E114,$D$6:$AN$1139,P$2,)/VLOOKUP($E114,$D$6:$AN$1139,3,))*$F114)</f>
        <v>0</v>
      </c>
      <c r="Q114" s="77">
        <f>IF(VLOOKUP($E114,$D$6:$AN$1139,3,)=0,0,(VLOOKUP($E114,$D$6:$AN$1139,Q$2,)/VLOOKUP($E114,$D$6:$AN$1139,3,))*$F114)</f>
        <v>0</v>
      </c>
      <c r="R114" s="77">
        <f>IF(VLOOKUP($E114,$D$6:$AN$1139,3,)=0,0,(VLOOKUP($E114,$D$6:$AN$1139,R$2,)/VLOOKUP($E114,$D$6:$AN$1139,3,))*$F114)</f>
        <v>0</v>
      </c>
      <c r="S114" s="77">
        <f>IF(VLOOKUP($E114,$D$6:$AN$1139,3,)=0,0,(VLOOKUP($E114,$D$6:$AN$1139,S$2,)/VLOOKUP($E114,$D$6:$AN$1139,3,))*$F114)</f>
        <v>0</v>
      </c>
      <c r="T114" s="77">
        <f>IF(VLOOKUP($E114,$D$6:$AN$1139,3,)=0,0,(VLOOKUP($E114,$D$6:$AN$1139,T$2,)/VLOOKUP($E114,$D$6:$AN$1139,3,))*$F114)</f>
        <v>0</v>
      </c>
      <c r="U114" s="77">
        <f>IF(VLOOKUP($E114,$D$6:$AN$1139,3,)=0,0,(VLOOKUP($E114,$D$6:$AN$1139,U$2,)/VLOOKUP($E114,$D$6:$AN$1139,3,))*$F114)</f>
        <v>0</v>
      </c>
      <c r="V114" s="77">
        <f>IF(VLOOKUP($E114,$D$6:$AN$1139,3,)=0,0,(VLOOKUP($E114,$D$6:$AN$1139,V$2,)/VLOOKUP($E114,$D$6:$AN$1139,3,))*$F114)</f>
        <v>0</v>
      </c>
      <c r="W114" s="77">
        <f>IF(VLOOKUP($E114,$D$6:$AN$1139,3,)=0,0,(VLOOKUP($E114,$D$6:$AN$1139,W$2,)/VLOOKUP($E114,$D$6:$AN$1139,3,))*$F114)</f>
        <v>0</v>
      </c>
      <c r="X114" s="63">
        <f>IF(VLOOKUP($E114,$D$6:$AN$1139,3,)=0,0,(VLOOKUP($E114,$D$6:$AN$1139,X$2,)/VLOOKUP($E114,$D$6:$AN$1139,3,))*$F114)</f>
        <v>0</v>
      </c>
      <c r="Y114" s="63">
        <f>IF(VLOOKUP($E114,$D$6:$AN$1139,3,)=0,0,(VLOOKUP($E114,$D$6:$AN$1139,Y$2,)/VLOOKUP($E114,$D$6:$AN$1139,3,))*$F114)</f>
        <v>0</v>
      </c>
      <c r="Z114" s="63">
        <f>IF(VLOOKUP($E114,$D$6:$AN$1139,3,)=0,0,(VLOOKUP($E114,$D$6:$AN$1139,Z$2,)/VLOOKUP($E114,$D$6:$AN$1139,3,))*$F114)</f>
        <v>0</v>
      </c>
      <c r="AA114" s="65">
        <f>SUM(G114:Z114)</f>
        <v>0</v>
      </c>
      <c r="AB114" s="59" t="str">
        <f>IF(ABS(F114-AA114)&lt;0.01,"ok","err")</f>
        <v>ok</v>
      </c>
    </row>
    <row r="115" spans="1:28">
      <c r="F115" s="80"/>
    </row>
    <row r="116" spans="1:28" ht="15">
      <c r="A116" s="66" t="s">
        <v>352</v>
      </c>
      <c r="F116" s="80"/>
    </row>
    <row r="117" spans="1:28">
      <c r="A117" s="69" t="s">
        <v>1116</v>
      </c>
      <c r="C117" s="61" t="s">
        <v>995</v>
      </c>
      <c r="D117" s="61" t="s">
        <v>426</v>
      </c>
      <c r="E117" s="61" t="s">
        <v>1122</v>
      </c>
      <c r="F117" s="77">
        <f>VLOOKUP(C117,'Functional Assignment'!$C$2:$AP$778,'Functional Assignment'!$AE$2,)</f>
        <v>0</v>
      </c>
      <c r="G117" s="77">
        <f>IF(VLOOKUP($E117,$D$6:$AN$1139,3,)=0,0,(VLOOKUP($E117,$D$6:$AN$1139,G$2,)/VLOOKUP($E117,$D$6:$AN$1139,3,))*$F117)</f>
        <v>0</v>
      </c>
      <c r="H117" s="77">
        <f>IF(VLOOKUP($E117,$D$6:$AN$1139,3,)=0,0,(VLOOKUP($E117,$D$6:$AN$1139,H$2,)/VLOOKUP($E117,$D$6:$AN$1139,3,))*$F117)</f>
        <v>0</v>
      </c>
      <c r="I117" s="77">
        <f>IF(VLOOKUP($E117,$D$6:$AN$1139,3,)=0,0,(VLOOKUP($E117,$D$6:$AN$1139,I$2,)/VLOOKUP($E117,$D$6:$AN$1139,3,))*$F117)</f>
        <v>0</v>
      </c>
      <c r="J117" s="77">
        <f>IF(VLOOKUP($E117,$D$6:$AN$1139,3,)=0,0,(VLOOKUP($E117,$D$6:$AN$1139,J$2,)/VLOOKUP($E117,$D$6:$AN$1139,3,))*$F117)</f>
        <v>0</v>
      </c>
      <c r="K117" s="77">
        <f>IF(VLOOKUP($E117,$D$6:$AN$1139,3,)=0,0,(VLOOKUP($E117,$D$6:$AN$1139,K$2,)/VLOOKUP($E117,$D$6:$AN$1139,3,))*$F117)</f>
        <v>0</v>
      </c>
      <c r="L117" s="77">
        <f>IF(VLOOKUP($E117,$D$6:$AN$1139,3,)=0,0,(VLOOKUP($E117,$D$6:$AN$1139,L$2,)/VLOOKUP($E117,$D$6:$AN$1139,3,))*$F117)</f>
        <v>0</v>
      </c>
      <c r="M117" s="77">
        <f>IF(VLOOKUP($E117,$D$6:$AN$1139,3,)=0,0,(VLOOKUP($E117,$D$6:$AN$1139,M$2,)/VLOOKUP($E117,$D$6:$AN$1139,3,))*$F117)</f>
        <v>0</v>
      </c>
      <c r="N117" s="77">
        <f>IF(VLOOKUP($E117,$D$6:$AN$1139,3,)=0,0,(VLOOKUP($E117,$D$6:$AN$1139,N$2,)/VLOOKUP($E117,$D$6:$AN$1139,3,))*$F117)</f>
        <v>0</v>
      </c>
      <c r="O117" s="77">
        <f>IF(VLOOKUP($E117,$D$6:$AN$1139,3,)=0,0,(VLOOKUP($E117,$D$6:$AN$1139,O$2,)/VLOOKUP($E117,$D$6:$AN$1139,3,))*$F117)</f>
        <v>0</v>
      </c>
      <c r="P117" s="77">
        <f>IF(VLOOKUP($E117,$D$6:$AN$1139,3,)=0,0,(VLOOKUP($E117,$D$6:$AN$1139,P$2,)/VLOOKUP($E117,$D$6:$AN$1139,3,))*$F117)</f>
        <v>0</v>
      </c>
      <c r="Q117" s="77">
        <f>IF(VLOOKUP($E117,$D$6:$AN$1139,3,)=0,0,(VLOOKUP($E117,$D$6:$AN$1139,Q$2,)/VLOOKUP($E117,$D$6:$AN$1139,3,))*$F117)</f>
        <v>0</v>
      </c>
      <c r="R117" s="77">
        <f>IF(VLOOKUP($E117,$D$6:$AN$1139,3,)=0,0,(VLOOKUP($E117,$D$6:$AN$1139,R$2,)/VLOOKUP($E117,$D$6:$AN$1139,3,))*$F117)</f>
        <v>0</v>
      </c>
      <c r="S117" s="77">
        <f>IF(VLOOKUP($E117,$D$6:$AN$1139,3,)=0,0,(VLOOKUP($E117,$D$6:$AN$1139,S$2,)/VLOOKUP($E117,$D$6:$AN$1139,3,))*$F117)</f>
        <v>0</v>
      </c>
      <c r="T117" s="77">
        <f>IF(VLOOKUP($E117,$D$6:$AN$1139,3,)=0,0,(VLOOKUP($E117,$D$6:$AN$1139,T$2,)/VLOOKUP($E117,$D$6:$AN$1139,3,))*$F117)</f>
        <v>0</v>
      </c>
      <c r="U117" s="77">
        <f>IF(VLOOKUP($E117,$D$6:$AN$1139,3,)=0,0,(VLOOKUP($E117,$D$6:$AN$1139,U$2,)/VLOOKUP($E117,$D$6:$AN$1139,3,))*$F117)</f>
        <v>0</v>
      </c>
      <c r="V117" s="77">
        <f>IF(VLOOKUP($E117,$D$6:$AN$1139,3,)=0,0,(VLOOKUP($E117,$D$6:$AN$1139,V$2,)/VLOOKUP($E117,$D$6:$AN$1139,3,))*$F117)</f>
        <v>0</v>
      </c>
      <c r="W117" s="77">
        <f>IF(VLOOKUP($E117,$D$6:$AN$1139,3,)=0,0,(VLOOKUP($E117,$D$6:$AN$1139,W$2,)/VLOOKUP($E117,$D$6:$AN$1139,3,))*$F117)</f>
        <v>0</v>
      </c>
      <c r="X117" s="63">
        <f>IF(VLOOKUP($E117,$D$6:$AN$1139,3,)=0,0,(VLOOKUP($E117,$D$6:$AN$1139,X$2,)/VLOOKUP($E117,$D$6:$AN$1139,3,))*$F117)</f>
        <v>0</v>
      </c>
      <c r="Y117" s="63">
        <f>IF(VLOOKUP($E117,$D$6:$AN$1139,3,)=0,0,(VLOOKUP($E117,$D$6:$AN$1139,Y$2,)/VLOOKUP($E117,$D$6:$AN$1139,3,))*$F117)</f>
        <v>0</v>
      </c>
      <c r="Z117" s="63">
        <f>IF(VLOOKUP($E117,$D$6:$AN$1139,3,)=0,0,(VLOOKUP($E117,$D$6:$AN$1139,Z$2,)/VLOOKUP($E117,$D$6:$AN$1139,3,))*$F117)</f>
        <v>0</v>
      </c>
      <c r="AA117" s="65">
        <f>SUM(G117:Z117)</f>
        <v>0</v>
      </c>
      <c r="AB117" s="59" t="str">
        <f>IF(ABS(F117-AA117)&lt;0.01,"ok","err")</f>
        <v>ok</v>
      </c>
    </row>
    <row r="118" spans="1:28">
      <c r="F118" s="80"/>
    </row>
    <row r="119" spans="1:28">
      <c r="A119" s="61" t="s">
        <v>944</v>
      </c>
      <c r="D119" s="61" t="s">
        <v>427</v>
      </c>
      <c r="F119" s="77">
        <f>F74+F80+F83+F86+F94+F99+F102+F105+F108+F111+F114+F117</f>
        <v>2547244232.7190304</v>
      </c>
      <c r="G119" s="77">
        <f t="shared" ref="G119:Y119" si="21">G74+G80+G83+G86+G94+G99+G102+G105+G108+G111+G114+G117</f>
        <v>1307615701.897599</v>
      </c>
      <c r="H119" s="77">
        <f t="shared" si="21"/>
        <v>283726472.24808252</v>
      </c>
      <c r="I119" s="77">
        <f t="shared" si="21"/>
        <v>0</v>
      </c>
      <c r="J119" s="77">
        <f t="shared" si="21"/>
        <v>23078433.639542926</v>
      </c>
      <c r="K119" s="77">
        <f t="shared" si="21"/>
        <v>295606875.77033722</v>
      </c>
      <c r="L119" s="77">
        <f t="shared" si="21"/>
        <v>0</v>
      </c>
      <c r="M119" s="77">
        <f t="shared" si="21"/>
        <v>0</v>
      </c>
      <c r="N119" s="77">
        <f t="shared" si="21"/>
        <v>264108951.83201283</v>
      </c>
      <c r="O119" s="77">
        <f>O74+O80+O83+O86+O94+O99+O102+O105+O108+O111+O114+O117</f>
        <v>147727914.56917593</v>
      </c>
      <c r="P119" s="77">
        <f t="shared" si="21"/>
        <v>103965858.4978074</v>
      </c>
      <c r="Q119" s="77">
        <f t="shared" si="21"/>
        <v>15318868.219214298</v>
      </c>
      <c r="R119" s="77">
        <f t="shared" si="21"/>
        <v>9156847.8310176767</v>
      </c>
      <c r="S119" s="77">
        <f t="shared" si="21"/>
        <v>95758518.743563727</v>
      </c>
      <c r="T119" s="77">
        <f t="shared" si="21"/>
        <v>572669.85292557918</v>
      </c>
      <c r="U119" s="77">
        <f t="shared" si="21"/>
        <v>607119.61775158637</v>
      </c>
      <c r="V119" s="77">
        <f t="shared" si="21"/>
        <v>0</v>
      </c>
      <c r="W119" s="77">
        <f t="shared" si="21"/>
        <v>0</v>
      </c>
      <c r="X119" s="63">
        <f t="shared" si="21"/>
        <v>0</v>
      </c>
      <c r="Y119" s="63">
        <f t="shared" si="21"/>
        <v>0</v>
      </c>
      <c r="Z119" s="63">
        <f>Z74+Z80+Z83+Z86+Z94+Z99+Z102+Z105+Z108+Z111+Z114+Z117</f>
        <v>0</v>
      </c>
      <c r="AA119" s="65">
        <f>SUM(G119:Z119)</f>
        <v>2547244232.7190304</v>
      </c>
      <c r="AB119" s="59" t="str">
        <f>IF(ABS(F119-AA119)&lt;0.01,"ok","err")</f>
        <v>ok</v>
      </c>
    </row>
    <row r="122" spans="1:28" ht="15">
      <c r="A122" s="66" t="s">
        <v>1125</v>
      </c>
    </row>
    <row r="124" spans="1:28" ht="15">
      <c r="A124" s="66" t="s">
        <v>369</v>
      </c>
    </row>
    <row r="125" spans="1:28">
      <c r="A125" s="69" t="s">
        <v>361</v>
      </c>
      <c r="C125" s="61" t="s">
        <v>1006</v>
      </c>
      <c r="D125" s="61" t="s">
        <v>428</v>
      </c>
      <c r="E125" s="61" t="s">
        <v>880</v>
      </c>
      <c r="F125" s="77">
        <f>VLOOKUP(C125,'Functional Assignment'!$C$2:$AP$778,'Functional Assignment'!$H$2,)</f>
        <v>447825895.62847161</v>
      </c>
      <c r="G125" s="77">
        <f>IF(VLOOKUP($E125,$D$6:$AN$1139,3,)=0,0,(VLOOKUP($E125,$D$6:$AN$1139,G$2,)/VLOOKUP($E125,$D$6:$AN$1139,3,))*$F125)</f>
        <v>159870019.98645836</v>
      </c>
      <c r="H125" s="77">
        <f>IF(VLOOKUP($E125,$D$6:$AN$1139,3,)=0,0,(VLOOKUP($E125,$D$6:$AN$1139,H$2,)/VLOOKUP($E125,$D$6:$AN$1139,3,))*$F125)</f>
        <v>51884808.720147863</v>
      </c>
      <c r="I125" s="77">
        <f>IF(VLOOKUP($E125,$D$6:$AN$1139,3,)=0,0,(VLOOKUP($E125,$D$6:$AN$1139,I$2,)/VLOOKUP($E125,$D$6:$AN$1139,3,))*$F125)</f>
        <v>0</v>
      </c>
      <c r="J125" s="77">
        <f>IF(VLOOKUP($E125,$D$6:$AN$1139,3,)=0,0,(VLOOKUP($E125,$D$6:$AN$1139,J$2,)/VLOOKUP($E125,$D$6:$AN$1139,3,))*$F125)</f>
        <v>5975335.6973991608</v>
      </c>
      <c r="K125" s="77">
        <f>IF(VLOOKUP($E125,$D$6:$AN$1139,3,)=0,0,(VLOOKUP($E125,$D$6:$AN$1139,K$2,)/VLOOKUP($E125,$D$6:$AN$1139,3,))*$F125)</f>
        <v>73655424.653111428</v>
      </c>
      <c r="L125" s="77">
        <f>IF(VLOOKUP($E125,$D$6:$AN$1139,3,)=0,0,(VLOOKUP($E125,$D$6:$AN$1139,L$2,)/VLOOKUP($E125,$D$6:$AN$1139,3,))*$F125)</f>
        <v>0</v>
      </c>
      <c r="M125" s="77">
        <f>IF(VLOOKUP($E125,$D$6:$AN$1139,3,)=0,0,(VLOOKUP($E125,$D$6:$AN$1139,M$2,)/VLOOKUP($E125,$D$6:$AN$1139,3,))*$F125)</f>
        <v>0</v>
      </c>
      <c r="N125" s="77">
        <f>IF(VLOOKUP($E125,$D$6:$AN$1139,3,)=0,0,(VLOOKUP($E125,$D$6:$AN$1139,N$2,)/VLOOKUP($E125,$D$6:$AN$1139,3,))*$F125)</f>
        <v>74920513.698585272</v>
      </c>
      <c r="O125" s="77">
        <f>IF(VLOOKUP($E125,$D$6:$AN$1139,3,)=0,0,(VLOOKUP($E125,$D$6:$AN$1139,O$2,)/VLOOKUP($E125,$D$6:$AN$1139,3,))*$F125)</f>
        <v>38980103.994516611</v>
      </c>
      <c r="P125" s="77">
        <f>IF(VLOOKUP($E125,$D$6:$AN$1139,3,)=0,0,(VLOOKUP($E125,$D$6:$AN$1139,P$2,)/VLOOKUP($E125,$D$6:$AN$1139,3,))*$F125)</f>
        <v>31540236.319725055</v>
      </c>
      <c r="Q125" s="77">
        <f>IF(VLOOKUP($E125,$D$6:$AN$1139,3,)=0,0,(VLOOKUP($E125,$D$6:$AN$1139,Q$2,)/VLOOKUP($E125,$D$6:$AN$1139,3,))*$F125)</f>
        <v>4029123.520515529</v>
      </c>
      <c r="R125" s="77">
        <f>IF(VLOOKUP($E125,$D$6:$AN$1139,3,)=0,0,(VLOOKUP($E125,$D$6:$AN$1139,R$2,)/VLOOKUP($E125,$D$6:$AN$1139,3,))*$F125)</f>
        <v>2111176.7780473349</v>
      </c>
      <c r="S125" s="77">
        <f>IF(VLOOKUP($E125,$D$6:$AN$1139,3,)=0,0,(VLOOKUP($E125,$D$6:$AN$1139,S$2,)/VLOOKUP($E125,$D$6:$AN$1139,3,))*$F125)</f>
        <v>4613880.3353567151</v>
      </c>
      <c r="T125" s="77">
        <f>IF(VLOOKUP($E125,$D$6:$AN$1139,3,)=0,0,(VLOOKUP($E125,$D$6:$AN$1139,T$2,)/VLOOKUP($E125,$D$6:$AN$1139,3,))*$F125)</f>
        <v>128987.88417083261</v>
      </c>
      <c r="U125" s="77">
        <f>IF(VLOOKUP($E125,$D$6:$AN$1139,3,)=0,0,(VLOOKUP($E125,$D$6:$AN$1139,U$2,)/VLOOKUP($E125,$D$6:$AN$1139,3,))*$F125)</f>
        <v>116284.04043749774</v>
      </c>
      <c r="V125" s="77">
        <f>IF(VLOOKUP($E125,$D$6:$AN$1139,3,)=0,0,(VLOOKUP($E125,$D$6:$AN$1139,V$2,)/VLOOKUP($E125,$D$6:$AN$1139,3,))*$F125)</f>
        <v>0</v>
      </c>
      <c r="W125" s="77">
        <f>IF(VLOOKUP($E125,$D$6:$AN$1139,3,)=0,0,(VLOOKUP($E125,$D$6:$AN$1139,W$2,)/VLOOKUP($E125,$D$6:$AN$1139,3,))*$F125)</f>
        <v>0</v>
      </c>
      <c r="X125" s="63">
        <f>IF(VLOOKUP($E125,$D$6:$AN$1139,3,)=0,0,(VLOOKUP($E125,$D$6:$AN$1139,X$2,)/VLOOKUP($E125,$D$6:$AN$1139,3,))*$F125)</f>
        <v>0</v>
      </c>
      <c r="Y125" s="63">
        <f>IF(VLOOKUP($E125,$D$6:$AN$1139,3,)=0,0,(VLOOKUP($E125,$D$6:$AN$1139,Y$2,)/VLOOKUP($E125,$D$6:$AN$1139,3,))*$F125)</f>
        <v>0</v>
      </c>
      <c r="Z125" s="63">
        <f>IF(VLOOKUP($E125,$D$6:$AN$1139,3,)=0,0,(VLOOKUP($E125,$D$6:$AN$1139,Z$2,)/VLOOKUP($E125,$D$6:$AN$1139,3,))*$F125)</f>
        <v>0</v>
      </c>
      <c r="AA125" s="65">
        <f t="shared" ref="AA125:AA131" si="22">SUM(G125:Z125)</f>
        <v>447825895.62847161</v>
      </c>
      <c r="AB125" s="59" t="str">
        <f t="shared" ref="AB125:AB131" si="23">IF(ABS(F125-AA125)&lt;0.01,"ok","err")</f>
        <v>ok</v>
      </c>
    </row>
    <row r="126" spans="1:28">
      <c r="A126" s="69" t="s">
        <v>1285</v>
      </c>
      <c r="C126" s="61" t="s">
        <v>1006</v>
      </c>
      <c r="D126" s="61" t="s">
        <v>429</v>
      </c>
      <c r="E126" s="61" t="s">
        <v>189</v>
      </c>
      <c r="F126" s="80">
        <f>VLOOKUP(C126,'Functional Assignment'!$C$2:$AP$778,'Functional Assignment'!$I$2,)</f>
        <v>436390251.54308927</v>
      </c>
      <c r="G126" s="80">
        <f>IF(VLOOKUP($E126,$D$6:$AN$1139,3,)=0,0,(VLOOKUP($E126,$D$6:$AN$1139,G$2,)/VLOOKUP($E126,$D$6:$AN$1139,3,))*$F126)</f>
        <v>228536343.16883761</v>
      </c>
      <c r="H126" s="80">
        <f>IF(VLOOKUP($E126,$D$6:$AN$1139,3,)=0,0,(VLOOKUP($E126,$D$6:$AN$1139,H$2,)/VLOOKUP($E126,$D$6:$AN$1139,3,))*$F126)</f>
        <v>35802290.508172475</v>
      </c>
      <c r="I126" s="80">
        <f>IF(VLOOKUP($E126,$D$6:$AN$1139,3,)=0,0,(VLOOKUP($E126,$D$6:$AN$1139,I$2,)/VLOOKUP($E126,$D$6:$AN$1139,3,))*$F126)</f>
        <v>0</v>
      </c>
      <c r="J126" s="80">
        <f>IF(VLOOKUP($E126,$D$6:$AN$1139,3,)=0,0,(VLOOKUP($E126,$D$6:$AN$1139,J$2,)/VLOOKUP($E126,$D$6:$AN$1139,3,))*$F126)</f>
        <v>4270151.5408166917</v>
      </c>
      <c r="K126" s="80">
        <f>IF(VLOOKUP($E126,$D$6:$AN$1139,3,)=0,0,(VLOOKUP($E126,$D$6:$AN$1139,K$2,)/VLOOKUP($E126,$D$6:$AN$1139,3,))*$F126)</f>
        <v>55207163.797099784</v>
      </c>
      <c r="L126" s="80">
        <f>IF(VLOOKUP($E126,$D$6:$AN$1139,3,)=0,0,(VLOOKUP($E126,$D$6:$AN$1139,L$2,)/VLOOKUP($E126,$D$6:$AN$1139,3,))*$F126)</f>
        <v>0</v>
      </c>
      <c r="M126" s="80">
        <f>IF(VLOOKUP($E126,$D$6:$AN$1139,3,)=0,0,(VLOOKUP($E126,$D$6:$AN$1139,M$2,)/VLOOKUP($E126,$D$6:$AN$1139,3,))*$F126)</f>
        <v>0</v>
      </c>
      <c r="N126" s="80">
        <f>IF(VLOOKUP($E126,$D$6:$AN$1139,3,)=0,0,(VLOOKUP($E126,$D$6:$AN$1139,N$2,)/VLOOKUP($E126,$D$6:$AN$1139,3,))*$F126)</f>
        <v>47551443.253770858</v>
      </c>
      <c r="O126" s="80">
        <f>IF(VLOOKUP($E126,$D$6:$AN$1139,3,)=0,0,(VLOOKUP($E126,$D$6:$AN$1139,O$2,)/VLOOKUP($E126,$D$6:$AN$1139,3,))*$F126)</f>
        <v>26692624.192818932</v>
      </c>
      <c r="P126" s="80">
        <f>IF(VLOOKUP($E126,$D$6:$AN$1139,3,)=0,0,(VLOOKUP($E126,$D$6:$AN$1139,P$2,)/VLOOKUP($E126,$D$6:$AN$1139,3,))*$F126)</f>
        <v>23597778.755243234</v>
      </c>
      <c r="Q126" s="80">
        <f>IF(VLOOKUP($E126,$D$6:$AN$1139,3,)=0,0,(VLOOKUP($E126,$D$6:$AN$1139,Q$2,)/VLOOKUP($E126,$D$6:$AN$1139,3,))*$F126)</f>
        <v>3521621.9023593892</v>
      </c>
      <c r="R126" s="80">
        <f>IF(VLOOKUP($E126,$D$6:$AN$1139,3,)=0,0,(VLOOKUP($E126,$D$6:$AN$1139,R$2,)/VLOOKUP($E126,$D$6:$AN$1139,3,))*$F126)</f>
        <v>2267070.9521898795</v>
      </c>
      <c r="S126" s="80">
        <f>IF(VLOOKUP($E126,$D$6:$AN$1139,3,)=0,0,(VLOOKUP($E126,$D$6:$AN$1139,S$2,)/VLOOKUP($E126,$D$6:$AN$1139,3,))*$F126)</f>
        <v>8596872.4452540427</v>
      </c>
      <c r="T126" s="80">
        <f>IF(VLOOKUP($E126,$D$6:$AN$1139,3,)=0,0,(VLOOKUP($E126,$D$6:$AN$1139,T$2,)/VLOOKUP($E126,$D$6:$AN$1139,3,))*$F126)</f>
        <v>197157.36012937885</v>
      </c>
      <c r="U126" s="80">
        <f>IF(VLOOKUP($E126,$D$6:$AN$1139,3,)=0,0,(VLOOKUP($E126,$D$6:$AN$1139,U$2,)/VLOOKUP($E126,$D$6:$AN$1139,3,))*$F126)</f>
        <v>149733.66639703163</v>
      </c>
      <c r="V126" s="80">
        <f>IF(VLOOKUP($E126,$D$6:$AN$1139,3,)=0,0,(VLOOKUP($E126,$D$6:$AN$1139,V$2,)/VLOOKUP($E126,$D$6:$AN$1139,3,))*$F126)</f>
        <v>0</v>
      </c>
      <c r="W126" s="80">
        <f>IF(VLOOKUP($E126,$D$6:$AN$1139,3,)=0,0,(VLOOKUP($E126,$D$6:$AN$1139,W$2,)/VLOOKUP($E126,$D$6:$AN$1139,3,))*$F126)</f>
        <v>0</v>
      </c>
      <c r="X126" s="64">
        <f>IF(VLOOKUP($E126,$D$6:$AN$1139,3,)=0,0,(VLOOKUP($E126,$D$6:$AN$1139,X$2,)/VLOOKUP($E126,$D$6:$AN$1139,3,))*$F126)</f>
        <v>0</v>
      </c>
      <c r="Y126" s="64">
        <f>IF(VLOOKUP($E126,$D$6:$AN$1139,3,)=0,0,(VLOOKUP($E126,$D$6:$AN$1139,Y$2,)/VLOOKUP($E126,$D$6:$AN$1139,3,))*$F126)</f>
        <v>0</v>
      </c>
      <c r="Z126" s="64">
        <f>IF(VLOOKUP($E126,$D$6:$AN$1139,3,)=0,0,(VLOOKUP($E126,$D$6:$AN$1139,Z$2,)/VLOOKUP($E126,$D$6:$AN$1139,3,))*$F126)</f>
        <v>0</v>
      </c>
      <c r="AA126" s="64">
        <f t="shared" si="22"/>
        <v>436390251.54308921</v>
      </c>
      <c r="AB126" s="59" t="str">
        <f t="shared" si="23"/>
        <v>ok</v>
      </c>
    </row>
    <row r="127" spans="1:28">
      <c r="A127" s="69" t="s">
        <v>1286</v>
      </c>
      <c r="C127" s="61" t="s">
        <v>1006</v>
      </c>
      <c r="D127" s="61" t="s">
        <v>430</v>
      </c>
      <c r="E127" s="61" t="s">
        <v>192</v>
      </c>
      <c r="F127" s="80">
        <f>VLOOKUP(C127,'Functional Assignment'!$C$2:$AP$778,'Functional Assignment'!$J$2,)</f>
        <v>395655144.4928484</v>
      </c>
      <c r="G127" s="80">
        <f>IF(VLOOKUP($E127,$D$6:$AN$1139,3,)=0,0,(VLOOKUP($E127,$D$6:$AN$1139,G$2,)/VLOOKUP($E127,$D$6:$AN$1139,3,))*$F127)</f>
        <v>186962987.82727721</v>
      </c>
      <c r="H127" s="80">
        <f>IF(VLOOKUP($E127,$D$6:$AN$1139,3,)=0,0,(VLOOKUP($E127,$D$6:$AN$1139,H$2,)/VLOOKUP($E127,$D$6:$AN$1139,3,))*$F127)</f>
        <v>54476177.047409557</v>
      </c>
      <c r="I127" s="80">
        <f>IF(VLOOKUP($E127,$D$6:$AN$1139,3,)=0,0,(VLOOKUP($E127,$D$6:$AN$1139,I$2,)/VLOOKUP($E127,$D$6:$AN$1139,3,))*$F127)</f>
        <v>0</v>
      </c>
      <c r="J127" s="80">
        <f>IF(VLOOKUP($E127,$D$6:$AN$1139,3,)=0,0,(VLOOKUP($E127,$D$6:$AN$1139,J$2,)/VLOOKUP($E127,$D$6:$AN$1139,3,))*$F127)</f>
        <v>4638297.5722020958</v>
      </c>
      <c r="K127" s="80">
        <f>IF(VLOOKUP($E127,$D$6:$AN$1139,3,)=0,0,(VLOOKUP($E127,$D$6:$AN$1139,K$2,)/VLOOKUP($E127,$D$6:$AN$1139,3,))*$F127)</f>
        <v>57747538.434769206</v>
      </c>
      <c r="L127" s="80">
        <f>IF(VLOOKUP($E127,$D$6:$AN$1139,3,)=0,0,(VLOOKUP($E127,$D$6:$AN$1139,L$2,)/VLOOKUP($E127,$D$6:$AN$1139,3,))*$F127)</f>
        <v>0</v>
      </c>
      <c r="M127" s="80">
        <f>IF(VLOOKUP($E127,$D$6:$AN$1139,3,)=0,0,(VLOOKUP($E127,$D$6:$AN$1139,M$2,)/VLOOKUP($E127,$D$6:$AN$1139,3,))*$F127)</f>
        <v>0</v>
      </c>
      <c r="N127" s="80">
        <f>IF(VLOOKUP($E127,$D$6:$AN$1139,3,)=0,0,(VLOOKUP($E127,$D$6:$AN$1139,N$2,)/VLOOKUP($E127,$D$6:$AN$1139,3,))*$F127)</f>
        <v>48509499.509666815</v>
      </c>
      <c r="O127" s="80">
        <f>IF(VLOOKUP($E127,$D$6:$AN$1139,3,)=0,0,(VLOOKUP($E127,$D$6:$AN$1139,O$2,)/VLOOKUP($E127,$D$6:$AN$1139,3,))*$F127)</f>
        <v>28371289.582030274</v>
      </c>
      <c r="P127" s="80">
        <f>IF(VLOOKUP($E127,$D$6:$AN$1139,3,)=0,0,(VLOOKUP($E127,$D$6:$AN$1139,P$2,)/VLOOKUP($E127,$D$6:$AN$1139,3,))*$F127)</f>
        <v>10853497.684431976</v>
      </c>
      <c r="Q127" s="80">
        <f>IF(VLOOKUP($E127,$D$6:$AN$1139,3,)=0,0,(VLOOKUP($E127,$D$6:$AN$1139,Q$2,)/VLOOKUP($E127,$D$6:$AN$1139,3,))*$F127)</f>
        <v>2379402.6348884883</v>
      </c>
      <c r="R127" s="80">
        <f>IF(VLOOKUP($E127,$D$6:$AN$1139,3,)=0,0,(VLOOKUP($E127,$D$6:$AN$1139,R$2,)/VLOOKUP($E127,$D$6:$AN$1139,3,))*$F127)</f>
        <v>1662600.3715933408</v>
      </c>
      <c r="S127" s="80">
        <f>IF(VLOOKUP($E127,$D$6:$AN$1139,3,)=0,0,(VLOOKUP($E127,$D$6:$AN$1139,S$2,)/VLOOKUP($E127,$D$6:$AN$1139,3,))*$F127)</f>
        <v>0</v>
      </c>
      <c r="T127" s="80">
        <f>IF(VLOOKUP($E127,$D$6:$AN$1139,3,)=0,0,(VLOOKUP($E127,$D$6:$AN$1139,T$2,)/VLOOKUP($E127,$D$6:$AN$1139,3,))*$F127)</f>
        <v>0</v>
      </c>
      <c r="U127" s="80">
        <f>IF(VLOOKUP($E127,$D$6:$AN$1139,3,)=0,0,(VLOOKUP($E127,$D$6:$AN$1139,U$2,)/VLOOKUP($E127,$D$6:$AN$1139,3,))*$F127)</f>
        <v>53853.828579448178</v>
      </c>
      <c r="V127" s="80">
        <f>IF(VLOOKUP($E127,$D$6:$AN$1139,3,)=0,0,(VLOOKUP($E127,$D$6:$AN$1139,V$2,)/VLOOKUP($E127,$D$6:$AN$1139,3,))*$F127)</f>
        <v>0</v>
      </c>
      <c r="W127" s="80">
        <f>IF(VLOOKUP($E127,$D$6:$AN$1139,3,)=0,0,(VLOOKUP($E127,$D$6:$AN$1139,W$2,)/VLOOKUP($E127,$D$6:$AN$1139,3,))*$F127)</f>
        <v>0</v>
      </c>
      <c r="X127" s="64">
        <f>IF(VLOOKUP($E127,$D$6:$AN$1139,3,)=0,0,(VLOOKUP($E127,$D$6:$AN$1139,X$2,)/VLOOKUP($E127,$D$6:$AN$1139,3,))*$F127)</f>
        <v>0</v>
      </c>
      <c r="Y127" s="64">
        <f>IF(VLOOKUP($E127,$D$6:$AN$1139,3,)=0,0,(VLOOKUP($E127,$D$6:$AN$1139,Y$2,)/VLOOKUP($E127,$D$6:$AN$1139,3,))*$F127)</f>
        <v>0</v>
      </c>
      <c r="Z127" s="64">
        <f>IF(VLOOKUP($E127,$D$6:$AN$1139,3,)=0,0,(VLOOKUP($E127,$D$6:$AN$1139,Z$2,)/VLOOKUP($E127,$D$6:$AN$1139,3,))*$F127)</f>
        <v>0</v>
      </c>
      <c r="AA127" s="64">
        <f t="shared" si="22"/>
        <v>395655144.4928484</v>
      </c>
      <c r="AB127" s="59" t="str">
        <f t="shared" si="23"/>
        <v>ok</v>
      </c>
    </row>
    <row r="128" spans="1:28">
      <c r="A128" s="69" t="s">
        <v>1287</v>
      </c>
      <c r="C128" s="61" t="s">
        <v>1006</v>
      </c>
      <c r="D128" s="61" t="s">
        <v>431</v>
      </c>
      <c r="E128" s="61" t="s">
        <v>1114</v>
      </c>
      <c r="F128" s="80">
        <f>VLOOKUP(C128,'Functional Assignment'!$C$2:$AP$778,'Functional Assignment'!$K$2,)</f>
        <v>54582124.401785523</v>
      </c>
      <c r="G128" s="80">
        <f>IF(VLOOKUP($E128,$D$6:$AN$1139,3,)=0,0,(VLOOKUP($E128,$D$6:$AN$1139,G$2,)/VLOOKUP($E128,$D$6:$AN$1139,3,))*$F128)</f>
        <v>19485352.335027497</v>
      </c>
      <c r="H128" s="80">
        <f>IF(VLOOKUP($E128,$D$6:$AN$1139,3,)=0,0,(VLOOKUP($E128,$D$6:$AN$1139,H$2,)/VLOOKUP($E128,$D$6:$AN$1139,3,))*$F128)</f>
        <v>6323848.2682743678</v>
      </c>
      <c r="I128" s="80">
        <f>IF(VLOOKUP($E128,$D$6:$AN$1139,3,)=0,0,(VLOOKUP($E128,$D$6:$AN$1139,I$2,)/VLOOKUP($E128,$D$6:$AN$1139,3,))*$F128)</f>
        <v>0</v>
      </c>
      <c r="J128" s="80">
        <f>IF(VLOOKUP($E128,$D$6:$AN$1139,3,)=0,0,(VLOOKUP($E128,$D$6:$AN$1139,J$2,)/VLOOKUP($E128,$D$6:$AN$1139,3,))*$F128)</f>
        <v>728288.56909196812</v>
      </c>
      <c r="K128" s="80">
        <f>IF(VLOOKUP($E128,$D$6:$AN$1139,3,)=0,0,(VLOOKUP($E128,$D$6:$AN$1139,K$2,)/VLOOKUP($E128,$D$6:$AN$1139,3,))*$F128)</f>
        <v>8977304.6717738248</v>
      </c>
      <c r="L128" s="80">
        <f>IF(VLOOKUP($E128,$D$6:$AN$1139,3,)=0,0,(VLOOKUP($E128,$D$6:$AN$1139,L$2,)/VLOOKUP($E128,$D$6:$AN$1139,3,))*$F128)</f>
        <v>0</v>
      </c>
      <c r="M128" s="80">
        <f>IF(VLOOKUP($E128,$D$6:$AN$1139,3,)=0,0,(VLOOKUP($E128,$D$6:$AN$1139,M$2,)/VLOOKUP($E128,$D$6:$AN$1139,3,))*$F128)</f>
        <v>0</v>
      </c>
      <c r="N128" s="80">
        <f>IF(VLOOKUP($E128,$D$6:$AN$1139,3,)=0,0,(VLOOKUP($E128,$D$6:$AN$1139,N$2,)/VLOOKUP($E128,$D$6:$AN$1139,3,))*$F128)</f>
        <v>9131497.1080714576</v>
      </c>
      <c r="O128" s="80">
        <f>IF(VLOOKUP($E128,$D$6:$AN$1139,3,)=0,0,(VLOOKUP($E128,$D$6:$AN$1139,O$2,)/VLOOKUP($E128,$D$6:$AN$1139,3,))*$F128)</f>
        <v>4750991.0704411957</v>
      </c>
      <c r="P128" s="80">
        <f>IF(VLOOKUP($E128,$D$6:$AN$1139,3,)=0,0,(VLOOKUP($E128,$D$6:$AN$1139,P$2,)/VLOOKUP($E128,$D$6:$AN$1139,3,))*$F128)</f>
        <v>3844201.9333236148</v>
      </c>
      <c r="Q128" s="80">
        <f>IF(VLOOKUP($E128,$D$6:$AN$1139,3,)=0,0,(VLOOKUP($E128,$D$6:$AN$1139,Q$2,)/VLOOKUP($E128,$D$6:$AN$1139,3,))*$F128)</f>
        <v>491079.67583820404</v>
      </c>
      <c r="R128" s="80">
        <f>IF(VLOOKUP($E128,$D$6:$AN$1139,3,)=0,0,(VLOOKUP($E128,$D$6:$AN$1139,R$2,)/VLOOKUP($E128,$D$6:$AN$1139,3,))*$F128)</f>
        <v>257315.25767326905</v>
      </c>
      <c r="S128" s="80">
        <f>IF(VLOOKUP($E128,$D$6:$AN$1139,3,)=0,0,(VLOOKUP($E128,$D$6:$AN$1139,S$2,)/VLOOKUP($E128,$D$6:$AN$1139,3,))*$F128)</f>
        <v>562351.26807263051</v>
      </c>
      <c r="T128" s="80">
        <f>IF(VLOOKUP($E128,$D$6:$AN$1139,3,)=0,0,(VLOOKUP($E128,$D$6:$AN$1139,T$2,)/VLOOKUP($E128,$D$6:$AN$1139,3,))*$F128)</f>
        <v>15721.173696748478</v>
      </c>
      <c r="U128" s="80">
        <f>IF(VLOOKUP($E128,$D$6:$AN$1139,3,)=0,0,(VLOOKUP($E128,$D$6:$AN$1139,U$2,)/VLOOKUP($E128,$D$6:$AN$1139,3,))*$F128)</f>
        <v>14173.070500744838</v>
      </c>
      <c r="V128" s="80">
        <f>IF(VLOOKUP($E128,$D$6:$AN$1139,3,)=0,0,(VLOOKUP($E128,$D$6:$AN$1139,V$2,)/VLOOKUP($E128,$D$6:$AN$1139,3,))*$F128)</f>
        <v>0</v>
      </c>
      <c r="W128" s="80">
        <f>IF(VLOOKUP($E128,$D$6:$AN$1139,3,)=0,0,(VLOOKUP($E128,$D$6:$AN$1139,W$2,)/VLOOKUP($E128,$D$6:$AN$1139,3,))*$F128)</f>
        <v>0</v>
      </c>
      <c r="X128" s="64">
        <f>IF(VLOOKUP($E128,$D$6:$AN$1139,3,)=0,0,(VLOOKUP($E128,$D$6:$AN$1139,X$2,)/VLOOKUP($E128,$D$6:$AN$1139,3,))*$F128)</f>
        <v>0</v>
      </c>
      <c r="Y128" s="64">
        <f>IF(VLOOKUP($E128,$D$6:$AN$1139,3,)=0,0,(VLOOKUP($E128,$D$6:$AN$1139,Y$2,)/VLOOKUP($E128,$D$6:$AN$1139,3,))*$F128)</f>
        <v>0</v>
      </c>
      <c r="Z128" s="64">
        <f>IF(VLOOKUP($E128,$D$6:$AN$1139,3,)=0,0,(VLOOKUP($E128,$D$6:$AN$1139,Z$2,)/VLOOKUP($E128,$D$6:$AN$1139,3,))*$F128)</f>
        <v>0</v>
      </c>
      <c r="AA128" s="64">
        <f t="shared" si="22"/>
        <v>54582124.401785515</v>
      </c>
      <c r="AB128" s="59" t="str">
        <f t="shared" si="23"/>
        <v>ok</v>
      </c>
    </row>
    <row r="129" spans="1:28">
      <c r="A129" s="69" t="s">
        <v>1288</v>
      </c>
      <c r="C129" s="61" t="s">
        <v>1006</v>
      </c>
      <c r="D129" s="61" t="s">
        <v>432</v>
      </c>
      <c r="E129" s="61" t="s">
        <v>1114</v>
      </c>
      <c r="F129" s="80">
        <f>VLOOKUP(C129,'Functional Assignment'!$C$2:$AP$778,'Functional Assignment'!$L$2,)</f>
        <v>0</v>
      </c>
      <c r="G129" s="80">
        <f>IF(VLOOKUP($E129,$D$6:$AN$1139,3,)=0,0,(VLOOKUP($E129,$D$6:$AN$1139,G$2,)/VLOOKUP($E129,$D$6:$AN$1139,3,))*$F129)</f>
        <v>0</v>
      </c>
      <c r="H129" s="80">
        <f>IF(VLOOKUP($E129,$D$6:$AN$1139,3,)=0,0,(VLOOKUP($E129,$D$6:$AN$1139,H$2,)/VLOOKUP($E129,$D$6:$AN$1139,3,))*$F129)</f>
        <v>0</v>
      </c>
      <c r="I129" s="80">
        <f>IF(VLOOKUP($E129,$D$6:$AN$1139,3,)=0,0,(VLOOKUP($E129,$D$6:$AN$1139,I$2,)/VLOOKUP($E129,$D$6:$AN$1139,3,))*$F129)</f>
        <v>0</v>
      </c>
      <c r="J129" s="80">
        <f>IF(VLOOKUP($E129,$D$6:$AN$1139,3,)=0,0,(VLOOKUP($E129,$D$6:$AN$1139,J$2,)/VLOOKUP($E129,$D$6:$AN$1139,3,))*$F129)</f>
        <v>0</v>
      </c>
      <c r="K129" s="80">
        <f>IF(VLOOKUP($E129,$D$6:$AN$1139,3,)=0,0,(VLOOKUP($E129,$D$6:$AN$1139,K$2,)/VLOOKUP($E129,$D$6:$AN$1139,3,))*$F129)</f>
        <v>0</v>
      </c>
      <c r="L129" s="80">
        <f>IF(VLOOKUP($E129,$D$6:$AN$1139,3,)=0,0,(VLOOKUP($E129,$D$6:$AN$1139,L$2,)/VLOOKUP($E129,$D$6:$AN$1139,3,))*$F129)</f>
        <v>0</v>
      </c>
      <c r="M129" s="80">
        <f>IF(VLOOKUP($E129,$D$6:$AN$1139,3,)=0,0,(VLOOKUP($E129,$D$6:$AN$1139,M$2,)/VLOOKUP($E129,$D$6:$AN$1139,3,))*$F129)</f>
        <v>0</v>
      </c>
      <c r="N129" s="80">
        <f>IF(VLOOKUP($E129,$D$6:$AN$1139,3,)=0,0,(VLOOKUP($E129,$D$6:$AN$1139,N$2,)/VLOOKUP($E129,$D$6:$AN$1139,3,))*$F129)</f>
        <v>0</v>
      </c>
      <c r="O129" s="80">
        <f>IF(VLOOKUP($E129,$D$6:$AN$1139,3,)=0,0,(VLOOKUP($E129,$D$6:$AN$1139,O$2,)/VLOOKUP($E129,$D$6:$AN$1139,3,))*$F129)</f>
        <v>0</v>
      </c>
      <c r="P129" s="80">
        <f>IF(VLOOKUP($E129,$D$6:$AN$1139,3,)=0,0,(VLOOKUP($E129,$D$6:$AN$1139,P$2,)/VLOOKUP($E129,$D$6:$AN$1139,3,))*$F129)</f>
        <v>0</v>
      </c>
      <c r="Q129" s="80">
        <f>IF(VLOOKUP($E129,$D$6:$AN$1139,3,)=0,0,(VLOOKUP($E129,$D$6:$AN$1139,Q$2,)/VLOOKUP($E129,$D$6:$AN$1139,3,))*$F129)</f>
        <v>0</v>
      </c>
      <c r="R129" s="80">
        <f>IF(VLOOKUP($E129,$D$6:$AN$1139,3,)=0,0,(VLOOKUP($E129,$D$6:$AN$1139,R$2,)/VLOOKUP($E129,$D$6:$AN$1139,3,))*$F129)</f>
        <v>0</v>
      </c>
      <c r="S129" s="80">
        <f>IF(VLOOKUP($E129,$D$6:$AN$1139,3,)=0,0,(VLOOKUP($E129,$D$6:$AN$1139,S$2,)/VLOOKUP($E129,$D$6:$AN$1139,3,))*$F129)</f>
        <v>0</v>
      </c>
      <c r="T129" s="80">
        <f>IF(VLOOKUP($E129,$D$6:$AN$1139,3,)=0,0,(VLOOKUP($E129,$D$6:$AN$1139,T$2,)/VLOOKUP($E129,$D$6:$AN$1139,3,))*$F129)</f>
        <v>0</v>
      </c>
      <c r="U129" s="80">
        <f>IF(VLOOKUP($E129,$D$6:$AN$1139,3,)=0,0,(VLOOKUP($E129,$D$6:$AN$1139,U$2,)/VLOOKUP($E129,$D$6:$AN$1139,3,))*$F129)</f>
        <v>0</v>
      </c>
      <c r="V129" s="80">
        <f>IF(VLOOKUP($E129,$D$6:$AN$1139,3,)=0,0,(VLOOKUP($E129,$D$6:$AN$1139,V$2,)/VLOOKUP($E129,$D$6:$AN$1139,3,))*$F129)</f>
        <v>0</v>
      </c>
      <c r="W129" s="80">
        <f>IF(VLOOKUP($E129,$D$6:$AN$1139,3,)=0,0,(VLOOKUP($E129,$D$6:$AN$1139,W$2,)/VLOOKUP($E129,$D$6:$AN$1139,3,))*$F129)</f>
        <v>0</v>
      </c>
      <c r="X129" s="64">
        <f>IF(VLOOKUP($E129,$D$6:$AN$1139,3,)=0,0,(VLOOKUP($E129,$D$6:$AN$1139,X$2,)/VLOOKUP($E129,$D$6:$AN$1139,3,))*$F129)</f>
        <v>0</v>
      </c>
      <c r="Y129" s="64">
        <f>IF(VLOOKUP($E129,$D$6:$AN$1139,3,)=0,0,(VLOOKUP($E129,$D$6:$AN$1139,Y$2,)/VLOOKUP($E129,$D$6:$AN$1139,3,))*$F129)</f>
        <v>0</v>
      </c>
      <c r="Z129" s="64">
        <f>IF(VLOOKUP($E129,$D$6:$AN$1139,3,)=0,0,(VLOOKUP($E129,$D$6:$AN$1139,Z$2,)/VLOOKUP($E129,$D$6:$AN$1139,3,))*$F129)</f>
        <v>0</v>
      </c>
      <c r="AA129" s="64">
        <f t="shared" si="22"/>
        <v>0</v>
      </c>
      <c r="AB129" s="59" t="str">
        <f t="shared" si="23"/>
        <v>ok</v>
      </c>
    </row>
    <row r="130" spans="1:28">
      <c r="A130" s="69" t="s">
        <v>1288</v>
      </c>
      <c r="C130" s="61" t="s">
        <v>1006</v>
      </c>
      <c r="D130" s="61" t="s">
        <v>433</v>
      </c>
      <c r="E130" s="61" t="s">
        <v>1114</v>
      </c>
      <c r="F130" s="80">
        <f>VLOOKUP(C130,'Functional Assignment'!$C$2:$AP$778,'Functional Assignment'!$M$2,)</f>
        <v>0</v>
      </c>
      <c r="G130" s="80">
        <f>IF(VLOOKUP($E130,$D$6:$AN$1139,3,)=0,0,(VLOOKUP($E130,$D$6:$AN$1139,G$2,)/VLOOKUP($E130,$D$6:$AN$1139,3,))*$F130)</f>
        <v>0</v>
      </c>
      <c r="H130" s="80">
        <f>IF(VLOOKUP($E130,$D$6:$AN$1139,3,)=0,0,(VLOOKUP($E130,$D$6:$AN$1139,H$2,)/VLOOKUP($E130,$D$6:$AN$1139,3,))*$F130)</f>
        <v>0</v>
      </c>
      <c r="I130" s="80">
        <f>IF(VLOOKUP($E130,$D$6:$AN$1139,3,)=0,0,(VLOOKUP($E130,$D$6:$AN$1139,I$2,)/VLOOKUP($E130,$D$6:$AN$1139,3,))*$F130)</f>
        <v>0</v>
      </c>
      <c r="J130" s="80">
        <f>IF(VLOOKUP($E130,$D$6:$AN$1139,3,)=0,0,(VLOOKUP($E130,$D$6:$AN$1139,J$2,)/VLOOKUP($E130,$D$6:$AN$1139,3,))*$F130)</f>
        <v>0</v>
      </c>
      <c r="K130" s="80">
        <f>IF(VLOOKUP($E130,$D$6:$AN$1139,3,)=0,0,(VLOOKUP($E130,$D$6:$AN$1139,K$2,)/VLOOKUP($E130,$D$6:$AN$1139,3,))*$F130)</f>
        <v>0</v>
      </c>
      <c r="L130" s="80">
        <f>IF(VLOOKUP($E130,$D$6:$AN$1139,3,)=0,0,(VLOOKUP($E130,$D$6:$AN$1139,L$2,)/VLOOKUP($E130,$D$6:$AN$1139,3,))*$F130)</f>
        <v>0</v>
      </c>
      <c r="M130" s="80">
        <f>IF(VLOOKUP($E130,$D$6:$AN$1139,3,)=0,0,(VLOOKUP($E130,$D$6:$AN$1139,M$2,)/VLOOKUP($E130,$D$6:$AN$1139,3,))*$F130)</f>
        <v>0</v>
      </c>
      <c r="N130" s="80">
        <f>IF(VLOOKUP($E130,$D$6:$AN$1139,3,)=0,0,(VLOOKUP($E130,$D$6:$AN$1139,N$2,)/VLOOKUP($E130,$D$6:$AN$1139,3,))*$F130)</f>
        <v>0</v>
      </c>
      <c r="O130" s="80">
        <f>IF(VLOOKUP($E130,$D$6:$AN$1139,3,)=0,0,(VLOOKUP($E130,$D$6:$AN$1139,O$2,)/VLOOKUP($E130,$D$6:$AN$1139,3,))*$F130)</f>
        <v>0</v>
      </c>
      <c r="P130" s="80">
        <f>IF(VLOOKUP($E130,$D$6:$AN$1139,3,)=0,0,(VLOOKUP($E130,$D$6:$AN$1139,P$2,)/VLOOKUP($E130,$D$6:$AN$1139,3,))*$F130)</f>
        <v>0</v>
      </c>
      <c r="Q130" s="80">
        <f>IF(VLOOKUP($E130,$D$6:$AN$1139,3,)=0,0,(VLOOKUP($E130,$D$6:$AN$1139,Q$2,)/VLOOKUP($E130,$D$6:$AN$1139,3,))*$F130)</f>
        <v>0</v>
      </c>
      <c r="R130" s="80">
        <f>IF(VLOOKUP($E130,$D$6:$AN$1139,3,)=0,0,(VLOOKUP($E130,$D$6:$AN$1139,R$2,)/VLOOKUP($E130,$D$6:$AN$1139,3,))*$F130)</f>
        <v>0</v>
      </c>
      <c r="S130" s="80">
        <f>IF(VLOOKUP($E130,$D$6:$AN$1139,3,)=0,0,(VLOOKUP($E130,$D$6:$AN$1139,S$2,)/VLOOKUP($E130,$D$6:$AN$1139,3,))*$F130)</f>
        <v>0</v>
      </c>
      <c r="T130" s="80">
        <f>IF(VLOOKUP($E130,$D$6:$AN$1139,3,)=0,0,(VLOOKUP($E130,$D$6:$AN$1139,T$2,)/VLOOKUP($E130,$D$6:$AN$1139,3,))*$F130)</f>
        <v>0</v>
      </c>
      <c r="U130" s="80">
        <f>IF(VLOOKUP($E130,$D$6:$AN$1139,3,)=0,0,(VLOOKUP($E130,$D$6:$AN$1139,U$2,)/VLOOKUP($E130,$D$6:$AN$1139,3,))*$F130)</f>
        <v>0</v>
      </c>
      <c r="V130" s="80">
        <f>IF(VLOOKUP($E130,$D$6:$AN$1139,3,)=0,0,(VLOOKUP($E130,$D$6:$AN$1139,V$2,)/VLOOKUP($E130,$D$6:$AN$1139,3,))*$F130)</f>
        <v>0</v>
      </c>
      <c r="W130" s="80">
        <f>IF(VLOOKUP($E130,$D$6:$AN$1139,3,)=0,0,(VLOOKUP($E130,$D$6:$AN$1139,W$2,)/VLOOKUP($E130,$D$6:$AN$1139,3,))*$F130)</f>
        <v>0</v>
      </c>
      <c r="X130" s="64">
        <f>IF(VLOOKUP($E130,$D$6:$AN$1139,3,)=0,0,(VLOOKUP($E130,$D$6:$AN$1139,X$2,)/VLOOKUP($E130,$D$6:$AN$1139,3,))*$F130)</f>
        <v>0</v>
      </c>
      <c r="Y130" s="64">
        <f>IF(VLOOKUP($E130,$D$6:$AN$1139,3,)=0,0,(VLOOKUP($E130,$D$6:$AN$1139,Y$2,)/VLOOKUP($E130,$D$6:$AN$1139,3,))*$F130)</f>
        <v>0</v>
      </c>
      <c r="Z130" s="64">
        <f>IF(VLOOKUP($E130,$D$6:$AN$1139,3,)=0,0,(VLOOKUP($E130,$D$6:$AN$1139,Z$2,)/VLOOKUP($E130,$D$6:$AN$1139,3,))*$F130)</f>
        <v>0</v>
      </c>
      <c r="AA130" s="64">
        <f t="shared" si="22"/>
        <v>0</v>
      </c>
      <c r="AB130" s="59" t="str">
        <f t="shared" si="23"/>
        <v>ok</v>
      </c>
    </row>
    <row r="131" spans="1:28">
      <c r="A131" s="61" t="s">
        <v>392</v>
      </c>
      <c r="D131" s="61" t="s">
        <v>1126</v>
      </c>
      <c r="F131" s="77">
        <f>SUM(F125:F130)</f>
        <v>1334453416.0661948</v>
      </c>
      <c r="G131" s="77">
        <f t="shared" ref="G131:P131" si="24">SUM(G125:G130)</f>
        <v>594854703.31760061</v>
      </c>
      <c r="H131" s="77">
        <f t="shared" si="24"/>
        <v>148487124.54400426</v>
      </c>
      <c r="I131" s="77">
        <f t="shared" si="24"/>
        <v>0</v>
      </c>
      <c r="J131" s="77">
        <f t="shared" si="24"/>
        <v>15612073.379509917</v>
      </c>
      <c r="K131" s="77">
        <f t="shared" si="24"/>
        <v>195587431.55675423</v>
      </c>
      <c r="L131" s="77">
        <f t="shared" si="24"/>
        <v>0</v>
      </c>
      <c r="M131" s="77">
        <f t="shared" si="24"/>
        <v>0</v>
      </c>
      <c r="N131" s="77">
        <f t="shared" si="24"/>
        <v>180112953.57009441</v>
      </c>
      <c r="O131" s="77">
        <f>SUM(O125:O130)</f>
        <v>98795008.839807019</v>
      </c>
      <c r="P131" s="77">
        <f t="shared" si="24"/>
        <v>69835714.692723885</v>
      </c>
      <c r="Q131" s="77">
        <f t="shared" ref="Q131:W131" si="25">SUM(Q125:Q130)</f>
        <v>10421227.733601611</v>
      </c>
      <c r="R131" s="77">
        <f t="shared" si="25"/>
        <v>6298163.3595038243</v>
      </c>
      <c r="S131" s="77">
        <f t="shared" si="25"/>
        <v>13773104.04868339</v>
      </c>
      <c r="T131" s="77">
        <f t="shared" si="25"/>
        <v>341866.41799695994</v>
      </c>
      <c r="U131" s="77">
        <f t="shared" si="25"/>
        <v>334044.60591472237</v>
      </c>
      <c r="V131" s="77">
        <f t="shared" si="25"/>
        <v>0</v>
      </c>
      <c r="W131" s="77">
        <f t="shared" si="25"/>
        <v>0</v>
      </c>
      <c r="X131" s="63">
        <f>SUM(X125:X130)</f>
        <v>0</v>
      </c>
      <c r="Y131" s="63">
        <f>SUM(Y125:Y130)</f>
        <v>0</v>
      </c>
      <c r="Z131" s="63">
        <f>SUM(Z125:Z130)</f>
        <v>0</v>
      </c>
      <c r="AA131" s="65">
        <f t="shared" si="22"/>
        <v>1334453416.066195</v>
      </c>
      <c r="AB131" s="59" t="str">
        <f t="shared" si="23"/>
        <v>ok</v>
      </c>
    </row>
    <row r="132" spans="1:28">
      <c r="F132" s="80"/>
      <c r="G132" s="80"/>
    </row>
    <row r="133" spans="1:28" ht="15">
      <c r="A133" s="66" t="s">
        <v>1154</v>
      </c>
      <c r="F133" s="80"/>
      <c r="G133" s="80"/>
    </row>
    <row r="134" spans="1:28">
      <c r="A134" s="69" t="s">
        <v>362</v>
      </c>
      <c r="C134" s="61" t="s">
        <v>1006</v>
      </c>
      <c r="D134" s="61" t="s">
        <v>434</v>
      </c>
      <c r="E134" s="61" t="s">
        <v>880</v>
      </c>
      <c r="F134" s="77">
        <f>VLOOKUP(C134,'Functional Assignment'!$C$2:$AP$778,'Functional Assignment'!$N$2,)</f>
        <v>81706634.282610521</v>
      </c>
      <c r="G134" s="77">
        <f>IF(VLOOKUP($E134,$D$6:$AN$1139,3,)=0,0,(VLOOKUP($E134,$D$6:$AN$1139,G$2,)/VLOOKUP($E134,$D$6:$AN$1139,3,))*$F134)</f>
        <v>29168570.605894886</v>
      </c>
      <c r="H134" s="77">
        <f>IF(VLOOKUP($E134,$D$6:$AN$1139,3,)=0,0,(VLOOKUP($E134,$D$6:$AN$1139,H$2,)/VLOOKUP($E134,$D$6:$AN$1139,3,))*$F134)</f>
        <v>9466475.9950313084</v>
      </c>
      <c r="I134" s="77">
        <f>IF(VLOOKUP($E134,$D$6:$AN$1139,3,)=0,0,(VLOOKUP($E134,$D$6:$AN$1139,I$2,)/VLOOKUP($E134,$D$6:$AN$1139,3,))*$F134)</f>
        <v>0</v>
      </c>
      <c r="J134" s="77">
        <f>IF(VLOOKUP($E134,$D$6:$AN$1139,3,)=0,0,(VLOOKUP($E134,$D$6:$AN$1139,J$2,)/VLOOKUP($E134,$D$6:$AN$1139,3,))*$F134)</f>
        <v>1090210.6673801306</v>
      </c>
      <c r="K134" s="77">
        <f>IF(VLOOKUP($E134,$D$6:$AN$1139,3,)=0,0,(VLOOKUP($E134,$D$6:$AN$1139,K$2,)/VLOOKUP($E134,$D$6:$AN$1139,3,))*$F134)</f>
        <v>13438563.744993787</v>
      </c>
      <c r="L134" s="77">
        <f>IF(VLOOKUP($E134,$D$6:$AN$1139,3,)=0,0,(VLOOKUP($E134,$D$6:$AN$1139,L$2,)/VLOOKUP($E134,$D$6:$AN$1139,3,))*$F134)</f>
        <v>0</v>
      </c>
      <c r="M134" s="77">
        <f>IF(VLOOKUP($E134,$D$6:$AN$1139,3,)=0,0,(VLOOKUP($E134,$D$6:$AN$1139,M$2,)/VLOOKUP($E134,$D$6:$AN$1139,3,))*$F134)</f>
        <v>0</v>
      </c>
      <c r="N134" s="77">
        <f>IF(VLOOKUP($E134,$D$6:$AN$1139,3,)=0,0,(VLOOKUP($E134,$D$6:$AN$1139,N$2,)/VLOOKUP($E134,$D$6:$AN$1139,3,))*$F134)</f>
        <v>13669381.500247546</v>
      </c>
      <c r="O134" s="77">
        <f>IF(VLOOKUP($E134,$D$6:$AN$1139,3,)=0,0,(VLOOKUP($E134,$D$6:$AN$1139,O$2,)/VLOOKUP($E134,$D$6:$AN$1139,3,))*$F134)</f>
        <v>7111989.5755657693</v>
      </c>
      <c r="P134" s="77">
        <f>IF(VLOOKUP($E134,$D$6:$AN$1139,3,)=0,0,(VLOOKUP($E134,$D$6:$AN$1139,P$2,)/VLOOKUP($E134,$D$6:$AN$1139,3,))*$F134)</f>
        <v>5754572.4338837061</v>
      </c>
      <c r="Q134" s="77">
        <f>IF(VLOOKUP($E134,$D$6:$AN$1139,3,)=0,0,(VLOOKUP($E134,$D$6:$AN$1139,Q$2,)/VLOOKUP($E134,$D$6:$AN$1139,3,))*$F134)</f>
        <v>735120.78060654341</v>
      </c>
      <c r="R134" s="77">
        <f>IF(VLOOKUP($E134,$D$6:$AN$1139,3,)=0,0,(VLOOKUP($E134,$D$6:$AN$1139,R$2,)/VLOOKUP($E134,$D$6:$AN$1139,3,))*$F134)</f>
        <v>385187.97281200963</v>
      </c>
      <c r="S134" s="77">
        <f>IF(VLOOKUP($E134,$D$6:$AN$1139,3,)=0,0,(VLOOKUP($E134,$D$6:$AN$1139,S$2,)/VLOOKUP($E134,$D$6:$AN$1139,3,))*$F134)</f>
        <v>841810.70559947263</v>
      </c>
      <c r="T134" s="77">
        <f>IF(VLOOKUP($E134,$D$6:$AN$1139,3,)=0,0,(VLOOKUP($E134,$D$6:$AN$1139,T$2,)/VLOOKUP($E134,$D$6:$AN$1139,3,))*$F134)</f>
        <v>23534.069784069659</v>
      </c>
      <c r="U134" s="77">
        <f>IF(VLOOKUP($E134,$D$6:$AN$1139,3,)=0,0,(VLOOKUP($E134,$D$6:$AN$1139,U$2,)/VLOOKUP($E134,$D$6:$AN$1139,3,))*$F134)</f>
        <v>21216.230811300276</v>
      </c>
      <c r="V134" s="77">
        <f>IF(VLOOKUP($E134,$D$6:$AN$1139,3,)=0,0,(VLOOKUP($E134,$D$6:$AN$1139,V$2,)/VLOOKUP($E134,$D$6:$AN$1139,3,))*$F134)</f>
        <v>0</v>
      </c>
      <c r="W134" s="77">
        <f>IF(VLOOKUP($E134,$D$6:$AN$1139,3,)=0,0,(VLOOKUP($E134,$D$6:$AN$1139,W$2,)/VLOOKUP($E134,$D$6:$AN$1139,3,))*$F134)</f>
        <v>0</v>
      </c>
      <c r="X134" s="63">
        <f>IF(VLOOKUP($E134,$D$6:$AN$1139,3,)=0,0,(VLOOKUP($E134,$D$6:$AN$1139,X$2,)/VLOOKUP($E134,$D$6:$AN$1139,3,))*$F134)</f>
        <v>0</v>
      </c>
      <c r="Y134" s="63">
        <f>IF(VLOOKUP($E134,$D$6:$AN$1139,3,)=0,0,(VLOOKUP($E134,$D$6:$AN$1139,Y$2,)/VLOOKUP($E134,$D$6:$AN$1139,3,))*$F134)</f>
        <v>0</v>
      </c>
      <c r="Z134" s="63">
        <f>IF(VLOOKUP($E134,$D$6:$AN$1139,3,)=0,0,(VLOOKUP($E134,$D$6:$AN$1139,Z$2,)/VLOOKUP($E134,$D$6:$AN$1139,3,))*$F134)</f>
        <v>0</v>
      </c>
      <c r="AA134" s="65">
        <f>SUM(G134:Z134)</f>
        <v>81706634.282610521</v>
      </c>
      <c r="AB134" s="59" t="str">
        <f>IF(ABS(F134-AA134)&lt;0.01,"ok","err")</f>
        <v>ok</v>
      </c>
    </row>
    <row r="135" spans="1:28">
      <c r="A135" s="69" t="s">
        <v>364</v>
      </c>
      <c r="C135" s="61" t="s">
        <v>1006</v>
      </c>
      <c r="D135" s="61" t="s">
        <v>435</v>
      </c>
      <c r="E135" s="61" t="s">
        <v>189</v>
      </c>
      <c r="F135" s="80">
        <f>VLOOKUP(C135,'Functional Assignment'!$C$2:$AP$778,'Functional Assignment'!$O$2,)</f>
        <v>79620180.600071326</v>
      </c>
      <c r="G135" s="80">
        <f>IF(VLOOKUP($E135,$D$6:$AN$1139,3,)=0,0,(VLOOKUP($E135,$D$6:$AN$1139,G$2,)/VLOOKUP($E135,$D$6:$AN$1139,3,))*$F135)</f>
        <v>41696863.87915574</v>
      </c>
      <c r="H135" s="80">
        <f>IF(VLOOKUP($E135,$D$6:$AN$1139,3,)=0,0,(VLOOKUP($E135,$D$6:$AN$1139,H$2,)/VLOOKUP($E135,$D$6:$AN$1139,3,))*$F135)</f>
        <v>6532191.830768805</v>
      </c>
      <c r="I135" s="80">
        <f>IF(VLOOKUP($E135,$D$6:$AN$1139,3,)=0,0,(VLOOKUP($E135,$D$6:$AN$1139,I$2,)/VLOOKUP($E135,$D$6:$AN$1139,3,))*$F135)</f>
        <v>0</v>
      </c>
      <c r="J135" s="80">
        <f>IF(VLOOKUP($E135,$D$6:$AN$1139,3,)=0,0,(VLOOKUP($E135,$D$6:$AN$1139,J$2,)/VLOOKUP($E135,$D$6:$AN$1139,3,))*$F135)</f>
        <v>779096.77328327566</v>
      </c>
      <c r="K135" s="80">
        <f>IF(VLOOKUP($E135,$D$6:$AN$1139,3,)=0,0,(VLOOKUP($E135,$D$6:$AN$1139,K$2,)/VLOOKUP($E135,$D$6:$AN$1139,3,))*$F135)</f>
        <v>10072645.611124018</v>
      </c>
      <c r="L135" s="80">
        <f>IF(VLOOKUP($E135,$D$6:$AN$1139,3,)=0,0,(VLOOKUP($E135,$D$6:$AN$1139,L$2,)/VLOOKUP($E135,$D$6:$AN$1139,3,))*$F135)</f>
        <v>0</v>
      </c>
      <c r="M135" s="80">
        <f>IF(VLOOKUP($E135,$D$6:$AN$1139,3,)=0,0,(VLOOKUP($E135,$D$6:$AN$1139,M$2,)/VLOOKUP($E135,$D$6:$AN$1139,3,))*$F135)</f>
        <v>0</v>
      </c>
      <c r="N135" s="80">
        <f>IF(VLOOKUP($E135,$D$6:$AN$1139,3,)=0,0,(VLOOKUP($E135,$D$6:$AN$1139,N$2,)/VLOOKUP($E135,$D$6:$AN$1139,3,))*$F135)</f>
        <v>8675845.7281565629</v>
      </c>
      <c r="O135" s="80">
        <f>IF(VLOOKUP($E135,$D$6:$AN$1139,3,)=0,0,(VLOOKUP($E135,$D$6:$AN$1139,O$2,)/VLOOKUP($E135,$D$6:$AN$1139,3,))*$F135)</f>
        <v>4870116.9455711981</v>
      </c>
      <c r="P135" s="80">
        <f>IF(VLOOKUP($E135,$D$6:$AN$1139,3,)=0,0,(VLOOKUP($E135,$D$6:$AN$1139,P$2,)/VLOOKUP($E135,$D$6:$AN$1139,3,))*$F135)</f>
        <v>4305456.8694174271</v>
      </c>
      <c r="Q135" s="80">
        <f>IF(VLOOKUP($E135,$D$6:$AN$1139,3,)=0,0,(VLOOKUP($E135,$D$6:$AN$1139,Q$2,)/VLOOKUP($E135,$D$6:$AN$1139,3,))*$F135)</f>
        <v>642526.20419348509</v>
      </c>
      <c r="R135" s="80">
        <f>IF(VLOOKUP($E135,$D$6:$AN$1139,3,)=0,0,(VLOOKUP($E135,$D$6:$AN$1139,R$2,)/VLOOKUP($E135,$D$6:$AN$1139,3,))*$F135)</f>
        <v>413631.14324452507</v>
      </c>
      <c r="S135" s="80">
        <f>IF(VLOOKUP($E135,$D$6:$AN$1139,3,)=0,0,(VLOOKUP($E135,$D$6:$AN$1139,S$2,)/VLOOKUP($E135,$D$6:$AN$1139,3,))*$F135)</f>
        <v>1568514.7279677889</v>
      </c>
      <c r="T135" s="80">
        <f>IF(VLOOKUP($E135,$D$6:$AN$1139,3,)=0,0,(VLOOKUP($E135,$D$6:$AN$1139,T$2,)/VLOOKUP($E135,$D$6:$AN$1139,3,))*$F135)</f>
        <v>35971.712394185895</v>
      </c>
      <c r="U135" s="80">
        <f>IF(VLOOKUP($E135,$D$6:$AN$1139,3,)=0,0,(VLOOKUP($E135,$D$6:$AN$1139,U$2,)/VLOOKUP($E135,$D$6:$AN$1139,3,))*$F135)</f>
        <v>27319.174794318995</v>
      </c>
      <c r="V135" s="80">
        <f>IF(VLOOKUP($E135,$D$6:$AN$1139,3,)=0,0,(VLOOKUP($E135,$D$6:$AN$1139,V$2,)/VLOOKUP($E135,$D$6:$AN$1139,3,))*$F135)</f>
        <v>0</v>
      </c>
      <c r="W135" s="80">
        <f>IF(VLOOKUP($E135,$D$6:$AN$1139,3,)=0,0,(VLOOKUP($E135,$D$6:$AN$1139,W$2,)/VLOOKUP($E135,$D$6:$AN$1139,3,))*$F135)</f>
        <v>0</v>
      </c>
      <c r="X135" s="64">
        <f>IF(VLOOKUP($E135,$D$6:$AN$1139,3,)=0,0,(VLOOKUP($E135,$D$6:$AN$1139,X$2,)/VLOOKUP($E135,$D$6:$AN$1139,3,))*$F135)</f>
        <v>0</v>
      </c>
      <c r="Y135" s="64">
        <f>IF(VLOOKUP($E135,$D$6:$AN$1139,3,)=0,0,(VLOOKUP($E135,$D$6:$AN$1139,Y$2,)/VLOOKUP($E135,$D$6:$AN$1139,3,))*$F135)</f>
        <v>0</v>
      </c>
      <c r="Z135" s="64">
        <f>IF(VLOOKUP($E135,$D$6:$AN$1139,3,)=0,0,(VLOOKUP($E135,$D$6:$AN$1139,Z$2,)/VLOOKUP($E135,$D$6:$AN$1139,3,))*$F135)</f>
        <v>0</v>
      </c>
      <c r="AA135" s="64">
        <f>SUM(G135:Z135)</f>
        <v>79620180.600071326</v>
      </c>
      <c r="AB135" s="59" t="str">
        <f>IF(ABS(F135-AA135)&lt;0.01,"ok","err")</f>
        <v>ok</v>
      </c>
    </row>
    <row r="136" spans="1:28">
      <c r="A136" s="69" t="s">
        <v>363</v>
      </c>
      <c r="C136" s="61" t="s">
        <v>1006</v>
      </c>
      <c r="D136" s="61" t="s">
        <v>436</v>
      </c>
      <c r="E136" s="61" t="s">
        <v>192</v>
      </c>
      <c r="F136" s="80">
        <f>VLOOKUP(C136,'Functional Assignment'!$C$2:$AP$778,'Functional Assignment'!$P$2,)</f>
        <v>72187987.583305091</v>
      </c>
      <c r="G136" s="80">
        <f>IF(VLOOKUP($E136,$D$6:$AN$1139,3,)=0,0,(VLOOKUP($E136,$D$6:$AN$1139,G$2,)/VLOOKUP($E136,$D$6:$AN$1139,3,))*$F136)</f>
        <v>34111730.96488592</v>
      </c>
      <c r="H136" s="80">
        <f>IF(VLOOKUP($E136,$D$6:$AN$1139,3,)=0,0,(VLOOKUP($E136,$D$6:$AN$1139,H$2,)/VLOOKUP($E136,$D$6:$AN$1139,3,))*$F136)</f>
        <v>9939275.7734138668</v>
      </c>
      <c r="I136" s="80">
        <f>IF(VLOOKUP($E136,$D$6:$AN$1139,3,)=0,0,(VLOOKUP($E136,$D$6:$AN$1139,I$2,)/VLOOKUP($E136,$D$6:$AN$1139,3,))*$F136)</f>
        <v>0</v>
      </c>
      <c r="J136" s="80">
        <f>IF(VLOOKUP($E136,$D$6:$AN$1139,3,)=0,0,(VLOOKUP($E136,$D$6:$AN$1139,J$2,)/VLOOKUP($E136,$D$6:$AN$1139,3,))*$F136)</f>
        <v>846265.6740606369</v>
      </c>
      <c r="K136" s="80">
        <f>IF(VLOOKUP($E136,$D$6:$AN$1139,3,)=0,0,(VLOOKUP($E136,$D$6:$AN$1139,K$2,)/VLOOKUP($E136,$D$6:$AN$1139,3,))*$F136)</f>
        <v>10536141.499787584</v>
      </c>
      <c r="L136" s="80">
        <f>IF(VLOOKUP($E136,$D$6:$AN$1139,3,)=0,0,(VLOOKUP($E136,$D$6:$AN$1139,L$2,)/VLOOKUP($E136,$D$6:$AN$1139,3,))*$F136)</f>
        <v>0</v>
      </c>
      <c r="M136" s="80">
        <f>IF(VLOOKUP($E136,$D$6:$AN$1139,3,)=0,0,(VLOOKUP($E136,$D$6:$AN$1139,M$2,)/VLOOKUP($E136,$D$6:$AN$1139,3,))*$F136)</f>
        <v>0</v>
      </c>
      <c r="N136" s="80">
        <f>IF(VLOOKUP($E136,$D$6:$AN$1139,3,)=0,0,(VLOOKUP($E136,$D$6:$AN$1139,N$2,)/VLOOKUP($E136,$D$6:$AN$1139,3,))*$F136)</f>
        <v>8850644.8027228136</v>
      </c>
      <c r="O136" s="80">
        <f>IF(VLOOKUP($E136,$D$6:$AN$1139,3,)=0,0,(VLOOKUP($E136,$D$6:$AN$1139,O$2,)/VLOOKUP($E136,$D$6:$AN$1139,3,))*$F136)</f>
        <v>5176392.4432100346</v>
      </c>
      <c r="P136" s="80">
        <f>IF(VLOOKUP($E136,$D$6:$AN$1139,3,)=0,0,(VLOOKUP($E136,$D$6:$AN$1139,P$2,)/VLOOKUP($E136,$D$6:$AN$1139,3,))*$F136)</f>
        <v>1980240.0322217166</v>
      </c>
      <c r="Q136" s="80">
        <f>IF(VLOOKUP($E136,$D$6:$AN$1139,3,)=0,0,(VLOOKUP($E136,$D$6:$AN$1139,Q$2,)/VLOOKUP($E136,$D$6:$AN$1139,3,))*$F136)</f>
        <v>434126.25932914752</v>
      </c>
      <c r="R136" s="80">
        <f>IF(VLOOKUP($E136,$D$6:$AN$1139,3,)=0,0,(VLOOKUP($E136,$D$6:$AN$1139,R$2,)/VLOOKUP($E136,$D$6:$AN$1139,3,))*$F136)</f>
        <v>303344.40648919181</v>
      </c>
      <c r="S136" s="80">
        <f>IF(VLOOKUP($E136,$D$6:$AN$1139,3,)=0,0,(VLOOKUP($E136,$D$6:$AN$1139,S$2,)/VLOOKUP($E136,$D$6:$AN$1139,3,))*$F136)</f>
        <v>0</v>
      </c>
      <c r="T136" s="80">
        <f>IF(VLOOKUP($E136,$D$6:$AN$1139,3,)=0,0,(VLOOKUP($E136,$D$6:$AN$1139,T$2,)/VLOOKUP($E136,$D$6:$AN$1139,3,))*$F136)</f>
        <v>0</v>
      </c>
      <c r="U136" s="80">
        <f>IF(VLOOKUP($E136,$D$6:$AN$1139,3,)=0,0,(VLOOKUP($E136,$D$6:$AN$1139,U$2,)/VLOOKUP($E136,$D$6:$AN$1139,3,))*$F136)</f>
        <v>9825.7271841865695</v>
      </c>
      <c r="V136" s="80">
        <f>IF(VLOOKUP($E136,$D$6:$AN$1139,3,)=0,0,(VLOOKUP($E136,$D$6:$AN$1139,V$2,)/VLOOKUP($E136,$D$6:$AN$1139,3,))*$F136)</f>
        <v>0</v>
      </c>
      <c r="W136" s="80">
        <f>IF(VLOOKUP($E136,$D$6:$AN$1139,3,)=0,0,(VLOOKUP($E136,$D$6:$AN$1139,W$2,)/VLOOKUP($E136,$D$6:$AN$1139,3,))*$F136)</f>
        <v>0</v>
      </c>
      <c r="X136" s="64">
        <f>IF(VLOOKUP($E136,$D$6:$AN$1139,3,)=0,0,(VLOOKUP($E136,$D$6:$AN$1139,X$2,)/VLOOKUP($E136,$D$6:$AN$1139,3,))*$F136)</f>
        <v>0</v>
      </c>
      <c r="Y136" s="64">
        <f>IF(VLOOKUP($E136,$D$6:$AN$1139,3,)=0,0,(VLOOKUP($E136,$D$6:$AN$1139,Y$2,)/VLOOKUP($E136,$D$6:$AN$1139,3,))*$F136)</f>
        <v>0</v>
      </c>
      <c r="Z136" s="64">
        <f>IF(VLOOKUP($E136,$D$6:$AN$1139,3,)=0,0,(VLOOKUP($E136,$D$6:$AN$1139,Z$2,)/VLOOKUP($E136,$D$6:$AN$1139,3,))*$F136)</f>
        <v>0</v>
      </c>
      <c r="AA136" s="64">
        <f>SUM(G136:Z136)</f>
        <v>72187987.583305091</v>
      </c>
      <c r="AB136" s="59" t="str">
        <f>IF(ABS(F136-AA136)&lt;0.01,"ok","err")</f>
        <v>ok</v>
      </c>
    </row>
    <row r="137" spans="1:28">
      <c r="A137" s="61" t="s">
        <v>1156</v>
      </c>
      <c r="D137" s="61" t="s">
        <v>437</v>
      </c>
      <c r="F137" s="77">
        <f>SUM(F134:F136)</f>
        <v>233514802.46598694</v>
      </c>
      <c r="G137" s="77">
        <f t="shared" ref="G137:W137" si="26">SUM(G134:G136)</f>
        <v>104977165.44993654</v>
      </c>
      <c r="H137" s="77">
        <f t="shared" si="26"/>
        <v>25937943.59921398</v>
      </c>
      <c r="I137" s="77">
        <f t="shared" si="26"/>
        <v>0</v>
      </c>
      <c r="J137" s="77">
        <f t="shared" si="26"/>
        <v>2715573.1147240428</v>
      </c>
      <c r="K137" s="77">
        <f t="shared" si="26"/>
        <v>34047350.855905391</v>
      </c>
      <c r="L137" s="77">
        <f t="shared" si="26"/>
        <v>0</v>
      </c>
      <c r="M137" s="77">
        <f t="shared" si="26"/>
        <v>0</v>
      </c>
      <c r="N137" s="77">
        <f t="shared" si="26"/>
        <v>31195872.031126924</v>
      </c>
      <c r="O137" s="77">
        <f>SUM(O134:O136)</f>
        <v>17158498.964347001</v>
      </c>
      <c r="P137" s="77">
        <f t="shared" si="26"/>
        <v>12040269.335522849</v>
      </c>
      <c r="Q137" s="77">
        <f t="shared" si="26"/>
        <v>1811773.2441291763</v>
      </c>
      <c r="R137" s="77">
        <f t="shared" si="26"/>
        <v>1102163.5225457265</v>
      </c>
      <c r="S137" s="77">
        <f t="shared" si="26"/>
        <v>2410325.4335672613</v>
      </c>
      <c r="T137" s="77">
        <f t="shared" si="26"/>
        <v>59505.782178255555</v>
      </c>
      <c r="U137" s="77">
        <f t="shared" si="26"/>
        <v>58361.132789805837</v>
      </c>
      <c r="V137" s="77">
        <f t="shared" si="26"/>
        <v>0</v>
      </c>
      <c r="W137" s="77">
        <f t="shared" si="26"/>
        <v>0</v>
      </c>
      <c r="X137" s="63">
        <f>SUM(X134:X136)</f>
        <v>0</v>
      </c>
      <c r="Y137" s="63">
        <f>SUM(Y134:Y136)</f>
        <v>0</v>
      </c>
      <c r="Z137" s="63">
        <f>SUM(Z134:Z136)</f>
        <v>0</v>
      </c>
      <c r="AA137" s="65">
        <f>SUM(G137:Z137)</f>
        <v>233514802.46598697</v>
      </c>
      <c r="AB137" s="59" t="str">
        <f>IF(ABS(F137-AA137)&lt;0.01,"ok","err")</f>
        <v>ok</v>
      </c>
    </row>
    <row r="138" spans="1:28">
      <c r="F138" s="80"/>
      <c r="G138" s="80"/>
    </row>
    <row r="139" spans="1:28" ht="15">
      <c r="A139" s="66" t="s">
        <v>350</v>
      </c>
      <c r="F139" s="80"/>
      <c r="G139" s="80"/>
    </row>
    <row r="140" spans="1:28">
      <c r="A140" s="69" t="s">
        <v>377</v>
      </c>
      <c r="C140" s="61" t="s">
        <v>1006</v>
      </c>
      <c r="D140" s="61" t="s">
        <v>438</v>
      </c>
      <c r="E140" s="61" t="s">
        <v>133</v>
      </c>
      <c r="F140" s="77">
        <f>VLOOKUP(C140,'Functional Assignment'!$C$2:$AP$778,'Functional Assignment'!$Q$2,)</f>
        <v>0</v>
      </c>
      <c r="G140" s="77">
        <f>IF(VLOOKUP($E140,$D$6:$AN$1139,3,)=0,0,(VLOOKUP($E140,$D$6:$AN$1139,G$2,)/VLOOKUP($E140,$D$6:$AN$1139,3,))*$F140)</f>
        <v>0</v>
      </c>
      <c r="H140" s="77">
        <f>IF(VLOOKUP($E140,$D$6:$AN$1139,3,)=0,0,(VLOOKUP($E140,$D$6:$AN$1139,H$2,)/VLOOKUP($E140,$D$6:$AN$1139,3,))*$F140)</f>
        <v>0</v>
      </c>
      <c r="I140" s="77">
        <f>IF(VLOOKUP($E140,$D$6:$AN$1139,3,)=0,0,(VLOOKUP($E140,$D$6:$AN$1139,I$2,)/VLOOKUP($E140,$D$6:$AN$1139,3,))*$F140)</f>
        <v>0</v>
      </c>
      <c r="J140" s="77">
        <f>IF(VLOOKUP($E140,$D$6:$AN$1139,3,)=0,0,(VLOOKUP($E140,$D$6:$AN$1139,J$2,)/VLOOKUP($E140,$D$6:$AN$1139,3,))*$F140)</f>
        <v>0</v>
      </c>
      <c r="K140" s="77">
        <f>IF(VLOOKUP($E140,$D$6:$AN$1139,3,)=0,0,(VLOOKUP($E140,$D$6:$AN$1139,K$2,)/VLOOKUP($E140,$D$6:$AN$1139,3,))*$F140)</f>
        <v>0</v>
      </c>
      <c r="L140" s="77">
        <f>IF(VLOOKUP($E140,$D$6:$AN$1139,3,)=0,0,(VLOOKUP($E140,$D$6:$AN$1139,L$2,)/VLOOKUP($E140,$D$6:$AN$1139,3,))*$F140)</f>
        <v>0</v>
      </c>
      <c r="M140" s="77">
        <f>IF(VLOOKUP($E140,$D$6:$AN$1139,3,)=0,0,(VLOOKUP($E140,$D$6:$AN$1139,M$2,)/VLOOKUP($E140,$D$6:$AN$1139,3,))*$F140)</f>
        <v>0</v>
      </c>
      <c r="N140" s="77">
        <f>IF(VLOOKUP($E140,$D$6:$AN$1139,3,)=0,0,(VLOOKUP($E140,$D$6:$AN$1139,N$2,)/VLOOKUP($E140,$D$6:$AN$1139,3,))*$F140)</f>
        <v>0</v>
      </c>
      <c r="O140" s="77">
        <f>IF(VLOOKUP($E140,$D$6:$AN$1139,3,)=0,0,(VLOOKUP($E140,$D$6:$AN$1139,O$2,)/VLOOKUP($E140,$D$6:$AN$1139,3,))*$F140)</f>
        <v>0</v>
      </c>
      <c r="P140" s="77">
        <f>IF(VLOOKUP($E140,$D$6:$AN$1139,3,)=0,0,(VLOOKUP($E140,$D$6:$AN$1139,P$2,)/VLOOKUP($E140,$D$6:$AN$1139,3,))*$F140)</f>
        <v>0</v>
      </c>
      <c r="Q140" s="77">
        <f>IF(VLOOKUP($E140,$D$6:$AN$1139,3,)=0,0,(VLOOKUP($E140,$D$6:$AN$1139,Q$2,)/VLOOKUP($E140,$D$6:$AN$1139,3,))*$F140)</f>
        <v>0</v>
      </c>
      <c r="R140" s="77">
        <f>IF(VLOOKUP($E140,$D$6:$AN$1139,3,)=0,0,(VLOOKUP($E140,$D$6:$AN$1139,R$2,)/VLOOKUP($E140,$D$6:$AN$1139,3,))*$F140)</f>
        <v>0</v>
      </c>
      <c r="S140" s="77">
        <f>IF(VLOOKUP($E140,$D$6:$AN$1139,3,)=0,0,(VLOOKUP($E140,$D$6:$AN$1139,S$2,)/VLOOKUP($E140,$D$6:$AN$1139,3,))*$F140)</f>
        <v>0</v>
      </c>
      <c r="T140" s="77">
        <f>IF(VLOOKUP($E140,$D$6:$AN$1139,3,)=0,0,(VLOOKUP($E140,$D$6:$AN$1139,T$2,)/VLOOKUP($E140,$D$6:$AN$1139,3,))*$F140)</f>
        <v>0</v>
      </c>
      <c r="U140" s="77">
        <f>IF(VLOOKUP($E140,$D$6:$AN$1139,3,)=0,0,(VLOOKUP($E140,$D$6:$AN$1139,U$2,)/VLOOKUP($E140,$D$6:$AN$1139,3,))*$F140)</f>
        <v>0</v>
      </c>
      <c r="V140" s="77">
        <f>IF(VLOOKUP($E140,$D$6:$AN$1139,3,)=0,0,(VLOOKUP($E140,$D$6:$AN$1139,V$2,)/VLOOKUP($E140,$D$6:$AN$1139,3,))*$F140)</f>
        <v>0</v>
      </c>
      <c r="W140" s="77">
        <f>IF(VLOOKUP($E140,$D$6:$AN$1139,3,)=0,0,(VLOOKUP($E140,$D$6:$AN$1139,W$2,)/VLOOKUP($E140,$D$6:$AN$1139,3,))*$F140)</f>
        <v>0</v>
      </c>
      <c r="X140" s="63">
        <f>IF(VLOOKUP($E140,$D$6:$AN$1139,3,)=0,0,(VLOOKUP($E140,$D$6:$AN$1139,X$2,)/VLOOKUP($E140,$D$6:$AN$1139,3,))*$F140)</f>
        <v>0</v>
      </c>
      <c r="Y140" s="63">
        <f>IF(VLOOKUP($E140,$D$6:$AN$1139,3,)=0,0,(VLOOKUP($E140,$D$6:$AN$1139,Y$2,)/VLOOKUP($E140,$D$6:$AN$1139,3,))*$F140)</f>
        <v>0</v>
      </c>
      <c r="Z140" s="63">
        <f>IF(VLOOKUP($E140,$D$6:$AN$1139,3,)=0,0,(VLOOKUP($E140,$D$6:$AN$1139,Z$2,)/VLOOKUP($E140,$D$6:$AN$1139,3,))*$F140)</f>
        <v>0</v>
      </c>
      <c r="AA140" s="65">
        <f>SUM(G140:Z140)</f>
        <v>0</v>
      </c>
      <c r="AB140" s="59" t="str">
        <f>IF(ABS(F140-AA140)&lt;0.01,"ok","err")</f>
        <v>ok</v>
      </c>
    </row>
    <row r="141" spans="1:28">
      <c r="F141" s="80"/>
    </row>
    <row r="142" spans="1:28" ht="15">
      <c r="A142" s="66" t="s">
        <v>351</v>
      </c>
      <c r="F142" s="80"/>
      <c r="G142" s="80"/>
    </row>
    <row r="143" spans="1:28">
      <c r="A143" s="69" t="s">
        <v>379</v>
      </c>
      <c r="C143" s="61" t="s">
        <v>1006</v>
      </c>
      <c r="D143" s="61" t="s">
        <v>439</v>
      </c>
      <c r="E143" s="61" t="s">
        <v>133</v>
      </c>
      <c r="F143" s="77">
        <f>VLOOKUP(C143,'Functional Assignment'!$C$2:$AP$778,'Functional Assignment'!$R$2,)</f>
        <v>80980286.080496192</v>
      </c>
      <c r="G143" s="77">
        <f>IF(VLOOKUP($E143,$D$6:$AN$1139,3,)=0,0,(VLOOKUP($E143,$D$6:$AN$1139,G$2,)/VLOOKUP($E143,$D$6:$AN$1139,3,))*$F143)</f>
        <v>36489484.213487446</v>
      </c>
      <c r="H143" s="77">
        <f>IF(VLOOKUP($E143,$D$6:$AN$1139,3,)=0,0,(VLOOKUP($E143,$D$6:$AN$1139,H$2,)/VLOOKUP($E143,$D$6:$AN$1139,3,))*$F143)</f>
        <v>10151919.146949621</v>
      </c>
      <c r="I143" s="77">
        <f>IF(VLOOKUP($E143,$D$6:$AN$1139,3,)=0,0,(VLOOKUP($E143,$D$6:$AN$1139,I$2,)/VLOOKUP($E143,$D$6:$AN$1139,3,))*$F143)</f>
        <v>0</v>
      </c>
      <c r="J143" s="77">
        <f>IF(VLOOKUP($E143,$D$6:$AN$1139,3,)=0,0,(VLOOKUP($E143,$D$6:$AN$1139,J$2,)/VLOOKUP($E143,$D$6:$AN$1139,3,))*$F143)</f>
        <v>872340.57451936346</v>
      </c>
      <c r="K143" s="77">
        <f>IF(VLOOKUP($E143,$D$6:$AN$1139,3,)=0,0,(VLOOKUP($E143,$D$6:$AN$1139,K$2,)/VLOOKUP($E143,$D$6:$AN$1139,3,))*$F143)</f>
        <v>10779949.615034675</v>
      </c>
      <c r="L143" s="77">
        <f>IF(VLOOKUP($E143,$D$6:$AN$1139,3,)=0,0,(VLOOKUP($E143,$D$6:$AN$1139,L$2,)/VLOOKUP($E143,$D$6:$AN$1139,3,))*$F143)</f>
        <v>0</v>
      </c>
      <c r="M143" s="77">
        <f>IF(VLOOKUP($E143,$D$6:$AN$1139,3,)=0,0,(VLOOKUP($E143,$D$6:$AN$1139,M$2,)/VLOOKUP($E143,$D$6:$AN$1139,3,))*$F143)</f>
        <v>0</v>
      </c>
      <c r="N143" s="77">
        <f>IF(VLOOKUP($E143,$D$6:$AN$1139,3,)=0,0,(VLOOKUP($E143,$D$6:$AN$1139,N$2,)/VLOOKUP($E143,$D$6:$AN$1139,3,))*$F143)</f>
        <v>10585399.095655836</v>
      </c>
      <c r="O143" s="77">
        <f>IF(VLOOKUP($E143,$D$6:$AN$1139,3,)=0,0,(VLOOKUP($E143,$D$6:$AN$1139,O$2,)/VLOOKUP($E143,$D$6:$AN$1139,3,))*$F143)</f>
        <v>5439907.2357229013</v>
      </c>
      <c r="P143" s="77">
        <f>IF(VLOOKUP($E143,$D$6:$AN$1139,3,)=0,0,(VLOOKUP($E143,$D$6:$AN$1139,P$2,)/VLOOKUP($E143,$D$6:$AN$1139,3,))*$F143)</f>
        <v>4743892.5622653384</v>
      </c>
      <c r="Q143" s="77">
        <f>IF(VLOOKUP($E143,$D$6:$AN$1139,3,)=0,0,(VLOOKUP($E143,$D$6:$AN$1139,Q$2,)/VLOOKUP($E143,$D$6:$AN$1139,3,))*$F143)</f>
        <v>614388.05245950469</v>
      </c>
      <c r="R143" s="77">
        <f>IF(VLOOKUP($E143,$D$6:$AN$1139,3,)=0,0,(VLOOKUP($E143,$D$6:$AN$1139,R$2,)/VLOOKUP($E143,$D$6:$AN$1139,3,))*$F143)</f>
        <v>316613.09009798686</v>
      </c>
      <c r="S143" s="77">
        <f>IF(VLOOKUP($E143,$D$6:$AN$1139,3,)=0,0,(VLOOKUP($E143,$D$6:$AN$1139,S$2,)/VLOOKUP($E143,$D$6:$AN$1139,3,))*$F143)</f>
        <v>948478.38676357584</v>
      </c>
      <c r="T143" s="77">
        <f>IF(VLOOKUP($E143,$D$6:$AN$1139,3,)=0,0,(VLOOKUP($E143,$D$6:$AN$1139,T$2,)/VLOOKUP($E143,$D$6:$AN$1139,3,))*$F143)</f>
        <v>27437.351330654386</v>
      </c>
      <c r="U143" s="77">
        <f>IF(VLOOKUP($E143,$D$6:$AN$1139,3,)=0,0,(VLOOKUP($E143,$D$6:$AN$1139,U$2,)/VLOOKUP($E143,$D$6:$AN$1139,3,))*$F143)</f>
        <v>10476.756209284755</v>
      </c>
      <c r="V143" s="77">
        <f>IF(VLOOKUP($E143,$D$6:$AN$1139,3,)=0,0,(VLOOKUP($E143,$D$6:$AN$1139,V$2,)/VLOOKUP($E143,$D$6:$AN$1139,3,))*$F143)</f>
        <v>0</v>
      </c>
      <c r="W143" s="77">
        <f>IF(VLOOKUP($E143,$D$6:$AN$1139,3,)=0,0,(VLOOKUP($E143,$D$6:$AN$1139,W$2,)/VLOOKUP($E143,$D$6:$AN$1139,3,))*$F143)</f>
        <v>0</v>
      </c>
      <c r="X143" s="63">
        <f>IF(VLOOKUP($E143,$D$6:$AN$1139,3,)=0,0,(VLOOKUP($E143,$D$6:$AN$1139,X$2,)/VLOOKUP($E143,$D$6:$AN$1139,3,))*$F143)</f>
        <v>0</v>
      </c>
      <c r="Y143" s="63">
        <f>IF(VLOOKUP($E143,$D$6:$AN$1139,3,)=0,0,(VLOOKUP($E143,$D$6:$AN$1139,Y$2,)/VLOOKUP($E143,$D$6:$AN$1139,3,))*$F143)</f>
        <v>0</v>
      </c>
      <c r="Z143" s="63">
        <f>IF(VLOOKUP($E143,$D$6:$AN$1139,3,)=0,0,(VLOOKUP($E143,$D$6:$AN$1139,Z$2,)/VLOOKUP($E143,$D$6:$AN$1139,3,))*$F143)</f>
        <v>0</v>
      </c>
      <c r="AA143" s="65">
        <f>SUM(G143:Z143)</f>
        <v>80980286.080496192</v>
      </c>
      <c r="AB143" s="59" t="str">
        <f>IF(ABS(F143-AA143)&lt;0.01,"ok","err")</f>
        <v>ok</v>
      </c>
    </row>
    <row r="144" spans="1:28">
      <c r="F144" s="80"/>
    </row>
    <row r="145" spans="1:28" ht="15">
      <c r="A145" s="66" t="s">
        <v>378</v>
      </c>
      <c r="F145" s="80"/>
    </row>
    <row r="146" spans="1:28">
      <c r="A146" s="69" t="s">
        <v>629</v>
      </c>
      <c r="C146" s="61" t="s">
        <v>1006</v>
      </c>
      <c r="D146" s="61" t="s">
        <v>440</v>
      </c>
      <c r="E146" s="61" t="s">
        <v>133</v>
      </c>
      <c r="F146" s="77">
        <f>VLOOKUP(C146,'Functional Assignment'!$C$2:$AP$778,'Functional Assignment'!$S$2,)</f>
        <v>0</v>
      </c>
      <c r="G146" s="77">
        <f>IF(VLOOKUP($E146,$D$6:$AN$1139,3,)=0,0,(VLOOKUP($E146,$D$6:$AN$1139,G$2,)/VLOOKUP($E146,$D$6:$AN$1139,3,))*$F146)</f>
        <v>0</v>
      </c>
      <c r="H146" s="77">
        <f>IF(VLOOKUP($E146,$D$6:$AN$1139,3,)=0,0,(VLOOKUP($E146,$D$6:$AN$1139,H$2,)/VLOOKUP($E146,$D$6:$AN$1139,3,))*$F146)</f>
        <v>0</v>
      </c>
      <c r="I146" s="77">
        <f>IF(VLOOKUP($E146,$D$6:$AN$1139,3,)=0,0,(VLOOKUP($E146,$D$6:$AN$1139,I$2,)/VLOOKUP($E146,$D$6:$AN$1139,3,))*$F146)</f>
        <v>0</v>
      </c>
      <c r="J146" s="77">
        <f>IF(VLOOKUP($E146,$D$6:$AN$1139,3,)=0,0,(VLOOKUP($E146,$D$6:$AN$1139,J$2,)/VLOOKUP($E146,$D$6:$AN$1139,3,))*$F146)</f>
        <v>0</v>
      </c>
      <c r="K146" s="77">
        <f>IF(VLOOKUP($E146,$D$6:$AN$1139,3,)=0,0,(VLOOKUP($E146,$D$6:$AN$1139,K$2,)/VLOOKUP($E146,$D$6:$AN$1139,3,))*$F146)</f>
        <v>0</v>
      </c>
      <c r="L146" s="77">
        <f>IF(VLOOKUP($E146,$D$6:$AN$1139,3,)=0,0,(VLOOKUP($E146,$D$6:$AN$1139,L$2,)/VLOOKUP($E146,$D$6:$AN$1139,3,))*$F146)</f>
        <v>0</v>
      </c>
      <c r="M146" s="77">
        <f>IF(VLOOKUP($E146,$D$6:$AN$1139,3,)=0,0,(VLOOKUP($E146,$D$6:$AN$1139,M$2,)/VLOOKUP($E146,$D$6:$AN$1139,3,))*$F146)</f>
        <v>0</v>
      </c>
      <c r="N146" s="77">
        <f>IF(VLOOKUP($E146,$D$6:$AN$1139,3,)=0,0,(VLOOKUP($E146,$D$6:$AN$1139,N$2,)/VLOOKUP($E146,$D$6:$AN$1139,3,))*$F146)</f>
        <v>0</v>
      </c>
      <c r="O146" s="77">
        <f>IF(VLOOKUP($E146,$D$6:$AN$1139,3,)=0,0,(VLOOKUP($E146,$D$6:$AN$1139,O$2,)/VLOOKUP($E146,$D$6:$AN$1139,3,))*$F146)</f>
        <v>0</v>
      </c>
      <c r="P146" s="77">
        <f>IF(VLOOKUP($E146,$D$6:$AN$1139,3,)=0,0,(VLOOKUP($E146,$D$6:$AN$1139,P$2,)/VLOOKUP($E146,$D$6:$AN$1139,3,))*$F146)</f>
        <v>0</v>
      </c>
      <c r="Q146" s="77">
        <f>IF(VLOOKUP($E146,$D$6:$AN$1139,3,)=0,0,(VLOOKUP($E146,$D$6:$AN$1139,Q$2,)/VLOOKUP($E146,$D$6:$AN$1139,3,))*$F146)</f>
        <v>0</v>
      </c>
      <c r="R146" s="77">
        <f>IF(VLOOKUP($E146,$D$6:$AN$1139,3,)=0,0,(VLOOKUP($E146,$D$6:$AN$1139,R$2,)/VLOOKUP($E146,$D$6:$AN$1139,3,))*$F146)</f>
        <v>0</v>
      </c>
      <c r="S146" s="77">
        <f>IF(VLOOKUP($E146,$D$6:$AN$1139,3,)=0,0,(VLOOKUP($E146,$D$6:$AN$1139,S$2,)/VLOOKUP($E146,$D$6:$AN$1139,3,))*$F146)</f>
        <v>0</v>
      </c>
      <c r="T146" s="77">
        <f>IF(VLOOKUP($E146,$D$6:$AN$1139,3,)=0,0,(VLOOKUP($E146,$D$6:$AN$1139,T$2,)/VLOOKUP($E146,$D$6:$AN$1139,3,))*$F146)</f>
        <v>0</v>
      </c>
      <c r="U146" s="77">
        <f>IF(VLOOKUP($E146,$D$6:$AN$1139,3,)=0,0,(VLOOKUP($E146,$D$6:$AN$1139,U$2,)/VLOOKUP($E146,$D$6:$AN$1139,3,))*$F146)</f>
        <v>0</v>
      </c>
      <c r="V146" s="77">
        <f>IF(VLOOKUP($E146,$D$6:$AN$1139,3,)=0,0,(VLOOKUP($E146,$D$6:$AN$1139,V$2,)/VLOOKUP($E146,$D$6:$AN$1139,3,))*$F146)</f>
        <v>0</v>
      </c>
      <c r="W146" s="77">
        <f>IF(VLOOKUP($E146,$D$6:$AN$1139,3,)=0,0,(VLOOKUP($E146,$D$6:$AN$1139,W$2,)/VLOOKUP($E146,$D$6:$AN$1139,3,))*$F146)</f>
        <v>0</v>
      </c>
      <c r="X146" s="63">
        <f>IF(VLOOKUP($E146,$D$6:$AN$1139,3,)=0,0,(VLOOKUP($E146,$D$6:$AN$1139,X$2,)/VLOOKUP($E146,$D$6:$AN$1139,3,))*$F146)</f>
        <v>0</v>
      </c>
      <c r="Y146" s="63">
        <f>IF(VLOOKUP($E146,$D$6:$AN$1139,3,)=0,0,(VLOOKUP($E146,$D$6:$AN$1139,Y$2,)/VLOOKUP($E146,$D$6:$AN$1139,3,))*$F146)</f>
        <v>0</v>
      </c>
      <c r="Z146" s="63">
        <f>IF(VLOOKUP($E146,$D$6:$AN$1139,3,)=0,0,(VLOOKUP($E146,$D$6:$AN$1139,Z$2,)/VLOOKUP($E146,$D$6:$AN$1139,3,))*$F146)</f>
        <v>0</v>
      </c>
      <c r="AA146" s="65">
        <f t="shared" ref="AA146:AA151" si="27">SUM(G146:Z146)</f>
        <v>0</v>
      </c>
      <c r="AB146" s="59" t="str">
        <f t="shared" ref="AB146:AB151" si="28">IF(ABS(F146-AA146)&lt;0.01,"ok","err")</f>
        <v>ok</v>
      </c>
    </row>
    <row r="147" spans="1:28">
      <c r="A147" s="69" t="s">
        <v>630</v>
      </c>
      <c r="C147" s="61" t="s">
        <v>1006</v>
      </c>
      <c r="D147" s="61" t="s">
        <v>441</v>
      </c>
      <c r="E147" s="61" t="s">
        <v>133</v>
      </c>
      <c r="F147" s="80">
        <f>VLOOKUP(C147,'Functional Assignment'!$C$2:$AP$778,'Functional Assignment'!$T$2,)</f>
        <v>118884603.24097745</v>
      </c>
      <c r="G147" s="80">
        <f>IF(VLOOKUP($E147,$D$6:$AN$1139,3,)=0,0,(VLOOKUP($E147,$D$6:$AN$1139,G$2,)/VLOOKUP($E147,$D$6:$AN$1139,3,))*$F147)</f>
        <v>53569060.609100088</v>
      </c>
      <c r="H147" s="80">
        <f>IF(VLOOKUP($E147,$D$6:$AN$1139,3,)=0,0,(VLOOKUP($E147,$D$6:$AN$1139,H$2,)/VLOOKUP($E147,$D$6:$AN$1139,3,))*$F147)</f>
        <v>14903712.228429224</v>
      </c>
      <c r="I147" s="80">
        <f>IF(VLOOKUP($E147,$D$6:$AN$1139,3,)=0,0,(VLOOKUP($E147,$D$6:$AN$1139,I$2,)/VLOOKUP($E147,$D$6:$AN$1139,3,))*$F147)</f>
        <v>0</v>
      </c>
      <c r="J147" s="80">
        <f>IF(VLOOKUP($E147,$D$6:$AN$1139,3,)=0,0,(VLOOKUP($E147,$D$6:$AN$1139,J$2,)/VLOOKUP($E147,$D$6:$AN$1139,3,))*$F147)</f>
        <v>1280655.6769835679</v>
      </c>
      <c r="K147" s="80">
        <f>IF(VLOOKUP($E147,$D$6:$AN$1139,3,)=0,0,(VLOOKUP($E147,$D$6:$AN$1139,K$2,)/VLOOKUP($E147,$D$6:$AN$1139,3,))*$F147)</f>
        <v>15825703.945614815</v>
      </c>
      <c r="L147" s="80">
        <f>IF(VLOOKUP($E147,$D$6:$AN$1139,3,)=0,0,(VLOOKUP($E147,$D$6:$AN$1139,L$2,)/VLOOKUP($E147,$D$6:$AN$1139,3,))*$F147)</f>
        <v>0</v>
      </c>
      <c r="M147" s="80">
        <f>IF(VLOOKUP($E147,$D$6:$AN$1139,3,)=0,0,(VLOOKUP($E147,$D$6:$AN$1139,M$2,)/VLOOKUP($E147,$D$6:$AN$1139,3,))*$F147)</f>
        <v>0</v>
      </c>
      <c r="N147" s="80">
        <f>IF(VLOOKUP($E147,$D$6:$AN$1139,3,)=0,0,(VLOOKUP($E147,$D$6:$AN$1139,N$2,)/VLOOKUP($E147,$D$6:$AN$1139,3,))*$F147)</f>
        <v>15540090.465765055</v>
      </c>
      <c r="O147" s="80">
        <f>IF(VLOOKUP($E147,$D$6:$AN$1139,3,)=0,0,(VLOOKUP($E147,$D$6:$AN$1139,O$2,)/VLOOKUP($E147,$D$6:$AN$1139,3,))*$F147)</f>
        <v>7986156.1953953132</v>
      </c>
      <c r="P147" s="80">
        <f>IF(VLOOKUP($E147,$D$6:$AN$1139,3,)=0,0,(VLOOKUP($E147,$D$6:$AN$1139,P$2,)/VLOOKUP($E147,$D$6:$AN$1139,3,))*$F147)</f>
        <v>6964359.0110577559</v>
      </c>
      <c r="Q147" s="80">
        <f>IF(VLOOKUP($E147,$D$6:$AN$1139,3,)=0,0,(VLOOKUP($E147,$D$6:$AN$1139,Q$2,)/VLOOKUP($E147,$D$6:$AN$1139,3,))*$F147)</f>
        <v>901963.71719458257</v>
      </c>
      <c r="R147" s="80">
        <f>IF(VLOOKUP($E147,$D$6:$AN$1139,3,)=0,0,(VLOOKUP($E147,$D$6:$AN$1139,R$2,)/VLOOKUP($E147,$D$6:$AN$1139,3,))*$F147)</f>
        <v>464809.68911104614</v>
      </c>
      <c r="S147" s="80">
        <f>IF(VLOOKUP($E147,$D$6:$AN$1139,3,)=0,0,(VLOOKUP($E147,$D$6:$AN$1139,S$2,)/VLOOKUP($E147,$D$6:$AN$1139,3,))*$F147)</f>
        <v>1392431.1971551282</v>
      </c>
      <c r="T147" s="80">
        <f>IF(VLOOKUP($E147,$D$6:$AN$1139,3,)=0,0,(VLOOKUP($E147,$D$6:$AN$1139,T$2,)/VLOOKUP($E147,$D$6:$AN$1139,3,))*$F147)</f>
        <v>40279.909899129925</v>
      </c>
      <c r="U147" s="80">
        <f>IF(VLOOKUP($E147,$D$6:$AN$1139,3,)=0,0,(VLOOKUP($E147,$D$6:$AN$1139,U$2,)/VLOOKUP($E147,$D$6:$AN$1139,3,))*$F147)</f>
        <v>15380.595271732995</v>
      </c>
      <c r="V147" s="80">
        <f>IF(VLOOKUP($E147,$D$6:$AN$1139,3,)=0,0,(VLOOKUP($E147,$D$6:$AN$1139,V$2,)/VLOOKUP($E147,$D$6:$AN$1139,3,))*$F147)</f>
        <v>0</v>
      </c>
      <c r="W147" s="80">
        <f>IF(VLOOKUP($E147,$D$6:$AN$1139,3,)=0,0,(VLOOKUP($E147,$D$6:$AN$1139,W$2,)/VLOOKUP($E147,$D$6:$AN$1139,3,))*$F147)</f>
        <v>0</v>
      </c>
      <c r="X147" s="64">
        <f>IF(VLOOKUP($E147,$D$6:$AN$1139,3,)=0,0,(VLOOKUP($E147,$D$6:$AN$1139,X$2,)/VLOOKUP($E147,$D$6:$AN$1139,3,))*$F147)</f>
        <v>0</v>
      </c>
      <c r="Y147" s="64">
        <f>IF(VLOOKUP($E147,$D$6:$AN$1139,3,)=0,0,(VLOOKUP($E147,$D$6:$AN$1139,Y$2,)/VLOOKUP($E147,$D$6:$AN$1139,3,))*$F147)</f>
        <v>0</v>
      </c>
      <c r="Z147" s="64">
        <f>IF(VLOOKUP($E147,$D$6:$AN$1139,3,)=0,0,(VLOOKUP($E147,$D$6:$AN$1139,Z$2,)/VLOOKUP($E147,$D$6:$AN$1139,3,))*$F147)</f>
        <v>0</v>
      </c>
      <c r="AA147" s="64">
        <f t="shared" si="27"/>
        <v>118884603.24097744</v>
      </c>
      <c r="AB147" s="59" t="str">
        <f t="shared" si="28"/>
        <v>ok</v>
      </c>
    </row>
    <row r="148" spans="1:28">
      <c r="A148" s="69" t="s">
        <v>631</v>
      </c>
      <c r="C148" s="61" t="s">
        <v>1006</v>
      </c>
      <c r="D148" s="61" t="s">
        <v>442</v>
      </c>
      <c r="E148" s="61" t="s">
        <v>707</v>
      </c>
      <c r="F148" s="80">
        <f>VLOOKUP(C148,'Functional Assignment'!$C$2:$AP$778,'Functional Assignment'!$U$2,)</f>
        <v>192829125.17413414</v>
      </c>
      <c r="G148" s="80">
        <f>IF(VLOOKUP($E148,$D$6:$AN$1139,3,)=0,0,(VLOOKUP($E148,$D$6:$AN$1139,G$2,)/VLOOKUP($E148,$D$6:$AN$1139,3,))*$F148)</f>
        <v>165900200.32913554</v>
      </c>
      <c r="H148" s="80">
        <f>IF(VLOOKUP($E148,$D$6:$AN$1139,3,)=0,0,(VLOOKUP($E148,$D$6:$AN$1139,H$2,)/VLOOKUP($E148,$D$6:$AN$1139,3,))*$F148)</f>
        <v>20465680.859664962</v>
      </c>
      <c r="I148" s="80">
        <f>IF(VLOOKUP($E148,$D$6:$AN$1139,3,)=0,0,(VLOOKUP($E148,$D$6:$AN$1139,I$2,)/VLOOKUP($E148,$D$6:$AN$1139,3,))*$F148)</f>
        <v>0</v>
      </c>
      <c r="J148" s="80">
        <f>IF(VLOOKUP($E148,$D$6:$AN$1139,3,)=0,0,(VLOOKUP($E148,$D$6:$AN$1139,J$2,)/VLOOKUP($E148,$D$6:$AN$1139,3,))*$F148)</f>
        <v>33499.5168508446</v>
      </c>
      <c r="K148" s="80">
        <f>IF(VLOOKUP($E148,$D$6:$AN$1139,3,)=0,0,(VLOOKUP($E148,$D$6:$AN$1139,K$2,)/VLOOKUP($E148,$D$6:$AN$1139,3,))*$F148)</f>
        <v>1282847.9363909054</v>
      </c>
      <c r="L148" s="80">
        <f>IF(VLOOKUP($E148,$D$6:$AN$1139,3,)=0,0,(VLOOKUP($E148,$D$6:$AN$1139,L$2,)/VLOOKUP($E148,$D$6:$AN$1139,3,))*$F148)</f>
        <v>0</v>
      </c>
      <c r="M148" s="80">
        <f>IF(VLOOKUP($E148,$D$6:$AN$1139,3,)=0,0,(VLOOKUP($E148,$D$6:$AN$1139,M$2,)/VLOOKUP($E148,$D$6:$AN$1139,3,))*$F148)</f>
        <v>0</v>
      </c>
      <c r="N148" s="80">
        <f>IF(VLOOKUP($E148,$D$6:$AN$1139,3,)=0,0,(VLOOKUP($E148,$D$6:$AN$1139,N$2,)/VLOOKUP($E148,$D$6:$AN$1139,3,))*$F148)</f>
        <v>50325.758191451481</v>
      </c>
      <c r="O148" s="80">
        <f>IF(VLOOKUP($E148,$D$6:$AN$1139,3,)=0,0,(VLOOKUP($E148,$D$6:$AN$1139,O$2,)/VLOOKUP($E148,$D$6:$AN$1139,3,))*$F148)</f>
        <v>146464.78257846442</v>
      </c>
      <c r="P148" s="80">
        <f>IF(VLOOKUP($E148,$D$6:$AN$1139,3,)=0,0,(VLOOKUP($E148,$D$6:$AN$1139,P$2,)/VLOOKUP($E148,$D$6:$AN$1139,3,))*$F148)</f>
        <v>0</v>
      </c>
      <c r="Q148" s="80">
        <f>IF(VLOOKUP($E148,$D$6:$AN$1139,3,)=0,0,(VLOOKUP($E148,$D$6:$AN$1139,Q$2,)/VLOOKUP($E148,$D$6:$AN$1139,3,))*$F148)</f>
        <v>458.89749110746027</v>
      </c>
      <c r="R148" s="80">
        <f>IF(VLOOKUP($E148,$D$6:$AN$1139,3,)=0,0,(VLOOKUP($E148,$D$6:$AN$1139,R$2,)/VLOOKUP($E148,$D$6:$AN$1139,3,))*$F148)</f>
        <v>917.79498221492054</v>
      </c>
      <c r="S148" s="80">
        <f>IF(VLOOKUP($E148,$D$6:$AN$1139,3,)=0,0,(VLOOKUP($E148,$D$6:$AN$1139,S$2,)/VLOOKUP($E148,$D$6:$AN$1139,3,))*$F148)</f>
        <v>4894630.3835080769</v>
      </c>
      <c r="T148" s="80">
        <f>IF(VLOOKUP($E148,$D$6:$AN$1139,3,)=0,0,(VLOOKUP($E148,$D$6:$AN$1139,T$2,)/VLOOKUP($E148,$D$6:$AN$1139,3,))*$F148)</f>
        <v>7954.2231791959775</v>
      </c>
      <c r="U148" s="80">
        <f>IF(VLOOKUP($E148,$D$6:$AN$1139,3,)=0,0,(VLOOKUP($E148,$D$6:$AN$1139,U$2,)/VLOOKUP($E148,$D$6:$AN$1139,3,))*$F148)</f>
        <v>46144.692161361294</v>
      </c>
      <c r="V148" s="80">
        <f>IF(VLOOKUP($E148,$D$6:$AN$1139,3,)=0,0,(VLOOKUP($E148,$D$6:$AN$1139,V$2,)/VLOOKUP($E148,$D$6:$AN$1139,3,))*$F148)</f>
        <v>0</v>
      </c>
      <c r="W148" s="80">
        <f>IF(VLOOKUP($E148,$D$6:$AN$1139,3,)=0,0,(VLOOKUP($E148,$D$6:$AN$1139,W$2,)/VLOOKUP($E148,$D$6:$AN$1139,3,))*$F148)</f>
        <v>0</v>
      </c>
      <c r="X148" s="64">
        <f>IF(VLOOKUP($E148,$D$6:$AN$1139,3,)=0,0,(VLOOKUP($E148,$D$6:$AN$1139,X$2,)/VLOOKUP($E148,$D$6:$AN$1139,3,))*$F148)</f>
        <v>0</v>
      </c>
      <c r="Y148" s="64">
        <f>IF(VLOOKUP($E148,$D$6:$AN$1139,3,)=0,0,(VLOOKUP($E148,$D$6:$AN$1139,Y$2,)/VLOOKUP($E148,$D$6:$AN$1139,3,))*$F148)</f>
        <v>0</v>
      </c>
      <c r="Z148" s="64">
        <f>IF(VLOOKUP($E148,$D$6:$AN$1139,3,)=0,0,(VLOOKUP($E148,$D$6:$AN$1139,Z$2,)/VLOOKUP($E148,$D$6:$AN$1139,3,))*$F148)</f>
        <v>0</v>
      </c>
      <c r="AA148" s="64">
        <f t="shared" si="27"/>
        <v>192829125.17413417</v>
      </c>
      <c r="AB148" s="59" t="str">
        <f t="shared" si="28"/>
        <v>ok</v>
      </c>
    </row>
    <row r="149" spans="1:28">
      <c r="A149" s="69" t="s">
        <v>632</v>
      </c>
      <c r="C149" s="61" t="s">
        <v>1006</v>
      </c>
      <c r="D149" s="61" t="s">
        <v>443</v>
      </c>
      <c r="E149" s="61" t="s">
        <v>685</v>
      </c>
      <c r="F149" s="80">
        <f>VLOOKUP(C149,'Functional Assignment'!$C$2:$AP$778,'Functional Assignment'!$V$2,)</f>
        <v>39628201.08032582</v>
      </c>
      <c r="G149" s="80">
        <f>IF(VLOOKUP($E149,$D$6:$AN$1139,3,)=0,0,(VLOOKUP($E149,$D$6:$AN$1139,G$2,)/VLOOKUP($E149,$D$6:$AN$1139,3,))*$F149)</f>
        <v>33602509.289117955</v>
      </c>
      <c r="H149" s="80">
        <f>IF(VLOOKUP($E149,$D$6:$AN$1139,3,)=0,0,(VLOOKUP($E149,$D$6:$AN$1139,H$2,)/VLOOKUP($E149,$D$6:$AN$1139,3,))*$F149)</f>
        <v>5639709.5040775333</v>
      </c>
      <c r="I149" s="80">
        <f>IF(VLOOKUP($E149,$D$6:$AN$1139,3,)=0,0,(VLOOKUP($E149,$D$6:$AN$1139,I$2,)/VLOOKUP($E149,$D$6:$AN$1139,3,))*$F149)</f>
        <v>0</v>
      </c>
      <c r="J149" s="80">
        <f>IF(VLOOKUP($E149,$D$6:$AN$1139,3,)=0,0,(VLOOKUP($E149,$D$6:$AN$1139,J$2,)/VLOOKUP($E149,$D$6:$AN$1139,3,))*$F149)</f>
        <v>0</v>
      </c>
      <c r="K149" s="80">
        <f>IF(VLOOKUP($E149,$D$6:$AN$1139,3,)=0,0,(VLOOKUP($E149,$D$6:$AN$1139,K$2,)/VLOOKUP($E149,$D$6:$AN$1139,3,))*$F149)</f>
        <v>0</v>
      </c>
      <c r="L149" s="80">
        <f>IF(VLOOKUP($E149,$D$6:$AN$1139,3,)=0,0,(VLOOKUP($E149,$D$6:$AN$1139,L$2,)/VLOOKUP($E149,$D$6:$AN$1139,3,))*$F149)</f>
        <v>0</v>
      </c>
      <c r="M149" s="80">
        <f>IF(VLOOKUP($E149,$D$6:$AN$1139,3,)=0,0,(VLOOKUP($E149,$D$6:$AN$1139,M$2,)/VLOOKUP($E149,$D$6:$AN$1139,3,))*$F149)</f>
        <v>0</v>
      </c>
      <c r="N149" s="80">
        <f>IF(VLOOKUP($E149,$D$6:$AN$1139,3,)=0,0,(VLOOKUP($E149,$D$6:$AN$1139,N$2,)/VLOOKUP($E149,$D$6:$AN$1139,3,))*$F149)</f>
        <v>0</v>
      </c>
      <c r="O149" s="80">
        <f>IF(VLOOKUP($E149,$D$6:$AN$1139,3,)=0,0,(VLOOKUP($E149,$D$6:$AN$1139,O$2,)/VLOOKUP($E149,$D$6:$AN$1139,3,))*$F149)</f>
        <v>0</v>
      </c>
      <c r="P149" s="80">
        <f>IF(VLOOKUP($E149,$D$6:$AN$1139,3,)=0,0,(VLOOKUP($E149,$D$6:$AN$1139,P$2,)/VLOOKUP($E149,$D$6:$AN$1139,3,))*$F149)</f>
        <v>0</v>
      </c>
      <c r="Q149" s="80">
        <f>IF(VLOOKUP($E149,$D$6:$AN$1139,3,)=0,0,(VLOOKUP($E149,$D$6:$AN$1139,Q$2,)/VLOOKUP($E149,$D$6:$AN$1139,3,))*$F149)</f>
        <v>0</v>
      </c>
      <c r="R149" s="80">
        <f>IF(VLOOKUP($E149,$D$6:$AN$1139,3,)=0,0,(VLOOKUP($E149,$D$6:$AN$1139,R$2,)/VLOOKUP($E149,$D$6:$AN$1139,3,))*$F149)</f>
        <v>0</v>
      </c>
      <c r="S149" s="80">
        <f>IF(VLOOKUP($E149,$D$6:$AN$1139,3,)=0,0,(VLOOKUP($E149,$D$6:$AN$1139,S$2,)/VLOOKUP($E149,$D$6:$AN$1139,3,))*$F149)</f>
        <v>371146.2314757249</v>
      </c>
      <c r="T149" s="80">
        <f>IF(VLOOKUP($E149,$D$6:$AN$1139,3,)=0,0,(VLOOKUP($E149,$D$6:$AN$1139,T$2,)/VLOOKUP($E149,$D$6:$AN$1139,3,))*$F149)</f>
        <v>10736.427619395181</v>
      </c>
      <c r="U149" s="80">
        <f>IF(VLOOKUP($E149,$D$6:$AN$1139,3,)=0,0,(VLOOKUP($E149,$D$6:$AN$1139,U$2,)/VLOOKUP($E149,$D$6:$AN$1139,3,))*$F149)</f>
        <v>4099.6280352091871</v>
      </c>
      <c r="V149" s="80">
        <f>IF(VLOOKUP($E149,$D$6:$AN$1139,3,)=0,0,(VLOOKUP($E149,$D$6:$AN$1139,V$2,)/VLOOKUP($E149,$D$6:$AN$1139,3,))*$F149)</f>
        <v>0</v>
      </c>
      <c r="W149" s="80">
        <f>IF(VLOOKUP($E149,$D$6:$AN$1139,3,)=0,0,(VLOOKUP($E149,$D$6:$AN$1139,W$2,)/VLOOKUP($E149,$D$6:$AN$1139,3,))*$F149)</f>
        <v>0</v>
      </c>
      <c r="X149" s="64">
        <f>IF(VLOOKUP($E149,$D$6:$AN$1139,3,)=0,0,(VLOOKUP($E149,$D$6:$AN$1139,X$2,)/VLOOKUP($E149,$D$6:$AN$1139,3,))*$F149)</f>
        <v>0</v>
      </c>
      <c r="Y149" s="64">
        <f>IF(VLOOKUP($E149,$D$6:$AN$1139,3,)=0,0,(VLOOKUP($E149,$D$6:$AN$1139,Y$2,)/VLOOKUP($E149,$D$6:$AN$1139,3,))*$F149)</f>
        <v>0</v>
      </c>
      <c r="Z149" s="64">
        <f>IF(VLOOKUP($E149,$D$6:$AN$1139,3,)=0,0,(VLOOKUP($E149,$D$6:$AN$1139,Z$2,)/VLOOKUP($E149,$D$6:$AN$1139,3,))*$F149)</f>
        <v>0</v>
      </c>
      <c r="AA149" s="64">
        <f t="shared" si="27"/>
        <v>39628201.08032582</v>
      </c>
      <c r="AB149" s="59" t="str">
        <f t="shared" si="28"/>
        <v>ok</v>
      </c>
    </row>
    <row r="150" spans="1:28">
      <c r="A150" s="69" t="s">
        <v>633</v>
      </c>
      <c r="C150" s="61" t="s">
        <v>1006</v>
      </c>
      <c r="D150" s="61" t="s">
        <v>444</v>
      </c>
      <c r="E150" s="61" t="s">
        <v>706</v>
      </c>
      <c r="F150" s="80">
        <f>VLOOKUP(C150,'Functional Assignment'!$C$2:$AP$778,'Functional Assignment'!$W$2,)</f>
        <v>64276375.058044709</v>
      </c>
      <c r="G150" s="80">
        <f>IF(VLOOKUP($E150,$D$6:$AN$1139,3,)=0,0,(VLOOKUP($E150,$D$6:$AN$1139,G$2,)/VLOOKUP($E150,$D$6:$AN$1139,3,))*$F150)</f>
        <v>55737841.827029094</v>
      </c>
      <c r="H150" s="80">
        <f>IF(VLOOKUP($E150,$D$6:$AN$1139,3,)=0,0,(VLOOKUP($E150,$D$6:$AN$1139,H$2,)/VLOOKUP($E150,$D$6:$AN$1139,3,))*$F150)</f>
        <v>6875898.1627228903</v>
      </c>
      <c r="I150" s="80">
        <f>IF(VLOOKUP($E150,$D$6:$AN$1139,3,)=0,0,(VLOOKUP($E150,$D$6:$AN$1139,I$2,)/VLOOKUP($E150,$D$6:$AN$1139,3,))*$F150)</f>
        <v>0</v>
      </c>
      <c r="J150" s="80">
        <f>IF(VLOOKUP($E150,$D$6:$AN$1139,3,)=0,0,(VLOOKUP($E150,$D$6:$AN$1139,J$2,)/VLOOKUP($E150,$D$6:$AN$1139,3,))*$F150)</f>
        <v>0</v>
      </c>
      <c r="K150" s="80">
        <f>IF(VLOOKUP($E150,$D$6:$AN$1139,3,)=0,0,(VLOOKUP($E150,$D$6:$AN$1139,K$2,)/VLOOKUP($E150,$D$6:$AN$1139,3,))*$F150)</f>
        <v>0</v>
      </c>
      <c r="L150" s="80">
        <f>IF(VLOOKUP($E150,$D$6:$AN$1139,3,)=0,0,(VLOOKUP($E150,$D$6:$AN$1139,L$2,)/VLOOKUP($E150,$D$6:$AN$1139,3,))*$F150)</f>
        <v>0</v>
      </c>
      <c r="M150" s="80">
        <f>IF(VLOOKUP($E150,$D$6:$AN$1139,3,)=0,0,(VLOOKUP($E150,$D$6:$AN$1139,M$2,)/VLOOKUP($E150,$D$6:$AN$1139,3,))*$F150)</f>
        <v>0</v>
      </c>
      <c r="N150" s="80">
        <f>IF(VLOOKUP($E150,$D$6:$AN$1139,3,)=0,0,(VLOOKUP($E150,$D$6:$AN$1139,N$2,)/VLOOKUP($E150,$D$6:$AN$1139,3,))*$F150)</f>
        <v>0</v>
      </c>
      <c r="O150" s="80">
        <f>IF(VLOOKUP($E150,$D$6:$AN$1139,3,)=0,0,(VLOOKUP($E150,$D$6:$AN$1139,O$2,)/VLOOKUP($E150,$D$6:$AN$1139,3,))*$F150)</f>
        <v>0</v>
      </c>
      <c r="P150" s="80">
        <f>IF(VLOOKUP($E150,$D$6:$AN$1139,3,)=0,0,(VLOOKUP($E150,$D$6:$AN$1139,P$2,)/VLOOKUP($E150,$D$6:$AN$1139,3,))*$F150)</f>
        <v>0</v>
      </c>
      <c r="Q150" s="80">
        <f>IF(VLOOKUP($E150,$D$6:$AN$1139,3,)=0,0,(VLOOKUP($E150,$D$6:$AN$1139,Q$2,)/VLOOKUP($E150,$D$6:$AN$1139,3,))*$F150)</f>
        <v>0</v>
      </c>
      <c r="R150" s="80">
        <f>IF(VLOOKUP($E150,$D$6:$AN$1139,3,)=0,0,(VLOOKUP($E150,$D$6:$AN$1139,R$2,)/VLOOKUP($E150,$D$6:$AN$1139,3,))*$F150)</f>
        <v>0</v>
      </c>
      <c r="S150" s="80">
        <f>IF(VLOOKUP($E150,$D$6:$AN$1139,3,)=0,0,(VLOOKUP($E150,$D$6:$AN$1139,S$2,)/VLOOKUP($E150,$D$6:$AN$1139,3,))*$F150)</f>
        <v>1644459.341076707</v>
      </c>
      <c r="T150" s="80">
        <f>IF(VLOOKUP($E150,$D$6:$AN$1139,3,)=0,0,(VLOOKUP($E150,$D$6:$AN$1139,T$2,)/VLOOKUP($E150,$D$6:$AN$1139,3,))*$F150)</f>
        <v>2672.3972155508732</v>
      </c>
      <c r="U150" s="80">
        <f>IF(VLOOKUP($E150,$D$6:$AN$1139,3,)=0,0,(VLOOKUP($E150,$D$6:$AN$1139,U$2,)/VLOOKUP($E150,$D$6:$AN$1139,3,))*$F150)</f>
        <v>15503.330000471415</v>
      </c>
      <c r="V150" s="80">
        <f>IF(VLOOKUP($E150,$D$6:$AN$1139,3,)=0,0,(VLOOKUP($E150,$D$6:$AN$1139,V$2,)/VLOOKUP($E150,$D$6:$AN$1139,3,))*$F150)</f>
        <v>0</v>
      </c>
      <c r="W150" s="80">
        <f>IF(VLOOKUP($E150,$D$6:$AN$1139,3,)=0,0,(VLOOKUP($E150,$D$6:$AN$1139,W$2,)/VLOOKUP($E150,$D$6:$AN$1139,3,))*$F150)</f>
        <v>0</v>
      </c>
      <c r="X150" s="64">
        <f>IF(VLOOKUP($E150,$D$6:$AN$1139,3,)=0,0,(VLOOKUP($E150,$D$6:$AN$1139,X$2,)/VLOOKUP($E150,$D$6:$AN$1139,3,))*$F150)</f>
        <v>0</v>
      </c>
      <c r="Y150" s="64">
        <f>IF(VLOOKUP($E150,$D$6:$AN$1139,3,)=0,0,(VLOOKUP($E150,$D$6:$AN$1139,Y$2,)/VLOOKUP($E150,$D$6:$AN$1139,3,))*$F150)</f>
        <v>0</v>
      </c>
      <c r="Z150" s="64">
        <f>IF(VLOOKUP($E150,$D$6:$AN$1139,3,)=0,0,(VLOOKUP($E150,$D$6:$AN$1139,Z$2,)/VLOOKUP($E150,$D$6:$AN$1139,3,))*$F150)</f>
        <v>0</v>
      </c>
      <c r="AA150" s="64">
        <f t="shared" si="27"/>
        <v>64276375.058044724</v>
      </c>
      <c r="AB150" s="59" t="str">
        <f t="shared" si="28"/>
        <v>ok</v>
      </c>
    </row>
    <row r="151" spans="1:28">
      <c r="A151" s="61" t="s">
        <v>383</v>
      </c>
      <c r="D151" s="61" t="s">
        <v>445</v>
      </c>
      <c r="F151" s="77">
        <f>SUM(F146:F150)</f>
        <v>415618304.55348217</v>
      </c>
      <c r="G151" s="77">
        <f t="shared" ref="G151:W151" si="29">SUM(G146:G150)</f>
        <v>308809612.05438268</v>
      </c>
      <c r="H151" s="77">
        <f t="shared" si="29"/>
        <v>47885000.754894614</v>
      </c>
      <c r="I151" s="77">
        <f t="shared" si="29"/>
        <v>0</v>
      </c>
      <c r="J151" s="77">
        <f t="shared" si="29"/>
        <v>1314155.1938344124</v>
      </c>
      <c r="K151" s="77">
        <f t="shared" si="29"/>
        <v>17108551.882005721</v>
      </c>
      <c r="L151" s="77">
        <f t="shared" si="29"/>
        <v>0</v>
      </c>
      <c r="M151" s="77">
        <f t="shared" si="29"/>
        <v>0</v>
      </c>
      <c r="N151" s="77">
        <f t="shared" si="29"/>
        <v>15590416.223956507</v>
      </c>
      <c r="O151" s="77">
        <f>SUM(O146:O150)</f>
        <v>8132620.9779737778</v>
      </c>
      <c r="P151" s="77">
        <f t="shared" si="29"/>
        <v>6964359.0110577559</v>
      </c>
      <c r="Q151" s="77">
        <f t="shared" si="29"/>
        <v>902422.61468569003</v>
      </c>
      <c r="R151" s="77">
        <f t="shared" si="29"/>
        <v>465727.48409326107</v>
      </c>
      <c r="S151" s="77">
        <f t="shared" si="29"/>
        <v>8302667.1532156374</v>
      </c>
      <c r="T151" s="77">
        <f t="shared" si="29"/>
        <v>61642.957913271959</v>
      </c>
      <c r="U151" s="77">
        <f t="shared" si="29"/>
        <v>81128.245468774883</v>
      </c>
      <c r="V151" s="77">
        <f t="shared" si="29"/>
        <v>0</v>
      </c>
      <c r="W151" s="77">
        <f t="shared" si="29"/>
        <v>0</v>
      </c>
      <c r="X151" s="63">
        <f>SUM(X146:X150)</f>
        <v>0</v>
      </c>
      <c r="Y151" s="63">
        <f>SUM(Y146:Y150)</f>
        <v>0</v>
      </c>
      <c r="Z151" s="63">
        <f>SUM(Z146:Z150)</f>
        <v>0</v>
      </c>
      <c r="AA151" s="65">
        <f t="shared" si="27"/>
        <v>415618304.55348212</v>
      </c>
      <c r="AB151" s="59" t="str">
        <f t="shared" si="28"/>
        <v>ok</v>
      </c>
    </row>
    <row r="152" spans="1:28">
      <c r="F152" s="80"/>
    </row>
    <row r="153" spans="1:28" ht="15">
      <c r="A153" s="66" t="s">
        <v>640</v>
      </c>
      <c r="F153" s="80"/>
    </row>
    <row r="154" spans="1:28">
      <c r="A154" s="69" t="s">
        <v>1113</v>
      </c>
      <c r="C154" s="61" t="s">
        <v>1006</v>
      </c>
      <c r="D154" s="61" t="s">
        <v>446</v>
      </c>
      <c r="E154" s="61" t="s">
        <v>1379</v>
      </c>
      <c r="F154" s="77">
        <f>VLOOKUP(C154,'Functional Assignment'!$C$2:$AP$778,'Functional Assignment'!$X$2,)</f>
        <v>48714249.784050815</v>
      </c>
      <c r="G154" s="77">
        <f>IF(VLOOKUP($E154,$D$6:$AN$1139,3,)=0,0,(VLOOKUP($E154,$D$6:$AN$1139,G$2,)/VLOOKUP($E154,$D$6:$AN$1139,3,))*$F154)</f>
        <v>34394680.823802307</v>
      </c>
      <c r="H154" s="77">
        <f>IF(VLOOKUP($E154,$D$6:$AN$1139,3,)=0,0,(VLOOKUP($E154,$D$6:$AN$1139,H$2,)/VLOOKUP($E154,$D$6:$AN$1139,3,))*$F154)</f>
        <v>5772664.37642291</v>
      </c>
      <c r="I154" s="77">
        <f>IF(VLOOKUP($E154,$D$6:$AN$1139,3,)=0,0,(VLOOKUP($E154,$D$6:$AN$1139,I$2,)/VLOOKUP($E154,$D$6:$AN$1139,3,))*$F154)</f>
        <v>0</v>
      </c>
      <c r="J154" s="77">
        <f>IF(VLOOKUP($E154,$D$6:$AN$1139,3,)=0,0,(VLOOKUP($E154,$D$6:$AN$1139,J$2,)/VLOOKUP($E154,$D$6:$AN$1139,3,))*$F154)</f>
        <v>0</v>
      </c>
      <c r="K154" s="77">
        <f>IF(VLOOKUP($E154,$D$6:$AN$1139,3,)=0,0,(VLOOKUP($E154,$D$6:$AN$1139,K$2,)/VLOOKUP($E154,$D$6:$AN$1139,3,))*$F154)</f>
        <v>5358223.6627291981</v>
      </c>
      <c r="L154" s="77">
        <f>IF(VLOOKUP($E154,$D$6:$AN$1139,3,)=0,0,(VLOOKUP($E154,$D$6:$AN$1139,L$2,)/VLOOKUP($E154,$D$6:$AN$1139,3,))*$F154)</f>
        <v>0</v>
      </c>
      <c r="M154" s="77">
        <f>IF(VLOOKUP($E154,$D$6:$AN$1139,3,)=0,0,(VLOOKUP($E154,$D$6:$AN$1139,M$2,)/VLOOKUP($E154,$D$6:$AN$1139,3,))*$F154)</f>
        <v>0</v>
      </c>
      <c r="N154" s="77">
        <f>IF(VLOOKUP($E154,$D$6:$AN$1139,3,)=0,0,(VLOOKUP($E154,$D$6:$AN$1139,N$2,)/VLOOKUP($E154,$D$6:$AN$1139,3,))*$F154)</f>
        <v>0</v>
      </c>
      <c r="O154" s="77">
        <f>IF(VLOOKUP($E154,$D$6:$AN$1139,3,)=0,0,(VLOOKUP($E154,$D$6:$AN$1139,O$2,)/VLOOKUP($E154,$D$6:$AN$1139,3,))*$F154)</f>
        <v>2793599.1890964676</v>
      </c>
      <c r="P154" s="77">
        <f>IF(VLOOKUP($E154,$D$6:$AN$1139,3,)=0,0,(VLOOKUP($E154,$D$6:$AN$1139,P$2,)/VLOOKUP($E154,$D$6:$AN$1139,3,))*$F154)</f>
        <v>0</v>
      </c>
      <c r="Q154" s="77">
        <f>IF(VLOOKUP($E154,$D$6:$AN$1139,3,)=0,0,(VLOOKUP($E154,$D$6:$AN$1139,Q$2,)/VLOOKUP($E154,$D$6:$AN$1139,3,))*$F154)</f>
        <v>0</v>
      </c>
      <c r="R154" s="77">
        <f>IF(VLOOKUP($E154,$D$6:$AN$1139,3,)=0,0,(VLOOKUP($E154,$D$6:$AN$1139,R$2,)/VLOOKUP($E154,$D$6:$AN$1139,3,))*$F154)</f>
        <v>0</v>
      </c>
      <c r="S154" s="77">
        <f>IF(VLOOKUP($E154,$D$6:$AN$1139,3,)=0,0,(VLOOKUP($E154,$D$6:$AN$1139,S$2,)/VLOOKUP($E154,$D$6:$AN$1139,3,))*$F154)</f>
        <v>379895.91969843308</v>
      </c>
      <c r="T154" s="77">
        <f>IF(VLOOKUP($E154,$D$6:$AN$1139,3,)=0,0,(VLOOKUP($E154,$D$6:$AN$1139,T$2,)/VLOOKUP($E154,$D$6:$AN$1139,3,))*$F154)</f>
        <v>10989.53646525861</v>
      </c>
      <c r="U154" s="77">
        <f>IF(VLOOKUP($E154,$D$6:$AN$1139,3,)=0,0,(VLOOKUP($E154,$D$6:$AN$1139,U$2,)/VLOOKUP($E154,$D$6:$AN$1139,3,))*$F154)</f>
        <v>4196.2758362511868</v>
      </c>
      <c r="V154" s="77">
        <f>IF(VLOOKUP($E154,$D$6:$AN$1139,3,)=0,0,(VLOOKUP($E154,$D$6:$AN$1139,V$2,)/VLOOKUP($E154,$D$6:$AN$1139,3,))*$F154)</f>
        <v>0</v>
      </c>
      <c r="W154" s="77">
        <f>IF(VLOOKUP($E154,$D$6:$AN$1139,3,)=0,0,(VLOOKUP($E154,$D$6:$AN$1139,W$2,)/VLOOKUP($E154,$D$6:$AN$1139,3,))*$F154)</f>
        <v>0</v>
      </c>
      <c r="X154" s="63">
        <f>IF(VLOOKUP($E154,$D$6:$AN$1139,3,)=0,0,(VLOOKUP($E154,$D$6:$AN$1139,X$2,)/VLOOKUP($E154,$D$6:$AN$1139,3,))*$F154)</f>
        <v>0</v>
      </c>
      <c r="Y154" s="63">
        <f>IF(VLOOKUP($E154,$D$6:$AN$1139,3,)=0,0,(VLOOKUP($E154,$D$6:$AN$1139,Y$2,)/VLOOKUP($E154,$D$6:$AN$1139,3,))*$F154)</f>
        <v>0</v>
      </c>
      <c r="Z154" s="63">
        <f>IF(VLOOKUP($E154,$D$6:$AN$1139,3,)=0,0,(VLOOKUP($E154,$D$6:$AN$1139,Z$2,)/VLOOKUP($E154,$D$6:$AN$1139,3,))*$F154)</f>
        <v>0</v>
      </c>
      <c r="AA154" s="65">
        <f>SUM(G154:Z154)</f>
        <v>48714249.784050822</v>
      </c>
      <c r="AB154" s="59" t="str">
        <f>IF(ABS(F154-AA154)&lt;0.01,"ok","err")</f>
        <v>ok</v>
      </c>
    </row>
    <row r="155" spans="1:28">
      <c r="A155" s="69" t="s">
        <v>1116</v>
      </c>
      <c r="C155" s="61" t="s">
        <v>1006</v>
      </c>
      <c r="D155" s="61" t="s">
        <v>447</v>
      </c>
      <c r="E155" s="61" t="s">
        <v>1377</v>
      </c>
      <c r="F155" s="80">
        <f>VLOOKUP(C155,'Functional Assignment'!$C$2:$AP$778,'Functional Assignment'!$Y$2,)</f>
        <v>36969738.488763481</v>
      </c>
      <c r="G155" s="80">
        <f>IF(VLOOKUP($E155,$D$6:$AN$1139,3,)=0,0,(VLOOKUP($E155,$D$6:$AN$1139,G$2,)/VLOOKUP($E155,$D$6:$AN$1139,3,))*$F155)</f>
        <v>31820909.937725119</v>
      </c>
      <c r="H155" s="80">
        <f>IF(VLOOKUP($E155,$D$6:$AN$1139,3,)=0,0,(VLOOKUP($E155,$D$6:$AN$1139,H$2,)/VLOOKUP($E155,$D$6:$AN$1139,3,))*$F155)</f>
        <v>3925471.9774756823</v>
      </c>
      <c r="I155" s="80">
        <f>IF(VLOOKUP($E155,$D$6:$AN$1139,3,)=0,0,(VLOOKUP($E155,$D$6:$AN$1139,I$2,)/VLOOKUP($E155,$D$6:$AN$1139,3,))*$F155)</f>
        <v>0</v>
      </c>
      <c r="J155" s="80">
        <f>IF(VLOOKUP($E155,$D$6:$AN$1139,3,)=0,0,(VLOOKUP($E155,$D$6:$AN$1139,J$2,)/VLOOKUP($E155,$D$6:$AN$1139,3,))*$F155)</f>
        <v>0</v>
      </c>
      <c r="K155" s="80">
        <f>IF(VLOOKUP($E155,$D$6:$AN$1139,3,)=0,0,(VLOOKUP($E155,$D$6:$AN$1139,K$2,)/VLOOKUP($E155,$D$6:$AN$1139,3,))*$F155)</f>
        <v>246059.91172225506</v>
      </c>
      <c r="L155" s="80">
        <f>IF(VLOOKUP($E155,$D$6:$AN$1139,3,)=0,0,(VLOOKUP($E155,$D$6:$AN$1139,L$2,)/VLOOKUP($E155,$D$6:$AN$1139,3,))*$F155)</f>
        <v>0</v>
      </c>
      <c r="M155" s="80">
        <f>IF(VLOOKUP($E155,$D$6:$AN$1139,3,)=0,0,(VLOOKUP($E155,$D$6:$AN$1139,M$2,)/VLOOKUP($E155,$D$6:$AN$1139,3,))*$F155)</f>
        <v>0</v>
      </c>
      <c r="N155" s="80">
        <f>IF(VLOOKUP($E155,$D$6:$AN$1139,3,)=0,0,(VLOOKUP($E155,$D$6:$AN$1139,N$2,)/VLOOKUP($E155,$D$6:$AN$1139,3,))*$F155)</f>
        <v>0</v>
      </c>
      <c r="O155" s="80">
        <f>IF(VLOOKUP($E155,$D$6:$AN$1139,3,)=0,0,(VLOOKUP($E155,$D$6:$AN$1139,O$2,)/VLOOKUP($E155,$D$6:$AN$1139,3,))*$F155)</f>
        <v>28093.050196632594</v>
      </c>
      <c r="P155" s="80">
        <f>IF(VLOOKUP($E155,$D$6:$AN$1139,3,)=0,0,(VLOOKUP($E155,$D$6:$AN$1139,P$2,)/VLOOKUP($E155,$D$6:$AN$1139,3,))*$F155)</f>
        <v>0</v>
      </c>
      <c r="Q155" s="80">
        <f>IF(VLOOKUP($E155,$D$6:$AN$1139,3,)=0,0,(VLOOKUP($E155,$D$6:$AN$1139,Q$2,)/VLOOKUP($E155,$D$6:$AN$1139,3,))*$F155)</f>
        <v>0</v>
      </c>
      <c r="R155" s="80">
        <f>IF(VLOOKUP($E155,$D$6:$AN$1139,3,)=0,0,(VLOOKUP($E155,$D$6:$AN$1139,R$2,)/VLOOKUP($E155,$D$6:$AN$1139,3,))*$F155)</f>
        <v>0</v>
      </c>
      <c r="S155" s="80">
        <f>IF(VLOOKUP($E155,$D$6:$AN$1139,3,)=0,0,(VLOOKUP($E155,$D$6:$AN$1139,S$2,)/VLOOKUP($E155,$D$6:$AN$1139,3,))*$F155)</f>
        <v>938827.03157116217</v>
      </c>
      <c r="T155" s="80">
        <f>IF(VLOOKUP($E155,$D$6:$AN$1139,3,)=0,0,(VLOOKUP($E155,$D$6:$AN$1139,T$2,)/VLOOKUP($E155,$D$6:$AN$1139,3,))*$F155)</f>
        <v>1525.6800106787412</v>
      </c>
      <c r="U155" s="80">
        <f>IF(VLOOKUP($E155,$D$6:$AN$1139,3,)=0,0,(VLOOKUP($E155,$D$6:$AN$1139,U$2,)/VLOOKUP($E155,$D$6:$AN$1139,3,))*$F155)</f>
        <v>8850.9000619503895</v>
      </c>
      <c r="V155" s="80">
        <f>IF(VLOOKUP($E155,$D$6:$AN$1139,3,)=0,0,(VLOOKUP($E155,$D$6:$AN$1139,V$2,)/VLOOKUP($E155,$D$6:$AN$1139,3,))*$F155)</f>
        <v>0</v>
      </c>
      <c r="W155" s="80">
        <f>IF(VLOOKUP($E155,$D$6:$AN$1139,3,)=0,0,(VLOOKUP($E155,$D$6:$AN$1139,W$2,)/VLOOKUP($E155,$D$6:$AN$1139,3,))*$F155)</f>
        <v>0</v>
      </c>
      <c r="X155" s="64">
        <f>IF(VLOOKUP($E155,$D$6:$AN$1139,3,)=0,0,(VLOOKUP($E155,$D$6:$AN$1139,X$2,)/VLOOKUP($E155,$D$6:$AN$1139,3,))*$F155)</f>
        <v>0</v>
      </c>
      <c r="Y155" s="64">
        <f>IF(VLOOKUP($E155,$D$6:$AN$1139,3,)=0,0,(VLOOKUP($E155,$D$6:$AN$1139,Y$2,)/VLOOKUP($E155,$D$6:$AN$1139,3,))*$F155)</f>
        <v>0</v>
      </c>
      <c r="Z155" s="64">
        <f>IF(VLOOKUP($E155,$D$6:$AN$1139,3,)=0,0,(VLOOKUP($E155,$D$6:$AN$1139,Z$2,)/VLOOKUP($E155,$D$6:$AN$1139,3,))*$F155)</f>
        <v>0</v>
      </c>
      <c r="AA155" s="64">
        <f>SUM(G155:Z155)</f>
        <v>36969738.488763481</v>
      </c>
      <c r="AB155" s="59" t="str">
        <f>IF(ABS(F155-AA155)&lt;0.01,"ok","err")</f>
        <v>ok</v>
      </c>
    </row>
    <row r="156" spans="1:28">
      <c r="A156" s="61" t="s">
        <v>721</v>
      </c>
      <c r="D156" s="61" t="s">
        <v>448</v>
      </c>
      <c r="F156" s="77">
        <f>F154+F155</f>
        <v>85683988.272814304</v>
      </c>
      <c r="G156" s="77">
        <f t="shared" ref="G156:W156" si="30">G154+G155</f>
        <v>66215590.761527427</v>
      </c>
      <c r="H156" s="77">
        <f t="shared" si="30"/>
        <v>9698136.3538985923</v>
      </c>
      <c r="I156" s="77">
        <f t="shared" si="30"/>
        <v>0</v>
      </c>
      <c r="J156" s="77">
        <f t="shared" si="30"/>
        <v>0</v>
      </c>
      <c r="K156" s="77">
        <f t="shared" si="30"/>
        <v>5604283.5744514531</v>
      </c>
      <c r="L156" s="77">
        <f t="shared" si="30"/>
        <v>0</v>
      </c>
      <c r="M156" s="77">
        <f t="shared" si="30"/>
        <v>0</v>
      </c>
      <c r="N156" s="77">
        <f t="shared" si="30"/>
        <v>0</v>
      </c>
      <c r="O156" s="77">
        <f>O154+O155</f>
        <v>2821692.2392931003</v>
      </c>
      <c r="P156" s="77">
        <f t="shared" si="30"/>
        <v>0</v>
      </c>
      <c r="Q156" s="77">
        <f t="shared" si="30"/>
        <v>0</v>
      </c>
      <c r="R156" s="77">
        <f t="shared" si="30"/>
        <v>0</v>
      </c>
      <c r="S156" s="77">
        <f t="shared" si="30"/>
        <v>1318722.9512695952</v>
      </c>
      <c r="T156" s="77">
        <f t="shared" si="30"/>
        <v>12515.216475937352</v>
      </c>
      <c r="U156" s="77">
        <f t="shared" si="30"/>
        <v>13047.175898201576</v>
      </c>
      <c r="V156" s="77">
        <f t="shared" si="30"/>
        <v>0</v>
      </c>
      <c r="W156" s="77">
        <f t="shared" si="30"/>
        <v>0</v>
      </c>
      <c r="X156" s="63">
        <f>X154+X155</f>
        <v>0</v>
      </c>
      <c r="Y156" s="63">
        <f>Y154+Y155</f>
        <v>0</v>
      </c>
      <c r="Z156" s="63">
        <f>Z154+Z155</f>
        <v>0</v>
      </c>
      <c r="AA156" s="65">
        <f>SUM(G156:Z156)</f>
        <v>85683988.272814289</v>
      </c>
      <c r="AB156" s="59" t="str">
        <f>IF(ABS(F156-AA156)&lt;0.01,"ok","err")</f>
        <v>ok</v>
      </c>
    </row>
    <row r="157" spans="1:28">
      <c r="F157" s="80"/>
    </row>
    <row r="158" spans="1:28" ht="15">
      <c r="A158" s="66" t="s">
        <v>356</v>
      </c>
      <c r="F158" s="80"/>
    </row>
    <row r="159" spans="1:28">
      <c r="A159" s="69" t="s">
        <v>1116</v>
      </c>
      <c r="C159" s="61" t="s">
        <v>1006</v>
      </c>
      <c r="D159" s="61" t="s">
        <v>449</v>
      </c>
      <c r="E159" s="61" t="s">
        <v>1118</v>
      </c>
      <c r="F159" s="77">
        <f>VLOOKUP(C159,'Functional Assignment'!$C$2:$AP$778,'Functional Assignment'!$Z$2,)</f>
        <v>17529237.699996628</v>
      </c>
      <c r="G159" s="77">
        <f>IF(VLOOKUP($E159,$D$6:$AN$1139,3,)=0,0,(VLOOKUP($E159,$D$6:$AN$1139,G$2,)/VLOOKUP($E159,$D$6:$AN$1139,3,))*$F159)</f>
        <v>14151780.027750423</v>
      </c>
      <c r="H159" s="77">
        <f>IF(VLOOKUP($E159,$D$6:$AN$1139,3,)=0,0,(VLOOKUP($E159,$D$6:$AN$1139,H$2,)/VLOOKUP($E159,$D$6:$AN$1139,3,))*$F159)</f>
        <v>3021754.494399108</v>
      </c>
      <c r="I159" s="77">
        <f>IF(VLOOKUP($E159,$D$6:$AN$1139,3,)=0,0,(VLOOKUP($E159,$D$6:$AN$1139,I$2,)/VLOOKUP($E159,$D$6:$AN$1139,3,))*$F159)</f>
        <v>0</v>
      </c>
      <c r="J159" s="77">
        <f>IF(VLOOKUP($E159,$D$6:$AN$1139,3,)=0,0,(VLOOKUP($E159,$D$6:$AN$1139,J$2,)/VLOOKUP($E159,$D$6:$AN$1139,3,))*$F159)</f>
        <v>0</v>
      </c>
      <c r="K159" s="77">
        <f>IF(VLOOKUP($E159,$D$6:$AN$1139,3,)=0,0,(VLOOKUP($E159,$D$6:$AN$1139,K$2,)/VLOOKUP($E159,$D$6:$AN$1139,3,))*$F159)</f>
        <v>302319.12050312973</v>
      </c>
      <c r="L159" s="77">
        <f>IF(VLOOKUP($E159,$D$6:$AN$1139,3,)=0,0,(VLOOKUP($E159,$D$6:$AN$1139,L$2,)/VLOOKUP($E159,$D$6:$AN$1139,3,))*$F159)</f>
        <v>0</v>
      </c>
      <c r="M159" s="77">
        <f>IF(VLOOKUP($E159,$D$6:$AN$1139,3,)=0,0,(VLOOKUP($E159,$D$6:$AN$1139,M$2,)/VLOOKUP($E159,$D$6:$AN$1139,3,))*$F159)</f>
        <v>0</v>
      </c>
      <c r="N159" s="77">
        <f>IF(VLOOKUP($E159,$D$6:$AN$1139,3,)=0,0,(VLOOKUP($E159,$D$6:$AN$1139,N$2,)/VLOOKUP($E159,$D$6:$AN$1139,3,))*$F159)</f>
        <v>0</v>
      </c>
      <c r="O159" s="77">
        <f>IF(VLOOKUP($E159,$D$6:$AN$1139,3,)=0,0,(VLOOKUP($E159,$D$6:$AN$1139,O$2,)/VLOOKUP($E159,$D$6:$AN$1139,3,))*$F159)</f>
        <v>53384.057343967223</v>
      </c>
      <c r="P159" s="77">
        <f>IF(VLOOKUP($E159,$D$6:$AN$1139,3,)=0,0,(VLOOKUP($E159,$D$6:$AN$1139,P$2,)/VLOOKUP($E159,$D$6:$AN$1139,3,))*$F159)</f>
        <v>0</v>
      </c>
      <c r="Q159" s="77">
        <f>IF(VLOOKUP($E159,$D$6:$AN$1139,3,)=0,0,(VLOOKUP($E159,$D$6:$AN$1139,Q$2,)/VLOOKUP($E159,$D$6:$AN$1139,3,))*$F159)</f>
        <v>0</v>
      </c>
      <c r="R159" s="77">
        <f>IF(VLOOKUP($E159,$D$6:$AN$1139,3,)=0,0,(VLOOKUP($E159,$D$6:$AN$1139,R$2,)/VLOOKUP($E159,$D$6:$AN$1139,3,))*$F159)</f>
        <v>0</v>
      </c>
      <c r="S159" s="77">
        <f>IF(VLOOKUP($E159,$D$6:$AN$1139,3,)=0,0,(VLOOKUP($E159,$D$6:$AN$1139,S$2,)/VLOOKUP($E159,$D$6:$AN$1139,3,))*$F159)</f>
        <v>0</v>
      </c>
      <c r="T159" s="77">
        <f>IF(VLOOKUP($E159,$D$6:$AN$1139,3,)=0,0,(VLOOKUP($E159,$D$6:$AN$1139,T$2,)/VLOOKUP($E159,$D$6:$AN$1139,3,))*$F159)</f>
        <v>0</v>
      </c>
      <c r="U159" s="77">
        <f>IF(VLOOKUP($E159,$D$6:$AN$1139,3,)=0,0,(VLOOKUP($E159,$D$6:$AN$1139,U$2,)/VLOOKUP($E159,$D$6:$AN$1139,3,))*$F159)</f>
        <v>0</v>
      </c>
      <c r="V159" s="77">
        <f>IF(VLOOKUP($E159,$D$6:$AN$1139,3,)=0,0,(VLOOKUP($E159,$D$6:$AN$1139,V$2,)/VLOOKUP($E159,$D$6:$AN$1139,3,))*$F159)</f>
        <v>0</v>
      </c>
      <c r="W159" s="77">
        <f>IF(VLOOKUP($E159,$D$6:$AN$1139,3,)=0,0,(VLOOKUP($E159,$D$6:$AN$1139,W$2,)/VLOOKUP($E159,$D$6:$AN$1139,3,))*$F159)</f>
        <v>0</v>
      </c>
      <c r="X159" s="63">
        <f>IF(VLOOKUP($E159,$D$6:$AN$1139,3,)=0,0,(VLOOKUP($E159,$D$6:$AN$1139,X$2,)/VLOOKUP($E159,$D$6:$AN$1139,3,))*$F159)</f>
        <v>0</v>
      </c>
      <c r="Y159" s="63">
        <f>IF(VLOOKUP($E159,$D$6:$AN$1139,3,)=0,0,(VLOOKUP($E159,$D$6:$AN$1139,Y$2,)/VLOOKUP($E159,$D$6:$AN$1139,3,))*$F159)</f>
        <v>0</v>
      </c>
      <c r="Z159" s="63">
        <f>IF(VLOOKUP($E159,$D$6:$AN$1139,3,)=0,0,(VLOOKUP($E159,$D$6:$AN$1139,Z$2,)/VLOOKUP($E159,$D$6:$AN$1139,3,))*$F159)</f>
        <v>0</v>
      </c>
      <c r="AA159" s="65">
        <f>SUM(G159:Z159)</f>
        <v>17529237.699996632</v>
      </c>
      <c r="AB159" s="59" t="str">
        <f>IF(ABS(F159-AA159)&lt;0.01,"ok","err")</f>
        <v>ok</v>
      </c>
    </row>
    <row r="160" spans="1:28">
      <c r="F160" s="80"/>
    </row>
    <row r="161" spans="1:28" ht="15">
      <c r="A161" s="66" t="s">
        <v>355</v>
      </c>
      <c r="F161" s="80"/>
    </row>
    <row r="162" spans="1:28">
      <c r="A162" s="69" t="s">
        <v>1116</v>
      </c>
      <c r="C162" s="61" t="s">
        <v>1006</v>
      </c>
      <c r="D162" s="61" t="s">
        <v>450</v>
      </c>
      <c r="E162" s="61" t="s">
        <v>1119</v>
      </c>
      <c r="F162" s="77">
        <f>VLOOKUP(C162,'Functional Assignment'!$C$2:$AP$778,'Functional Assignment'!$AA$2,)</f>
        <v>24765775.151720833</v>
      </c>
      <c r="G162" s="77">
        <f>IF(VLOOKUP($E162,$D$6:$AN$1139,3,)=0,0,(VLOOKUP($E162,$D$6:$AN$1139,G$2,)/VLOOKUP($E162,$D$6:$AN$1139,3,))*$F162)</f>
        <v>16965558.670504589</v>
      </c>
      <c r="H162" s="77">
        <f>IF(VLOOKUP($E162,$D$6:$AN$1139,3,)=0,0,(VLOOKUP($E162,$D$6:$AN$1139,H$2,)/VLOOKUP($E162,$D$6:$AN$1139,3,))*$F162)</f>
        <v>5552647.8873447329</v>
      </c>
      <c r="I162" s="77">
        <f>IF(VLOOKUP($E162,$D$6:$AN$1139,3,)=0,0,(VLOOKUP($E162,$D$6:$AN$1139,I$2,)/VLOOKUP($E162,$D$6:$AN$1139,3,))*$F162)</f>
        <v>0</v>
      </c>
      <c r="J162" s="77">
        <f>IF(VLOOKUP($E162,$D$6:$AN$1139,3,)=0,0,(VLOOKUP($E162,$D$6:$AN$1139,J$2,)/VLOOKUP($E162,$D$6:$AN$1139,3,))*$F162)</f>
        <v>201531.4494049825</v>
      </c>
      <c r="K162" s="77">
        <f>IF(VLOOKUP($E162,$D$6:$AN$1139,3,)=0,0,(VLOOKUP($E162,$D$6:$AN$1139,K$2,)/VLOOKUP($E162,$D$6:$AN$1139,3,))*$F162)</f>
        <v>1306937.2804509718</v>
      </c>
      <c r="L162" s="77">
        <f>IF(VLOOKUP($E162,$D$6:$AN$1139,3,)=0,0,(VLOOKUP($E162,$D$6:$AN$1139,L$2,)/VLOOKUP($E162,$D$6:$AN$1139,3,))*$F162)</f>
        <v>0</v>
      </c>
      <c r="M162" s="77">
        <f>IF(VLOOKUP($E162,$D$6:$AN$1139,3,)=0,0,(VLOOKUP($E162,$D$6:$AN$1139,M$2,)/VLOOKUP($E162,$D$6:$AN$1139,3,))*$F162)</f>
        <v>0</v>
      </c>
      <c r="N162" s="77">
        <f>IF(VLOOKUP($E162,$D$6:$AN$1139,3,)=0,0,(VLOOKUP($E162,$D$6:$AN$1139,N$2,)/VLOOKUP($E162,$D$6:$AN$1139,3,))*$F162)</f>
        <v>289497.44065747084</v>
      </c>
      <c r="O162" s="77">
        <f>IF(VLOOKUP($E162,$D$6:$AN$1139,3,)=0,0,(VLOOKUP($E162,$D$6:$AN$1139,O$2,)/VLOOKUP($E162,$D$6:$AN$1139,3,))*$F162)</f>
        <v>163868.17952187738</v>
      </c>
      <c r="P162" s="77">
        <f>IF(VLOOKUP($E162,$D$6:$AN$1139,3,)=0,0,(VLOOKUP($E162,$D$6:$AN$1139,P$2,)/VLOOKUP($E162,$D$6:$AN$1139,3,))*$F162)</f>
        <v>228023.69203180599</v>
      </c>
      <c r="Q162" s="77">
        <f>IF(VLOOKUP($E162,$D$6:$AN$1139,3,)=0,0,(VLOOKUP($E162,$D$6:$AN$1139,Q$2,)/VLOOKUP($E162,$D$6:$AN$1139,3,))*$F162)</f>
        <v>2639.7942917094601</v>
      </c>
      <c r="R162" s="77">
        <f>IF(VLOOKUP($E162,$D$6:$AN$1139,3,)=0,0,(VLOOKUP($E162,$D$6:$AN$1139,R$2,)/VLOOKUP($E162,$D$6:$AN$1139,3,))*$F162)</f>
        <v>5279.5885834189203</v>
      </c>
      <c r="S162" s="77">
        <f>IF(VLOOKUP($E162,$D$6:$AN$1139,3,)=0,0,(VLOOKUP($E162,$D$6:$AN$1139,S$2,)/VLOOKUP($E162,$D$6:$AN$1139,3,))*$F162)</f>
        <v>0</v>
      </c>
      <c r="T162" s="77">
        <f>IF(VLOOKUP($E162,$D$6:$AN$1139,3,)=0,0,(VLOOKUP($E162,$D$6:$AN$1139,T$2,)/VLOOKUP($E162,$D$6:$AN$1139,3,))*$F162)</f>
        <v>7320.850474049339</v>
      </c>
      <c r="U162" s="77">
        <f>IF(VLOOKUP($E162,$D$6:$AN$1139,3,)=0,0,(VLOOKUP($E162,$D$6:$AN$1139,U$2,)/VLOOKUP($E162,$D$6:$AN$1139,3,))*$F162)</f>
        <v>42470.318455222136</v>
      </c>
      <c r="V162" s="77">
        <f>IF(VLOOKUP($E162,$D$6:$AN$1139,3,)=0,0,(VLOOKUP($E162,$D$6:$AN$1139,V$2,)/VLOOKUP($E162,$D$6:$AN$1139,3,))*$F162)</f>
        <v>0</v>
      </c>
      <c r="W162" s="77">
        <f>IF(VLOOKUP($E162,$D$6:$AN$1139,3,)=0,0,(VLOOKUP($E162,$D$6:$AN$1139,W$2,)/VLOOKUP($E162,$D$6:$AN$1139,3,))*$F162)</f>
        <v>0</v>
      </c>
      <c r="X162" s="63">
        <f>IF(VLOOKUP($E162,$D$6:$AN$1139,3,)=0,0,(VLOOKUP($E162,$D$6:$AN$1139,X$2,)/VLOOKUP($E162,$D$6:$AN$1139,3,))*$F162)</f>
        <v>0</v>
      </c>
      <c r="Y162" s="63">
        <f>IF(VLOOKUP($E162,$D$6:$AN$1139,3,)=0,0,(VLOOKUP($E162,$D$6:$AN$1139,Y$2,)/VLOOKUP($E162,$D$6:$AN$1139,3,))*$F162)</f>
        <v>0</v>
      </c>
      <c r="Z162" s="63">
        <f>IF(VLOOKUP($E162,$D$6:$AN$1139,3,)=0,0,(VLOOKUP($E162,$D$6:$AN$1139,Z$2,)/VLOOKUP($E162,$D$6:$AN$1139,3,))*$F162)</f>
        <v>0</v>
      </c>
      <c r="AA162" s="65">
        <f>SUM(G162:Z162)</f>
        <v>24765775.151720822</v>
      </c>
      <c r="AB162" s="59" t="str">
        <f>IF(ABS(F162-AA162)&lt;0.01,"ok","err")</f>
        <v>ok</v>
      </c>
    </row>
    <row r="163" spans="1:28">
      <c r="F163" s="80"/>
    </row>
    <row r="164" spans="1:28" ht="15">
      <c r="A164" s="66" t="s">
        <v>376</v>
      </c>
      <c r="F164" s="80"/>
    </row>
    <row r="165" spans="1:28">
      <c r="A165" s="69" t="s">
        <v>1116</v>
      </c>
      <c r="C165" s="61" t="s">
        <v>1006</v>
      </c>
      <c r="D165" s="61" t="s">
        <v>451</v>
      </c>
      <c r="E165" s="61" t="s">
        <v>1120</v>
      </c>
      <c r="F165" s="77">
        <f>VLOOKUP(C165,'Functional Assignment'!$C$2:$AP$778,'Functional Assignment'!$AB$2,)</f>
        <v>54643059.163137861</v>
      </c>
      <c r="G165" s="77">
        <f>IF(VLOOKUP($E165,$D$6:$AN$1139,3,)=0,0,(VLOOKUP($E165,$D$6:$AN$1139,G$2,)/VLOOKUP($E165,$D$6:$AN$1139,3,))*$F165)</f>
        <v>0</v>
      </c>
      <c r="H165" s="77">
        <f>IF(VLOOKUP($E165,$D$6:$AN$1139,3,)=0,0,(VLOOKUP($E165,$D$6:$AN$1139,H$2,)/VLOOKUP($E165,$D$6:$AN$1139,3,))*$F165)</f>
        <v>0</v>
      </c>
      <c r="I165" s="77">
        <f>IF(VLOOKUP($E165,$D$6:$AN$1139,3,)=0,0,(VLOOKUP($E165,$D$6:$AN$1139,I$2,)/VLOOKUP($E165,$D$6:$AN$1139,3,))*$F165)</f>
        <v>0</v>
      </c>
      <c r="J165" s="77">
        <f>IF(VLOOKUP($E165,$D$6:$AN$1139,3,)=0,0,(VLOOKUP($E165,$D$6:$AN$1139,J$2,)/VLOOKUP($E165,$D$6:$AN$1139,3,))*$F165)</f>
        <v>0</v>
      </c>
      <c r="K165" s="77">
        <f>IF(VLOOKUP($E165,$D$6:$AN$1139,3,)=0,0,(VLOOKUP($E165,$D$6:$AN$1139,K$2,)/VLOOKUP($E165,$D$6:$AN$1139,3,))*$F165)</f>
        <v>0</v>
      </c>
      <c r="L165" s="77">
        <f>IF(VLOOKUP($E165,$D$6:$AN$1139,3,)=0,0,(VLOOKUP($E165,$D$6:$AN$1139,L$2,)/VLOOKUP($E165,$D$6:$AN$1139,3,))*$F165)</f>
        <v>0</v>
      </c>
      <c r="M165" s="77">
        <f>IF(VLOOKUP($E165,$D$6:$AN$1139,3,)=0,0,(VLOOKUP($E165,$D$6:$AN$1139,M$2,)/VLOOKUP($E165,$D$6:$AN$1139,3,))*$F165)</f>
        <v>0</v>
      </c>
      <c r="N165" s="77">
        <f>IF(VLOOKUP($E165,$D$6:$AN$1139,3,)=0,0,(VLOOKUP($E165,$D$6:$AN$1139,N$2,)/VLOOKUP($E165,$D$6:$AN$1139,3,))*$F165)</f>
        <v>0</v>
      </c>
      <c r="O165" s="77">
        <f>IF(VLOOKUP($E165,$D$6:$AN$1139,3,)=0,0,(VLOOKUP($E165,$D$6:$AN$1139,O$2,)/VLOOKUP($E165,$D$6:$AN$1139,3,))*$F165)</f>
        <v>0</v>
      </c>
      <c r="P165" s="77">
        <f>IF(VLOOKUP($E165,$D$6:$AN$1139,3,)=0,0,(VLOOKUP($E165,$D$6:$AN$1139,P$2,)/VLOOKUP($E165,$D$6:$AN$1139,3,))*$F165)</f>
        <v>0</v>
      </c>
      <c r="Q165" s="77">
        <f>IF(VLOOKUP($E165,$D$6:$AN$1139,3,)=0,0,(VLOOKUP($E165,$D$6:$AN$1139,Q$2,)/VLOOKUP($E165,$D$6:$AN$1139,3,))*$F165)</f>
        <v>0</v>
      </c>
      <c r="R165" s="77">
        <f>IF(VLOOKUP($E165,$D$6:$AN$1139,3,)=0,0,(VLOOKUP($E165,$D$6:$AN$1139,R$2,)/VLOOKUP($E165,$D$6:$AN$1139,3,))*$F165)</f>
        <v>0</v>
      </c>
      <c r="S165" s="77">
        <f>IF(VLOOKUP($E165,$D$6:$AN$1139,3,)=0,0,(VLOOKUP($E165,$D$6:$AN$1139,S$2,)/VLOOKUP($E165,$D$6:$AN$1139,3,))*$F165)</f>
        <v>54643059.163137861</v>
      </c>
      <c r="T165" s="77">
        <f>IF(VLOOKUP($E165,$D$6:$AN$1139,3,)=0,0,(VLOOKUP($E165,$D$6:$AN$1139,T$2,)/VLOOKUP($E165,$D$6:$AN$1139,3,))*$F165)</f>
        <v>0</v>
      </c>
      <c r="U165" s="77">
        <f>IF(VLOOKUP($E165,$D$6:$AN$1139,3,)=0,0,(VLOOKUP($E165,$D$6:$AN$1139,U$2,)/VLOOKUP($E165,$D$6:$AN$1139,3,))*$F165)</f>
        <v>0</v>
      </c>
      <c r="V165" s="77">
        <f>IF(VLOOKUP($E165,$D$6:$AN$1139,3,)=0,0,(VLOOKUP($E165,$D$6:$AN$1139,V$2,)/VLOOKUP($E165,$D$6:$AN$1139,3,))*$F165)</f>
        <v>0</v>
      </c>
      <c r="W165" s="77">
        <f>IF(VLOOKUP($E165,$D$6:$AN$1139,3,)=0,0,(VLOOKUP($E165,$D$6:$AN$1139,W$2,)/VLOOKUP($E165,$D$6:$AN$1139,3,))*$F165)</f>
        <v>0</v>
      </c>
      <c r="X165" s="63">
        <f>IF(VLOOKUP($E165,$D$6:$AN$1139,3,)=0,0,(VLOOKUP($E165,$D$6:$AN$1139,X$2,)/VLOOKUP($E165,$D$6:$AN$1139,3,))*$F165)</f>
        <v>0</v>
      </c>
      <c r="Y165" s="63">
        <f>IF(VLOOKUP($E165,$D$6:$AN$1139,3,)=0,0,(VLOOKUP($E165,$D$6:$AN$1139,Y$2,)/VLOOKUP($E165,$D$6:$AN$1139,3,))*$F165)</f>
        <v>0</v>
      </c>
      <c r="Z165" s="63">
        <f>IF(VLOOKUP($E165,$D$6:$AN$1139,3,)=0,0,(VLOOKUP($E165,$D$6:$AN$1139,Z$2,)/VLOOKUP($E165,$D$6:$AN$1139,3,))*$F165)</f>
        <v>0</v>
      </c>
      <c r="AA165" s="65">
        <f>SUM(G165:Z165)</f>
        <v>54643059.163137861</v>
      </c>
      <c r="AB165" s="59" t="str">
        <f>IF(ABS(F165-AA165)&lt;0.01,"ok","err")</f>
        <v>ok</v>
      </c>
    </row>
    <row r="166" spans="1:28">
      <c r="F166" s="80"/>
    </row>
    <row r="167" spans="1:28" ht="15">
      <c r="A167" s="66" t="s">
        <v>1047</v>
      </c>
      <c r="F167" s="80"/>
    </row>
    <row r="168" spans="1:28">
      <c r="A168" s="69" t="s">
        <v>1116</v>
      </c>
      <c r="C168" s="61" t="s">
        <v>1006</v>
      </c>
      <c r="D168" s="61" t="s">
        <v>452</v>
      </c>
      <c r="E168" s="61" t="s">
        <v>1121</v>
      </c>
      <c r="F168" s="77">
        <f>VLOOKUP(C168,'Functional Assignment'!$C$2:$AP$778,'Functional Assignment'!$AC$2,)</f>
        <v>2493400.3566691312</v>
      </c>
      <c r="G168" s="77">
        <f>IF(VLOOKUP($E168,$D$6:$AN$1139,3,)=0,0,(VLOOKUP($E168,$D$6:$AN$1139,G$2,)/VLOOKUP($E168,$D$6:$AN$1139,3,))*$F168)</f>
        <v>1851418.2781972354</v>
      </c>
      <c r="H168" s="77">
        <f>IF(VLOOKUP($E168,$D$6:$AN$1139,3,)=0,0,(VLOOKUP($E168,$D$6:$AN$1139,H$2,)/VLOOKUP($E168,$D$6:$AN$1139,3,))*$F168)</f>
        <v>456787.09904102091</v>
      </c>
      <c r="I168" s="77">
        <f>IF(VLOOKUP($E168,$D$6:$AN$1139,3,)=0,0,(VLOOKUP($E168,$D$6:$AN$1139,I$2,)/VLOOKUP($E168,$D$6:$AN$1139,3,))*$F168)</f>
        <v>0</v>
      </c>
      <c r="J168" s="77">
        <f>IF(VLOOKUP($E168,$D$6:$AN$1139,3,)=0,0,(VLOOKUP($E168,$D$6:$AN$1139,J$2,)/VLOOKUP($E168,$D$6:$AN$1139,3,))*$F168)</f>
        <v>1869.2448136103217</v>
      </c>
      <c r="K168" s="77">
        <f>IF(VLOOKUP($E168,$D$6:$AN$1139,3,)=0,0,(VLOOKUP($E168,$D$6:$AN$1139,K$2,)/VLOOKUP($E168,$D$6:$AN$1139,3,))*$F168)</f>
        <v>71581.833923940459</v>
      </c>
      <c r="L168" s="77">
        <f>IF(VLOOKUP($E168,$D$6:$AN$1139,3,)=0,0,(VLOOKUP($E168,$D$6:$AN$1139,L$2,)/VLOOKUP($E168,$D$6:$AN$1139,3,))*$F168)</f>
        <v>0</v>
      </c>
      <c r="M168" s="77">
        <f>IF(VLOOKUP($E168,$D$6:$AN$1139,3,)=0,0,(VLOOKUP($E168,$D$6:$AN$1139,M$2,)/VLOOKUP($E168,$D$6:$AN$1139,3,))*$F168)</f>
        <v>0</v>
      </c>
      <c r="N168" s="77">
        <f>IF(VLOOKUP($E168,$D$6:$AN$1139,3,)=0,0,(VLOOKUP($E168,$D$6:$AN$1139,N$2,)/VLOOKUP($E168,$D$6:$AN$1139,3,))*$F168)</f>
        <v>14040.674513191687</v>
      </c>
      <c r="O168" s="77">
        <f>IF(VLOOKUP($E168,$D$6:$AN$1139,3,)=0,0,(VLOOKUP($E168,$D$6:$AN$1139,O$2,)/VLOOKUP($E168,$D$6:$AN$1139,3,))*$F168)</f>
        <v>40863.057283832946</v>
      </c>
      <c r="P168" s="77">
        <f>IF(VLOOKUP($E168,$D$6:$AN$1139,3,)=0,0,(VLOOKUP($E168,$D$6:$AN$1139,P$2,)/VLOOKUP($E168,$D$6:$AN$1139,3,))*$F168)</f>
        <v>1536.3656002276616</v>
      </c>
      <c r="Q168" s="77">
        <f>IF(VLOOKUP($E168,$D$6:$AN$1139,3,)=0,0,(VLOOKUP($E168,$D$6:$AN$1139,Q$2,)/VLOOKUP($E168,$D$6:$AN$1139,3,))*$F168)</f>
        <v>25.606093337127692</v>
      </c>
      <c r="R168" s="77">
        <f>IF(VLOOKUP($E168,$D$6:$AN$1139,3,)=0,0,(VLOOKUP($E168,$D$6:$AN$1139,R$2,)/VLOOKUP($E168,$D$6:$AN$1139,3,))*$F168)</f>
        <v>51.212186674255385</v>
      </c>
      <c r="S168" s="77">
        <f>IF(VLOOKUP($E168,$D$6:$AN$1139,3,)=0,0,(VLOOKUP($E168,$D$6:$AN$1139,S$2,)/VLOOKUP($E168,$D$6:$AN$1139,3,))*$F168)</f>
        <v>54623.250237600347</v>
      </c>
      <c r="T168" s="77">
        <f>IF(VLOOKUP($E168,$D$6:$AN$1139,3,)=0,0,(VLOOKUP($E168,$D$6:$AN$1139,T$2,)/VLOOKUP($E168,$D$6:$AN$1139,3,))*$F168)</f>
        <v>88.767790235375998</v>
      </c>
      <c r="U168" s="77">
        <f>IF(VLOOKUP($E168,$D$6:$AN$1139,3,)=0,0,(VLOOKUP($E168,$D$6:$AN$1139,U$2,)/VLOOKUP($E168,$D$6:$AN$1139,3,))*$F168)</f>
        <v>514.96698822445694</v>
      </c>
      <c r="V168" s="77">
        <f>IF(VLOOKUP($E168,$D$6:$AN$1139,3,)=0,0,(VLOOKUP($E168,$D$6:$AN$1139,V$2,)/VLOOKUP($E168,$D$6:$AN$1139,3,))*$F168)</f>
        <v>0</v>
      </c>
      <c r="W168" s="77">
        <f>IF(VLOOKUP($E168,$D$6:$AN$1139,3,)=0,0,(VLOOKUP($E168,$D$6:$AN$1139,W$2,)/VLOOKUP($E168,$D$6:$AN$1139,3,))*$F168)</f>
        <v>0</v>
      </c>
      <c r="X168" s="63">
        <f>IF(VLOOKUP($E168,$D$6:$AN$1139,3,)=0,0,(VLOOKUP($E168,$D$6:$AN$1139,X$2,)/VLOOKUP($E168,$D$6:$AN$1139,3,))*$F168)</f>
        <v>0</v>
      </c>
      <c r="Y168" s="63">
        <f>IF(VLOOKUP($E168,$D$6:$AN$1139,3,)=0,0,(VLOOKUP($E168,$D$6:$AN$1139,Y$2,)/VLOOKUP($E168,$D$6:$AN$1139,3,))*$F168)</f>
        <v>0</v>
      </c>
      <c r="Z168" s="63">
        <f>IF(VLOOKUP($E168,$D$6:$AN$1139,3,)=0,0,(VLOOKUP($E168,$D$6:$AN$1139,Z$2,)/VLOOKUP($E168,$D$6:$AN$1139,3,))*$F168)</f>
        <v>0</v>
      </c>
      <c r="AA168" s="65">
        <f>SUM(G168:Z168)</f>
        <v>2493400.3566691321</v>
      </c>
      <c r="AB168" s="59" t="str">
        <f>IF(ABS(F168-AA168)&lt;0.01,"ok","err")</f>
        <v>ok</v>
      </c>
    </row>
    <row r="169" spans="1:28">
      <c r="F169" s="80"/>
    </row>
    <row r="170" spans="1:28" ht="15">
      <c r="A170" s="66" t="s">
        <v>353</v>
      </c>
      <c r="F170" s="80"/>
    </row>
    <row r="171" spans="1:28">
      <c r="A171" s="69" t="s">
        <v>1116</v>
      </c>
      <c r="C171" s="61" t="s">
        <v>1006</v>
      </c>
      <c r="D171" s="61" t="s">
        <v>453</v>
      </c>
      <c r="E171" s="61" t="s">
        <v>1122</v>
      </c>
      <c r="F171" s="77">
        <f>VLOOKUP(C171,'Functional Assignment'!$C$2:$AP$778,'Functional Assignment'!$AD$2,)</f>
        <v>349419.71840870695</v>
      </c>
      <c r="G171" s="77">
        <f>IF(VLOOKUP($E171,$D$6:$AN$1139,3,)=0,0,(VLOOKUP($E171,$D$6:$AN$1139,G$2,)/VLOOKUP($E171,$D$6:$AN$1139,3,))*$F171)</f>
        <v>300614.058266156</v>
      </c>
      <c r="H171" s="77">
        <f>IF(VLOOKUP($E171,$D$6:$AN$1139,3,)=0,0,(VLOOKUP($E171,$D$6:$AN$1139,H$2,)/VLOOKUP($E171,$D$6:$AN$1139,3,))*$F171)</f>
        <v>37084.170882242201</v>
      </c>
      <c r="I171" s="77">
        <f>IF(VLOOKUP($E171,$D$6:$AN$1139,3,)=0,0,(VLOOKUP($E171,$D$6:$AN$1139,I$2,)/VLOOKUP($E171,$D$6:$AN$1139,3,))*$F171)</f>
        <v>0</v>
      </c>
      <c r="J171" s="77">
        <f>IF(VLOOKUP($E171,$D$6:$AN$1139,3,)=0,0,(VLOOKUP($E171,$D$6:$AN$1139,J$2,)/VLOOKUP($E171,$D$6:$AN$1139,3,))*$F171)</f>
        <v>60.701709163152216</v>
      </c>
      <c r="K171" s="77">
        <f>IF(VLOOKUP($E171,$D$6:$AN$1139,3,)=0,0,(VLOOKUP($E171,$D$6:$AN$1139,K$2,)/VLOOKUP($E171,$D$6:$AN$1139,3,))*$F171)</f>
        <v>2324.5428488437265</v>
      </c>
      <c r="L171" s="77">
        <f>IF(VLOOKUP($E171,$D$6:$AN$1139,3,)=0,0,(VLOOKUP($E171,$D$6:$AN$1139,L$2,)/VLOOKUP($E171,$D$6:$AN$1139,3,))*$F171)</f>
        <v>0</v>
      </c>
      <c r="M171" s="77">
        <f>IF(VLOOKUP($E171,$D$6:$AN$1139,3,)=0,0,(VLOOKUP($E171,$D$6:$AN$1139,M$2,)/VLOOKUP($E171,$D$6:$AN$1139,3,))*$F171)</f>
        <v>0</v>
      </c>
      <c r="N171" s="77">
        <f>IF(VLOOKUP($E171,$D$6:$AN$1139,3,)=0,0,(VLOOKUP($E171,$D$6:$AN$1139,N$2,)/VLOOKUP($E171,$D$6:$AN$1139,3,))*$F171)</f>
        <v>91.191152121813147</v>
      </c>
      <c r="O171" s="77">
        <f>IF(VLOOKUP($E171,$D$6:$AN$1139,3,)=0,0,(VLOOKUP($E171,$D$6:$AN$1139,O$2,)/VLOOKUP($E171,$D$6:$AN$1139,3,))*$F171)</f>
        <v>265.39674211743494</v>
      </c>
      <c r="P171" s="77">
        <f>IF(VLOOKUP($E171,$D$6:$AN$1139,3,)=0,0,(VLOOKUP($E171,$D$6:$AN$1139,P$2,)/VLOOKUP($E171,$D$6:$AN$1139,3,))*$F171)</f>
        <v>9.9783631501072136</v>
      </c>
      <c r="Q171" s="77">
        <f>IF(VLOOKUP($E171,$D$6:$AN$1139,3,)=0,0,(VLOOKUP($E171,$D$6:$AN$1139,Q$2,)/VLOOKUP($E171,$D$6:$AN$1139,3,))*$F171)</f>
        <v>0.83153026250893447</v>
      </c>
      <c r="R171" s="77">
        <f>IF(VLOOKUP($E171,$D$6:$AN$1139,3,)=0,0,(VLOOKUP($E171,$D$6:$AN$1139,R$2,)/VLOOKUP($E171,$D$6:$AN$1139,3,))*$F171)</f>
        <v>1.6630605250178689</v>
      </c>
      <c r="S171" s="77">
        <f>IF(VLOOKUP($E171,$D$6:$AN$1139,3,)=0,0,(VLOOKUP($E171,$D$6:$AN$1139,S$2,)/VLOOKUP($E171,$D$6:$AN$1139,3,))*$F171)</f>
        <v>8869.1556754002722</v>
      </c>
      <c r="T171" s="77">
        <f>IF(VLOOKUP($E171,$D$6:$AN$1139,3,)=0,0,(VLOOKUP($E171,$D$6:$AN$1139,T$2,)/VLOOKUP($E171,$D$6:$AN$1139,3,))*$F171)</f>
        <v>14.413191216821529</v>
      </c>
      <c r="U171" s="77">
        <f>IF(VLOOKUP($E171,$D$6:$AN$1139,3,)=0,0,(VLOOKUP($E171,$D$6:$AN$1139,U$2,)/VLOOKUP($E171,$D$6:$AN$1139,3,))*$F171)</f>
        <v>83.614987507842855</v>
      </c>
      <c r="V171" s="77">
        <f>IF(VLOOKUP($E171,$D$6:$AN$1139,3,)=0,0,(VLOOKUP($E171,$D$6:$AN$1139,V$2,)/VLOOKUP($E171,$D$6:$AN$1139,3,))*$F171)</f>
        <v>0</v>
      </c>
      <c r="W171" s="77">
        <f>IF(VLOOKUP($E171,$D$6:$AN$1139,3,)=0,0,(VLOOKUP($E171,$D$6:$AN$1139,W$2,)/VLOOKUP($E171,$D$6:$AN$1139,3,))*$F171)</f>
        <v>0</v>
      </c>
      <c r="X171" s="63">
        <f>IF(VLOOKUP($E171,$D$6:$AN$1139,3,)=0,0,(VLOOKUP($E171,$D$6:$AN$1139,X$2,)/VLOOKUP($E171,$D$6:$AN$1139,3,))*$F171)</f>
        <v>0</v>
      </c>
      <c r="Y171" s="63">
        <f>IF(VLOOKUP($E171,$D$6:$AN$1139,3,)=0,0,(VLOOKUP($E171,$D$6:$AN$1139,Y$2,)/VLOOKUP($E171,$D$6:$AN$1139,3,))*$F171)</f>
        <v>0</v>
      </c>
      <c r="Z171" s="63">
        <f>IF(VLOOKUP($E171,$D$6:$AN$1139,3,)=0,0,(VLOOKUP($E171,$D$6:$AN$1139,Z$2,)/VLOOKUP($E171,$D$6:$AN$1139,3,))*$F171)</f>
        <v>0</v>
      </c>
      <c r="AA171" s="65">
        <f>SUM(G171:Z171)</f>
        <v>349419.71840870689</v>
      </c>
      <c r="AB171" s="59" t="str">
        <f>IF(ABS(F171-AA171)&lt;0.01,"ok","err")</f>
        <v>ok</v>
      </c>
    </row>
    <row r="172" spans="1:28">
      <c r="F172" s="80"/>
    </row>
    <row r="173" spans="1:28" ht="15">
      <c r="A173" s="66" t="s">
        <v>352</v>
      </c>
      <c r="F173" s="80"/>
    </row>
    <row r="174" spans="1:28">
      <c r="A174" s="69" t="s">
        <v>1116</v>
      </c>
      <c r="C174" s="61" t="s">
        <v>1006</v>
      </c>
      <c r="D174" s="61" t="s">
        <v>454</v>
      </c>
      <c r="E174" s="61" t="s">
        <v>1122</v>
      </c>
      <c r="F174" s="77">
        <f>VLOOKUP(C174,'Functional Assignment'!$C$2:$AP$778,'Functional Assignment'!$AE$2,)</f>
        <v>0</v>
      </c>
      <c r="G174" s="77">
        <f>IF(VLOOKUP($E174,$D$6:$AN$1139,3,)=0,0,(VLOOKUP($E174,$D$6:$AN$1139,G$2,)/VLOOKUP($E174,$D$6:$AN$1139,3,))*$F174)</f>
        <v>0</v>
      </c>
      <c r="H174" s="77">
        <f>IF(VLOOKUP($E174,$D$6:$AN$1139,3,)=0,0,(VLOOKUP($E174,$D$6:$AN$1139,H$2,)/VLOOKUP($E174,$D$6:$AN$1139,3,))*$F174)</f>
        <v>0</v>
      </c>
      <c r="I174" s="77">
        <f>IF(VLOOKUP($E174,$D$6:$AN$1139,3,)=0,0,(VLOOKUP($E174,$D$6:$AN$1139,I$2,)/VLOOKUP($E174,$D$6:$AN$1139,3,))*$F174)</f>
        <v>0</v>
      </c>
      <c r="J174" s="77">
        <f>IF(VLOOKUP($E174,$D$6:$AN$1139,3,)=0,0,(VLOOKUP($E174,$D$6:$AN$1139,J$2,)/VLOOKUP($E174,$D$6:$AN$1139,3,))*$F174)</f>
        <v>0</v>
      </c>
      <c r="K174" s="77">
        <f>IF(VLOOKUP($E174,$D$6:$AN$1139,3,)=0,0,(VLOOKUP($E174,$D$6:$AN$1139,K$2,)/VLOOKUP($E174,$D$6:$AN$1139,3,))*$F174)</f>
        <v>0</v>
      </c>
      <c r="L174" s="77">
        <f>IF(VLOOKUP($E174,$D$6:$AN$1139,3,)=0,0,(VLOOKUP($E174,$D$6:$AN$1139,L$2,)/VLOOKUP($E174,$D$6:$AN$1139,3,))*$F174)</f>
        <v>0</v>
      </c>
      <c r="M174" s="77">
        <f>IF(VLOOKUP($E174,$D$6:$AN$1139,3,)=0,0,(VLOOKUP($E174,$D$6:$AN$1139,M$2,)/VLOOKUP($E174,$D$6:$AN$1139,3,))*$F174)</f>
        <v>0</v>
      </c>
      <c r="N174" s="77">
        <f>IF(VLOOKUP($E174,$D$6:$AN$1139,3,)=0,0,(VLOOKUP($E174,$D$6:$AN$1139,N$2,)/VLOOKUP($E174,$D$6:$AN$1139,3,))*$F174)</f>
        <v>0</v>
      </c>
      <c r="O174" s="77">
        <f>IF(VLOOKUP($E174,$D$6:$AN$1139,3,)=0,0,(VLOOKUP($E174,$D$6:$AN$1139,O$2,)/VLOOKUP($E174,$D$6:$AN$1139,3,))*$F174)</f>
        <v>0</v>
      </c>
      <c r="P174" s="77">
        <f>IF(VLOOKUP($E174,$D$6:$AN$1139,3,)=0,0,(VLOOKUP($E174,$D$6:$AN$1139,P$2,)/VLOOKUP($E174,$D$6:$AN$1139,3,))*$F174)</f>
        <v>0</v>
      </c>
      <c r="Q174" s="77">
        <f>IF(VLOOKUP($E174,$D$6:$AN$1139,3,)=0,0,(VLOOKUP($E174,$D$6:$AN$1139,Q$2,)/VLOOKUP($E174,$D$6:$AN$1139,3,))*$F174)</f>
        <v>0</v>
      </c>
      <c r="R174" s="77">
        <f>IF(VLOOKUP($E174,$D$6:$AN$1139,3,)=0,0,(VLOOKUP($E174,$D$6:$AN$1139,R$2,)/VLOOKUP($E174,$D$6:$AN$1139,3,))*$F174)</f>
        <v>0</v>
      </c>
      <c r="S174" s="77">
        <f>IF(VLOOKUP($E174,$D$6:$AN$1139,3,)=0,0,(VLOOKUP($E174,$D$6:$AN$1139,S$2,)/VLOOKUP($E174,$D$6:$AN$1139,3,))*$F174)</f>
        <v>0</v>
      </c>
      <c r="T174" s="77">
        <f>IF(VLOOKUP($E174,$D$6:$AN$1139,3,)=0,0,(VLOOKUP($E174,$D$6:$AN$1139,T$2,)/VLOOKUP($E174,$D$6:$AN$1139,3,))*$F174)</f>
        <v>0</v>
      </c>
      <c r="U174" s="77">
        <f>IF(VLOOKUP($E174,$D$6:$AN$1139,3,)=0,0,(VLOOKUP($E174,$D$6:$AN$1139,U$2,)/VLOOKUP($E174,$D$6:$AN$1139,3,))*$F174)</f>
        <v>0</v>
      </c>
      <c r="V174" s="77">
        <f>IF(VLOOKUP($E174,$D$6:$AN$1139,3,)=0,0,(VLOOKUP($E174,$D$6:$AN$1139,V$2,)/VLOOKUP($E174,$D$6:$AN$1139,3,))*$F174)</f>
        <v>0</v>
      </c>
      <c r="W174" s="77">
        <f>IF(VLOOKUP($E174,$D$6:$AN$1139,3,)=0,0,(VLOOKUP($E174,$D$6:$AN$1139,W$2,)/VLOOKUP($E174,$D$6:$AN$1139,3,))*$F174)</f>
        <v>0</v>
      </c>
      <c r="X174" s="63">
        <f>IF(VLOOKUP($E174,$D$6:$AN$1139,3,)=0,0,(VLOOKUP($E174,$D$6:$AN$1139,X$2,)/VLOOKUP($E174,$D$6:$AN$1139,3,))*$F174)</f>
        <v>0</v>
      </c>
      <c r="Y174" s="63">
        <f>IF(VLOOKUP($E174,$D$6:$AN$1139,3,)=0,0,(VLOOKUP($E174,$D$6:$AN$1139,Y$2,)/VLOOKUP($E174,$D$6:$AN$1139,3,))*$F174)</f>
        <v>0</v>
      </c>
      <c r="Z174" s="63">
        <f>IF(VLOOKUP($E174,$D$6:$AN$1139,3,)=0,0,(VLOOKUP($E174,$D$6:$AN$1139,Z$2,)/VLOOKUP($E174,$D$6:$AN$1139,3,))*$F174)</f>
        <v>0</v>
      </c>
      <c r="AA174" s="65">
        <f>SUM(G174:Z174)</f>
        <v>0</v>
      </c>
      <c r="AB174" s="59" t="str">
        <f>IF(ABS(F174-AA174)&lt;0.01,"ok","err")</f>
        <v>ok</v>
      </c>
    </row>
    <row r="175" spans="1:28">
      <c r="F175" s="80"/>
    </row>
    <row r="176" spans="1:28">
      <c r="A176" s="61" t="s">
        <v>944</v>
      </c>
      <c r="D176" s="61" t="s">
        <v>1127</v>
      </c>
      <c r="F176" s="77">
        <f>F131+F137+F140+F143+F151+F156+F159+F162+F165+F168+F171+F174</f>
        <v>2250031689.5289073</v>
      </c>
      <c r="G176" s="77">
        <f t="shared" ref="G176:Z176" si="31">G131+G137+G140+G143+G151+G156+G159+G162+G165+G168+G171+G174</f>
        <v>1144615926.8316531</v>
      </c>
      <c r="H176" s="77">
        <f t="shared" si="31"/>
        <v>251228398.05062819</v>
      </c>
      <c r="I176" s="77">
        <f t="shared" si="31"/>
        <v>0</v>
      </c>
      <c r="J176" s="77">
        <f t="shared" si="31"/>
        <v>20717603.658515487</v>
      </c>
      <c r="K176" s="77">
        <f t="shared" si="31"/>
        <v>264810730.26187834</v>
      </c>
      <c r="L176" s="77">
        <f t="shared" si="31"/>
        <v>0</v>
      </c>
      <c r="M176" s="77">
        <f t="shared" si="31"/>
        <v>0</v>
      </c>
      <c r="N176" s="77">
        <f t="shared" si="31"/>
        <v>237788270.22715643</v>
      </c>
      <c r="O176" s="77">
        <f>O131+O137+O140+O143+O151+O156+O159+O162+O165+O168+O171+O174</f>
        <v>132606108.94803558</v>
      </c>
      <c r="P176" s="77">
        <f t="shared" si="31"/>
        <v>93813805.637565002</v>
      </c>
      <c r="Q176" s="77">
        <f t="shared" si="31"/>
        <v>13752477.876791291</v>
      </c>
      <c r="R176" s="77">
        <f t="shared" si="31"/>
        <v>8187999.9200714184</v>
      </c>
      <c r="S176" s="77">
        <f t="shared" si="31"/>
        <v>81459849.542550325</v>
      </c>
      <c r="T176" s="77">
        <f t="shared" si="31"/>
        <v>510391.75735058077</v>
      </c>
      <c r="U176" s="77">
        <f t="shared" si="31"/>
        <v>540126.81671174383</v>
      </c>
      <c r="V176" s="77">
        <f t="shared" si="31"/>
        <v>0</v>
      </c>
      <c r="W176" s="77">
        <f t="shared" si="31"/>
        <v>0</v>
      </c>
      <c r="X176" s="63">
        <f t="shared" si="31"/>
        <v>0</v>
      </c>
      <c r="Y176" s="63">
        <f t="shared" si="31"/>
        <v>0</v>
      </c>
      <c r="Z176" s="63">
        <f t="shared" si="31"/>
        <v>0</v>
      </c>
      <c r="AA176" s="65">
        <f>SUM(G176:Z176)</f>
        <v>2250031689.5289078</v>
      </c>
      <c r="AB176" s="59" t="str">
        <f>IF(ABS(F176-AA176)&lt;0.01,"ok","err")</f>
        <v>ok</v>
      </c>
    </row>
    <row r="179" spans="1:28" ht="15">
      <c r="A179" s="66" t="s">
        <v>997</v>
      </c>
    </row>
    <row r="181" spans="1:28" ht="15">
      <c r="A181" s="66" t="s">
        <v>369</v>
      </c>
    </row>
    <row r="182" spans="1:28">
      <c r="A182" s="69" t="s">
        <v>361</v>
      </c>
      <c r="C182" s="61" t="s">
        <v>1091</v>
      </c>
      <c r="D182" s="61" t="s">
        <v>455</v>
      </c>
      <c r="E182" s="61" t="s">
        <v>880</v>
      </c>
      <c r="F182" s="77">
        <f>VLOOKUP(C182,'Functional Assignment'!$C$2:$AP$778,'Functional Assignment'!$H$2,)</f>
        <v>38923063.964036517</v>
      </c>
      <c r="G182" s="77">
        <f>IF(VLOOKUP($E182,$D$6:$AN$1139,3,)=0,0,(VLOOKUP($E182,$D$6:$AN$1139,G$2,)/VLOOKUP($E182,$D$6:$AN$1139,3,))*$F182)</f>
        <v>13895201.404402878</v>
      </c>
      <c r="H182" s="77">
        <f>IF(VLOOKUP($E182,$D$6:$AN$1139,3,)=0,0,(VLOOKUP($E182,$D$6:$AN$1139,H$2,)/VLOOKUP($E182,$D$6:$AN$1139,3,))*$F182)</f>
        <v>4509600.1555291014</v>
      </c>
      <c r="I182" s="77">
        <f>IF(VLOOKUP($E182,$D$6:$AN$1139,3,)=0,0,(VLOOKUP($E182,$D$6:$AN$1139,I$2,)/VLOOKUP($E182,$D$6:$AN$1139,3,))*$F182)</f>
        <v>0</v>
      </c>
      <c r="J182" s="77">
        <f>IF(VLOOKUP($E182,$D$6:$AN$1139,3,)=0,0,(VLOOKUP($E182,$D$6:$AN$1139,J$2,)/VLOOKUP($E182,$D$6:$AN$1139,3,))*$F182)</f>
        <v>519349.98807976831</v>
      </c>
      <c r="K182" s="77">
        <f>IF(VLOOKUP($E182,$D$6:$AN$1139,3,)=0,0,(VLOOKUP($E182,$D$6:$AN$1139,K$2,)/VLOOKUP($E182,$D$6:$AN$1139,3,))*$F182)</f>
        <v>6401806.6687456174</v>
      </c>
      <c r="L182" s="77">
        <f>IF(VLOOKUP($E182,$D$6:$AN$1139,3,)=0,0,(VLOOKUP($E182,$D$6:$AN$1139,L$2,)/VLOOKUP($E182,$D$6:$AN$1139,3,))*$F182)</f>
        <v>0</v>
      </c>
      <c r="M182" s="77">
        <f>IF(VLOOKUP($E182,$D$6:$AN$1139,3,)=0,0,(VLOOKUP($E182,$D$6:$AN$1139,M$2,)/VLOOKUP($E182,$D$6:$AN$1139,3,))*$F182)</f>
        <v>0</v>
      </c>
      <c r="N182" s="77">
        <f>IF(VLOOKUP($E182,$D$6:$AN$1139,3,)=0,0,(VLOOKUP($E182,$D$6:$AN$1139,N$2,)/VLOOKUP($E182,$D$6:$AN$1139,3,))*$F182)</f>
        <v>6511762.6635146914</v>
      </c>
      <c r="O182" s="77">
        <f>IF(VLOOKUP($E182,$D$6:$AN$1139,3,)=0,0,(VLOOKUP($E182,$D$6:$AN$1139,O$2,)/VLOOKUP($E182,$D$6:$AN$1139,3,))*$F182)</f>
        <v>3387979.7839160603</v>
      </c>
      <c r="P182" s="77">
        <f>IF(VLOOKUP($E182,$D$6:$AN$1139,3,)=0,0,(VLOOKUP($E182,$D$6:$AN$1139,P$2,)/VLOOKUP($E182,$D$6:$AN$1139,3,))*$F182)</f>
        <v>2741339.095611325</v>
      </c>
      <c r="Q182" s="77">
        <f>IF(VLOOKUP($E182,$D$6:$AN$1139,3,)=0,0,(VLOOKUP($E182,$D$6:$AN$1139,Q$2,)/VLOOKUP($E182,$D$6:$AN$1139,3,))*$F182)</f>
        <v>350193.75618719659</v>
      </c>
      <c r="R182" s="77">
        <f>IF(VLOOKUP($E182,$D$6:$AN$1139,3,)=0,0,(VLOOKUP($E182,$D$6:$AN$1139,R$2,)/VLOOKUP($E182,$D$6:$AN$1139,3,))*$F182)</f>
        <v>183494.23196263367</v>
      </c>
      <c r="S182" s="77">
        <f>IF(VLOOKUP($E182,$D$6:$AN$1139,3,)=0,0,(VLOOKUP($E182,$D$6:$AN$1139,S$2,)/VLOOKUP($E182,$D$6:$AN$1139,3,))*$F182)</f>
        <v>401018.25546169246</v>
      </c>
      <c r="T182" s="77">
        <f>IF(VLOOKUP($E182,$D$6:$AN$1139,3,)=0,0,(VLOOKUP($E182,$D$6:$AN$1139,T$2,)/VLOOKUP($E182,$D$6:$AN$1139,3,))*$F182)</f>
        <v>11211.061520060641</v>
      </c>
      <c r="U182" s="77">
        <f>IF(VLOOKUP($E182,$D$6:$AN$1139,3,)=0,0,(VLOOKUP($E182,$D$6:$AN$1139,U$2,)/VLOOKUP($E182,$D$6:$AN$1139,3,))*$F182)</f>
        <v>10106.899105495973</v>
      </c>
      <c r="V182" s="77">
        <f>IF(VLOOKUP($E182,$D$6:$AN$1139,3,)=0,0,(VLOOKUP($E182,$D$6:$AN$1139,V$2,)/VLOOKUP($E182,$D$6:$AN$1139,3,))*$F182)</f>
        <v>0</v>
      </c>
      <c r="W182" s="77">
        <f>IF(VLOOKUP($E182,$D$6:$AN$1139,3,)=0,0,(VLOOKUP($E182,$D$6:$AN$1139,W$2,)/VLOOKUP($E182,$D$6:$AN$1139,3,))*$F182)</f>
        <v>0</v>
      </c>
      <c r="X182" s="63">
        <f>IF(VLOOKUP($E182,$D$6:$AN$1139,3,)=0,0,(VLOOKUP($E182,$D$6:$AN$1139,X$2,)/VLOOKUP($E182,$D$6:$AN$1139,3,))*$F182)</f>
        <v>0</v>
      </c>
      <c r="Y182" s="63">
        <f>IF(VLOOKUP($E182,$D$6:$AN$1139,3,)=0,0,(VLOOKUP($E182,$D$6:$AN$1139,Y$2,)/VLOOKUP($E182,$D$6:$AN$1139,3,))*$F182)</f>
        <v>0</v>
      </c>
      <c r="Z182" s="63">
        <f>IF(VLOOKUP($E182,$D$6:$AN$1139,3,)=0,0,(VLOOKUP($E182,$D$6:$AN$1139,Z$2,)/VLOOKUP($E182,$D$6:$AN$1139,3,))*$F182)</f>
        <v>0</v>
      </c>
      <c r="AA182" s="65">
        <f t="shared" ref="AA182:AA188" si="32">SUM(G182:Z182)</f>
        <v>38923063.964036524</v>
      </c>
      <c r="AB182" s="59" t="str">
        <f t="shared" ref="AB182:AB188" si="33">IF(ABS(F182-AA182)&lt;0.01,"ok","err")</f>
        <v>ok</v>
      </c>
    </row>
    <row r="183" spans="1:28">
      <c r="A183" s="69" t="s">
        <v>1285</v>
      </c>
      <c r="C183" s="61" t="s">
        <v>1091</v>
      </c>
      <c r="D183" s="61" t="s">
        <v>456</v>
      </c>
      <c r="E183" s="61" t="s">
        <v>189</v>
      </c>
      <c r="F183" s="80">
        <f>VLOOKUP(C183,'Functional Assignment'!$C$2:$AP$778,'Functional Assignment'!$I$2,)</f>
        <v>37929127.904174156</v>
      </c>
      <c r="G183" s="80">
        <f>IF(VLOOKUP($E183,$D$6:$AN$1139,3,)=0,0,(VLOOKUP($E183,$D$6:$AN$1139,G$2,)/VLOOKUP($E183,$D$6:$AN$1139,3,))*$F183)</f>
        <v>19863377.241247058</v>
      </c>
      <c r="H183" s="80">
        <f>IF(VLOOKUP($E183,$D$6:$AN$1139,3,)=0,0,(VLOOKUP($E183,$D$6:$AN$1139,H$2,)/VLOOKUP($E183,$D$6:$AN$1139,3,))*$F183)</f>
        <v>3111778.1644872278</v>
      </c>
      <c r="I183" s="80">
        <f>IF(VLOOKUP($E183,$D$6:$AN$1139,3,)=0,0,(VLOOKUP($E183,$D$6:$AN$1139,I$2,)/VLOOKUP($E183,$D$6:$AN$1139,3,))*$F183)</f>
        <v>0</v>
      </c>
      <c r="J183" s="80">
        <f>IF(VLOOKUP($E183,$D$6:$AN$1139,3,)=0,0,(VLOOKUP($E183,$D$6:$AN$1139,J$2,)/VLOOKUP($E183,$D$6:$AN$1139,3,))*$F183)</f>
        <v>371142.85525200458</v>
      </c>
      <c r="K183" s="80">
        <f>IF(VLOOKUP($E183,$D$6:$AN$1139,3,)=0,0,(VLOOKUP($E183,$D$6:$AN$1139,K$2,)/VLOOKUP($E183,$D$6:$AN$1139,3,))*$F183)</f>
        <v>4798364.696467407</v>
      </c>
      <c r="L183" s="80">
        <f>IF(VLOOKUP($E183,$D$6:$AN$1139,3,)=0,0,(VLOOKUP($E183,$D$6:$AN$1139,L$2,)/VLOOKUP($E183,$D$6:$AN$1139,3,))*$F183)</f>
        <v>0</v>
      </c>
      <c r="M183" s="80">
        <f>IF(VLOOKUP($E183,$D$6:$AN$1139,3,)=0,0,(VLOOKUP($E183,$D$6:$AN$1139,M$2,)/VLOOKUP($E183,$D$6:$AN$1139,3,))*$F183)</f>
        <v>0</v>
      </c>
      <c r="N183" s="80">
        <f>IF(VLOOKUP($E183,$D$6:$AN$1139,3,)=0,0,(VLOOKUP($E183,$D$6:$AN$1139,N$2,)/VLOOKUP($E183,$D$6:$AN$1139,3,))*$F183)</f>
        <v>4132963.0229429351</v>
      </c>
      <c r="O183" s="80">
        <f>IF(VLOOKUP($E183,$D$6:$AN$1139,3,)=0,0,(VLOOKUP($E183,$D$6:$AN$1139,O$2,)/VLOOKUP($E183,$D$6:$AN$1139,3,))*$F183)</f>
        <v>2320005.8973075282</v>
      </c>
      <c r="P183" s="80">
        <f>IF(VLOOKUP($E183,$D$6:$AN$1139,3,)=0,0,(VLOOKUP($E183,$D$6:$AN$1139,P$2,)/VLOOKUP($E183,$D$6:$AN$1139,3,))*$F183)</f>
        <v>2051015.4970170029</v>
      </c>
      <c r="Q183" s="80">
        <f>IF(VLOOKUP($E183,$D$6:$AN$1139,3,)=0,0,(VLOOKUP($E183,$D$6:$AN$1139,Q$2,)/VLOOKUP($E183,$D$6:$AN$1139,3,))*$F183)</f>
        <v>306083.93998815404</v>
      </c>
      <c r="R183" s="80">
        <f>IF(VLOOKUP($E183,$D$6:$AN$1139,3,)=0,0,(VLOOKUP($E183,$D$6:$AN$1139,R$2,)/VLOOKUP($E183,$D$6:$AN$1139,3,))*$F183)</f>
        <v>197043.87027297597</v>
      </c>
      <c r="S183" s="80">
        <f>IF(VLOOKUP($E183,$D$6:$AN$1139,3,)=0,0,(VLOOKUP($E183,$D$6:$AN$1139,S$2,)/VLOOKUP($E183,$D$6:$AN$1139,3,))*$F183)</f>
        <v>747202.47163842653</v>
      </c>
      <c r="T183" s="80">
        <f>IF(VLOOKUP($E183,$D$6:$AN$1139,3,)=0,0,(VLOOKUP($E183,$D$6:$AN$1139,T$2,)/VLOOKUP($E183,$D$6:$AN$1139,3,))*$F183)</f>
        <v>17136.053573960638</v>
      </c>
      <c r="U183" s="80">
        <f>IF(VLOOKUP($E183,$D$6:$AN$1139,3,)=0,0,(VLOOKUP($E183,$D$6:$AN$1139,U$2,)/VLOOKUP($E183,$D$6:$AN$1139,3,))*$F183)</f>
        <v>13014.193979475696</v>
      </c>
      <c r="V183" s="80">
        <f>IF(VLOOKUP($E183,$D$6:$AN$1139,3,)=0,0,(VLOOKUP($E183,$D$6:$AN$1139,V$2,)/VLOOKUP($E183,$D$6:$AN$1139,3,))*$F183)</f>
        <v>0</v>
      </c>
      <c r="W183" s="80">
        <f>IF(VLOOKUP($E183,$D$6:$AN$1139,3,)=0,0,(VLOOKUP($E183,$D$6:$AN$1139,W$2,)/VLOOKUP($E183,$D$6:$AN$1139,3,))*$F183)</f>
        <v>0</v>
      </c>
      <c r="X183" s="64">
        <f>IF(VLOOKUP($E183,$D$6:$AN$1139,3,)=0,0,(VLOOKUP($E183,$D$6:$AN$1139,X$2,)/VLOOKUP($E183,$D$6:$AN$1139,3,))*$F183)</f>
        <v>0</v>
      </c>
      <c r="Y183" s="64">
        <f>IF(VLOOKUP($E183,$D$6:$AN$1139,3,)=0,0,(VLOOKUP($E183,$D$6:$AN$1139,Y$2,)/VLOOKUP($E183,$D$6:$AN$1139,3,))*$F183)</f>
        <v>0</v>
      </c>
      <c r="Z183" s="64">
        <f>IF(VLOOKUP($E183,$D$6:$AN$1139,3,)=0,0,(VLOOKUP($E183,$D$6:$AN$1139,Z$2,)/VLOOKUP($E183,$D$6:$AN$1139,3,))*$F183)</f>
        <v>0</v>
      </c>
      <c r="AA183" s="64">
        <f t="shared" si="32"/>
        <v>37929127.904174156</v>
      </c>
      <c r="AB183" s="59" t="str">
        <f t="shared" si="33"/>
        <v>ok</v>
      </c>
    </row>
    <row r="184" spans="1:28">
      <c r="A184" s="69" t="s">
        <v>1286</v>
      </c>
      <c r="C184" s="61" t="s">
        <v>1091</v>
      </c>
      <c r="D184" s="61" t="s">
        <v>457</v>
      </c>
      <c r="E184" s="61" t="s">
        <v>192</v>
      </c>
      <c r="F184" s="80">
        <f>VLOOKUP(C184,'Functional Assignment'!$C$2:$AP$778,'Functional Assignment'!$J$2,)</f>
        <v>34388610.947080187</v>
      </c>
      <c r="G184" s="80">
        <f>IF(VLOOKUP($E184,$D$6:$AN$1139,3,)=0,0,(VLOOKUP($E184,$D$6:$AN$1139,G$2,)/VLOOKUP($E184,$D$6:$AN$1139,3,))*$F184)</f>
        <v>16250003.41683195</v>
      </c>
      <c r="H184" s="80">
        <f>IF(VLOOKUP($E184,$D$6:$AN$1139,3,)=0,0,(VLOOKUP($E184,$D$6:$AN$1139,H$2,)/VLOOKUP($E184,$D$6:$AN$1139,3,))*$F184)</f>
        <v>4734830.5322022382</v>
      </c>
      <c r="I184" s="80">
        <f>IF(VLOOKUP($E184,$D$6:$AN$1139,3,)=0,0,(VLOOKUP($E184,$D$6:$AN$1139,I$2,)/VLOOKUP($E184,$D$6:$AN$1139,3,))*$F184)</f>
        <v>0</v>
      </c>
      <c r="J184" s="80">
        <f>IF(VLOOKUP($E184,$D$6:$AN$1139,3,)=0,0,(VLOOKUP($E184,$D$6:$AN$1139,J$2,)/VLOOKUP($E184,$D$6:$AN$1139,3,))*$F184)</f>
        <v>403140.49466410402</v>
      </c>
      <c r="K184" s="80">
        <f>IF(VLOOKUP($E184,$D$6:$AN$1139,3,)=0,0,(VLOOKUP($E184,$D$6:$AN$1139,K$2,)/VLOOKUP($E184,$D$6:$AN$1139,3,))*$F184)</f>
        <v>5019162.9251537081</v>
      </c>
      <c r="L184" s="80">
        <f>IF(VLOOKUP($E184,$D$6:$AN$1139,3,)=0,0,(VLOOKUP($E184,$D$6:$AN$1139,L$2,)/VLOOKUP($E184,$D$6:$AN$1139,3,))*$F184)</f>
        <v>0</v>
      </c>
      <c r="M184" s="80">
        <f>IF(VLOOKUP($E184,$D$6:$AN$1139,3,)=0,0,(VLOOKUP($E184,$D$6:$AN$1139,M$2,)/VLOOKUP($E184,$D$6:$AN$1139,3,))*$F184)</f>
        <v>0</v>
      </c>
      <c r="N184" s="80">
        <f>IF(VLOOKUP($E184,$D$6:$AN$1139,3,)=0,0,(VLOOKUP($E184,$D$6:$AN$1139,N$2,)/VLOOKUP($E184,$D$6:$AN$1139,3,))*$F184)</f>
        <v>4216233.0734098721</v>
      </c>
      <c r="O184" s="80">
        <f>IF(VLOOKUP($E184,$D$6:$AN$1139,3,)=0,0,(VLOOKUP($E184,$D$6:$AN$1139,O$2,)/VLOOKUP($E184,$D$6:$AN$1139,3,))*$F184)</f>
        <v>2465908.1351108872</v>
      </c>
      <c r="P184" s="80">
        <f>IF(VLOOKUP($E184,$D$6:$AN$1139,3,)=0,0,(VLOOKUP($E184,$D$6:$AN$1139,P$2,)/VLOOKUP($E184,$D$6:$AN$1139,3,))*$F184)</f>
        <v>943338.4463214362</v>
      </c>
      <c r="Q184" s="80">
        <f>IF(VLOOKUP($E184,$D$6:$AN$1139,3,)=0,0,(VLOOKUP($E184,$D$6:$AN$1139,Q$2,)/VLOOKUP($E184,$D$6:$AN$1139,3,))*$F184)</f>
        <v>206807.24776754854</v>
      </c>
      <c r="R184" s="80">
        <f>IF(VLOOKUP($E184,$D$6:$AN$1139,3,)=0,0,(VLOOKUP($E184,$D$6:$AN$1139,R$2,)/VLOOKUP($E184,$D$6:$AN$1139,3,))*$F184)</f>
        <v>144505.93688723742</v>
      </c>
      <c r="S184" s="80">
        <f>IF(VLOOKUP($E184,$D$6:$AN$1139,3,)=0,0,(VLOOKUP($E184,$D$6:$AN$1139,S$2,)/VLOOKUP($E184,$D$6:$AN$1139,3,))*$F184)</f>
        <v>0</v>
      </c>
      <c r="T184" s="80">
        <f>IF(VLOOKUP($E184,$D$6:$AN$1139,3,)=0,0,(VLOOKUP($E184,$D$6:$AN$1139,T$2,)/VLOOKUP($E184,$D$6:$AN$1139,3,))*$F184)</f>
        <v>0</v>
      </c>
      <c r="U184" s="80">
        <f>IF(VLOOKUP($E184,$D$6:$AN$1139,3,)=0,0,(VLOOKUP($E184,$D$6:$AN$1139,U$2,)/VLOOKUP($E184,$D$6:$AN$1139,3,))*$F184)</f>
        <v>4680.7387312080464</v>
      </c>
      <c r="V184" s="80">
        <f>IF(VLOOKUP($E184,$D$6:$AN$1139,3,)=0,0,(VLOOKUP($E184,$D$6:$AN$1139,V$2,)/VLOOKUP($E184,$D$6:$AN$1139,3,))*$F184)</f>
        <v>0</v>
      </c>
      <c r="W184" s="80">
        <f>IF(VLOOKUP($E184,$D$6:$AN$1139,3,)=0,0,(VLOOKUP($E184,$D$6:$AN$1139,W$2,)/VLOOKUP($E184,$D$6:$AN$1139,3,))*$F184)</f>
        <v>0</v>
      </c>
      <c r="X184" s="64">
        <f>IF(VLOOKUP($E184,$D$6:$AN$1139,3,)=0,0,(VLOOKUP($E184,$D$6:$AN$1139,X$2,)/VLOOKUP($E184,$D$6:$AN$1139,3,))*$F184)</f>
        <v>0</v>
      </c>
      <c r="Y184" s="64">
        <f>IF(VLOOKUP($E184,$D$6:$AN$1139,3,)=0,0,(VLOOKUP($E184,$D$6:$AN$1139,Y$2,)/VLOOKUP($E184,$D$6:$AN$1139,3,))*$F184)</f>
        <v>0</v>
      </c>
      <c r="Z184" s="64">
        <f>IF(VLOOKUP($E184,$D$6:$AN$1139,3,)=0,0,(VLOOKUP($E184,$D$6:$AN$1139,Z$2,)/VLOOKUP($E184,$D$6:$AN$1139,3,))*$F184)</f>
        <v>0</v>
      </c>
      <c r="AA184" s="64">
        <f t="shared" si="32"/>
        <v>34388610.94708018</v>
      </c>
      <c r="AB184" s="59" t="str">
        <f t="shared" si="33"/>
        <v>ok</v>
      </c>
    </row>
    <row r="185" spans="1:28">
      <c r="A185" s="69" t="s">
        <v>1287</v>
      </c>
      <c r="C185" s="61" t="s">
        <v>1091</v>
      </c>
      <c r="D185" s="61" t="s">
        <v>458</v>
      </c>
      <c r="E185" s="61" t="s">
        <v>1114</v>
      </c>
      <c r="F185" s="80">
        <f>VLOOKUP(C185,'Functional Assignment'!$C$2:$AP$778,'Functional Assignment'!$K$2,)</f>
        <v>476121957.27249932</v>
      </c>
      <c r="G185" s="80">
        <f>IF(VLOOKUP($E185,$D$6:$AN$1139,3,)=0,0,(VLOOKUP($E185,$D$6:$AN$1139,G$2,)/VLOOKUP($E185,$D$6:$AN$1139,3,))*$F185)</f>
        <v>169971473.14394507</v>
      </c>
      <c r="H185" s="80">
        <f>IF(VLOOKUP($E185,$D$6:$AN$1139,3,)=0,0,(VLOOKUP($E185,$D$6:$AN$1139,H$2,)/VLOOKUP($E185,$D$6:$AN$1139,3,))*$F185)</f>
        <v>55163170.140123792</v>
      </c>
      <c r="I185" s="80">
        <f>IF(VLOOKUP($E185,$D$6:$AN$1139,3,)=0,0,(VLOOKUP($E185,$D$6:$AN$1139,I$2,)/VLOOKUP($E185,$D$6:$AN$1139,3,))*$F185)</f>
        <v>0</v>
      </c>
      <c r="J185" s="80">
        <f>IF(VLOOKUP($E185,$D$6:$AN$1139,3,)=0,0,(VLOOKUP($E185,$D$6:$AN$1139,J$2,)/VLOOKUP($E185,$D$6:$AN$1139,3,))*$F185)</f>
        <v>6352889.0232039504</v>
      </c>
      <c r="K185" s="80">
        <f>IF(VLOOKUP($E185,$D$6:$AN$1139,3,)=0,0,(VLOOKUP($E185,$D$6:$AN$1139,K$2,)/VLOOKUP($E185,$D$6:$AN$1139,3,))*$F185)</f>
        <v>78309371.762317881</v>
      </c>
      <c r="L185" s="80">
        <f>IF(VLOOKUP($E185,$D$6:$AN$1139,3,)=0,0,(VLOOKUP($E185,$D$6:$AN$1139,L$2,)/VLOOKUP($E185,$D$6:$AN$1139,3,))*$F185)</f>
        <v>0</v>
      </c>
      <c r="M185" s="80">
        <f>IF(VLOOKUP($E185,$D$6:$AN$1139,3,)=0,0,(VLOOKUP($E185,$D$6:$AN$1139,M$2,)/VLOOKUP($E185,$D$6:$AN$1139,3,))*$F185)</f>
        <v>0</v>
      </c>
      <c r="N185" s="80">
        <f>IF(VLOOKUP($E185,$D$6:$AN$1139,3,)=0,0,(VLOOKUP($E185,$D$6:$AN$1139,N$2,)/VLOOKUP($E185,$D$6:$AN$1139,3,))*$F185)</f>
        <v>79654398.277340144</v>
      </c>
      <c r="O185" s="80">
        <f>IF(VLOOKUP($E185,$D$6:$AN$1139,3,)=0,0,(VLOOKUP($E185,$D$6:$AN$1139,O$2,)/VLOOKUP($E185,$D$6:$AN$1139,3,))*$F185)</f>
        <v>41443076.689199574</v>
      </c>
      <c r="P185" s="80">
        <f>IF(VLOOKUP($E185,$D$6:$AN$1139,3,)=0,0,(VLOOKUP($E185,$D$6:$AN$1139,P$2,)/VLOOKUP($E185,$D$6:$AN$1139,3,))*$F185)</f>
        <v>33533120.388859238</v>
      </c>
      <c r="Q185" s="80">
        <f>IF(VLOOKUP($E185,$D$6:$AN$1139,3,)=0,0,(VLOOKUP($E185,$D$6:$AN$1139,Q$2,)/VLOOKUP($E185,$D$6:$AN$1139,3,))*$F185)</f>
        <v>4283706.7812842689</v>
      </c>
      <c r="R185" s="80">
        <f>IF(VLOOKUP($E185,$D$6:$AN$1139,3,)=0,0,(VLOOKUP($E185,$D$6:$AN$1139,R$2,)/VLOOKUP($E185,$D$6:$AN$1139,3,))*$F185)</f>
        <v>2244570.8272114564</v>
      </c>
      <c r="S185" s="80">
        <f>IF(VLOOKUP($E185,$D$6:$AN$1139,3,)=0,0,(VLOOKUP($E185,$D$6:$AN$1139,S$2,)/VLOOKUP($E185,$D$6:$AN$1139,3,))*$F185)</f>
        <v>4905411.6043283595</v>
      </c>
      <c r="T185" s="80">
        <f>IF(VLOOKUP($E185,$D$6:$AN$1139,3,)=0,0,(VLOOKUP($E185,$D$6:$AN$1139,T$2,)/VLOOKUP($E185,$D$6:$AN$1139,3,))*$F185)</f>
        <v>137136.39901623101</v>
      </c>
      <c r="U185" s="80">
        <f>IF(VLOOKUP($E185,$D$6:$AN$1139,3,)=0,0,(VLOOKUP($E185,$D$6:$AN$1139,U$2,)/VLOOKUP($E185,$D$6:$AN$1139,3,))*$F185)</f>
        <v>123632.23566935783</v>
      </c>
      <c r="V185" s="80">
        <f>IF(VLOOKUP($E185,$D$6:$AN$1139,3,)=0,0,(VLOOKUP($E185,$D$6:$AN$1139,V$2,)/VLOOKUP($E185,$D$6:$AN$1139,3,))*$F185)</f>
        <v>0</v>
      </c>
      <c r="W185" s="80">
        <f>IF(VLOOKUP($E185,$D$6:$AN$1139,3,)=0,0,(VLOOKUP($E185,$D$6:$AN$1139,W$2,)/VLOOKUP($E185,$D$6:$AN$1139,3,))*$F185)</f>
        <v>0</v>
      </c>
      <c r="X185" s="64">
        <f>IF(VLOOKUP($E185,$D$6:$AN$1139,3,)=0,0,(VLOOKUP($E185,$D$6:$AN$1139,X$2,)/VLOOKUP($E185,$D$6:$AN$1139,3,))*$F185)</f>
        <v>0</v>
      </c>
      <c r="Y185" s="64">
        <f>IF(VLOOKUP($E185,$D$6:$AN$1139,3,)=0,0,(VLOOKUP($E185,$D$6:$AN$1139,Y$2,)/VLOOKUP($E185,$D$6:$AN$1139,3,))*$F185)</f>
        <v>0</v>
      </c>
      <c r="Z185" s="64">
        <f>IF(VLOOKUP($E185,$D$6:$AN$1139,3,)=0,0,(VLOOKUP($E185,$D$6:$AN$1139,Z$2,)/VLOOKUP($E185,$D$6:$AN$1139,3,))*$F185)</f>
        <v>0</v>
      </c>
      <c r="AA185" s="64">
        <f t="shared" si="32"/>
        <v>476121957.27249926</v>
      </c>
      <c r="AB185" s="59" t="str">
        <f t="shared" si="33"/>
        <v>ok</v>
      </c>
    </row>
    <row r="186" spans="1:28">
      <c r="A186" s="69" t="s">
        <v>1288</v>
      </c>
      <c r="C186" s="61" t="s">
        <v>1091</v>
      </c>
      <c r="D186" s="61" t="s">
        <v>459</v>
      </c>
      <c r="E186" s="61" t="s">
        <v>1114</v>
      </c>
      <c r="F186" s="80">
        <f>VLOOKUP(C186,'Functional Assignment'!$C$2:$AP$778,'Functional Assignment'!$L$2,)</f>
        <v>0</v>
      </c>
      <c r="G186" s="80">
        <f>IF(VLOOKUP($E186,$D$6:$AN$1139,3,)=0,0,(VLOOKUP($E186,$D$6:$AN$1139,G$2,)/VLOOKUP($E186,$D$6:$AN$1139,3,))*$F186)</f>
        <v>0</v>
      </c>
      <c r="H186" s="80">
        <f>IF(VLOOKUP($E186,$D$6:$AN$1139,3,)=0,0,(VLOOKUP($E186,$D$6:$AN$1139,H$2,)/VLOOKUP($E186,$D$6:$AN$1139,3,))*$F186)</f>
        <v>0</v>
      </c>
      <c r="I186" s="80">
        <f>IF(VLOOKUP($E186,$D$6:$AN$1139,3,)=0,0,(VLOOKUP($E186,$D$6:$AN$1139,I$2,)/VLOOKUP($E186,$D$6:$AN$1139,3,))*$F186)</f>
        <v>0</v>
      </c>
      <c r="J186" s="80">
        <f>IF(VLOOKUP($E186,$D$6:$AN$1139,3,)=0,0,(VLOOKUP($E186,$D$6:$AN$1139,J$2,)/VLOOKUP($E186,$D$6:$AN$1139,3,))*$F186)</f>
        <v>0</v>
      </c>
      <c r="K186" s="80">
        <f>IF(VLOOKUP($E186,$D$6:$AN$1139,3,)=0,0,(VLOOKUP($E186,$D$6:$AN$1139,K$2,)/VLOOKUP($E186,$D$6:$AN$1139,3,))*$F186)</f>
        <v>0</v>
      </c>
      <c r="L186" s="80">
        <f>IF(VLOOKUP($E186,$D$6:$AN$1139,3,)=0,0,(VLOOKUP($E186,$D$6:$AN$1139,L$2,)/VLOOKUP($E186,$D$6:$AN$1139,3,))*$F186)</f>
        <v>0</v>
      </c>
      <c r="M186" s="80">
        <f>IF(VLOOKUP($E186,$D$6:$AN$1139,3,)=0,0,(VLOOKUP($E186,$D$6:$AN$1139,M$2,)/VLOOKUP($E186,$D$6:$AN$1139,3,))*$F186)</f>
        <v>0</v>
      </c>
      <c r="N186" s="80">
        <f>IF(VLOOKUP($E186,$D$6:$AN$1139,3,)=0,0,(VLOOKUP($E186,$D$6:$AN$1139,N$2,)/VLOOKUP($E186,$D$6:$AN$1139,3,))*$F186)</f>
        <v>0</v>
      </c>
      <c r="O186" s="80">
        <f>IF(VLOOKUP($E186,$D$6:$AN$1139,3,)=0,0,(VLOOKUP($E186,$D$6:$AN$1139,O$2,)/VLOOKUP($E186,$D$6:$AN$1139,3,))*$F186)</f>
        <v>0</v>
      </c>
      <c r="P186" s="80">
        <f>IF(VLOOKUP($E186,$D$6:$AN$1139,3,)=0,0,(VLOOKUP($E186,$D$6:$AN$1139,P$2,)/VLOOKUP($E186,$D$6:$AN$1139,3,))*$F186)</f>
        <v>0</v>
      </c>
      <c r="Q186" s="80">
        <f>IF(VLOOKUP($E186,$D$6:$AN$1139,3,)=0,0,(VLOOKUP($E186,$D$6:$AN$1139,Q$2,)/VLOOKUP($E186,$D$6:$AN$1139,3,))*$F186)</f>
        <v>0</v>
      </c>
      <c r="R186" s="80">
        <f>IF(VLOOKUP($E186,$D$6:$AN$1139,3,)=0,0,(VLOOKUP($E186,$D$6:$AN$1139,R$2,)/VLOOKUP($E186,$D$6:$AN$1139,3,))*$F186)</f>
        <v>0</v>
      </c>
      <c r="S186" s="80">
        <f>IF(VLOOKUP($E186,$D$6:$AN$1139,3,)=0,0,(VLOOKUP($E186,$D$6:$AN$1139,S$2,)/VLOOKUP($E186,$D$6:$AN$1139,3,))*$F186)</f>
        <v>0</v>
      </c>
      <c r="T186" s="80">
        <f>IF(VLOOKUP($E186,$D$6:$AN$1139,3,)=0,0,(VLOOKUP($E186,$D$6:$AN$1139,T$2,)/VLOOKUP($E186,$D$6:$AN$1139,3,))*$F186)</f>
        <v>0</v>
      </c>
      <c r="U186" s="80">
        <f>IF(VLOOKUP($E186,$D$6:$AN$1139,3,)=0,0,(VLOOKUP($E186,$D$6:$AN$1139,U$2,)/VLOOKUP($E186,$D$6:$AN$1139,3,))*$F186)</f>
        <v>0</v>
      </c>
      <c r="V186" s="80">
        <f>IF(VLOOKUP($E186,$D$6:$AN$1139,3,)=0,0,(VLOOKUP($E186,$D$6:$AN$1139,V$2,)/VLOOKUP($E186,$D$6:$AN$1139,3,))*$F186)</f>
        <v>0</v>
      </c>
      <c r="W186" s="80">
        <f>IF(VLOOKUP($E186,$D$6:$AN$1139,3,)=0,0,(VLOOKUP($E186,$D$6:$AN$1139,W$2,)/VLOOKUP($E186,$D$6:$AN$1139,3,))*$F186)</f>
        <v>0</v>
      </c>
      <c r="X186" s="64">
        <f>IF(VLOOKUP($E186,$D$6:$AN$1139,3,)=0,0,(VLOOKUP($E186,$D$6:$AN$1139,X$2,)/VLOOKUP($E186,$D$6:$AN$1139,3,))*$F186)</f>
        <v>0</v>
      </c>
      <c r="Y186" s="64">
        <f>IF(VLOOKUP($E186,$D$6:$AN$1139,3,)=0,0,(VLOOKUP($E186,$D$6:$AN$1139,Y$2,)/VLOOKUP($E186,$D$6:$AN$1139,3,))*$F186)</f>
        <v>0</v>
      </c>
      <c r="Z186" s="64">
        <f>IF(VLOOKUP($E186,$D$6:$AN$1139,3,)=0,0,(VLOOKUP($E186,$D$6:$AN$1139,Z$2,)/VLOOKUP($E186,$D$6:$AN$1139,3,))*$F186)</f>
        <v>0</v>
      </c>
      <c r="AA186" s="64">
        <f t="shared" si="32"/>
        <v>0</v>
      </c>
      <c r="AB186" s="59" t="str">
        <f t="shared" si="33"/>
        <v>ok</v>
      </c>
    </row>
    <row r="187" spans="1:28">
      <c r="A187" s="69" t="s">
        <v>1288</v>
      </c>
      <c r="C187" s="61" t="s">
        <v>1091</v>
      </c>
      <c r="D187" s="61" t="s">
        <v>460</v>
      </c>
      <c r="E187" s="61" t="s">
        <v>1114</v>
      </c>
      <c r="F187" s="80">
        <f>VLOOKUP(C187,'Functional Assignment'!$C$2:$AP$778,'Functional Assignment'!$M$2,)</f>
        <v>0</v>
      </c>
      <c r="G187" s="80">
        <f>IF(VLOOKUP($E187,$D$6:$AN$1139,3,)=0,0,(VLOOKUP($E187,$D$6:$AN$1139,G$2,)/VLOOKUP($E187,$D$6:$AN$1139,3,))*$F187)</f>
        <v>0</v>
      </c>
      <c r="H187" s="80">
        <f>IF(VLOOKUP($E187,$D$6:$AN$1139,3,)=0,0,(VLOOKUP($E187,$D$6:$AN$1139,H$2,)/VLOOKUP($E187,$D$6:$AN$1139,3,))*$F187)</f>
        <v>0</v>
      </c>
      <c r="I187" s="80">
        <f>IF(VLOOKUP($E187,$D$6:$AN$1139,3,)=0,0,(VLOOKUP($E187,$D$6:$AN$1139,I$2,)/VLOOKUP($E187,$D$6:$AN$1139,3,))*$F187)</f>
        <v>0</v>
      </c>
      <c r="J187" s="80">
        <f>IF(VLOOKUP($E187,$D$6:$AN$1139,3,)=0,0,(VLOOKUP($E187,$D$6:$AN$1139,J$2,)/VLOOKUP($E187,$D$6:$AN$1139,3,))*$F187)</f>
        <v>0</v>
      </c>
      <c r="K187" s="80">
        <f>IF(VLOOKUP($E187,$D$6:$AN$1139,3,)=0,0,(VLOOKUP($E187,$D$6:$AN$1139,K$2,)/VLOOKUP($E187,$D$6:$AN$1139,3,))*$F187)</f>
        <v>0</v>
      </c>
      <c r="L187" s="80">
        <f>IF(VLOOKUP($E187,$D$6:$AN$1139,3,)=0,0,(VLOOKUP($E187,$D$6:$AN$1139,L$2,)/VLOOKUP($E187,$D$6:$AN$1139,3,))*$F187)</f>
        <v>0</v>
      </c>
      <c r="M187" s="80">
        <f>IF(VLOOKUP($E187,$D$6:$AN$1139,3,)=0,0,(VLOOKUP($E187,$D$6:$AN$1139,M$2,)/VLOOKUP($E187,$D$6:$AN$1139,3,))*$F187)</f>
        <v>0</v>
      </c>
      <c r="N187" s="80">
        <f>IF(VLOOKUP($E187,$D$6:$AN$1139,3,)=0,0,(VLOOKUP($E187,$D$6:$AN$1139,N$2,)/VLOOKUP($E187,$D$6:$AN$1139,3,))*$F187)</f>
        <v>0</v>
      </c>
      <c r="O187" s="80">
        <f>IF(VLOOKUP($E187,$D$6:$AN$1139,3,)=0,0,(VLOOKUP($E187,$D$6:$AN$1139,O$2,)/VLOOKUP($E187,$D$6:$AN$1139,3,))*$F187)</f>
        <v>0</v>
      </c>
      <c r="P187" s="80">
        <f>IF(VLOOKUP($E187,$D$6:$AN$1139,3,)=0,0,(VLOOKUP($E187,$D$6:$AN$1139,P$2,)/VLOOKUP($E187,$D$6:$AN$1139,3,))*$F187)</f>
        <v>0</v>
      </c>
      <c r="Q187" s="80">
        <f>IF(VLOOKUP($E187,$D$6:$AN$1139,3,)=0,0,(VLOOKUP($E187,$D$6:$AN$1139,Q$2,)/VLOOKUP($E187,$D$6:$AN$1139,3,))*$F187)</f>
        <v>0</v>
      </c>
      <c r="R187" s="80">
        <f>IF(VLOOKUP($E187,$D$6:$AN$1139,3,)=0,0,(VLOOKUP($E187,$D$6:$AN$1139,R$2,)/VLOOKUP($E187,$D$6:$AN$1139,3,))*$F187)</f>
        <v>0</v>
      </c>
      <c r="S187" s="80">
        <f>IF(VLOOKUP($E187,$D$6:$AN$1139,3,)=0,0,(VLOOKUP($E187,$D$6:$AN$1139,S$2,)/VLOOKUP($E187,$D$6:$AN$1139,3,))*$F187)</f>
        <v>0</v>
      </c>
      <c r="T187" s="80">
        <f>IF(VLOOKUP($E187,$D$6:$AN$1139,3,)=0,0,(VLOOKUP($E187,$D$6:$AN$1139,T$2,)/VLOOKUP($E187,$D$6:$AN$1139,3,))*$F187)</f>
        <v>0</v>
      </c>
      <c r="U187" s="80">
        <f>IF(VLOOKUP($E187,$D$6:$AN$1139,3,)=0,0,(VLOOKUP($E187,$D$6:$AN$1139,U$2,)/VLOOKUP($E187,$D$6:$AN$1139,3,))*$F187)</f>
        <v>0</v>
      </c>
      <c r="V187" s="80">
        <f>IF(VLOOKUP($E187,$D$6:$AN$1139,3,)=0,0,(VLOOKUP($E187,$D$6:$AN$1139,V$2,)/VLOOKUP($E187,$D$6:$AN$1139,3,))*$F187)</f>
        <v>0</v>
      </c>
      <c r="W187" s="80">
        <f>IF(VLOOKUP($E187,$D$6:$AN$1139,3,)=0,0,(VLOOKUP($E187,$D$6:$AN$1139,W$2,)/VLOOKUP($E187,$D$6:$AN$1139,3,))*$F187)</f>
        <v>0</v>
      </c>
      <c r="X187" s="64">
        <f>IF(VLOOKUP($E187,$D$6:$AN$1139,3,)=0,0,(VLOOKUP($E187,$D$6:$AN$1139,X$2,)/VLOOKUP($E187,$D$6:$AN$1139,3,))*$F187)</f>
        <v>0</v>
      </c>
      <c r="Y187" s="64">
        <f>IF(VLOOKUP($E187,$D$6:$AN$1139,3,)=0,0,(VLOOKUP($E187,$D$6:$AN$1139,Y$2,)/VLOOKUP($E187,$D$6:$AN$1139,3,))*$F187)</f>
        <v>0</v>
      </c>
      <c r="Z187" s="64">
        <f>IF(VLOOKUP($E187,$D$6:$AN$1139,3,)=0,0,(VLOOKUP($E187,$D$6:$AN$1139,Z$2,)/VLOOKUP($E187,$D$6:$AN$1139,3,))*$F187)</f>
        <v>0</v>
      </c>
      <c r="AA187" s="64">
        <f t="shared" si="32"/>
        <v>0</v>
      </c>
      <c r="AB187" s="59" t="str">
        <f t="shared" si="33"/>
        <v>ok</v>
      </c>
    </row>
    <row r="188" spans="1:28">
      <c r="A188" s="61" t="s">
        <v>392</v>
      </c>
      <c r="D188" s="61" t="s">
        <v>1128</v>
      </c>
      <c r="F188" s="77">
        <f>SUM(F182:F187)</f>
        <v>587362760.08779025</v>
      </c>
      <c r="G188" s="77">
        <f t="shared" ref="G188:P188" si="34">SUM(G182:G187)</f>
        <v>219980055.20642695</v>
      </c>
      <c r="H188" s="77">
        <f t="shared" si="34"/>
        <v>67519378.992342353</v>
      </c>
      <c r="I188" s="77">
        <f t="shared" si="34"/>
        <v>0</v>
      </c>
      <c r="J188" s="77">
        <f t="shared" si="34"/>
        <v>7646522.3611998269</v>
      </c>
      <c r="K188" s="77">
        <f t="shared" si="34"/>
        <v>94528706.05268462</v>
      </c>
      <c r="L188" s="77">
        <f t="shared" si="34"/>
        <v>0</v>
      </c>
      <c r="M188" s="77">
        <f t="shared" si="34"/>
        <v>0</v>
      </c>
      <c r="N188" s="77">
        <f t="shared" si="34"/>
        <v>94515357.037207648</v>
      </c>
      <c r="O188" s="77">
        <f>SUM(O182:O187)</f>
        <v>49616970.505534053</v>
      </c>
      <c r="P188" s="77">
        <f t="shared" si="34"/>
        <v>39268813.427809</v>
      </c>
      <c r="Q188" s="77">
        <f t="shared" ref="Q188:W188" si="35">SUM(Q182:Q187)</f>
        <v>5146791.7252271678</v>
      </c>
      <c r="R188" s="77">
        <f t="shared" si="35"/>
        <v>2769614.8663343033</v>
      </c>
      <c r="S188" s="77">
        <f t="shared" si="35"/>
        <v>6053632.3314284785</v>
      </c>
      <c r="T188" s="77">
        <f t="shared" si="35"/>
        <v>165483.51411025229</v>
      </c>
      <c r="U188" s="77">
        <f t="shared" si="35"/>
        <v>151434.06748553755</v>
      </c>
      <c r="V188" s="77">
        <f t="shared" si="35"/>
        <v>0</v>
      </c>
      <c r="W188" s="77">
        <f t="shared" si="35"/>
        <v>0</v>
      </c>
      <c r="X188" s="63">
        <f>SUM(X182:X187)</f>
        <v>0</v>
      </c>
      <c r="Y188" s="63">
        <f>SUM(Y182:Y187)</f>
        <v>0</v>
      </c>
      <c r="Z188" s="63">
        <f>SUM(Z182:Z187)</f>
        <v>0</v>
      </c>
      <c r="AA188" s="65">
        <f t="shared" si="32"/>
        <v>587362760.08779025</v>
      </c>
      <c r="AB188" s="59" t="str">
        <f t="shared" si="33"/>
        <v>ok</v>
      </c>
    </row>
    <row r="189" spans="1:28">
      <c r="F189" s="80"/>
      <c r="G189" s="80"/>
    </row>
    <row r="190" spans="1:28" ht="15">
      <c r="A190" s="66" t="s">
        <v>1154</v>
      </c>
      <c r="F190" s="80"/>
      <c r="G190" s="80"/>
    </row>
    <row r="191" spans="1:28">
      <c r="A191" s="69" t="s">
        <v>362</v>
      </c>
      <c r="C191" s="61" t="s">
        <v>1091</v>
      </c>
      <c r="D191" s="61" t="s">
        <v>461</v>
      </c>
      <c r="E191" s="61" t="s">
        <v>880</v>
      </c>
      <c r="F191" s="77">
        <f>VLOOKUP(C191,'Functional Assignment'!$C$2:$AP$778,'Functional Assignment'!$N$2,)</f>
        <v>7323885.2915523779</v>
      </c>
      <c r="G191" s="77">
        <f>IF(VLOOKUP($E191,$D$6:$AN$1139,3,)=0,0,(VLOOKUP($E191,$D$6:$AN$1139,G$2,)/VLOOKUP($E191,$D$6:$AN$1139,3,))*$F191)</f>
        <v>2614564.4978743973</v>
      </c>
      <c r="H191" s="77">
        <f>IF(VLOOKUP($E191,$D$6:$AN$1139,3,)=0,0,(VLOOKUP($E191,$D$6:$AN$1139,H$2,)/VLOOKUP($E191,$D$6:$AN$1139,3,))*$F191)</f>
        <v>848540.45098757825</v>
      </c>
      <c r="I191" s="77">
        <f>IF(VLOOKUP($E191,$D$6:$AN$1139,3,)=0,0,(VLOOKUP($E191,$D$6:$AN$1139,I$2,)/VLOOKUP($E191,$D$6:$AN$1139,3,))*$F191)</f>
        <v>0</v>
      </c>
      <c r="J191" s="77">
        <f>IF(VLOOKUP($E191,$D$6:$AN$1139,3,)=0,0,(VLOOKUP($E191,$D$6:$AN$1139,J$2,)/VLOOKUP($E191,$D$6:$AN$1139,3,))*$F191)</f>
        <v>97722.51594529557</v>
      </c>
      <c r="K191" s="77">
        <f>IF(VLOOKUP($E191,$D$6:$AN$1139,3,)=0,0,(VLOOKUP($E191,$D$6:$AN$1139,K$2,)/VLOOKUP($E191,$D$6:$AN$1139,3,))*$F191)</f>
        <v>1204583.9388160445</v>
      </c>
      <c r="L191" s="77">
        <f>IF(VLOOKUP($E191,$D$6:$AN$1139,3,)=0,0,(VLOOKUP($E191,$D$6:$AN$1139,L$2,)/VLOOKUP($E191,$D$6:$AN$1139,3,))*$F191)</f>
        <v>0</v>
      </c>
      <c r="M191" s="77">
        <f>IF(VLOOKUP($E191,$D$6:$AN$1139,3,)=0,0,(VLOOKUP($E191,$D$6:$AN$1139,M$2,)/VLOOKUP($E191,$D$6:$AN$1139,3,))*$F191)</f>
        <v>0</v>
      </c>
      <c r="N191" s="77">
        <f>IF(VLOOKUP($E191,$D$6:$AN$1139,3,)=0,0,(VLOOKUP($E191,$D$6:$AN$1139,N$2,)/VLOOKUP($E191,$D$6:$AN$1139,3,))*$F191)</f>
        <v>1225273.6022390295</v>
      </c>
      <c r="O191" s="77">
        <f>IF(VLOOKUP($E191,$D$6:$AN$1139,3,)=0,0,(VLOOKUP($E191,$D$6:$AN$1139,O$2,)/VLOOKUP($E191,$D$6:$AN$1139,3,))*$F191)</f>
        <v>637492.85848683701</v>
      </c>
      <c r="P191" s="77">
        <f>IF(VLOOKUP($E191,$D$6:$AN$1139,3,)=0,0,(VLOOKUP($E191,$D$6:$AN$1139,P$2,)/VLOOKUP($E191,$D$6:$AN$1139,3,))*$F191)</f>
        <v>515818.92679507262</v>
      </c>
      <c r="Q191" s="77">
        <f>IF(VLOOKUP($E191,$D$6:$AN$1139,3,)=0,0,(VLOOKUP($E191,$D$6:$AN$1139,Q$2,)/VLOOKUP($E191,$D$6:$AN$1139,3,))*$F191)</f>
        <v>65893.550993381461</v>
      </c>
      <c r="R191" s="77">
        <f>IF(VLOOKUP($E191,$D$6:$AN$1139,3,)=0,0,(VLOOKUP($E191,$D$6:$AN$1139,R$2,)/VLOOKUP($E191,$D$6:$AN$1139,3,))*$F191)</f>
        <v>34526.847829799284</v>
      </c>
      <c r="S191" s="77">
        <f>IF(VLOOKUP($E191,$D$6:$AN$1139,3,)=0,0,(VLOOKUP($E191,$D$6:$AN$1139,S$2,)/VLOOKUP($E191,$D$6:$AN$1139,3,))*$F191)</f>
        <v>75456.847527049118</v>
      </c>
      <c r="T191" s="77">
        <f>IF(VLOOKUP($E191,$D$6:$AN$1139,3,)=0,0,(VLOOKUP($E191,$D$6:$AN$1139,T$2,)/VLOOKUP($E191,$D$6:$AN$1139,3,))*$F191)</f>
        <v>2109.5083533332895</v>
      </c>
      <c r="U191" s="77">
        <f>IF(VLOOKUP($E191,$D$6:$AN$1139,3,)=0,0,(VLOOKUP($E191,$D$6:$AN$1139,U$2,)/VLOOKUP($E191,$D$6:$AN$1139,3,))*$F191)</f>
        <v>1901.7457045606493</v>
      </c>
      <c r="V191" s="77">
        <f>IF(VLOOKUP($E191,$D$6:$AN$1139,3,)=0,0,(VLOOKUP($E191,$D$6:$AN$1139,V$2,)/VLOOKUP($E191,$D$6:$AN$1139,3,))*$F191)</f>
        <v>0</v>
      </c>
      <c r="W191" s="77">
        <f>IF(VLOOKUP($E191,$D$6:$AN$1139,3,)=0,0,(VLOOKUP($E191,$D$6:$AN$1139,W$2,)/VLOOKUP($E191,$D$6:$AN$1139,3,))*$F191)</f>
        <v>0</v>
      </c>
      <c r="X191" s="63">
        <f>IF(VLOOKUP($E191,$D$6:$AN$1139,3,)=0,0,(VLOOKUP($E191,$D$6:$AN$1139,X$2,)/VLOOKUP($E191,$D$6:$AN$1139,3,))*$F191)</f>
        <v>0</v>
      </c>
      <c r="Y191" s="63">
        <f>IF(VLOOKUP($E191,$D$6:$AN$1139,3,)=0,0,(VLOOKUP($E191,$D$6:$AN$1139,Y$2,)/VLOOKUP($E191,$D$6:$AN$1139,3,))*$F191)</f>
        <v>0</v>
      </c>
      <c r="Z191" s="63">
        <f>IF(VLOOKUP($E191,$D$6:$AN$1139,3,)=0,0,(VLOOKUP($E191,$D$6:$AN$1139,Z$2,)/VLOOKUP($E191,$D$6:$AN$1139,3,))*$F191)</f>
        <v>0</v>
      </c>
      <c r="AA191" s="65">
        <f>SUM(G191:Z191)</f>
        <v>7323885.2915523779</v>
      </c>
      <c r="AB191" s="59" t="str">
        <f>IF(ABS(F191-AA191)&lt;0.01,"ok","err")</f>
        <v>ok</v>
      </c>
    </row>
    <row r="192" spans="1:28">
      <c r="A192" s="69" t="s">
        <v>364</v>
      </c>
      <c r="C192" s="61" t="s">
        <v>1091</v>
      </c>
      <c r="D192" s="61" t="s">
        <v>462</v>
      </c>
      <c r="E192" s="61" t="s">
        <v>189</v>
      </c>
      <c r="F192" s="80">
        <f>VLOOKUP(C192,'Functional Assignment'!$C$2:$AP$778,'Functional Assignment'!$O$2,)</f>
        <v>7136863.1779722273</v>
      </c>
      <c r="G192" s="80">
        <f>IF(VLOOKUP($E192,$D$6:$AN$1139,3,)=0,0,(VLOOKUP($E192,$D$6:$AN$1139,G$2,)/VLOOKUP($E192,$D$6:$AN$1139,3,))*$F192)</f>
        <v>3737555.1049152007</v>
      </c>
      <c r="H192" s="80">
        <f>IF(VLOOKUP($E192,$D$6:$AN$1139,3,)=0,0,(VLOOKUP($E192,$D$6:$AN$1139,H$2,)/VLOOKUP($E192,$D$6:$AN$1139,3,))*$F192)</f>
        <v>585521.89906013745</v>
      </c>
      <c r="I192" s="80">
        <f>IF(VLOOKUP($E192,$D$6:$AN$1139,3,)=0,0,(VLOOKUP($E192,$D$6:$AN$1139,I$2,)/VLOOKUP($E192,$D$6:$AN$1139,3,))*$F192)</f>
        <v>0</v>
      </c>
      <c r="J192" s="80">
        <f>IF(VLOOKUP($E192,$D$6:$AN$1139,3,)=0,0,(VLOOKUP($E192,$D$6:$AN$1139,J$2,)/VLOOKUP($E192,$D$6:$AN$1139,3,))*$F192)</f>
        <v>69835.398907866896</v>
      </c>
      <c r="K192" s="80">
        <f>IF(VLOOKUP($E192,$D$6:$AN$1139,3,)=0,0,(VLOOKUP($E192,$D$6:$AN$1139,K$2,)/VLOOKUP($E192,$D$6:$AN$1139,3,))*$F192)</f>
        <v>902875.28896574955</v>
      </c>
      <c r="L192" s="80">
        <f>IF(VLOOKUP($E192,$D$6:$AN$1139,3,)=0,0,(VLOOKUP($E192,$D$6:$AN$1139,L$2,)/VLOOKUP($E192,$D$6:$AN$1139,3,))*$F192)</f>
        <v>0</v>
      </c>
      <c r="M192" s="80">
        <f>IF(VLOOKUP($E192,$D$6:$AN$1139,3,)=0,0,(VLOOKUP($E192,$D$6:$AN$1139,M$2,)/VLOOKUP($E192,$D$6:$AN$1139,3,))*$F192)</f>
        <v>0</v>
      </c>
      <c r="N192" s="80">
        <f>IF(VLOOKUP($E192,$D$6:$AN$1139,3,)=0,0,(VLOOKUP($E192,$D$6:$AN$1139,N$2,)/VLOOKUP($E192,$D$6:$AN$1139,3,))*$F192)</f>
        <v>777671.23169515585</v>
      </c>
      <c r="O192" s="80">
        <f>IF(VLOOKUP($E192,$D$6:$AN$1139,3,)=0,0,(VLOOKUP($E192,$D$6:$AN$1139,O$2,)/VLOOKUP($E192,$D$6:$AN$1139,3,))*$F192)</f>
        <v>436539.55616918707</v>
      </c>
      <c r="P192" s="80">
        <f>IF(VLOOKUP($E192,$D$6:$AN$1139,3,)=0,0,(VLOOKUP($E192,$D$6:$AN$1139,P$2,)/VLOOKUP($E192,$D$6:$AN$1139,3,))*$F192)</f>
        <v>385925.48225977382</v>
      </c>
      <c r="Q192" s="80">
        <f>IF(VLOOKUP($E192,$D$6:$AN$1139,3,)=0,0,(VLOOKUP($E192,$D$6:$AN$1139,Q$2,)/VLOOKUP($E192,$D$6:$AN$1139,3,))*$F192)</f>
        <v>57593.710200484529</v>
      </c>
      <c r="R192" s="80">
        <f>IF(VLOOKUP($E192,$D$6:$AN$1139,3,)=0,0,(VLOOKUP($E192,$D$6:$AN$1139,R$2,)/VLOOKUP($E192,$D$6:$AN$1139,3,))*$F192)</f>
        <v>37076.390096529904</v>
      </c>
      <c r="S192" s="80">
        <f>IF(VLOOKUP($E192,$D$6:$AN$1139,3,)=0,0,(VLOOKUP($E192,$D$6:$AN$1139,S$2,)/VLOOKUP($E192,$D$6:$AN$1139,3,))*$F192)</f>
        <v>140595.95094827516</v>
      </c>
      <c r="T192" s="80">
        <f>IF(VLOOKUP($E192,$D$6:$AN$1139,3,)=0,0,(VLOOKUP($E192,$D$6:$AN$1139,T$2,)/VLOOKUP($E192,$D$6:$AN$1139,3,))*$F192)</f>
        <v>3224.3733648908924</v>
      </c>
      <c r="U192" s="80">
        <f>IF(VLOOKUP($E192,$D$6:$AN$1139,3,)=0,0,(VLOOKUP($E192,$D$6:$AN$1139,U$2,)/VLOOKUP($E192,$D$6:$AN$1139,3,))*$F192)</f>
        <v>2448.7913889759197</v>
      </c>
      <c r="V192" s="80">
        <f>IF(VLOOKUP($E192,$D$6:$AN$1139,3,)=0,0,(VLOOKUP($E192,$D$6:$AN$1139,V$2,)/VLOOKUP($E192,$D$6:$AN$1139,3,))*$F192)</f>
        <v>0</v>
      </c>
      <c r="W192" s="80">
        <f>IF(VLOOKUP($E192,$D$6:$AN$1139,3,)=0,0,(VLOOKUP($E192,$D$6:$AN$1139,W$2,)/VLOOKUP($E192,$D$6:$AN$1139,3,))*$F192)</f>
        <v>0</v>
      </c>
      <c r="X192" s="64">
        <f>IF(VLOOKUP($E192,$D$6:$AN$1139,3,)=0,0,(VLOOKUP($E192,$D$6:$AN$1139,X$2,)/VLOOKUP($E192,$D$6:$AN$1139,3,))*$F192)</f>
        <v>0</v>
      </c>
      <c r="Y192" s="64">
        <f>IF(VLOOKUP($E192,$D$6:$AN$1139,3,)=0,0,(VLOOKUP($E192,$D$6:$AN$1139,Y$2,)/VLOOKUP($E192,$D$6:$AN$1139,3,))*$F192)</f>
        <v>0</v>
      </c>
      <c r="Z192" s="64">
        <f>IF(VLOOKUP($E192,$D$6:$AN$1139,3,)=0,0,(VLOOKUP($E192,$D$6:$AN$1139,Z$2,)/VLOOKUP($E192,$D$6:$AN$1139,3,))*$F192)</f>
        <v>0</v>
      </c>
      <c r="AA192" s="64">
        <f>SUM(G192:Z192)</f>
        <v>7136863.1779722283</v>
      </c>
      <c r="AB192" s="59" t="str">
        <f>IF(ABS(F192-AA192)&lt;0.01,"ok","err")</f>
        <v>ok</v>
      </c>
    </row>
    <row r="193" spans="1:28">
      <c r="A193" s="69" t="s">
        <v>363</v>
      </c>
      <c r="C193" s="61" t="s">
        <v>1091</v>
      </c>
      <c r="D193" s="61" t="s">
        <v>463</v>
      </c>
      <c r="E193" s="61" t="s">
        <v>192</v>
      </c>
      <c r="F193" s="80">
        <f>VLOOKUP(C193,'Functional Assignment'!$C$2:$AP$778,'Functional Assignment'!$P$2,)</f>
        <v>6470668.4485308118</v>
      </c>
      <c r="G193" s="80">
        <f>IF(VLOOKUP($E193,$D$6:$AN$1139,3,)=0,0,(VLOOKUP($E193,$D$6:$AN$1139,G$2,)/VLOOKUP($E193,$D$6:$AN$1139,3,))*$F193)</f>
        <v>3057651.3997504208</v>
      </c>
      <c r="H193" s="80">
        <f>IF(VLOOKUP($E193,$D$6:$AN$1139,3,)=0,0,(VLOOKUP($E193,$D$6:$AN$1139,H$2,)/VLOOKUP($E193,$D$6:$AN$1139,3,))*$F193)</f>
        <v>890920.50216883491</v>
      </c>
      <c r="I193" s="80">
        <f>IF(VLOOKUP($E193,$D$6:$AN$1139,3,)=0,0,(VLOOKUP($E193,$D$6:$AN$1139,I$2,)/VLOOKUP($E193,$D$6:$AN$1139,3,))*$F193)</f>
        <v>0</v>
      </c>
      <c r="J193" s="80">
        <f>IF(VLOOKUP($E193,$D$6:$AN$1139,3,)=0,0,(VLOOKUP($E193,$D$6:$AN$1139,J$2,)/VLOOKUP($E193,$D$6:$AN$1139,3,))*$F193)</f>
        <v>75856.174684182988</v>
      </c>
      <c r="K193" s="80">
        <f>IF(VLOOKUP($E193,$D$6:$AN$1139,3,)=0,0,(VLOOKUP($E193,$D$6:$AN$1139,K$2,)/VLOOKUP($E193,$D$6:$AN$1139,3,))*$F193)</f>
        <v>944421.3733380019</v>
      </c>
      <c r="L193" s="80">
        <f>IF(VLOOKUP($E193,$D$6:$AN$1139,3,)=0,0,(VLOOKUP($E193,$D$6:$AN$1139,L$2,)/VLOOKUP($E193,$D$6:$AN$1139,3,))*$F193)</f>
        <v>0</v>
      </c>
      <c r="M193" s="80">
        <f>IF(VLOOKUP($E193,$D$6:$AN$1139,3,)=0,0,(VLOOKUP($E193,$D$6:$AN$1139,M$2,)/VLOOKUP($E193,$D$6:$AN$1139,3,))*$F193)</f>
        <v>0</v>
      </c>
      <c r="N193" s="80">
        <f>IF(VLOOKUP($E193,$D$6:$AN$1139,3,)=0,0,(VLOOKUP($E193,$D$6:$AN$1139,N$2,)/VLOOKUP($E193,$D$6:$AN$1139,3,))*$F193)</f>
        <v>793339.58448477997</v>
      </c>
      <c r="O193" s="80">
        <f>IF(VLOOKUP($E193,$D$6:$AN$1139,3,)=0,0,(VLOOKUP($E193,$D$6:$AN$1139,O$2,)/VLOOKUP($E193,$D$6:$AN$1139,3,))*$F193)</f>
        <v>463992.97695949086</v>
      </c>
      <c r="P193" s="80">
        <f>IF(VLOOKUP($E193,$D$6:$AN$1139,3,)=0,0,(VLOOKUP($E193,$D$6:$AN$1139,P$2,)/VLOOKUP($E193,$D$6:$AN$1139,3,))*$F193)</f>
        <v>177501.50857478776</v>
      </c>
      <c r="Q193" s="80">
        <f>IF(VLOOKUP($E193,$D$6:$AN$1139,3,)=0,0,(VLOOKUP($E193,$D$6:$AN$1139,Q$2,)/VLOOKUP($E193,$D$6:$AN$1139,3,))*$F193)</f>
        <v>38913.497701790446</v>
      </c>
      <c r="R193" s="80">
        <f>IF(VLOOKUP($E193,$D$6:$AN$1139,3,)=0,0,(VLOOKUP($E193,$D$6:$AN$1139,R$2,)/VLOOKUP($E193,$D$6:$AN$1139,3,))*$F193)</f>
        <v>27190.688448584271</v>
      </c>
      <c r="S193" s="80">
        <f>IF(VLOOKUP($E193,$D$6:$AN$1139,3,)=0,0,(VLOOKUP($E193,$D$6:$AN$1139,S$2,)/VLOOKUP($E193,$D$6:$AN$1139,3,))*$F193)</f>
        <v>0</v>
      </c>
      <c r="T193" s="80">
        <f>IF(VLOOKUP($E193,$D$6:$AN$1139,3,)=0,0,(VLOOKUP($E193,$D$6:$AN$1139,T$2,)/VLOOKUP($E193,$D$6:$AN$1139,3,))*$F193)</f>
        <v>0</v>
      </c>
      <c r="U193" s="80">
        <f>IF(VLOOKUP($E193,$D$6:$AN$1139,3,)=0,0,(VLOOKUP($E193,$D$6:$AN$1139,U$2,)/VLOOKUP($E193,$D$6:$AN$1139,3,))*$F193)</f>
        <v>880.74241993818168</v>
      </c>
      <c r="V193" s="80">
        <f>IF(VLOOKUP($E193,$D$6:$AN$1139,3,)=0,0,(VLOOKUP($E193,$D$6:$AN$1139,V$2,)/VLOOKUP($E193,$D$6:$AN$1139,3,))*$F193)</f>
        <v>0</v>
      </c>
      <c r="W193" s="80">
        <f>IF(VLOOKUP($E193,$D$6:$AN$1139,3,)=0,0,(VLOOKUP($E193,$D$6:$AN$1139,W$2,)/VLOOKUP($E193,$D$6:$AN$1139,3,))*$F193)</f>
        <v>0</v>
      </c>
      <c r="X193" s="64">
        <f>IF(VLOOKUP($E193,$D$6:$AN$1139,3,)=0,0,(VLOOKUP($E193,$D$6:$AN$1139,X$2,)/VLOOKUP($E193,$D$6:$AN$1139,3,))*$F193)</f>
        <v>0</v>
      </c>
      <c r="Y193" s="64">
        <f>IF(VLOOKUP($E193,$D$6:$AN$1139,3,)=0,0,(VLOOKUP($E193,$D$6:$AN$1139,Y$2,)/VLOOKUP($E193,$D$6:$AN$1139,3,))*$F193)</f>
        <v>0</v>
      </c>
      <c r="Z193" s="64">
        <f>IF(VLOOKUP($E193,$D$6:$AN$1139,3,)=0,0,(VLOOKUP($E193,$D$6:$AN$1139,Z$2,)/VLOOKUP($E193,$D$6:$AN$1139,3,))*$F193)</f>
        <v>0</v>
      </c>
      <c r="AA193" s="64">
        <f>SUM(G193:Z193)</f>
        <v>6470668.4485308137</v>
      </c>
      <c r="AB193" s="59" t="str">
        <f>IF(ABS(F193-AA193)&lt;0.01,"ok","err")</f>
        <v>ok</v>
      </c>
    </row>
    <row r="194" spans="1:28">
      <c r="A194" s="61" t="s">
        <v>1156</v>
      </c>
      <c r="D194" s="61" t="s">
        <v>464</v>
      </c>
      <c r="F194" s="77">
        <f>SUM(F191:F193)</f>
        <v>20931416.918055415</v>
      </c>
      <c r="G194" s="77">
        <f t="shared" ref="G194:W194" si="36">SUM(G191:G193)</f>
        <v>9409771.0025400184</v>
      </c>
      <c r="H194" s="77">
        <f t="shared" si="36"/>
        <v>2324982.8522165506</v>
      </c>
      <c r="I194" s="77">
        <f t="shared" si="36"/>
        <v>0</v>
      </c>
      <c r="J194" s="77">
        <f t="shared" si="36"/>
        <v>243414.08953734546</v>
      </c>
      <c r="K194" s="77">
        <f t="shared" si="36"/>
        <v>3051880.6011197958</v>
      </c>
      <c r="L194" s="77">
        <f t="shared" si="36"/>
        <v>0</v>
      </c>
      <c r="M194" s="77">
        <f t="shared" si="36"/>
        <v>0</v>
      </c>
      <c r="N194" s="77">
        <f t="shared" si="36"/>
        <v>2796284.4184189653</v>
      </c>
      <c r="O194" s="77">
        <f>SUM(O191:O193)</f>
        <v>1538025.3916155149</v>
      </c>
      <c r="P194" s="77">
        <f t="shared" si="36"/>
        <v>1079245.9176296343</v>
      </c>
      <c r="Q194" s="77">
        <f t="shared" si="36"/>
        <v>162400.75889565644</v>
      </c>
      <c r="R194" s="77">
        <f t="shared" si="36"/>
        <v>98793.92637491347</v>
      </c>
      <c r="S194" s="77">
        <f t="shared" si="36"/>
        <v>216052.79847532429</v>
      </c>
      <c r="T194" s="77">
        <f t="shared" si="36"/>
        <v>5333.8817182241819</v>
      </c>
      <c r="U194" s="77">
        <f t="shared" si="36"/>
        <v>5231.2795134747503</v>
      </c>
      <c r="V194" s="77">
        <f t="shared" si="36"/>
        <v>0</v>
      </c>
      <c r="W194" s="77">
        <f t="shared" si="36"/>
        <v>0</v>
      </c>
      <c r="X194" s="63">
        <f>SUM(X191:X193)</f>
        <v>0</v>
      </c>
      <c r="Y194" s="63">
        <f>SUM(Y191:Y193)</f>
        <v>0</v>
      </c>
      <c r="Z194" s="63">
        <f>SUM(Z191:Z193)</f>
        <v>0</v>
      </c>
      <c r="AA194" s="65">
        <f>SUM(G194:Z194)</f>
        <v>20931416.918055419</v>
      </c>
      <c r="AB194" s="59" t="str">
        <f>IF(ABS(F194-AA194)&lt;0.01,"ok","err")</f>
        <v>ok</v>
      </c>
    </row>
    <row r="195" spans="1:28">
      <c r="F195" s="80"/>
      <c r="G195" s="80"/>
    </row>
    <row r="196" spans="1:28" ht="15">
      <c r="A196" s="66" t="s">
        <v>350</v>
      </c>
      <c r="F196" s="80"/>
      <c r="G196" s="80"/>
    </row>
    <row r="197" spans="1:28">
      <c r="A197" s="69" t="s">
        <v>377</v>
      </c>
      <c r="C197" s="61" t="s">
        <v>1091</v>
      </c>
      <c r="D197" s="61" t="s">
        <v>465</v>
      </c>
      <c r="E197" s="61" t="s">
        <v>133</v>
      </c>
      <c r="F197" s="77">
        <f>VLOOKUP(C197,'Functional Assignment'!$C$2:$AP$778,'Functional Assignment'!$Q$2,)</f>
        <v>0</v>
      </c>
      <c r="G197" s="77">
        <f>IF(VLOOKUP($E197,$D$6:$AN$1139,3,)=0,0,(VLOOKUP($E197,$D$6:$AN$1139,G$2,)/VLOOKUP($E197,$D$6:$AN$1139,3,))*$F197)</f>
        <v>0</v>
      </c>
      <c r="H197" s="77">
        <f>IF(VLOOKUP($E197,$D$6:$AN$1139,3,)=0,0,(VLOOKUP($E197,$D$6:$AN$1139,H$2,)/VLOOKUP($E197,$D$6:$AN$1139,3,))*$F197)</f>
        <v>0</v>
      </c>
      <c r="I197" s="77">
        <f>IF(VLOOKUP($E197,$D$6:$AN$1139,3,)=0,0,(VLOOKUP($E197,$D$6:$AN$1139,I$2,)/VLOOKUP($E197,$D$6:$AN$1139,3,))*$F197)</f>
        <v>0</v>
      </c>
      <c r="J197" s="77">
        <f>IF(VLOOKUP($E197,$D$6:$AN$1139,3,)=0,0,(VLOOKUP($E197,$D$6:$AN$1139,J$2,)/VLOOKUP($E197,$D$6:$AN$1139,3,))*$F197)</f>
        <v>0</v>
      </c>
      <c r="K197" s="77">
        <f>IF(VLOOKUP($E197,$D$6:$AN$1139,3,)=0,0,(VLOOKUP($E197,$D$6:$AN$1139,K$2,)/VLOOKUP($E197,$D$6:$AN$1139,3,))*$F197)</f>
        <v>0</v>
      </c>
      <c r="L197" s="77">
        <f>IF(VLOOKUP($E197,$D$6:$AN$1139,3,)=0,0,(VLOOKUP($E197,$D$6:$AN$1139,L$2,)/VLOOKUP($E197,$D$6:$AN$1139,3,))*$F197)</f>
        <v>0</v>
      </c>
      <c r="M197" s="77">
        <f>IF(VLOOKUP($E197,$D$6:$AN$1139,3,)=0,0,(VLOOKUP($E197,$D$6:$AN$1139,M$2,)/VLOOKUP($E197,$D$6:$AN$1139,3,))*$F197)</f>
        <v>0</v>
      </c>
      <c r="N197" s="77">
        <f>IF(VLOOKUP($E197,$D$6:$AN$1139,3,)=0,0,(VLOOKUP($E197,$D$6:$AN$1139,N$2,)/VLOOKUP($E197,$D$6:$AN$1139,3,))*$F197)</f>
        <v>0</v>
      </c>
      <c r="O197" s="77">
        <f>IF(VLOOKUP($E197,$D$6:$AN$1139,3,)=0,0,(VLOOKUP($E197,$D$6:$AN$1139,O$2,)/VLOOKUP($E197,$D$6:$AN$1139,3,))*$F197)</f>
        <v>0</v>
      </c>
      <c r="P197" s="77">
        <f>IF(VLOOKUP($E197,$D$6:$AN$1139,3,)=0,0,(VLOOKUP($E197,$D$6:$AN$1139,P$2,)/VLOOKUP($E197,$D$6:$AN$1139,3,))*$F197)</f>
        <v>0</v>
      </c>
      <c r="Q197" s="77">
        <f>IF(VLOOKUP($E197,$D$6:$AN$1139,3,)=0,0,(VLOOKUP($E197,$D$6:$AN$1139,Q$2,)/VLOOKUP($E197,$D$6:$AN$1139,3,))*$F197)</f>
        <v>0</v>
      </c>
      <c r="R197" s="77">
        <f>IF(VLOOKUP($E197,$D$6:$AN$1139,3,)=0,0,(VLOOKUP($E197,$D$6:$AN$1139,R$2,)/VLOOKUP($E197,$D$6:$AN$1139,3,))*$F197)</f>
        <v>0</v>
      </c>
      <c r="S197" s="77">
        <f>IF(VLOOKUP($E197,$D$6:$AN$1139,3,)=0,0,(VLOOKUP($E197,$D$6:$AN$1139,S$2,)/VLOOKUP($E197,$D$6:$AN$1139,3,))*$F197)</f>
        <v>0</v>
      </c>
      <c r="T197" s="77">
        <f>IF(VLOOKUP($E197,$D$6:$AN$1139,3,)=0,0,(VLOOKUP($E197,$D$6:$AN$1139,T$2,)/VLOOKUP($E197,$D$6:$AN$1139,3,))*$F197)</f>
        <v>0</v>
      </c>
      <c r="U197" s="77">
        <f>IF(VLOOKUP($E197,$D$6:$AN$1139,3,)=0,0,(VLOOKUP($E197,$D$6:$AN$1139,U$2,)/VLOOKUP($E197,$D$6:$AN$1139,3,))*$F197)</f>
        <v>0</v>
      </c>
      <c r="V197" s="77">
        <f>IF(VLOOKUP($E197,$D$6:$AN$1139,3,)=0,0,(VLOOKUP($E197,$D$6:$AN$1139,V$2,)/VLOOKUP($E197,$D$6:$AN$1139,3,))*$F197)</f>
        <v>0</v>
      </c>
      <c r="W197" s="77">
        <f>IF(VLOOKUP($E197,$D$6:$AN$1139,3,)=0,0,(VLOOKUP($E197,$D$6:$AN$1139,W$2,)/VLOOKUP($E197,$D$6:$AN$1139,3,))*$F197)</f>
        <v>0</v>
      </c>
      <c r="X197" s="63">
        <f>IF(VLOOKUP($E197,$D$6:$AN$1139,3,)=0,0,(VLOOKUP($E197,$D$6:$AN$1139,X$2,)/VLOOKUP($E197,$D$6:$AN$1139,3,))*$F197)</f>
        <v>0</v>
      </c>
      <c r="Y197" s="63">
        <f>IF(VLOOKUP($E197,$D$6:$AN$1139,3,)=0,0,(VLOOKUP($E197,$D$6:$AN$1139,Y$2,)/VLOOKUP($E197,$D$6:$AN$1139,3,))*$F197)</f>
        <v>0</v>
      </c>
      <c r="Z197" s="63">
        <f>IF(VLOOKUP($E197,$D$6:$AN$1139,3,)=0,0,(VLOOKUP($E197,$D$6:$AN$1139,Z$2,)/VLOOKUP($E197,$D$6:$AN$1139,3,))*$F197)</f>
        <v>0</v>
      </c>
      <c r="AA197" s="65">
        <f>SUM(G197:Z197)</f>
        <v>0</v>
      </c>
      <c r="AB197" s="59" t="str">
        <f>IF(ABS(F197-AA197)&lt;0.01,"ok","err")</f>
        <v>ok</v>
      </c>
    </row>
    <row r="198" spans="1:28">
      <c r="F198" s="80"/>
    </row>
    <row r="199" spans="1:28" ht="15">
      <c r="A199" s="66" t="s">
        <v>351</v>
      </c>
      <c r="F199" s="80"/>
      <c r="G199" s="80"/>
    </row>
    <row r="200" spans="1:28">
      <c r="A200" s="69" t="s">
        <v>379</v>
      </c>
      <c r="C200" s="61" t="s">
        <v>1091</v>
      </c>
      <c r="D200" s="61" t="s">
        <v>466</v>
      </c>
      <c r="E200" s="61" t="s">
        <v>133</v>
      </c>
      <c r="F200" s="77">
        <f>VLOOKUP(C200,'Functional Assignment'!$C$2:$AP$778,'Functional Assignment'!$R$2,)</f>
        <v>6748452.083022939</v>
      </c>
      <c r="G200" s="77">
        <f>IF(VLOOKUP($E200,$D$6:$AN$1139,3,)=0,0,(VLOOKUP($E200,$D$6:$AN$1139,G$2,)/VLOOKUP($E200,$D$6:$AN$1139,3,))*$F200)</f>
        <v>3040833.1171387378</v>
      </c>
      <c r="H200" s="77">
        <f>IF(VLOOKUP($E200,$D$6:$AN$1139,3,)=0,0,(VLOOKUP($E200,$D$6:$AN$1139,H$2,)/VLOOKUP($E200,$D$6:$AN$1139,3,))*$F200)</f>
        <v>846005.16038943653</v>
      </c>
      <c r="I200" s="77">
        <f>IF(VLOOKUP($E200,$D$6:$AN$1139,3,)=0,0,(VLOOKUP($E200,$D$6:$AN$1139,I$2,)/VLOOKUP($E200,$D$6:$AN$1139,3,))*$F200)</f>
        <v>0</v>
      </c>
      <c r="J200" s="77">
        <f>IF(VLOOKUP($E200,$D$6:$AN$1139,3,)=0,0,(VLOOKUP($E200,$D$6:$AN$1139,J$2,)/VLOOKUP($E200,$D$6:$AN$1139,3,))*$F200)</f>
        <v>72696.070267878153</v>
      </c>
      <c r="K200" s="77">
        <f>IF(VLOOKUP($E200,$D$6:$AN$1139,3,)=0,0,(VLOOKUP($E200,$D$6:$AN$1139,K$2,)/VLOOKUP($E200,$D$6:$AN$1139,3,))*$F200)</f>
        <v>898341.7687874058</v>
      </c>
      <c r="L200" s="77">
        <f>IF(VLOOKUP($E200,$D$6:$AN$1139,3,)=0,0,(VLOOKUP($E200,$D$6:$AN$1139,L$2,)/VLOOKUP($E200,$D$6:$AN$1139,3,))*$F200)</f>
        <v>0</v>
      </c>
      <c r="M200" s="77">
        <f>IF(VLOOKUP($E200,$D$6:$AN$1139,3,)=0,0,(VLOOKUP($E200,$D$6:$AN$1139,M$2,)/VLOOKUP($E200,$D$6:$AN$1139,3,))*$F200)</f>
        <v>0</v>
      </c>
      <c r="N200" s="77">
        <f>IF(VLOOKUP($E200,$D$6:$AN$1139,3,)=0,0,(VLOOKUP($E200,$D$6:$AN$1139,N$2,)/VLOOKUP($E200,$D$6:$AN$1139,3,))*$F200)</f>
        <v>882128.99749081815</v>
      </c>
      <c r="O200" s="77">
        <f>IF(VLOOKUP($E200,$D$6:$AN$1139,3,)=0,0,(VLOOKUP($E200,$D$6:$AN$1139,O$2,)/VLOOKUP($E200,$D$6:$AN$1139,3,))*$F200)</f>
        <v>453331.97859876999</v>
      </c>
      <c r="P200" s="77">
        <f>IF(VLOOKUP($E200,$D$6:$AN$1139,3,)=0,0,(VLOOKUP($E200,$D$6:$AN$1139,P$2,)/VLOOKUP($E200,$D$6:$AN$1139,3,))*$F200)</f>
        <v>395329.94007497077</v>
      </c>
      <c r="Q200" s="77">
        <f>IF(VLOOKUP($E200,$D$6:$AN$1139,3,)=0,0,(VLOOKUP($E200,$D$6:$AN$1139,Q$2,)/VLOOKUP($E200,$D$6:$AN$1139,3,))*$F200)</f>
        <v>51199.724440135571</v>
      </c>
      <c r="R200" s="77">
        <f>IF(VLOOKUP($E200,$D$6:$AN$1139,3,)=0,0,(VLOOKUP($E200,$D$6:$AN$1139,R$2,)/VLOOKUP($E200,$D$6:$AN$1139,3,))*$F200)</f>
        <v>26384.795248317761</v>
      </c>
      <c r="S200" s="77">
        <f>IF(VLOOKUP($E200,$D$6:$AN$1139,3,)=0,0,(VLOOKUP($E200,$D$6:$AN$1139,S$2,)/VLOOKUP($E200,$D$6:$AN$1139,3,))*$F200)</f>
        <v>79040.977189119745</v>
      </c>
      <c r="T200" s="77">
        <f>IF(VLOOKUP($E200,$D$6:$AN$1139,3,)=0,0,(VLOOKUP($E200,$D$6:$AN$1139,T$2,)/VLOOKUP($E200,$D$6:$AN$1139,3,))*$F200)</f>
        <v>2286.478101052076</v>
      </c>
      <c r="U200" s="77">
        <f>IF(VLOOKUP($E200,$D$6:$AN$1139,3,)=0,0,(VLOOKUP($E200,$D$6:$AN$1139,U$2,)/VLOOKUP($E200,$D$6:$AN$1139,3,))*$F200)</f>
        <v>873.07529629608837</v>
      </c>
      <c r="V200" s="77">
        <f>IF(VLOOKUP($E200,$D$6:$AN$1139,3,)=0,0,(VLOOKUP($E200,$D$6:$AN$1139,V$2,)/VLOOKUP($E200,$D$6:$AN$1139,3,))*$F200)</f>
        <v>0</v>
      </c>
      <c r="W200" s="77">
        <f>IF(VLOOKUP($E200,$D$6:$AN$1139,3,)=0,0,(VLOOKUP($E200,$D$6:$AN$1139,W$2,)/VLOOKUP($E200,$D$6:$AN$1139,3,))*$F200)</f>
        <v>0</v>
      </c>
      <c r="X200" s="63">
        <f>IF(VLOOKUP($E200,$D$6:$AN$1139,3,)=0,0,(VLOOKUP($E200,$D$6:$AN$1139,X$2,)/VLOOKUP($E200,$D$6:$AN$1139,3,))*$F200)</f>
        <v>0</v>
      </c>
      <c r="Y200" s="63">
        <f>IF(VLOOKUP($E200,$D$6:$AN$1139,3,)=0,0,(VLOOKUP($E200,$D$6:$AN$1139,Y$2,)/VLOOKUP($E200,$D$6:$AN$1139,3,))*$F200)</f>
        <v>0</v>
      </c>
      <c r="Z200" s="63">
        <f>IF(VLOOKUP($E200,$D$6:$AN$1139,3,)=0,0,(VLOOKUP($E200,$D$6:$AN$1139,Z$2,)/VLOOKUP($E200,$D$6:$AN$1139,3,))*$F200)</f>
        <v>0</v>
      </c>
      <c r="AA200" s="65">
        <f>SUM(G200:Z200)</f>
        <v>6748452.083022939</v>
      </c>
      <c r="AB200" s="59" t="str">
        <f>IF(ABS(F200-AA200)&lt;0.01,"ok","err")</f>
        <v>ok</v>
      </c>
    </row>
    <row r="201" spans="1:28">
      <c r="F201" s="80"/>
    </row>
    <row r="202" spans="1:28" ht="15">
      <c r="A202" s="66" t="s">
        <v>378</v>
      </c>
      <c r="F202" s="80"/>
    </row>
    <row r="203" spans="1:28">
      <c r="A203" s="69" t="s">
        <v>629</v>
      </c>
      <c r="C203" s="61" t="s">
        <v>1091</v>
      </c>
      <c r="D203" s="61" t="s">
        <v>467</v>
      </c>
      <c r="E203" s="61" t="s">
        <v>133</v>
      </c>
      <c r="F203" s="77">
        <f>VLOOKUP(C203,'Functional Assignment'!$C$2:$AP$778,'Functional Assignment'!$S$2,)</f>
        <v>0</v>
      </c>
      <c r="G203" s="77">
        <f>IF(VLOOKUP($E203,$D$6:$AN$1139,3,)=0,0,(VLOOKUP($E203,$D$6:$AN$1139,G$2,)/VLOOKUP($E203,$D$6:$AN$1139,3,))*$F203)</f>
        <v>0</v>
      </c>
      <c r="H203" s="77">
        <f>IF(VLOOKUP($E203,$D$6:$AN$1139,3,)=0,0,(VLOOKUP($E203,$D$6:$AN$1139,H$2,)/VLOOKUP($E203,$D$6:$AN$1139,3,))*$F203)</f>
        <v>0</v>
      </c>
      <c r="I203" s="77">
        <f>IF(VLOOKUP($E203,$D$6:$AN$1139,3,)=0,0,(VLOOKUP($E203,$D$6:$AN$1139,I$2,)/VLOOKUP($E203,$D$6:$AN$1139,3,))*$F203)</f>
        <v>0</v>
      </c>
      <c r="J203" s="77">
        <f>IF(VLOOKUP($E203,$D$6:$AN$1139,3,)=0,0,(VLOOKUP($E203,$D$6:$AN$1139,J$2,)/VLOOKUP($E203,$D$6:$AN$1139,3,))*$F203)</f>
        <v>0</v>
      </c>
      <c r="K203" s="77">
        <f>IF(VLOOKUP($E203,$D$6:$AN$1139,3,)=0,0,(VLOOKUP($E203,$D$6:$AN$1139,K$2,)/VLOOKUP($E203,$D$6:$AN$1139,3,))*$F203)</f>
        <v>0</v>
      </c>
      <c r="L203" s="77">
        <f>IF(VLOOKUP($E203,$D$6:$AN$1139,3,)=0,0,(VLOOKUP($E203,$D$6:$AN$1139,L$2,)/VLOOKUP($E203,$D$6:$AN$1139,3,))*$F203)</f>
        <v>0</v>
      </c>
      <c r="M203" s="77">
        <f>IF(VLOOKUP($E203,$D$6:$AN$1139,3,)=0,0,(VLOOKUP($E203,$D$6:$AN$1139,M$2,)/VLOOKUP($E203,$D$6:$AN$1139,3,))*$F203)</f>
        <v>0</v>
      </c>
      <c r="N203" s="77">
        <f>IF(VLOOKUP($E203,$D$6:$AN$1139,3,)=0,0,(VLOOKUP($E203,$D$6:$AN$1139,N$2,)/VLOOKUP($E203,$D$6:$AN$1139,3,))*$F203)</f>
        <v>0</v>
      </c>
      <c r="O203" s="77">
        <f>IF(VLOOKUP($E203,$D$6:$AN$1139,3,)=0,0,(VLOOKUP($E203,$D$6:$AN$1139,O$2,)/VLOOKUP($E203,$D$6:$AN$1139,3,))*$F203)</f>
        <v>0</v>
      </c>
      <c r="P203" s="77">
        <f>IF(VLOOKUP($E203,$D$6:$AN$1139,3,)=0,0,(VLOOKUP($E203,$D$6:$AN$1139,P$2,)/VLOOKUP($E203,$D$6:$AN$1139,3,))*$F203)</f>
        <v>0</v>
      </c>
      <c r="Q203" s="77">
        <f>IF(VLOOKUP($E203,$D$6:$AN$1139,3,)=0,0,(VLOOKUP($E203,$D$6:$AN$1139,Q$2,)/VLOOKUP($E203,$D$6:$AN$1139,3,))*$F203)</f>
        <v>0</v>
      </c>
      <c r="R203" s="77">
        <f>IF(VLOOKUP($E203,$D$6:$AN$1139,3,)=0,0,(VLOOKUP($E203,$D$6:$AN$1139,R$2,)/VLOOKUP($E203,$D$6:$AN$1139,3,))*$F203)</f>
        <v>0</v>
      </c>
      <c r="S203" s="77">
        <f>IF(VLOOKUP($E203,$D$6:$AN$1139,3,)=0,0,(VLOOKUP($E203,$D$6:$AN$1139,S$2,)/VLOOKUP($E203,$D$6:$AN$1139,3,))*$F203)</f>
        <v>0</v>
      </c>
      <c r="T203" s="77">
        <f>IF(VLOOKUP($E203,$D$6:$AN$1139,3,)=0,0,(VLOOKUP($E203,$D$6:$AN$1139,T$2,)/VLOOKUP($E203,$D$6:$AN$1139,3,))*$F203)</f>
        <v>0</v>
      </c>
      <c r="U203" s="77">
        <f>IF(VLOOKUP($E203,$D$6:$AN$1139,3,)=0,0,(VLOOKUP($E203,$D$6:$AN$1139,U$2,)/VLOOKUP($E203,$D$6:$AN$1139,3,))*$F203)</f>
        <v>0</v>
      </c>
      <c r="V203" s="77">
        <f>IF(VLOOKUP($E203,$D$6:$AN$1139,3,)=0,0,(VLOOKUP($E203,$D$6:$AN$1139,V$2,)/VLOOKUP($E203,$D$6:$AN$1139,3,))*$F203)</f>
        <v>0</v>
      </c>
      <c r="W203" s="77">
        <f>IF(VLOOKUP($E203,$D$6:$AN$1139,3,)=0,0,(VLOOKUP($E203,$D$6:$AN$1139,W$2,)/VLOOKUP($E203,$D$6:$AN$1139,3,))*$F203)</f>
        <v>0</v>
      </c>
      <c r="X203" s="63">
        <f>IF(VLOOKUP($E203,$D$6:$AN$1139,3,)=0,0,(VLOOKUP($E203,$D$6:$AN$1139,X$2,)/VLOOKUP($E203,$D$6:$AN$1139,3,))*$F203)</f>
        <v>0</v>
      </c>
      <c r="Y203" s="63">
        <f>IF(VLOOKUP($E203,$D$6:$AN$1139,3,)=0,0,(VLOOKUP($E203,$D$6:$AN$1139,Y$2,)/VLOOKUP($E203,$D$6:$AN$1139,3,))*$F203)</f>
        <v>0</v>
      </c>
      <c r="Z203" s="63">
        <f>IF(VLOOKUP($E203,$D$6:$AN$1139,3,)=0,0,(VLOOKUP($E203,$D$6:$AN$1139,Z$2,)/VLOOKUP($E203,$D$6:$AN$1139,3,))*$F203)</f>
        <v>0</v>
      </c>
      <c r="AA203" s="65">
        <f t="shared" ref="AA203:AA208" si="37">SUM(G203:Z203)</f>
        <v>0</v>
      </c>
      <c r="AB203" s="59" t="str">
        <f t="shared" ref="AB203:AB208" si="38">IF(ABS(F203-AA203)&lt;0.01,"ok","err")</f>
        <v>ok</v>
      </c>
    </row>
    <row r="204" spans="1:28">
      <c r="A204" s="69" t="s">
        <v>630</v>
      </c>
      <c r="C204" s="61" t="s">
        <v>1091</v>
      </c>
      <c r="D204" s="61" t="s">
        <v>468</v>
      </c>
      <c r="E204" s="61" t="s">
        <v>133</v>
      </c>
      <c r="F204" s="80">
        <f>VLOOKUP(C204,'Functional Assignment'!$C$2:$AP$778,'Functional Assignment'!$T$2,)</f>
        <v>13891053.942398299</v>
      </c>
      <c r="G204" s="80">
        <f>IF(VLOOKUP($E204,$D$6:$AN$1139,3,)=0,0,(VLOOKUP($E204,$D$6:$AN$1139,G$2,)/VLOOKUP($E204,$D$6:$AN$1139,3,))*$F204)</f>
        <v>6259268.9909245064</v>
      </c>
      <c r="H204" s="80">
        <f>IF(VLOOKUP($E204,$D$6:$AN$1139,3,)=0,0,(VLOOKUP($E204,$D$6:$AN$1139,H$2,)/VLOOKUP($E204,$D$6:$AN$1139,3,))*$F204)</f>
        <v>1741422.0585608387</v>
      </c>
      <c r="I204" s="80">
        <f>IF(VLOOKUP($E204,$D$6:$AN$1139,3,)=0,0,(VLOOKUP($E204,$D$6:$AN$1139,I$2,)/VLOOKUP($E204,$D$6:$AN$1139,3,))*$F204)</f>
        <v>0</v>
      </c>
      <c r="J204" s="80">
        <f>IF(VLOOKUP($E204,$D$6:$AN$1139,3,)=0,0,(VLOOKUP($E204,$D$6:$AN$1139,J$2,)/VLOOKUP($E204,$D$6:$AN$1139,3,))*$F204)</f>
        <v>149638.02381169549</v>
      </c>
      <c r="K204" s="80">
        <f>IF(VLOOKUP($E204,$D$6:$AN$1139,3,)=0,0,(VLOOKUP($E204,$D$6:$AN$1139,K$2,)/VLOOKUP($E204,$D$6:$AN$1139,3,))*$F204)</f>
        <v>1849152.0448561118</v>
      </c>
      <c r="L204" s="80">
        <f>IF(VLOOKUP($E204,$D$6:$AN$1139,3,)=0,0,(VLOOKUP($E204,$D$6:$AN$1139,L$2,)/VLOOKUP($E204,$D$6:$AN$1139,3,))*$F204)</f>
        <v>0</v>
      </c>
      <c r="M204" s="80">
        <f>IF(VLOOKUP($E204,$D$6:$AN$1139,3,)=0,0,(VLOOKUP($E204,$D$6:$AN$1139,M$2,)/VLOOKUP($E204,$D$6:$AN$1139,3,))*$F204)</f>
        <v>0</v>
      </c>
      <c r="N204" s="80">
        <f>IF(VLOOKUP($E204,$D$6:$AN$1139,3,)=0,0,(VLOOKUP($E204,$D$6:$AN$1139,N$2,)/VLOOKUP($E204,$D$6:$AN$1139,3,))*$F204)</f>
        <v>1815779.5799017805</v>
      </c>
      <c r="O204" s="80">
        <f>IF(VLOOKUP($E204,$D$6:$AN$1139,3,)=0,0,(VLOOKUP($E204,$D$6:$AN$1139,O$2,)/VLOOKUP($E204,$D$6:$AN$1139,3,))*$F204)</f>
        <v>933141.2435114804</v>
      </c>
      <c r="P204" s="80">
        <f>IF(VLOOKUP($E204,$D$6:$AN$1139,3,)=0,0,(VLOOKUP($E204,$D$6:$AN$1139,P$2,)/VLOOKUP($E204,$D$6:$AN$1139,3,))*$F204)</f>
        <v>813749.5021179124</v>
      </c>
      <c r="Q204" s="80">
        <f>IF(VLOOKUP($E204,$D$6:$AN$1139,3,)=0,0,(VLOOKUP($E204,$D$6:$AN$1139,Q$2,)/VLOOKUP($E204,$D$6:$AN$1139,3,))*$F204)</f>
        <v>105389.81758840093</v>
      </c>
      <c r="R204" s="80">
        <f>IF(VLOOKUP($E204,$D$6:$AN$1139,3,)=0,0,(VLOOKUP($E204,$D$6:$AN$1139,R$2,)/VLOOKUP($E204,$D$6:$AN$1139,3,))*$F204)</f>
        <v>54310.619612392453</v>
      </c>
      <c r="S204" s="80">
        <f>IF(VLOOKUP($E204,$D$6:$AN$1139,3,)=0,0,(VLOOKUP($E204,$D$6:$AN$1139,S$2,)/VLOOKUP($E204,$D$6:$AN$1139,3,))*$F204)</f>
        <v>162698.41799070881</v>
      </c>
      <c r="T204" s="80">
        <f>IF(VLOOKUP($E204,$D$6:$AN$1139,3,)=0,0,(VLOOKUP($E204,$D$6:$AN$1139,T$2,)/VLOOKUP($E204,$D$6:$AN$1139,3,))*$F204)</f>
        <v>4706.5001350056791</v>
      </c>
      <c r="U204" s="80">
        <f>IF(VLOOKUP($E204,$D$6:$AN$1139,3,)=0,0,(VLOOKUP($E204,$D$6:$AN$1139,U$2,)/VLOOKUP($E204,$D$6:$AN$1139,3,))*$F204)</f>
        <v>1797.1433874642978</v>
      </c>
      <c r="V204" s="80">
        <f>IF(VLOOKUP($E204,$D$6:$AN$1139,3,)=0,0,(VLOOKUP($E204,$D$6:$AN$1139,V$2,)/VLOOKUP($E204,$D$6:$AN$1139,3,))*$F204)</f>
        <v>0</v>
      </c>
      <c r="W204" s="80">
        <f>IF(VLOOKUP($E204,$D$6:$AN$1139,3,)=0,0,(VLOOKUP($E204,$D$6:$AN$1139,W$2,)/VLOOKUP($E204,$D$6:$AN$1139,3,))*$F204)</f>
        <v>0</v>
      </c>
      <c r="X204" s="64">
        <f>IF(VLOOKUP($E204,$D$6:$AN$1139,3,)=0,0,(VLOOKUP($E204,$D$6:$AN$1139,X$2,)/VLOOKUP($E204,$D$6:$AN$1139,3,))*$F204)</f>
        <v>0</v>
      </c>
      <c r="Y204" s="64">
        <f>IF(VLOOKUP($E204,$D$6:$AN$1139,3,)=0,0,(VLOOKUP($E204,$D$6:$AN$1139,Y$2,)/VLOOKUP($E204,$D$6:$AN$1139,3,))*$F204)</f>
        <v>0</v>
      </c>
      <c r="Z204" s="64">
        <f>IF(VLOOKUP($E204,$D$6:$AN$1139,3,)=0,0,(VLOOKUP($E204,$D$6:$AN$1139,Z$2,)/VLOOKUP($E204,$D$6:$AN$1139,3,))*$F204)</f>
        <v>0</v>
      </c>
      <c r="AA204" s="64">
        <f t="shared" si="37"/>
        <v>13891053.9423983</v>
      </c>
      <c r="AB204" s="59" t="str">
        <f t="shared" si="38"/>
        <v>ok</v>
      </c>
    </row>
    <row r="205" spans="1:28">
      <c r="A205" s="69" t="s">
        <v>631</v>
      </c>
      <c r="C205" s="61" t="s">
        <v>1091</v>
      </c>
      <c r="D205" s="61" t="s">
        <v>469</v>
      </c>
      <c r="E205" s="61" t="s">
        <v>707</v>
      </c>
      <c r="F205" s="80">
        <f>VLOOKUP(C205,'Functional Assignment'!$C$2:$AP$778,'Functional Assignment'!$U$2,)</f>
        <v>19829107.569811746</v>
      </c>
      <c r="G205" s="80">
        <f>IF(VLOOKUP($E205,$D$6:$AN$1139,3,)=0,0,(VLOOKUP($E205,$D$6:$AN$1139,G$2,)/VLOOKUP($E205,$D$6:$AN$1139,3,))*$F205)</f>
        <v>17059937.990223359</v>
      </c>
      <c r="H205" s="80">
        <f>IF(VLOOKUP($E205,$D$6:$AN$1139,3,)=0,0,(VLOOKUP($E205,$D$6:$AN$1139,H$2,)/VLOOKUP($E205,$D$6:$AN$1139,3,))*$F205)</f>
        <v>2104537.8227446815</v>
      </c>
      <c r="I205" s="80">
        <f>IF(VLOOKUP($E205,$D$6:$AN$1139,3,)=0,0,(VLOOKUP($E205,$D$6:$AN$1139,I$2,)/VLOOKUP($E205,$D$6:$AN$1139,3,))*$F205)</f>
        <v>0</v>
      </c>
      <c r="J205" s="80">
        <f>IF(VLOOKUP($E205,$D$6:$AN$1139,3,)=0,0,(VLOOKUP($E205,$D$6:$AN$1139,J$2,)/VLOOKUP($E205,$D$6:$AN$1139,3,))*$F205)</f>
        <v>3444.8402054007902</v>
      </c>
      <c r="K205" s="80">
        <f>IF(VLOOKUP($E205,$D$6:$AN$1139,3,)=0,0,(VLOOKUP($E205,$D$6:$AN$1139,K$2,)/VLOOKUP($E205,$D$6:$AN$1139,3,))*$F205)</f>
        <v>131918.50403010834</v>
      </c>
      <c r="L205" s="80">
        <f>IF(VLOOKUP($E205,$D$6:$AN$1139,3,)=0,0,(VLOOKUP($E205,$D$6:$AN$1139,L$2,)/VLOOKUP($E205,$D$6:$AN$1139,3,))*$F205)</f>
        <v>0</v>
      </c>
      <c r="M205" s="80">
        <f>IF(VLOOKUP($E205,$D$6:$AN$1139,3,)=0,0,(VLOOKUP($E205,$D$6:$AN$1139,M$2,)/VLOOKUP($E205,$D$6:$AN$1139,3,))*$F205)</f>
        <v>0</v>
      </c>
      <c r="N205" s="80">
        <f>IF(VLOOKUP($E205,$D$6:$AN$1139,3,)=0,0,(VLOOKUP($E205,$D$6:$AN$1139,N$2,)/VLOOKUP($E205,$D$6:$AN$1139,3,))*$F205)</f>
        <v>5175.1252400769863</v>
      </c>
      <c r="O205" s="80">
        <f>IF(VLOOKUP($E205,$D$6:$AN$1139,3,)=0,0,(VLOOKUP($E205,$D$6:$AN$1139,O$2,)/VLOOKUP($E205,$D$6:$AN$1139,3,))*$F205)</f>
        <v>15061.344733658707</v>
      </c>
      <c r="P205" s="80">
        <f>IF(VLOOKUP($E205,$D$6:$AN$1139,3,)=0,0,(VLOOKUP($E205,$D$6:$AN$1139,P$2,)/VLOOKUP($E205,$D$6:$AN$1139,3,))*$F205)</f>
        <v>0</v>
      </c>
      <c r="Q205" s="80">
        <f>IF(VLOOKUP($E205,$D$6:$AN$1139,3,)=0,0,(VLOOKUP($E205,$D$6:$AN$1139,Q$2,)/VLOOKUP($E205,$D$6:$AN$1139,3,))*$F205)</f>
        <v>47.189591854805336</v>
      </c>
      <c r="R205" s="80">
        <f>IF(VLOOKUP($E205,$D$6:$AN$1139,3,)=0,0,(VLOOKUP($E205,$D$6:$AN$1139,R$2,)/VLOOKUP($E205,$D$6:$AN$1139,3,))*$F205)</f>
        <v>94.379183709610672</v>
      </c>
      <c r="S205" s="80">
        <f>IF(VLOOKUP($E205,$D$6:$AN$1139,3,)=0,0,(VLOOKUP($E205,$D$6:$AN$1139,S$2,)/VLOOKUP($E205,$D$6:$AN$1139,3,))*$F205)</f>
        <v>503327.24530801101</v>
      </c>
      <c r="T205" s="80">
        <f>IF(VLOOKUP($E205,$D$6:$AN$1139,3,)=0,0,(VLOOKUP($E205,$D$6:$AN$1139,T$2,)/VLOOKUP($E205,$D$6:$AN$1139,3,))*$F205)</f>
        <v>817.95292548329246</v>
      </c>
      <c r="U205" s="80">
        <f>IF(VLOOKUP($E205,$D$6:$AN$1139,3,)=0,0,(VLOOKUP($E205,$D$6:$AN$1139,U$2,)/VLOOKUP($E205,$D$6:$AN$1139,3,))*$F205)</f>
        <v>4745.175625399871</v>
      </c>
      <c r="V205" s="80">
        <f>IF(VLOOKUP($E205,$D$6:$AN$1139,3,)=0,0,(VLOOKUP($E205,$D$6:$AN$1139,V$2,)/VLOOKUP($E205,$D$6:$AN$1139,3,))*$F205)</f>
        <v>0</v>
      </c>
      <c r="W205" s="80">
        <f>IF(VLOOKUP($E205,$D$6:$AN$1139,3,)=0,0,(VLOOKUP($E205,$D$6:$AN$1139,W$2,)/VLOOKUP($E205,$D$6:$AN$1139,3,))*$F205)</f>
        <v>0</v>
      </c>
      <c r="X205" s="64">
        <f>IF(VLOOKUP($E205,$D$6:$AN$1139,3,)=0,0,(VLOOKUP($E205,$D$6:$AN$1139,X$2,)/VLOOKUP($E205,$D$6:$AN$1139,3,))*$F205)</f>
        <v>0</v>
      </c>
      <c r="Y205" s="64">
        <f>IF(VLOOKUP($E205,$D$6:$AN$1139,3,)=0,0,(VLOOKUP($E205,$D$6:$AN$1139,Y$2,)/VLOOKUP($E205,$D$6:$AN$1139,3,))*$F205)</f>
        <v>0</v>
      </c>
      <c r="Z205" s="64">
        <f>IF(VLOOKUP($E205,$D$6:$AN$1139,3,)=0,0,(VLOOKUP($E205,$D$6:$AN$1139,Z$2,)/VLOOKUP($E205,$D$6:$AN$1139,3,))*$F205)</f>
        <v>0</v>
      </c>
      <c r="AA205" s="64">
        <f t="shared" si="37"/>
        <v>19829107.569811746</v>
      </c>
      <c r="AB205" s="59" t="str">
        <f t="shared" si="38"/>
        <v>ok</v>
      </c>
    </row>
    <row r="206" spans="1:28">
      <c r="A206" s="69" t="s">
        <v>632</v>
      </c>
      <c r="C206" s="61" t="s">
        <v>1091</v>
      </c>
      <c r="D206" s="61" t="s">
        <v>470</v>
      </c>
      <c r="E206" s="61" t="s">
        <v>685</v>
      </c>
      <c r="F206" s="80">
        <f>VLOOKUP(C206,'Functional Assignment'!$C$2:$AP$778,'Functional Assignment'!$V$2,)</f>
        <v>4630351.3141327659</v>
      </c>
      <c r="G206" s="80">
        <f>IF(VLOOKUP($E206,$D$6:$AN$1139,3,)=0,0,(VLOOKUP($E206,$D$6:$AN$1139,G$2,)/VLOOKUP($E206,$D$6:$AN$1139,3,))*$F206)</f>
        <v>3926280.2449610089</v>
      </c>
      <c r="H206" s="80">
        <f>IF(VLOOKUP($E206,$D$6:$AN$1139,3,)=0,0,(VLOOKUP($E206,$D$6:$AN$1139,H$2,)/VLOOKUP($E206,$D$6:$AN$1139,3,))*$F206)</f>
        <v>658971.02572483849</v>
      </c>
      <c r="I206" s="80">
        <f>IF(VLOOKUP($E206,$D$6:$AN$1139,3,)=0,0,(VLOOKUP($E206,$D$6:$AN$1139,I$2,)/VLOOKUP($E206,$D$6:$AN$1139,3,))*$F206)</f>
        <v>0</v>
      </c>
      <c r="J206" s="80">
        <f>IF(VLOOKUP($E206,$D$6:$AN$1139,3,)=0,0,(VLOOKUP($E206,$D$6:$AN$1139,J$2,)/VLOOKUP($E206,$D$6:$AN$1139,3,))*$F206)</f>
        <v>0</v>
      </c>
      <c r="K206" s="80">
        <f>IF(VLOOKUP($E206,$D$6:$AN$1139,3,)=0,0,(VLOOKUP($E206,$D$6:$AN$1139,K$2,)/VLOOKUP($E206,$D$6:$AN$1139,3,))*$F206)</f>
        <v>0</v>
      </c>
      <c r="L206" s="80">
        <f>IF(VLOOKUP($E206,$D$6:$AN$1139,3,)=0,0,(VLOOKUP($E206,$D$6:$AN$1139,L$2,)/VLOOKUP($E206,$D$6:$AN$1139,3,))*$F206)</f>
        <v>0</v>
      </c>
      <c r="M206" s="80">
        <f>IF(VLOOKUP($E206,$D$6:$AN$1139,3,)=0,0,(VLOOKUP($E206,$D$6:$AN$1139,M$2,)/VLOOKUP($E206,$D$6:$AN$1139,3,))*$F206)</f>
        <v>0</v>
      </c>
      <c r="N206" s="80">
        <f>IF(VLOOKUP($E206,$D$6:$AN$1139,3,)=0,0,(VLOOKUP($E206,$D$6:$AN$1139,N$2,)/VLOOKUP($E206,$D$6:$AN$1139,3,))*$F206)</f>
        <v>0</v>
      </c>
      <c r="O206" s="80">
        <f>IF(VLOOKUP($E206,$D$6:$AN$1139,3,)=0,0,(VLOOKUP($E206,$D$6:$AN$1139,O$2,)/VLOOKUP($E206,$D$6:$AN$1139,3,))*$F206)</f>
        <v>0</v>
      </c>
      <c r="P206" s="80">
        <f>IF(VLOOKUP($E206,$D$6:$AN$1139,3,)=0,0,(VLOOKUP($E206,$D$6:$AN$1139,P$2,)/VLOOKUP($E206,$D$6:$AN$1139,3,))*$F206)</f>
        <v>0</v>
      </c>
      <c r="Q206" s="80">
        <f>IF(VLOOKUP($E206,$D$6:$AN$1139,3,)=0,0,(VLOOKUP($E206,$D$6:$AN$1139,Q$2,)/VLOOKUP($E206,$D$6:$AN$1139,3,))*$F206)</f>
        <v>0</v>
      </c>
      <c r="R206" s="80">
        <f>IF(VLOOKUP($E206,$D$6:$AN$1139,3,)=0,0,(VLOOKUP($E206,$D$6:$AN$1139,R$2,)/VLOOKUP($E206,$D$6:$AN$1139,3,))*$F206)</f>
        <v>0</v>
      </c>
      <c r="S206" s="80">
        <f>IF(VLOOKUP($E206,$D$6:$AN$1139,3,)=0,0,(VLOOKUP($E206,$D$6:$AN$1139,S$2,)/VLOOKUP($E206,$D$6:$AN$1139,3,))*$F206)</f>
        <v>43366.526710753147</v>
      </c>
      <c r="T206" s="80">
        <f>IF(VLOOKUP($E206,$D$6:$AN$1139,3,)=0,0,(VLOOKUP($E206,$D$6:$AN$1139,T$2,)/VLOOKUP($E206,$D$6:$AN$1139,3,))*$F206)</f>
        <v>1254.4963026656033</v>
      </c>
      <c r="U206" s="80">
        <f>IF(VLOOKUP($E206,$D$6:$AN$1139,3,)=0,0,(VLOOKUP($E206,$D$6:$AN$1139,U$2,)/VLOOKUP($E206,$D$6:$AN$1139,3,))*$F206)</f>
        <v>479.02043349908007</v>
      </c>
      <c r="V206" s="80">
        <f>IF(VLOOKUP($E206,$D$6:$AN$1139,3,)=0,0,(VLOOKUP($E206,$D$6:$AN$1139,V$2,)/VLOOKUP($E206,$D$6:$AN$1139,3,))*$F206)</f>
        <v>0</v>
      </c>
      <c r="W206" s="80">
        <f>IF(VLOOKUP($E206,$D$6:$AN$1139,3,)=0,0,(VLOOKUP($E206,$D$6:$AN$1139,W$2,)/VLOOKUP($E206,$D$6:$AN$1139,3,))*$F206)</f>
        <v>0</v>
      </c>
      <c r="X206" s="64">
        <f>IF(VLOOKUP($E206,$D$6:$AN$1139,3,)=0,0,(VLOOKUP($E206,$D$6:$AN$1139,X$2,)/VLOOKUP($E206,$D$6:$AN$1139,3,))*$F206)</f>
        <v>0</v>
      </c>
      <c r="Y206" s="64">
        <f>IF(VLOOKUP($E206,$D$6:$AN$1139,3,)=0,0,(VLOOKUP($E206,$D$6:$AN$1139,Y$2,)/VLOOKUP($E206,$D$6:$AN$1139,3,))*$F206)</f>
        <v>0</v>
      </c>
      <c r="Z206" s="64">
        <f>IF(VLOOKUP($E206,$D$6:$AN$1139,3,)=0,0,(VLOOKUP($E206,$D$6:$AN$1139,Z$2,)/VLOOKUP($E206,$D$6:$AN$1139,3,))*$F206)</f>
        <v>0</v>
      </c>
      <c r="AA206" s="64">
        <f t="shared" si="37"/>
        <v>4630351.3141327659</v>
      </c>
      <c r="AB206" s="59" t="str">
        <f t="shared" si="38"/>
        <v>ok</v>
      </c>
    </row>
    <row r="207" spans="1:28">
      <c r="A207" s="69" t="s">
        <v>633</v>
      </c>
      <c r="C207" s="61" t="s">
        <v>1091</v>
      </c>
      <c r="D207" s="61" t="s">
        <v>471</v>
      </c>
      <c r="E207" s="61" t="s">
        <v>706</v>
      </c>
      <c r="F207" s="80">
        <f>VLOOKUP(C207,'Functional Assignment'!$C$2:$AP$778,'Functional Assignment'!$W$2,)</f>
        <v>6609702.5232705818</v>
      </c>
      <c r="G207" s="80">
        <f>IF(VLOOKUP($E207,$D$6:$AN$1139,3,)=0,0,(VLOOKUP($E207,$D$6:$AN$1139,G$2,)/VLOOKUP($E207,$D$6:$AN$1139,3,))*$F207)</f>
        <v>5731663.5145195732</v>
      </c>
      <c r="H207" s="80">
        <f>IF(VLOOKUP($E207,$D$6:$AN$1139,3,)=0,0,(VLOOKUP($E207,$D$6:$AN$1139,H$2,)/VLOOKUP($E207,$D$6:$AN$1139,3,))*$F207)</f>
        <v>707066.03156851337</v>
      </c>
      <c r="I207" s="80">
        <f>IF(VLOOKUP($E207,$D$6:$AN$1139,3,)=0,0,(VLOOKUP($E207,$D$6:$AN$1139,I$2,)/VLOOKUP($E207,$D$6:$AN$1139,3,))*$F207)</f>
        <v>0</v>
      </c>
      <c r="J207" s="80">
        <f>IF(VLOOKUP($E207,$D$6:$AN$1139,3,)=0,0,(VLOOKUP($E207,$D$6:$AN$1139,J$2,)/VLOOKUP($E207,$D$6:$AN$1139,3,))*$F207)</f>
        <v>0</v>
      </c>
      <c r="K207" s="80">
        <f>IF(VLOOKUP($E207,$D$6:$AN$1139,3,)=0,0,(VLOOKUP($E207,$D$6:$AN$1139,K$2,)/VLOOKUP($E207,$D$6:$AN$1139,3,))*$F207)</f>
        <v>0</v>
      </c>
      <c r="L207" s="80">
        <f>IF(VLOOKUP($E207,$D$6:$AN$1139,3,)=0,0,(VLOOKUP($E207,$D$6:$AN$1139,L$2,)/VLOOKUP($E207,$D$6:$AN$1139,3,))*$F207)</f>
        <v>0</v>
      </c>
      <c r="M207" s="80">
        <f>IF(VLOOKUP($E207,$D$6:$AN$1139,3,)=0,0,(VLOOKUP($E207,$D$6:$AN$1139,M$2,)/VLOOKUP($E207,$D$6:$AN$1139,3,))*$F207)</f>
        <v>0</v>
      </c>
      <c r="N207" s="80">
        <f>IF(VLOOKUP($E207,$D$6:$AN$1139,3,)=0,0,(VLOOKUP($E207,$D$6:$AN$1139,N$2,)/VLOOKUP($E207,$D$6:$AN$1139,3,))*$F207)</f>
        <v>0</v>
      </c>
      <c r="O207" s="80">
        <f>IF(VLOOKUP($E207,$D$6:$AN$1139,3,)=0,0,(VLOOKUP($E207,$D$6:$AN$1139,O$2,)/VLOOKUP($E207,$D$6:$AN$1139,3,))*$F207)</f>
        <v>0</v>
      </c>
      <c r="P207" s="80">
        <f>IF(VLOOKUP($E207,$D$6:$AN$1139,3,)=0,0,(VLOOKUP($E207,$D$6:$AN$1139,P$2,)/VLOOKUP($E207,$D$6:$AN$1139,3,))*$F207)</f>
        <v>0</v>
      </c>
      <c r="Q207" s="80">
        <f>IF(VLOOKUP($E207,$D$6:$AN$1139,3,)=0,0,(VLOOKUP($E207,$D$6:$AN$1139,Q$2,)/VLOOKUP($E207,$D$6:$AN$1139,3,))*$F207)</f>
        <v>0</v>
      </c>
      <c r="R207" s="80">
        <f>IF(VLOOKUP($E207,$D$6:$AN$1139,3,)=0,0,(VLOOKUP($E207,$D$6:$AN$1139,R$2,)/VLOOKUP($E207,$D$6:$AN$1139,3,))*$F207)</f>
        <v>0</v>
      </c>
      <c r="S207" s="80">
        <f>IF(VLOOKUP($E207,$D$6:$AN$1139,3,)=0,0,(VLOOKUP($E207,$D$6:$AN$1139,S$2,)/VLOOKUP($E207,$D$6:$AN$1139,3,))*$F207)</f>
        <v>169103.92109565917</v>
      </c>
      <c r="T207" s="80">
        <f>IF(VLOOKUP($E207,$D$6:$AN$1139,3,)=0,0,(VLOOKUP($E207,$D$6:$AN$1139,T$2,)/VLOOKUP($E207,$D$6:$AN$1139,3,))*$F207)</f>
        <v>274.80937751789293</v>
      </c>
      <c r="U207" s="80">
        <f>IF(VLOOKUP($E207,$D$6:$AN$1139,3,)=0,0,(VLOOKUP($E207,$D$6:$AN$1139,U$2,)/VLOOKUP($E207,$D$6:$AN$1139,3,))*$F207)</f>
        <v>1594.2467093185458</v>
      </c>
      <c r="V207" s="80">
        <f>IF(VLOOKUP($E207,$D$6:$AN$1139,3,)=0,0,(VLOOKUP($E207,$D$6:$AN$1139,V$2,)/VLOOKUP($E207,$D$6:$AN$1139,3,))*$F207)</f>
        <v>0</v>
      </c>
      <c r="W207" s="80">
        <f>IF(VLOOKUP($E207,$D$6:$AN$1139,3,)=0,0,(VLOOKUP($E207,$D$6:$AN$1139,W$2,)/VLOOKUP($E207,$D$6:$AN$1139,3,))*$F207)</f>
        <v>0</v>
      </c>
      <c r="X207" s="64">
        <f>IF(VLOOKUP($E207,$D$6:$AN$1139,3,)=0,0,(VLOOKUP($E207,$D$6:$AN$1139,X$2,)/VLOOKUP($E207,$D$6:$AN$1139,3,))*$F207)</f>
        <v>0</v>
      </c>
      <c r="Y207" s="64">
        <f>IF(VLOOKUP($E207,$D$6:$AN$1139,3,)=0,0,(VLOOKUP($E207,$D$6:$AN$1139,Y$2,)/VLOOKUP($E207,$D$6:$AN$1139,3,))*$F207)</f>
        <v>0</v>
      </c>
      <c r="Z207" s="64">
        <f>IF(VLOOKUP($E207,$D$6:$AN$1139,3,)=0,0,(VLOOKUP($E207,$D$6:$AN$1139,Z$2,)/VLOOKUP($E207,$D$6:$AN$1139,3,))*$F207)</f>
        <v>0</v>
      </c>
      <c r="AA207" s="64">
        <f t="shared" si="37"/>
        <v>6609702.5232705818</v>
      </c>
      <c r="AB207" s="59" t="str">
        <f t="shared" si="38"/>
        <v>ok</v>
      </c>
    </row>
    <row r="208" spans="1:28">
      <c r="A208" s="61" t="s">
        <v>383</v>
      </c>
      <c r="D208" s="61" t="s">
        <v>472</v>
      </c>
      <c r="F208" s="77">
        <f>SUM(F203:F207)</f>
        <v>44960215.349613391</v>
      </c>
      <c r="G208" s="77">
        <f t="shared" ref="G208:W208" si="39">SUM(G203:G207)</f>
        <v>32977150.740628447</v>
      </c>
      <c r="H208" s="77">
        <f t="shared" si="39"/>
        <v>5211996.9385988722</v>
      </c>
      <c r="I208" s="77">
        <f t="shared" si="39"/>
        <v>0</v>
      </c>
      <c r="J208" s="77">
        <f t="shared" si="39"/>
        <v>153082.86401709629</v>
      </c>
      <c r="K208" s="77">
        <f t="shared" si="39"/>
        <v>1981070.54888622</v>
      </c>
      <c r="L208" s="77">
        <f t="shared" si="39"/>
        <v>0</v>
      </c>
      <c r="M208" s="77">
        <f t="shared" si="39"/>
        <v>0</v>
      </c>
      <c r="N208" s="77">
        <f t="shared" si="39"/>
        <v>1820954.7051418575</v>
      </c>
      <c r="O208" s="77">
        <f>SUM(O203:O207)</f>
        <v>948202.58824513911</v>
      </c>
      <c r="P208" s="77">
        <f t="shared" si="39"/>
        <v>813749.5021179124</v>
      </c>
      <c r="Q208" s="77">
        <f t="shared" si="39"/>
        <v>105437.00718025574</v>
      </c>
      <c r="R208" s="77">
        <f t="shared" si="39"/>
        <v>54404.998796102067</v>
      </c>
      <c r="S208" s="77">
        <f t="shared" si="39"/>
        <v>878496.11110513203</v>
      </c>
      <c r="T208" s="77">
        <f t="shared" si="39"/>
        <v>7053.7587406724679</v>
      </c>
      <c r="U208" s="77">
        <f t="shared" si="39"/>
        <v>8615.5861556817945</v>
      </c>
      <c r="V208" s="77">
        <f t="shared" si="39"/>
        <v>0</v>
      </c>
      <c r="W208" s="77">
        <f t="shared" si="39"/>
        <v>0</v>
      </c>
      <c r="X208" s="63">
        <f>SUM(X203:X207)</f>
        <v>0</v>
      </c>
      <c r="Y208" s="63">
        <f>SUM(Y203:Y207)</f>
        <v>0</v>
      </c>
      <c r="Z208" s="63">
        <f>SUM(Z203:Z207)</f>
        <v>0</v>
      </c>
      <c r="AA208" s="65">
        <f t="shared" si="37"/>
        <v>44960215.349613391</v>
      </c>
      <c r="AB208" s="59" t="str">
        <f t="shared" si="38"/>
        <v>ok</v>
      </c>
    </row>
    <row r="209" spans="1:28">
      <c r="F209" s="80"/>
    </row>
    <row r="210" spans="1:28" ht="15">
      <c r="A210" s="66" t="s">
        <v>640</v>
      </c>
      <c r="F210" s="80"/>
    </row>
    <row r="211" spans="1:28">
      <c r="A211" s="69" t="s">
        <v>1113</v>
      </c>
      <c r="C211" s="61" t="s">
        <v>1091</v>
      </c>
      <c r="D211" s="61" t="s">
        <v>473</v>
      </c>
      <c r="E211" s="61" t="s">
        <v>1379</v>
      </c>
      <c r="F211" s="77">
        <f>VLOOKUP(C211,'Functional Assignment'!$C$2:$AP$778,'Functional Assignment'!$X$2,)</f>
        <v>1020476.2264665442</v>
      </c>
      <c r="G211" s="77">
        <f>IF(VLOOKUP($E211,$D$6:$AN$1139,3,)=0,0,(VLOOKUP($E211,$D$6:$AN$1139,G$2,)/VLOOKUP($E211,$D$6:$AN$1139,3,))*$F211)</f>
        <v>720506.92052505934</v>
      </c>
      <c r="H211" s="77">
        <f>IF(VLOOKUP($E211,$D$6:$AN$1139,3,)=0,0,(VLOOKUP($E211,$D$6:$AN$1139,H$2,)/VLOOKUP($E211,$D$6:$AN$1139,3,))*$F211)</f>
        <v>120926.97281850751</v>
      </c>
      <c r="I211" s="77">
        <f>IF(VLOOKUP($E211,$D$6:$AN$1139,3,)=0,0,(VLOOKUP($E211,$D$6:$AN$1139,I$2,)/VLOOKUP($E211,$D$6:$AN$1139,3,))*$F211)</f>
        <v>0</v>
      </c>
      <c r="J211" s="77">
        <f>IF(VLOOKUP($E211,$D$6:$AN$1139,3,)=0,0,(VLOOKUP($E211,$D$6:$AN$1139,J$2,)/VLOOKUP($E211,$D$6:$AN$1139,3,))*$F211)</f>
        <v>0</v>
      </c>
      <c r="K211" s="77">
        <f>IF(VLOOKUP($E211,$D$6:$AN$1139,3,)=0,0,(VLOOKUP($E211,$D$6:$AN$1139,K$2,)/VLOOKUP($E211,$D$6:$AN$1139,3,))*$F211)</f>
        <v>112245.18263433992</v>
      </c>
      <c r="L211" s="77">
        <f>IF(VLOOKUP($E211,$D$6:$AN$1139,3,)=0,0,(VLOOKUP($E211,$D$6:$AN$1139,L$2,)/VLOOKUP($E211,$D$6:$AN$1139,3,))*$F211)</f>
        <v>0</v>
      </c>
      <c r="M211" s="77">
        <f>IF(VLOOKUP($E211,$D$6:$AN$1139,3,)=0,0,(VLOOKUP($E211,$D$6:$AN$1139,M$2,)/VLOOKUP($E211,$D$6:$AN$1139,3,))*$F211)</f>
        <v>0</v>
      </c>
      <c r="N211" s="77">
        <f>IF(VLOOKUP($E211,$D$6:$AN$1139,3,)=0,0,(VLOOKUP($E211,$D$6:$AN$1139,N$2,)/VLOOKUP($E211,$D$6:$AN$1139,3,))*$F211)</f>
        <v>0</v>
      </c>
      <c r="O211" s="77">
        <f>IF(VLOOKUP($E211,$D$6:$AN$1139,3,)=0,0,(VLOOKUP($E211,$D$6:$AN$1139,O$2,)/VLOOKUP($E211,$D$6:$AN$1139,3,))*$F211)</f>
        <v>58520.89627545741</v>
      </c>
      <c r="P211" s="77">
        <f>IF(VLOOKUP($E211,$D$6:$AN$1139,3,)=0,0,(VLOOKUP($E211,$D$6:$AN$1139,P$2,)/VLOOKUP($E211,$D$6:$AN$1139,3,))*$F211)</f>
        <v>0</v>
      </c>
      <c r="Q211" s="77">
        <f>IF(VLOOKUP($E211,$D$6:$AN$1139,3,)=0,0,(VLOOKUP($E211,$D$6:$AN$1139,Q$2,)/VLOOKUP($E211,$D$6:$AN$1139,3,))*$F211)</f>
        <v>0</v>
      </c>
      <c r="R211" s="77">
        <f>IF(VLOOKUP($E211,$D$6:$AN$1139,3,)=0,0,(VLOOKUP($E211,$D$6:$AN$1139,R$2,)/VLOOKUP($E211,$D$6:$AN$1139,3,))*$F211)</f>
        <v>0</v>
      </c>
      <c r="S211" s="77">
        <f>IF(VLOOKUP($E211,$D$6:$AN$1139,3,)=0,0,(VLOOKUP($E211,$D$6:$AN$1139,S$2,)/VLOOKUP($E211,$D$6:$AN$1139,3,))*$F211)</f>
        <v>7958.1386617354856</v>
      </c>
      <c r="T211" s="77">
        <f>IF(VLOOKUP($E211,$D$6:$AN$1139,3,)=0,0,(VLOOKUP($E211,$D$6:$AN$1139,T$2,)/VLOOKUP($E211,$D$6:$AN$1139,3,))*$F211)</f>
        <v>230.21109331248022</v>
      </c>
      <c r="U211" s="77">
        <f>IF(VLOOKUP($E211,$D$6:$AN$1139,3,)=0,0,(VLOOKUP($E211,$D$6:$AN$1139,U$2,)/VLOOKUP($E211,$D$6:$AN$1139,3,))*$F211)</f>
        <v>87.904458132338064</v>
      </c>
      <c r="V211" s="77">
        <f>IF(VLOOKUP($E211,$D$6:$AN$1139,3,)=0,0,(VLOOKUP($E211,$D$6:$AN$1139,V$2,)/VLOOKUP($E211,$D$6:$AN$1139,3,))*$F211)</f>
        <v>0</v>
      </c>
      <c r="W211" s="77">
        <f>IF(VLOOKUP($E211,$D$6:$AN$1139,3,)=0,0,(VLOOKUP($E211,$D$6:$AN$1139,W$2,)/VLOOKUP($E211,$D$6:$AN$1139,3,))*$F211)</f>
        <v>0</v>
      </c>
      <c r="X211" s="63">
        <f>IF(VLOOKUP($E211,$D$6:$AN$1139,3,)=0,0,(VLOOKUP($E211,$D$6:$AN$1139,X$2,)/VLOOKUP($E211,$D$6:$AN$1139,3,))*$F211)</f>
        <v>0</v>
      </c>
      <c r="Y211" s="63">
        <f>IF(VLOOKUP($E211,$D$6:$AN$1139,3,)=0,0,(VLOOKUP($E211,$D$6:$AN$1139,Y$2,)/VLOOKUP($E211,$D$6:$AN$1139,3,))*$F211)</f>
        <v>0</v>
      </c>
      <c r="Z211" s="63">
        <f>IF(VLOOKUP($E211,$D$6:$AN$1139,3,)=0,0,(VLOOKUP($E211,$D$6:$AN$1139,Z$2,)/VLOOKUP($E211,$D$6:$AN$1139,3,))*$F211)</f>
        <v>0</v>
      </c>
      <c r="AA211" s="65">
        <f>SUM(G211:Z211)</f>
        <v>1020476.2264665444</v>
      </c>
      <c r="AB211" s="59" t="str">
        <f>IF(ABS(F211-AA211)&lt;0.01,"ok","err")</f>
        <v>ok</v>
      </c>
    </row>
    <row r="212" spans="1:28">
      <c r="A212" s="69" t="s">
        <v>1116</v>
      </c>
      <c r="C212" s="61" t="s">
        <v>1091</v>
      </c>
      <c r="D212" s="61" t="s">
        <v>474</v>
      </c>
      <c r="E212" s="61" t="s">
        <v>1377</v>
      </c>
      <c r="F212" s="80">
        <f>VLOOKUP(C212,'Functional Assignment'!$C$2:$AP$778,'Functional Assignment'!$Y$2,)</f>
        <v>774449.76354372944</v>
      </c>
      <c r="G212" s="80">
        <f>IF(VLOOKUP($E212,$D$6:$AN$1139,3,)=0,0,(VLOOKUP($E212,$D$6:$AN$1139,G$2,)/VLOOKUP($E212,$D$6:$AN$1139,3,))*$F212)</f>
        <v>666591.03321782197</v>
      </c>
      <c r="H212" s="80">
        <f>IF(VLOOKUP($E212,$D$6:$AN$1139,3,)=0,0,(VLOOKUP($E212,$D$6:$AN$1139,H$2,)/VLOOKUP($E212,$D$6:$AN$1139,3,))*$F212)</f>
        <v>82231.602630285721</v>
      </c>
      <c r="I212" s="80">
        <f>IF(VLOOKUP($E212,$D$6:$AN$1139,3,)=0,0,(VLOOKUP($E212,$D$6:$AN$1139,I$2,)/VLOOKUP($E212,$D$6:$AN$1139,3,))*$F212)</f>
        <v>0</v>
      </c>
      <c r="J212" s="80">
        <f>IF(VLOOKUP($E212,$D$6:$AN$1139,3,)=0,0,(VLOOKUP($E212,$D$6:$AN$1139,J$2,)/VLOOKUP($E212,$D$6:$AN$1139,3,))*$F212)</f>
        <v>0</v>
      </c>
      <c r="K212" s="80">
        <f>IF(VLOOKUP($E212,$D$6:$AN$1139,3,)=0,0,(VLOOKUP($E212,$D$6:$AN$1139,K$2,)/VLOOKUP($E212,$D$6:$AN$1139,3,))*$F212)</f>
        <v>5154.5141578107232</v>
      </c>
      <c r="L212" s="80">
        <f>IF(VLOOKUP($E212,$D$6:$AN$1139,3,)=0,0,(VLOOKUP($E212,$D$6:$AN$1139,L$2,)/VLOOKUP($E212,$D$6:$AN$1139,3,))*$F212)</f>
        <v>0</v>
      </c>
      <c r="M212" s="80">
        <f>IF(VLOOKUP($E212,$D$6:$AN$1139,3,)=0,0,(VLOOKUP($E212,$D$6:$AN$1139,M$2,)/VLOOKUP($E212,$D$6:$AN$1139,3,))*$F212)</f>
        <v>0</v>
      </c>
      <c r="N212" s="80">
        <f>IF(VLOOKUP($E212,$D$6:$AN$1139,3,)=0,0,(VLOOKUP($E212,$D$6:$AN$1139,N$2,)/VLOOKUP($E212,$D$6:$AN$1139,3,))*$F212)</f>
        <v>0</v>
      </c>
      <c r="O212" s="80">
        <f>IF(VLOOKUP($E212,$D$6:$AN$1139,3,)=0,0,(VLOOKUP($E212,$D$6:$AN$1139,O$2,)/VLOOKUP($E212,$D$6:$AN$1139,3,))*$F212)</f>
        <v>588.49905277574294</v>
      </c>
      <c r="P212" s="80">
        <f>IF(VLOOKUP($E212,$D$6:$AN$1139,3,)=0,0,(VLOOKUP($E212,$D$6:$AN$1139,P$2,)/VLOOKUP($E212,$D$6:$AN$1139,3,))*$F212)</f>
        <v>0</v>
      </c>
      <c r="Q212" s="80">
        <f>IF(VLOOKUP($E212,$D$6:$AN$1139,3,)=0,0,(VLOOKUP($E212,$D$6:$AN$1139,Q$2,)/VLOOKUP($E212,$D$6:$AN$1139,3,))*$F212)</f>
        <v>0</v>
      </c>
      <c r="R212" s="80">
        <f>IF(VLOOKUP($E212,$D$6:$AN$1139,3,)=0,0,(VLOOKUP($E212,$D$6:$AN$1139,R$2,)/VLOOKUP($E212,$D$6:$AN$1139,3,))*$F212)</f>
        <v>0</v>
      </c>
      <c r="S212" s="80">
        <f>IF(VLOOKUP($E212,$D$6:$AN$1139,3,)=0,0,(VLOOKUP($E212,$D$6:$AN$1139,S$2,)/VLOOKUP($E212,$D$6:$AN$1139,3,))*$F212)</f>
        <v>19666.743729597485</v>
      </c>
      <c r="T212" s="80">
        <f>IF(VLOOKUP($E212,$D$6:$AN$1139,3,)=0,0,(VLOOKUP($E212,$D$6:$AN$1139,T$2,)/VLOOKUP($E212,$D$6:$AN$1139,3,))*$F212)</f>
        <v>31.960261873982898</v>
      </c>
      <c r="U212" s="80">
        <f>IF(VLOOKUP($E212,$D$6:$AN$1139,3,)=0,0,(VLOOKUP($E212,$D$6:$AN$1139,U$2,)/VLOOKUP($E212,$D$6:$AN$1139,3,))*$F212)</f>
        <v>185.41049356381106</v>
      </c>
      <c r="V212" s="80">
        <f>IF(VLOOKUP($E212,$D$6:$AN$1139,3,)=0,0,(VLOOKUP($E212,$D$6:$AN$1139,V$2,)/VLOOKUP($E212,$D$6:$AN$1139,3,))*$F212)</f>
        <v>0</v>
      </c>
      <c r="W212" s="80">
        <f>IF(VLOOKUP($E212,$D$6:$AN$1139,3,)=0,0,(VLOOKUP($E212,$D$6:$AN$1139,W$2,)/VLOOKUP($E212,$D$6:$AN$1139,3,))*$F212)</f>
        <v>0</v>
      </c>
      <c r="X212" s="64">
        <f>IF(VLOOKUP($E212,$D$6:$AN$1139,3,)=0,0,(VLOOKUP($E212,$D$6:$AN$1139,X$2,)/VLOOKUP($E212,$D$6:$AN$1139,3,))*$F212)</f>
        <v>0</v>
      </c>
      <c r="Y212" s="64">
        <f>IF(VLOOKUP($E212,$D$6:$AN$1139,3,)=0,0,(VLOOKUP($E212,$D$6:$AN$1139,Y$2,)/VLOOKUP($E212,$D$6:$AN$1139,3,))*$F212)</f>
        <v>0</v>
      </c>
      <c r="Z212" s="64">
        <f>IF(VLOOKUP($E212,$D$6:$AN$1139,3,)=0,0,(VLOOKUP($E212,$D$6:$AN$1139,Z$2,)/VLOOKUP($E212,$D$6:$AN$1139,3,))*$F212)</f>
        <v>0</v>
      </c>
      <c r="AA212" s="64">
        <f>SUM(G212:Z212)</f>
        <v>774449.76354372967</v>
      </c>
      <c r="AB212" s="59" t="str">
        <f>IF(ABS(F212-AA212)&lt;0.01,"ok","err")</f>
        <v>ok</v>
      </c>
    </row>
    <row r="213" spans="1:28">
      <c r="A213" s="61" t="s">
        <v>721</v>
      </c>
      <c r="D213" s="61" t="s">
        <v>475</v>
      </c>
      <c r="F213" s="77">
        <f>F211+F212</f>
        <v>1794925.9900102736</v>
      </c>
      <c r="G213" s="77">
        <f t="shared" ref="G213:W213" si="40">G211+G212</f>
        <v>1387097.9537428813</v>
      </c>
      <c r="H213" s="77">
        <f t="shared" si="40"/>
        <v>203158.57544879324</v>
      </c>
      <c r="I213" s="77">
        <f t="shared" si="40"/>
        <v>0</v>
      </c>
      <c r="J213" s="77">
        <f t="shared" si="40"/>
        <v>0</v>
      </c>
      <c r="K213" s="77">
        <f t="shared" si="40"/>
        <v>117399.69679215064</v>
      </c>
      <c r="L213" s="77">
        <f t="shared" si="40"/>
        <v>0</v>
      </c>
      <c r="M213" s="77">
        <f t="shared" si="40"/>
        <v>0</v>
      </c>
      <c r="N213" s="77">
        <f t="shared" si="40"/>
        <v>0</v>
      </c>
      <c r="O213" s="77">
        <f>O211+O212</f>
        <v>59109.395328233149</v>
      </c>
      <c r="P213" s="77">
        <f t="shared" si="40"/>
        <v>0</v>
      </c>
      <c r="Q213" s="77">
        <f t="shared" si="40"/>
        <v>0</v>
      </c>
      <c r="R213" s="77">
        <f t="shared" si="40"/>
        <v>0</v>
      </c>
      <c r="S213" s="77">
        <f t="shared" si="40"/>
        <v>27624.882391332969</v>
      </c>
      <c r="T213" s="77">
        <f t="shared" si="40"/>
        <v>262.17135518646313</v>
      </c>
      <c r="U213" s="77">
        <f t="shared" si="40"/>
        <v>273.31495169614914</v>
      </c>
      <c r="V213" s="77">
        <f t="shared" si="40"/>
        <v>0</v>
      </c>
      <c r="W213" s="77">
        <f t="shared" si="40"/>
        <v>0</v>
      </c>
      <c r="X213" s="63">
        <f>X211+X212</f>
        <v>0</v>
      </c>
      <c r="Y213" s="63">
        <f>Y211+Y212</f>
        <v>0</v>
      </c>
      <c r="Z213" s="63">
        <f>Z211+Z212</f>
        <v>0</v>
      </c>
      <c r="AA213" s="65">
        <f>SUM(G213:Z213)</f>
        <v>1794925.9900102741</v>
      </c>
      <c r="AB213" s="59" t="str">
        <f>IF(ABS(F213-AA213)&lt;0.01,"ok","err")</f>
        <v>ok</v>
      </c>
    </row>
    <row r="214" spans="1:28">
      <c r="F214" s="80"/>
    </row>
    <row r="215" spans="1:28" ht="15">
      <c r="A215" s="66" t="s">
        <v>356</v>
      </c>
      <c r="F215" s="80"/>
    </row>
    <row r="216" spans="1:28">
      <c r="A216" s="69" t="s">
        <v>1116</v>
      </c>
      <c r="C216" s="61" t="s">
        <v>1091</v>
      </c>
      <c r="D216" s="61" t="s">
        <v>476</v>
      </c>
      <c r="E216" s="61" t="s">
        <v>1118</v>
      </c>
      <c r="F216" s="77">
        <f>VLOOKUP(C216,'Functional Assignment'!$C$2:$AP$778,'Functional Assignment'!$Z$2,)</f>
        <v>246550.4881563962</v>
      </c>
      <c r="G216" s="77">
        <f>IF(VLOOKUP($E216,$D$6:$AN$1139,3,)=0,0,(VLOOKUP($E216,$D$6:$AN$1139,G$2,)/VLOOKUP($E216,$D$6:$AN$1139,3,))*$F216)</f>
        <v>199046.20690519109</v>
      </c>
      <c r="H216" s="77">
        <f>IF(VLOOKUP($E216,$D$6:$AN$1139,3,)=0,0,(VLOOKUP($E216,$D$6:$AN$1139,H$2,)/VLOOKUP($E216,$D$6:$AN$1139,3,))*$F216)</f>
        <v>42501.280342785678</v>
      </c>
      <c r="I216" s="77">
        <f>IF(VLOOKUP($E216,$D$6:$AN$1139,3,)=0,0,(VLOOKUP($E216,$D$6:$AN$1139,I$2,)/VLOOKUP($E216,$D$6:$AN$1139,3,))*$F216)</f>
        <v>0</v>
      </c>
      <c r="J216" s="77">
        <f>IF(VLOOKUP($E216,$D$6:$AN$1139,3,)=0,0,(VLOOKUP($E216,$D$6:$AN$1139,J$2,)/VLOOKUP($E216,$D$6:$AN$1139,3,))*$F216)</f>
        <v>0</v>
      </c>
      <c r="K216" s="77">
        <f>IF(VLOOKUP($E216,$D$6:$AN$1139,3,)=0,0,(VLOOKUP($E216,$D$6:$AN$1139,K$2,)/VLOOKUP($E216,$D$6:$AN$1139,3,))*$F216)</f>
        <v>4252.1487822070749</v>
      </c>
      <c r="L216" s="77">
        <f>IF(VLOOKUP($E216,$D$6:$AN$1139,3,)=0,0,(VLOOKUP($E216,$D$6:$AN$1139,L$2,)/VLOOKUP($E216,$D$6:$AN$1139,3,))*$F216)</f>
        <v>0</v>
      </c>
      <c r="M216" s="77">
        <f>IF(VLOOKUP($E216,$D$6:$AN$1139,3,)=0,0,(VLOOKUP($E216,$D$6:$AN$1139,M$2,)/VLOOKUP($E216,$D$6:$AN$1139,3,))*$F216)</f>
        <v>0</v>
      </c>
      <c r="N216" s="77">
        <f>IF(VLOOKUP($E216,$D$6:$AN$1139,3,)=0,0,(VLOOKUP($E216,$D$6:$AN$1139,N$2,)/VLOOKUP($E216,$D$6:$AN$1139,3,))*$F216)</f>
        <v>0</v>
      </c>
      <c r="O216" s="77">
        <f>IF(VLOOKUP($E216,$D$6:$AN$1139,3,)=0,0,(VLOOKUP($E216,$D$6:$AN$1139,O$2,)/VLOOKUP($E216,$D$6:$AN$1139,3,))*$F216)</f>
        <v>750.85212621235087</v>
      </c>
      <c r="P216" s="77">
        <f>IF(VLOOKUP($E216,$D$6:$AN$1139,3,)=0,0,(VLOOKUP($E216,$D$6:$AN$1139,P$2,)/VLOOKUP($E216,$D$6:$AN$1139,3,))*$F216)</f>
        <v>0</v>
      </c>
      <c r="Q216" s="77">
        <f>IF(VLOOKUP($E216,$D$6:$AN$1139,3,)=0,0,(VLOOKUP($E216,$D$6:$AN$1139,Q$2,)/VLOOKUP($E216,$D$6:$AN$1139,3,))*$F216)</f>
        <v>0</v>
      </c>
      <c r="R216" s="77">
        <f>IF(VLOOKUP($E216,$D$6:$AN$1139,3,)=0,0,(VLOOKUP($E216,$D$6:$AN$1139,R$2,)/VLOOKUP($E216,$D$6:$AN$1139,3,))*$F216)</f>
        <v>0</v>
      </c>
      <c r="S216" s="77">
        <f>IF(VLOOKUP($E216,$D$6:$AN$1139,3,)=0,0,(VLOOKUP($E216,$D$6:$AN$1139,S$2,)/VLOOKUP($E216,$D$6:$AN$1139,3,))*$F216)</f>
        <v>0</v>
      </c>
      <c r="T216" s="77">
        <f>IF(VLOOKUP($E216,$D$6:$AN$1139,3,)=0,0,(VLOOKUP($E216,$D$6:$AN$1139,T$2,)/VLOOKUP($E216,$D$6:$AN$1139,3,))*$F216)</f>
        <v>0</v>
      </c>
      <c r="U216" s="77">
        <f>IF(VLOOKUP($E216,$D$6:$AN$1139,3,)=0,0,(VLOOKUP($E216,$D$6:$AN$1139,U$2,)/VLOOKUP($E216,$D$6:$AN$1139,3,))*$F216)</f>
        <v>0</v>
      </c>
      <c r="V216" s="77">
        <f>IF(VLOOKUP($E216,$D$6:$AN$1139,3,)=0,0,(VLOOKUP($E216,$D$6:$AN$1139,V$2,)/VLOOKUP($E216,$D$6:$AN$1139,3,))*$F216)</f>
        <v>0</v>
      </c>
      <c r="W216" s="77">
        <f>IF(VLOOKUP($E216,$D$6:$AN$1139,3,)=0,0,(VLOOKUP($E216,$D$6:$AN$1139,W$2,)/VLOOKUP($E216,$D$6:$AN$1139,3,))*$F216)</f>
        <v>0</v>
      </c>
      <c r="X216" s="63">
        <f>IF(VLOOKUP($E216,$D$6:$AN$1139,3,)=0,0,(VLOOKUP($E216,$D$6:$AN$1139,X$2,)/VLOOKUP($E216,$D$6:$AN$1139,3,))*$F216)</f>
        <v>0</v>
      </c>
      <c r="Y216" s="63">
        <f>IF(VLOOKUP($E216,$D$6:$AN$1139,3,)=0,0,(VLOOKUP($E216,$D$6:$AN$1139,Y$2,)/VLOOKUP($E216,$D$6:$AN$1139,3,))*$F216)</f>
        <v>0</v>
      </c>
      <c r="Z216" s="63">
        <f>IF(VLOOKUP($E216,$D$6:$AN$1139,3,)=0,0,(VLOOKUP($E216,$D$6:$AN$1139,Z$2,)/VLOOKUP($E216,$D$6:$AN$1139,3,))*$F216)</f>
        <v>0</v>
      </c>
      <c r="AA216" s="65">
        <f>SUM(G216:Z216)</f>
        <v>246550.4881563962</v>
      </c>
      <c r="AB216" s="59" t="str">
        <f>IF(ABS(F216-AA216)&lt;0.01,"ok","err")</f>
        <v>ok</v>
      </c>
    </row>
    <row r="217" spans="1:28">
      <c r="F217" s="80"/>
    </row>
    <row r="218" spans="1:28" ht="15">
      <c r="A218" s="66" t="s">
        <v>355</v>
      </c>
      <c r="F218" s="80"/>
    </row>
    <row r="219" spans="1:28">
      <c r="A219" s="69" t="s">
        <v>1116</v>
      </c>
      <c r="C219" s="61" t="s">
        <v>1091</v>
      </c>
      <c r="D219" s="61" t="s">
        <v>477</v>
      </c>
      <c r="E219" s="61" t="s">
        <v>1119</v>
      </c>
      <c r="F219" s="77">
        <f>VLOOKUP(C219,'Functional Assignment'!$C$2:$AP$778,'Functional Assignment'!$AA$2,)</f>
        <v>13006332.468795851</v>
      </c>
      <c r="G219" s="77">
        <f>IF(VLOOKUP($E219,$D$6:$AN$1139,3,)=0,0,(VLOOKUP($E219,$D$6:$AN$1139,G$2,)/VLOOKUP($E219,$D$6:$AN$1139,3,))*$F219)</f>
        <v>8909864.3283173162</v>
      </c>
      <c r="H219" s="77">
        <f>IF(VLOOKUP($E219,$D$6:$AN$1139,3,)=0,0,(VLOOKUP($E219,$D$6:$AN$1139,H$2,)/VLOOKUP($E219,$D$6:$AN$1139,3,))*$F219)</f>
        <v>2916104.3441010308</v>
      </c>
      <c r="I219" s="77">
        <f>IF(VLOOKUP($E219,$D$6:$AN$1139,3,)=0,0,(VLOOKUP($E219,$D$6:$AN$1139,I$2,)/VLOOKUP($E219,$D$6:$AN$1139,3,))*$F219)</f>
        <v>0</v>
      </c>
      <c r="J219" s="77">
        <f>IF(VLOOKUP($E219,$D$6:$AN$1139,3,)=0,0,(VLOOKUP($E219,$D$6:$AN$1139,J$2,)/VLOOKUP($E219,$D$6:$AN$1139,3,))*$F219)</f>
        <v>105839.00636348064</v>
      </c>
      <c r="K219" s="77">
        <f>IF(VLOOKUP($E219,$D$6:$AN$1139,3,)=0,0,(VLOOKUP($E219,$D$6:$AN$1139,K$2,)/VLOOKUP($E219,$D$6:$AN$1139,3,))*$F219)</f>
        <v>686369.01858604234</v>
      </c>
      <c r="L219" s="77">
        <f>IF(VLOOKUP($E219,$D$6:$AN$1139,3,)=0,0,(VLOOKUP($E219,$D$6:$AN$1139,L$2,)/VLOOKUP($E219,$D$6:$AN$1139,3,))*$F219)</f>
        <v>0</v>
      </c>
      <c r="M219" s="77">
        <f>IF(VLOOKUP($E219,$D$6:$AN$1139,3,)=0,0,(VLOOKUP($E219,$D$6:$AN$1139,M$2,)/VLOOKUP($E219,$D$6:$AN$1139,3,))*$F219)</f>
        <v>0</v>
      </c>
      <c r="N219" s="77">
        <f>IF(VLOOKUP($E219,$D$6:$AN$1139,3,)=0,0,(VLOOKUP($E219,$D$6:$AN$1139,N$2,)/VLOOKUP($E219,$D$6:$AN$1139,3,))*$F219)</f>
        <v>152036.42684266772</v>
      </c>
      <c r="O219" s="77">
        <f>IF(VLOOKUP($E219,$D$6:$AN$1139,3,)=0,0,(VLOOKUP($E219,$D$6:$AN$1139,O$2,)/VLOOKUP($E219,$D$6:$AN$1139,3,))*$F219)</f>
        <v>86059.249543407379</v>
      </c>
      <c r="P219" s="77">
        <f>IF(VLOOKUP($E219,$D$6:$AN$1139,3,)=0,0,(VLOOKUP($E219,$D$6:$AN$1139,P$2,)/VLOOKUP($E219,$D$6:$AN$1139,3,))*$F219)</f>
        <v>119752.03405341062</v>
      </c>
      <c r="Q219" s="77">
        <f>IF(VLOOKUP($E219,$D$6:$AN$1139,3,)=0,0,(VLOOKUP($E219,$D$6:$AN$1139,Q$2,)/VLOOKUP($E219,$D$6:$AN$1139,3,))*$F219)</f>
        <v>1386.3503967416509</v>
      </c>
      <c r="R219" s="77">
        <f>IF(VLOOKUP($E219,$D$6:$AN$1139,3,)=0,0,(VLOOKUP($E219,$D$6:$AN$1139,R$2,)/VLOOKUP($E219,$D$6:$AN$1139,3,))*$F219)</f>
        <v>2772.7007934833018</v>
      </c>
      <c r="S219" s="77">
        <f>IF(VLOOKUP($E219,$D$6:$AN$1139,3,)=0,0,(VLOOKUP($E219,$D$6:$AN$1139,S$2,)/VLOOKUP($E219,$D$6:$AN$1139,3,))*$F219)</f>
        <v>0</v>
      </c>
      <c r="T219" s="77">
        <f>IF(VLOOKUP($E219,$D$6:$AN$1139,3,)=0,0,(VLOOKUP($E219,$D$6:$AN$1139,T$2,)/VLOOKUP($E219,$D$6:$AN$1139,3,))*$F219)</f>
        <v>3844.7177460226317</v>
      </c>
      <c r="U219" s="77">
        <f>IF(VLOOKUP($E219,$D$6:$AN$1139,3,)=0,0,(VLOOKUP($E219,$D$6:$AN$1139,U$2,)/VLOOKUP($E219,$D$6:$AN$1139,3,))*$F219)</f>
        <v>22304.292052246677</v>
      </c>
      <c r="V219" s="77">
        <f>IF(VLOOKUP($E219,$D$6:$AN$1139,3,)=0,0,(VLOOKUP($E219,$D$6:$AN$1139,V$2,)/VLOOKUP($E219,$D$6:$AN$1139,3,))*$F219)</f>
        <v>0</v>
      </c>
      <c r="W219" s="77">
        <f>IF(VLOOKUP($E219,$D$6:$AN$1139,3,)=0,0,(VLOOKUP($E219,$D$6:$AN$1139,W$2,)/VLOOKUP($E219,$D$6:$AN$1139,3,))*$F219)</f>
        <v>0</v>
      </c>
      <c r="X219" s="63">
        <f>IF(VLOOKUP($E219,$D$6:$AN$1139,3,)=0,0,(VLOOKUP($E219,$D$6:$AN$1139,X$2,)/VLOOKUP($E219,$D$6:$AN$1139,3,))*$F219)</f>
        <v>0</v>
      </c>
      <c r="Y219" s="63">
        <f>IF(VLOOKUP($E219,$D$6:$AN$1139,3,)=0,0,(VLOOKUP($E219,$D$6:$AN$1139,Y$2,)/VLOOKUP($E219,$D$6:$AN$1139,3,))*$F219)</f>
        <v>0</v>
      </c>
      <c r="Z219" s="63">
        <f>IF(VLOOKUP($E219,$D$6:$AN$1139,3,)=0,0,(VLOOKUP($E219,$D$6:$AN$1139,Z$2,)/VLOOKUP($E219,$D$6:$AN$1139,3,))*$F219)</f>
        <v>0</v>
      </c>
      <c r="AA219" s="65">
        <f>SUM(G219:Z219)</f>
        <v>13006332.468795851</v>
      </c>
      <c r="AB219" s="59" t="str">
        <f>IF(ABS(F219-AA219)&lt;0.01,"ok","err")</f>
        <v>ok</v>
      </c>
    </row>
    <row r="220" spans="1:28">
      <c r="F220" s="80"/>
    </row>
    <row r="221" spans="1:28" ht="15">
      <c r="A221" s="66" t="s">
        <v>376</v>
      </c>
      <c r="F221" s="80"/>
    </row>
    <row r="222" spans="1:28">
      <c r="A222" s="69" t="s">
        <v>1116</v>
      </c>
      <c r="C222" s="61" t="s">
        <v>1091</v>
      </c>
      <c r="D222" s="61" t="s">
        <v>478</v>
      </c>
      <c r="E222" s="61" t="s">
        <v>1120</v>
      </c>
      <c r="F222" s="77">
        <f>VLOOKUP(C222,'Functional Assignment'!$C$2:$AP$778,'Functional Assignment'!$AB$2,)</f>
        <v>1227444.4059414135</v>
      </c>
      <c r="G222" s="77">
        <f>IF(VLOOKUP($E222,$D$6:$AN$1139,3,)=0,0,(VLOOKUP($E222,$D$6:$AN$1139,G$2,)/VLOOKUP($E222,$D$6:$AN$1139,3,))*$F222)</f>
        <v>0</v>
      </c>
      <c r="H222" s="77">
        <f>IF(VLOOKUP($E222,$D$6:$AN$1139,3,)=0,0,(VLOOKUP($E222,$D$6:$AN$1139,H$2,)/VLOOKUP($E222,$D$6:$AN$1139,3,))*$F222)</f>
        <v>0</v>
      </c>
      <c r="I222" s="77">
        <f>IF(VLOOKUP($E222,$D$6:$AN$1139,3,)=0,0,(VLOOKUP($E222,$D$6:$AN$1139,I$2,)/VLOOKUP($E222,$D$6:$AN$1139,3,))*$F222)</f>
        <v>0</v>
      </c>
      <c r="J222" s="77">
        <f>IF(VLOOKUP($E222,$D$6:$AN$1139,3,)=0,0,(VLOOKUP($E222,$D$6:$AN$1139,J$2,)/VLOOKUP($E222,$D$6:$AN$1139,3,))*$F222)</f>
        <v>0</v>
      </c>
      <c r="K222" s="77">
        <f>IF(VLOOKUP($E222,$D$6:$AN$1139,3,)=0,0,(VLOOKUP($E222,$D$6:$AN$1139,K$2,)/VLOOKUP($E222,$D$6:$AN$1139,3,))*$F222)</f>
        <v>0</v>
      </c>
      <c r="L222" s="77">
        <f>IF(VLOOKUP($E222,$D$6:$AN$1139,3,)=0,0,(VLOOKUP($E222,$D$6:$AN$1139,L$2,)/VLOOKUP($E222,$D$6:$AN$1139,3,))*$F222)</f>
        <v>0</v>
      </c>
      <c r="M222" s="77">
        <f>IF(VLOOKUP($E222,$D$6:$AN$1139,3,)=0,0,(VLOOKUP($E222,$D$6:$AN$1139,M$2,)/VLOOKUP($E222,$D$6:$AN$1139,3,))*$F222)</f>
        <v>0</v>
      </c>
      <c r="N222" s="77">
        <f>IF(VLOOKUP($E222,$D$6:$AN$1139,3,)=0,0,(VLOOKUP($E222,$D$6:$AN$1139,N$2,)/VLOOKUP($E222,$D$6:$AN$1139,3,))*$F222)</f>
        <v>0</v>
      </c>
      <c r="O222" s="77">
        <f>IF(VLOOKUP($E222,$D$6:$AN$1139,3,)=0,0,(VLOOKUP($E222,$D$6:$AN$1139,O$2,)/VLOOKUP($E222,$D$6:$AN$1139,3,))*$F222)</f>
        <v>0</v>
      </c>
      <c r="P222" s="77">
        <f>IF(VLOOKUP($E222,$D$6:$AN$1139,3,)=0,0,(VLOOKUP($E222,$D$6:$AN$1139,P$2,)/VLOOKUP($E222,$D$6:$AN$1139,3,))*$F222)</f>
        <v>0</v>
      </c>
      <c r="Q222" s="77">
        <f>IF(VLOOKUP($E222,$D$6:$AN$1139,3,)=0,0,(VLOOKUP($E222,$D$6:$AN$1139,Q$2,)/VLOOKUP($E222,$D$6:$AN$1139,3,))*$F222)</f>
        <v>0</v>
      </c>
      <c r="R222" s="77">
        <f>IF(VLOOKUP($E222,$D$6:$AN$1139,3,)=0,0,(VLOOKUP($E222,$D$6:$AN$1139,R$2,)/VLOOKUP($E222,$D$6:$AN$1139,3,))*$F222)</f>
        <v>0</v>
      </c>
      <c r="S222" s="77">
        <f>IF(VLOOKUP($E222,$D$6:$AN$1139,3,)=0,0,(VLOOKUP($E222,$D$6:$AN$1139,S$2,)/VLOOKUP($E222,$D$6:$AN$1139,3,))*$F222)</f>
        <v>1227444.4059414135</v>
      </c>
      <c r="T222" s="77">
        <f>IF(VLOOKUP($E222,$D$6:$AN$1139,3,)=0,0,(VLOOKUP($E222,$D$6:$AN$1139,T$2,)/VLOOKUP($E222,$D$6:$AN$1139,3,))*$F222)</f>
        <v>0</v>
      </c>
      <c r="U222" s="77">
        <f>IF(VLOOKUP($E222,$D$6:$AN$1139,3,)=0,0,(VLOOKUP($E222,$D$6:$AN$1139,U$2,)/VLOOKUP($E222,$D$6:$AN$1139,3,))*$F222)</f>
        <v>0</v>
      </c>
      <c r="V222" s="77">
        <f>IF(VLOOKUP($E222,$D$6:$AN$1139,3,)=0,0,(VLOOKUP($E222,$D$6:$AN$1139,V$2,)/VLOOKUP($E222,$D$6:$AN$1139,3,))*$F222)</f>
        <v>0</v>
      </c>
      <c r="W222" s="77">
        <f>IF(VLOOKUP($E222,$D$6:$AN$1139,3,)=0,0,(VLOOKUP($E222,$D$6:$AN$1139,W$2,)/VLOOKUP($E222,$D$6:$AN$1139,3,))*$F222)</f>
        <v>0</v>
      </c>
      <c r="X222" s="63">
        <f>IF(VLOOKUP($E222,$D$6:$AN$1139,3,)=0,0,(VLOOKUP($E222,$D$6:$AN$1139,X$2,)/VLOOKUP($E222,$D$6:$AN$1139,3,))*$F222)</f>
        <v>0</v>
      </c>
      <c r="Y222" s="63">
        <f>IF(VLOOKUP($E222,$D$6:$AN$1139,3,)=0,0,(VLOOKUP($E222,$D$6:$AN$1139,Y$2,)/VLOOKUP($E222,$D$6:$AN$1139,3,))*$F222)</f>
        <v>0</v>
      </c>
      <c r="Z222" s="63">
        <f>IF(VLOOKUP($E222,$D$6:$AN$1139,3,)=0,0,(VLOOKUP($E222,$D$6:$AN$1139,Z$2,)/VLOOKUP($E222,$D$6:$AN$1139,3,))*$F222)</f>
        <v>0</v>
      </c>
      <c r="AA222" s="65">
        <f>SUM(G222:Z222)</f>
        <v>1227444.4059414135</v>
      </c>
      <c r="AB222" s="59" t="str">
        <f>IF(ABS(F222-AA222)&lt;0.01,"ok","err")</f>
        <v>ok</v>
      </c>
    </row>
    <row r="223" spans="1:28">
      <c r="F223" s="80"/>
    </row>
    <row r="224" spans="1:28" ht="15">
      <c r="A224" s="66" t="s">
        <v>1047</v>
      </c>
      <c r="F224" s="80"/>
    </row>
    <row r="225" spans="1:28">
      <c r="A225" s="69" t="s">
        <v>1116</v>
      </c>
      <c r="C225" s="61" t="s">
        <v>1091</v>
      </c>
      <c r="D225" s="61" t="s">
        <v>479</v>
      </c>
      <c r="E225" s="61" t="s">
        <v>1121</v>
      </c>
      <c r="F225" s="77">
        <f>VLOOKUP(C225,'Functional Assignment'!$C$2:$AP$778,'Functional Assignment'!$AC$2,)</f>
        <v>19571803.844366148</v>
      </c>
      <c r="G225" s="77">
        <f>IF(VLOOKUP($E225,$D$6:$AN$1139,3,)=0,0,(VLOOKUP($E225,$D$6:$AN$1139,G$2,)/VLOOKUP($E225,$D$6:$AN$1139,3,))*$F225)</f>
        <v>14532602.146233989</v>
      </c>
      <c r="H225" s="77">
        <f>IF(VLOOKUP($E225,$D$6:$AN$1139,3,)=0,0,(VLOOKUP($E225,$D$6:$AN$1139,H$2,)/VLOOKUP($E225,$D$6:$AN$1139,3,))*$F225)</f>
        <v>3585524.2729694741</v>
      </c>
      <c r="I225" s="77">
        <f>IF(VLOOKUP($E225,$D$6:$AN$1139,3,)=0,0,(VLOOKUP($E225,$D$6:$AN$1139,I$2,)/VLOOKUP($E225,$D$6:$AN$1139,3,))*$F225)</f>
        <v>0</v>
      </c>
      <c r="J225" s="77">
        <f>IF(VLOOKUP($E225,$D$6:$AN$1139,3,)=0,0,(VLOOKUP($E225,$D$6:$AN$1139,J$2,)/VLOOKUP($E225,$D$6:$AN$1139,3,))*$F225)</f>
        <v>14672.530518906418</v>
      </c>
      <c r="K225" s="77">
        <f>IF(VLOOKUP($E225,$D$6:$AN$1139,3,)=0,0,(VLOOKUP($E225,$D$6:$AN$1139,K$2,)/VLOOKUP($E225,$D$6:$AN$1139,3,))*$F225)</f>
        <v>561877.52144661499</v>
      </c>
      <c r="L225" s="77">
        <f>IF(VLOOKUP($E225,$D$6:$AN$1139,3,)=0,0,(VLOOKUP($E225,$D$6:$AN$1139,L$2,)/VLOOKUP($E225,$D$6:$AN$1139,3,))*$F225)</f>
        <v>0</v>
      </c>
      <c r="M225" s="77">
        <f>IF(VLOOKUP($E225,$D$6:$AN$1139,3,)=0,0,(VLOOKUP($E225,$D$6:$AN$1139,M$2,)/VLOOKUP($E225,$D$6:$AN$1139,3,))*$F225)</f>
        <v>0</v>
      </c>
      <c r="N225" s="77">
        <f>IF(VLOOKUP($E225,$D$6:$AN$1139,3,)=0,0,(VLOOKUP($E225,$D$6:$AN$1139,N$2,)/VLOOKUP($E225,$D$6:$AN$1139,3,))*$F225)</f>
        <v>110211.47353242493</v>
      </c>
      <c r="O225" s="77">
        <f>IF(VLOOKUP($E225,$D$6:$AN$1139,3,)=0,0,(VLOOKUP($E225,$D$6:$AN$1139,O$2,)/VLOOKUP($E225,$D$6:$AN$1139,3,))*$F225)</f>
        <v>320752.23680029443</v>
      </c>
      <c r="P225" s="77">
        <f>IF(VLOOKUP($E225,$D$6:$AN$1139,3,)=0,0,(VLOOKUP($E225,$D$6:$AN$1139,P$2,)/VLOOKUP($E225,$D$6:$AN$1139,3,))*$F225)</f>
        <v>12059.614125128563</v>
      </c>
      <c r="Q225" s="77">
        <f>IF(VLOOKUP($E225,$D$6:$AN$1139,3,)=0,0,(VLOOKUP($E225,$D$6:$AN$1139,Q$2,)/VLOOKUP($E225,$D$6:$AN$1139,3,))*$F225)</f>
        <v>200.99356875214269</v>
      </c>
      <c r="R225" s="77">
        <f>IF(VLOOKUP($E225,$D$6:$AN$1139,3,)=0,0,(VLOOKUP($E225,$D$6:$AN$1139,R$2,)/VLOOKUP($E225,$D$6:$AN$1139,3,))*$F225)</f>
        <v>401.98713750428539</v>
      </c>
      <c r="S225" s="77">
        <f>IF(VLOOKUP($E225,$D$6:$AN$1139,3,)=0,0,(VLOOKUP($E225,$D$6:$AN$1139,S$2,)/VLOOKUP($E225,$D$6:$AN$1139,3,))*$F225)</f>
        <v>428762.08633425832</v>
      </c>
      <c r="T225" s="77">
        <f>IF(VLOOKUP($E225,$D$6:$AN$1139,3,)=0,0,(VLOOKUP($E225,$D$6:$AN$1139,T$2,)/VLOOKUP($E225,$D$6:$AN$1139,3,))*$F225)</f>
        <v>696.77770500742804</v>
      </c>
      <c r="U225" s="77">
        <f>IF(VLOOKUP($E225,$D$6:$AN$1139,3,)=0,0,(VLOOKUP($E225,$D$6:$AN$1139,U$2,)/VLOOKUP($E225,$D$6:$AN$1139,3,))*$F225)</f>
        <v>4042.2039937930922</v>
      </c>
      <c r="V225" s="77">
        <f>IF(VLOOKUP($E225,$D$6:$AN$1139,3,)=0,0,(VLOOKUP($E225,$D$6:$AN$1139,V$2,)/VLOOKUP($E225,$D$6:$AN$1139,3,))*$F225)</f>
        <v>0</v>
      </c>
      <c r="W225" s="77">
        <f>IF(VLOOKUP($E225,$D$6:$AN$1139,3,)=0,0,(VLOOKUP($E225,$D$6:$AN$1139,W$2,)/VLOOKUP($E225,$D$6:$AN$1139,3,))*$F225)</f>
        <v>0</v>
      </c>
      <c r="X225" s="63">
        <f>IF(VLOOKUP($E225,$D$6:$AN$1139,3,)=0,0,(VLOOKUP($E225,$D$6:$AN$1139,X$2,)/VLOOKUP($E225,$D$6:$AN$1139,3,))*$F225)</f>
        <v>0</v>
      </c>
      <c r="Y225" s="63">
        <f>IF(VLOOKUP($E225,$D$6:$AN$1139,3,)=0,0,(VLOOKUP($E225,$D$6:$AN$1139,Y$2,)/VLOOKUP($E225,$D$6:$AN$1139,3,))*$F225)</f>
        <v>0</v>
      </c>
      <c r="Z225" s="63">
        <f>IF(VLOOKUP($E225,$D$6:$AN$1139,3,)=0,0,(VLOOKUP($E225,$D$6:$AN$1139,Z$2,)/VLOOKUP($E225,$D$6:$AN$1139,3,))*$F225)</f>
        <v>0</v>
      </c>
      <c r="AA225" s="65">
        <f>SUM(G225:Z225)</f>
        <v>19571803.844366148</v>
      </c>
      <c r="AB225" s="59" t="str">
        <f>IF(ABS(F225-AA225)&lt;0.01,"ok","err")</f>
        <v>ok</v>
      </c>
    </row>
    <row r="226" spans="1:28">
      <c r="F226" s="80"/>
    </row>
    <row r="227" spans="1:28" ht="15">
      <c r="A227" s="66" t="s">
        <v>353</v>
      </c>
      <c r="F227" s="80"/>
    </row>
    <row r="228" spans="1:28">
      <c r="A228" s="69" t="s">
        <v>1116</v>
      </c>
      <c r="C228" s="61" t="s">
        <v>1091</v>
      </c>
      <c r="D228" s="61" t="s">
        <v>480</v>
      </c>
      <c r="E228" s="61" t="s">
        <v>1121</v>
      </c>
      <c r="F228" s="77">
        <f>VLOOKUP(C228,'Functional Assignment'!$C$2:$AP$778,'Functional Assignment'!$AD$2,)</f>
        <v>2742750.1442987714</v>
      </c>
      <c r="G228" s="77">
        <f>IF(VLOOKUP($E228,$D$6:$AN$1139,3,)=0,0,(VLOOKUP($E228,$D$6:$AN$1139,G$2,)/VLOOKUP($E228,$D$6:$AN$1139,3,))*$F228)</f>
        <v>2036567.3471172473</v>
      </c>
      <c r="H228" s="77">
        <f>IF(VLOOKUP($E228,$D$6:$AN$1139,3,)=0,0,(VLOOKUP($E228,$D$6:$AN$1139,H$2,)/VLOOKUP($E228,$D$6:$AN$1139,3,))*$F228)</f>
        <v>502467.59548965131</v>
      </c>
      <c r="I228" s="77">
        <f>IF(VLOOKUP($E228,$D$6:$AN$1139,3,)=0,0,(VLOOKUP($E228,$D$6:$AN$1139,I$2,)/VLOOKUP($E228,$D$6:$AN$1139,3,))*$F228)</f>
        <v>0</v>
      </c>
      <c r="J228" s="77">
        <f>IF(VLOOKUP($E228,$D$6:$AN$1139,3,)=0,0,(VLOOKUP($E228,$D$6:$AN$1139,J$2,)/VLOOKUP($E228,$D$6:$AN$1139,3,))*$F228)</f>
        <v>2056.1766057931804</v>
      </c>
      <c r="K228" s="77">
        <f>IF(VLOOKUP($E228,$D$6:$AN$1139,3,)=0,0,(VLOOKUP($E228,$D$6:$AN$1139,K$2,)/VLOOKUP($E228,$D$6:$AN$1139,3,))*$F228)</f>
        <v>78740.297280751169</v>
      </c>
      <c r="L228" s="77">
        <f>IF(VLOOKUP($E228,$D$6:$AN$1139,3,)=0,0,(VLOOKUP($E228,$D$6:$AN$1139,L$2,)/VLOOKUP($E228,$D$6:$AN$1139,3,))*$F228)</f>
        <v>0</v>
      </c>
      <c r="M228" s="77">
        <f>IF(VLOOKUP($E228,$D$6:$AN$1139,3,)=0,0,(VLOOKUP($E228,$D$6:$AN$1139,M$2,)/VLOOKUP($E228,$D$6:$AN$1139,3,))*$F228)</f>
        <v>0</v>
      </c>
      <c r="N228" s="77">
        <f>IF(VLOOKUP($E228,$D$6:$AN$1139,3,)=0,0,(VLOOKUP($E228,$D$6:$AN$1139,N$2,)/VLOOKUP($E228,$D$6:$AN$1139,3,))*$F228)</f>
        <v>15444.796879131425</v>
      </c>
      <c r="O228" s="77">
        <f>IF(VLOOKUP($E228,$D$6:$AN$1139,3,)=0,0,(VLOOKUP($E228,$D$6:$AN$1139,O$2,)/VLOOKUP($E228,$D$6:$AN$1139,3,))*$F228)</f>
        <v>44949.52283212261</v>
      </c>
      <c r="P228" s="77">
        <f>IF(VLOOKUP($E228,$D$6:$AN$1139,3,)=0,0,(VLOOKUP($E228,$D$6:$AN$1139,P$2,)/VLOOKUP($E228,$D$6:$AN$1139,3,))*$F228)</f>
        <v>1690.0081691450798</v>
      </c>
      <c r="Q228" s="77">
        <f>IF(VLOOKUP($E228,$D$6:$AN$1139,3,)=0,0,(VLOOKUP($E228,$D$6:$AN$1139,Q$2,)/VLOOKUP($E228,$D$6:$AN$1139,3,))*$F228)</f>
        <v>28.166802819084662</v>
      </c>
      <c r="R228" s="77">
        <f>IF(VLOOKUP($E228,$D$6:$AN$1139,3,)=0,0,(VLOOKUP($E228,$D$6:$AN$1139,R$2,)/VLOOKUP($E228,$D$6:$AN$1139,3,))*$F228)</f>
        <v>56.333605638169324</v>
      </c>
      <c r="S228" s="77">
        <f>IF(VLOOKUP($E228,$D$6:$AN$1139,3,)=0,0,(VLOOKUP($E228,$D$6:$AN$1139,S$2,)/VLOOKUP($E228,$D$6:$AN$1139,3,))*$F228)</f>
        <v>60085.788898893123</v>
      </c>
      <c r="T228" s="77">
        <f>IF(VLOOKUP($E228,$D$6:$AN$1139,3,)=0,0,(VLOOKUP($E228,$D$6:$AN$1139,T$2,)/VLOOKUP($E228,$D$6:$AN$1139,3,))*$F228)</f>
        <v>97.644916439493485</v>
      </c>
      <c r="U228" s="77">
        <f>IF(VLOOKUP($E228,$D$6:$AN$1139,3,)=0,0,(VLOOKUP($E228,$D$6:$AN$1139,U$2,)/VLOOKUP($E228,$D$6:$AN$1139,3,))*$F228)</f>
        <v>566.46570113936923</v>
      </c>
      <c r="V228" s="77">
        <f>IF(VLOOKUP($E228,$D$6:$AN$1139,3,)=0,0,(VLOOKUP($E228,$D$6:$AN$1139,V$2,)/VLOOKUP($E228,$D$6:$AN$1139,3,))*$F228)</f>
        <v>0</v>
      </c>
      <c r="W228" s="77">
        <f>IF(VLOOKUP($E228,$D$6:$AN$1139,3,)=0,0,(VLOOKUP($E228,$D$6:$AN$1139,W$2,)/VLOOKUP($E228,$D$6:$AN$1139,3,))*$F228)</f>
        <v>0</v>
      </c>
      <c r="X228" s="63">
        <f>IF(VLOOKUP($E228,$D$6:$AN$1139,3,)=0,0,(VLOOKUP($E228,$D$6:$AN$1139,X$2,)/VLOOKUP($E228,$D$6:$AN$1139,3,))*$F228)</f>
        <v>0</v>
      </c>
      <c r="Y228" s="63">
        <f>IF(VLOOKUP($E228,$D$6:$AN$1139,3,)=0,0,(VLOOKUP($E228,$D$6:$AN$1139,Y$2,)/VLOOKUP($E228,$D$6:$AN$1139,3,))*$F228)</f>
        <v>0</v>
      </c>
      <c r="Z228" s="63">
        <f>IF(VLOOKUP($E228,$D$6:$AN$1139,3,)=0,0,(VLOOKUP($E228,$D$6:$AN$1139,Z$2,)/VLOOKUP($E228,$D$6:$AN$1139,3,))*$F228)</f>
        <v>0</v>
      </c>
      <c r="AA228" s="65">
        <f>SUM(G228:Z228)</f>
        <v>2742750.1442987709</v>
      </c>
      <c r="AB228" s="59" t="str">
        <f>IF(ABS(F228-AA228)&lt;0.01,"ok","err")</f>
        <v>ok</v>
      </c>
    </row>
    <row r="229" spans="1:28">
      <c r="F229" s="80"/>
    </row>
    <row r="230" spans="1:28" ht="15">
      <c r="A230" s="66" t="s">
        <v>352</v>
      </c>
      <c r="F230" s="80"/>
    </row>
    <row r="231" spans="1:28">
      <c r="A231" s="69" t="s">
        <v>1116</v>
      </c>
      <c r="C231" s="61" t="s">
        <v>1091</v>
      </c>
      <c r="D231" s="61" t="s">
        <v>481</v>
      </c>
      <c r="E231" s="61" t="s">
        <v>1122</v>
      </c>
      <c r="F231" s="77">
        <f>VLOOKUP(C231,'Functional Assignment'!$C$2:$AP$778,'Functional Assignment'!$AE$2,)</f>
        <v>0</v>
      </c>
      <c r="G231" s="77">
        <f>IF(VLOOKUP($E231,$D$6:$AN$1139,3,)=0,0,(VLOOKUP($E231,$D$6:$AN$1139,G$2,)/VLOOKUP($E231,$D$6:$AN$1139,3,))*$F231)</f>
        <v>0</v>
      </c>
      <c r="H231" s="77">
        <f>IF(VLOOKUP($E231,$D$6:$AN$1139,3,)=0,0,(VLOOKUP($E231,$D$6:$AN$1139,H$2,)/VLOOKUP($E231,$D$6:$AN$1139,3,))*$F231)</f>
        <v>0</v>
      </c>
      <c r="I231" s="77">
        <f>IF(VLOOKUP($E231,$D$6:$AN$1139,3,)=0,0,(VLOOKUP($E231,$D$6:$AN$1139,I$2,)/VLOOKUP($E231,$D$6:$AN$1139,3,))*$F231)</f>
        <v>0</v>
      </c>
      <c r="J231" s="77">
        <f>IF(VLOOKUP($E231,$D$6:$AN$1139,3,)=0,0,(VLOOKUP($E231,$D$6:$AN$1139,J$2,)/VLOOKUP($E231,$D$6:$AN$1139,3,))*$F231)</f>
        <v>0</v>
      </c>
      <c r="K231" s="77">
        <f>IF(VLOOKUP($E231,$D$6:$AN$1139,3,)=0,0,(VLOOKUP($E231,$D$6:$AN$1139,K$2,)/VLOOKUP($E231,$D$6:$AN$1139,3,))*$F231)</f>
        <v>0</v>
      </c>
      <c r="L231" s="77">
        <f>IF(VLOOKUP($E231,$D$6:$AN$1139,3,)=0,0,(VLOOKUP($E231,$D$6:$AN$1139,L$2,)/VLOOKUP($E231,$D$6:$AN$1139,3,))*$F231)</f>
        <v>0</v>
      </c>
      <c r="M231" s="77">
        <f>IF(VLOOKUP($E231,$D$6:$AN$1139,3,)=0,0,(VLOOKUP($E231,$D$6:$AN$1139,M$2,)/VLOOKUP($E231,$D$6:$AN$1139,3,))*$F231)</f>
        <v>0</v>
      </c>
      <c r="N231" s="77">
        <f>IF(VLOOKUP($E231,$D$6:$AN$1139,3,)=0,0,(VLOOKUP($E231,$D$6:$AN$1139,N$2,)/VLOOKUP($E231,$D$6:$AN$1139,3,))*$F231)</f>
        <v>0</v>
      </c>
      <c r="O231" s="77">
        <f>IF(VLOOKUP($E231,$D$6:$AN$1139,3,)=0,0,(VLOOKUP($E231,$D$6:$AN$1139,O$2,)/VLOOKUP($E231,$D$6:$AN$1139,3,))*$F231)</f>
        <v>0</v>
      </c>
      <c r="P231" s="77">
        <f>IF(VLOOKUP($E231,$D$6:$AN$1139,3,)=0,0,(VLOOKUP($E231,$D$6:$AN$1139,P$2,)/VLOOKUP($E231,$D$6:$AN$1139,3,))*$F231)</f>
        <v>0</v>
      </c>
      <c r="Q231" s="77">
        <f>IF(VLOOKUP($E231,$D$6:$AN$1139,3,)=0,0,(VLOOKUP($E231,$D$6:$AN$1139,Q$2,)/VLOOKUP($E231,$D$6:$AN$1139,3,))*$F231)</f>
        <v>0</v>
      </c>
      <c r="R231" s="77">
        <f>IF(VLOOKUP($E231,$D$6:$AN$1139,3,)=0,0,(VLOOKUP($E231,$D$6:$AN$1139,R$2,)/VLOOKUP($E231,$D$6:$AN$1139,3,))*$F231)</f>
        <v>0</v>
      </c>
      <c r="S231" s="77">
        <f>IF(VLOOKUP($E231,$D$6:$AN$1139,3,)=0,0,(VLOOKUP($E231,$D$6:$AN$1139,S$2,)/VLOOKUP($E231,$D$6:$AN$1139,3,))*$F231)</f>
        <v>0</v>
      </c>
      <c r="T231" s="77">
        <f>IF(VLOOKUP($E231,$D$6:$AN$1139,3,)=0,0,(VLOOKUP($E231,$D$6:$AN$1139,T$2,)/VLOOKUP($E231,$D$6:$AN$1139,3,))*$F231)</f>
        <v>0</v>
      </c>
      <c r="U231" s="77">
        <f>IF(VLOOKUP($E231,$D$6:$AN$1139,3,)=0,0,(VLOOKUP($E231,$D$6:$AN$1139,U$2,)/VLOOKUP($E231,$D$6:$AN$1139,3,))*$F231)</f>
        <v>0</v>
      </c>
      <c r="V231" s="77">
        <f>IF(VLOOKUP($E231,$D$6:$AN$1139,3,)=0,0,(VLOOKUP($E231,$D$6:$AN$1139,V$2,)/VLOOKUP($E231,$D$6:$AN$1139,3,))*$F231)</f>
        <v>0</v>
      </c>
      <c r="W231" s="77">
        <f>IF(VLOOKUP($E231,$D$6:$AN$1139,3,)=0,0,(VLOOKUP($E231,$D$6:$AN$1139,W$2,)/VLOOKUP($E231,$D$6:$AN$1139,3,))*$F231)</f>
        <v>0</v>
      </c>
      <c r="X231" s="63">
        <f>IF(VLOOKUP($E231,$D$6:$AN$1139,3,)=0,0,(VLOOKUP($E231,$D$6:$AN$1139,X$2,)/VLOOKUP($E231,$D$6:$AN$1139,3,))*$F231)</f>
        <v>0</v>
      </c>
      <c r="Y231" s="63">
        <f>IF(VLOOKUP($E231,$D$6:$AN$1139,3,)=0,0,(VLOOKUP($E231,$D$6:$AN$1139,Y$2,)/VLOOKUP($E231,$D$6:$AN$1139,3,))*$F231)</f>
        <v>0</v>
      </c>
      <c r="Z231" s="63">
        <f>IF(VLOOKUP($E231,$D$6:$AN$1139,3,)=0,0,(VLOOKUP($E231,$D$6:$AN$1139,Z$2,)/VLOOKUP($E231,$D$6:$AN$1139,3,))*$F231)</f>
        <v>0</v>
      </c>
      <c r="AA231" s="65">
        <f>SUM(G231:Z231)</f>
        <v>0</v>
      </c>
      <c r="AB231" s="59" t="str">
        <f>IF(ABS(F231-AA231)&lt;0.01,"ok","err")</f>
        <v>ok</v>
      </c>
    </row>
    <row r="232" spans="1:28">
      <c r="F232" s="80"/>
    </row>
    <row r="233" spans="1:28">
      <c r="A233" s="61" t="s">
        <v>944</v>
      </c>
      <c r="D233" s="61" t="s">
        <v>1129</v>
      </c>
      <c r="F233" s="77">
        <f>F188+F194+F197+F200+F208+F213+F216+F219+F222+F225+F228+F231</f>
        <v>698592651.78005099</v>
      </c>
      <c r="G233" s="77">
        <f t="shared" ref="G233:Z233" si="41">G188+G194+G197+G200+G208+G213+G216+G219+G222+G225+G228+G231</f>
        <v>292472988.04905081</v>
      </c>
      <c r="H233" s="77">
        <f t="shared" si="41"/>
        <v>83152120.01189895</v>
      </c>
      <c r="I233" s="77">
        <f t="shared" si="41"/>
        <v>0</v>
      </c>
      <c r="J233" s="77">
        <f t="shared" si="41"/>
        <v>8238283.0985103268</v>
      </c>
      <c r="K233" s="77">
        <f t="shared" si="41"/>
        <v>101908637.65436581</v>
      </c>
      <c r="L233" s="77">
        <f t="shared" si="41"/>
        <v>0</v>
      </c>
      <c r="M233" s="77">
        <f t="shared" si="41"/>
        <v>0</v>
      </c>
      <c r="N233" s="77">
        <f t="shared" si="41"/>
        <v>100292417.85551351</v>
      </c>
      <c r="O233" s="77">
        <f>O188+O194+O197+O200+O208+O213+O216+O219+O222+O225+O228+O231</f>
        <v>53068151.720623754</v>
      </c>
      <c r="P233" s="77">
        <f t="shared" si="41"/>
        <v>41690640.443979196</v>
      </c>
      <c r="Q233" s="77">
        <f t="shared" si="41"/>
        <v>5467444.7265115287</v>
      </c>
      <c r="R233" s="77">
        <f t="shared" si="41"/>
        <v>2952429.6082902625</v>
      </c>
      <c r="S233" s="77">
        <f t="shared" si="41"/>
        <v>8971139.3817639519</v>
      </c>
      <c r="T233" s="77">
        <f t="shared" si="41"/>
        <v>185058.94439285703</v>
      </c>
      <c r="U233" s="77">
        <f t="shared" si="41"/>
        <v>193340.28514986546</v>
      </c>
      <c r="V233" s="77">
        <f t="shared" si="41"/>
        <v>0</v>
      </c>
      <c r="W233" s="77">
        <f t="shared" si="41"/>
        <v>0</v>
      </c>
      <c r="X233" s="63">
        <f t="shared" si="41"/>
        <v>0</v>
      </c>
      <c r="Y233" s="63">
        <f t="shared" si="41"/>
        <v>0</v>
      </c>
      <c r="Z233" s="63">
        <f t="shared" si="41"/>
        <v>0</v>
      </c>
      <c r="AA233" s="65">
        <f>SUM(G233:Z233)</f>
        <v>698592651.78005064</v>
      </c>
      <c r="AB233" s="59" t="str">
        <f>IF(ABS(F233-AA233)&lt;0.01,"ok","err")</f>
        <v>ok</v>
      </c>
    </row>
    <row r="236" spans="1:28" ht="15">
      <c r="A236" s="66" t="s">
        <v>1092</v>
      </c>
    </row>
    <row r="238" spans="1:28" ht="15">
      <c r="A238" s="66" t="s">
        <v>369</v>
      </c>
    </row>
    <row r="239" spans="1:28">
      <c r="A239" s="69" t="s">
        <v>361</v>
      </c>
      <c r="C239" s="61" t="s">
        <v>99</v>
      </c>
      <c r="D239" s="61" t="s">
        <v>482</v>
      </c>
      <c r="E239" s="61" t="s">
        <v>880</v>
      </c>
      <c r="F239" s="77">
        <f>VLOOKUP(C239,'Functional Assignment'!$C$2:$AP$778,'Functional Assignment'!$H$2,)</f>
        <v>9910422.0570097808</v>
      </c>
      <c r="G239" s="77">
        <f>IF(VLOOKUP($E239,$D$6:$AN$1139,3,)=0,0,(VLOOKUP($E239,$D$6:$AN$1139,G$2,)/VLOOKUP($E239,$D$6:$AN$1139,3,))*$F239)</f>
        <v>3537936.0322718704</v>
      </c>
      <c r="H239" s="77">
        <f>IF(VLOOKUP($E239,$D$6:$AN$1139,3,)=0,0,(VLOOKUP($E239,$D$6:$AN$1139,H$2,)/VLOOKUP($E239,$D$6:$AN$1139,3,))*$F239)</f>
        <v>1148214.8705185221</v>
      </c>
      <c r="I239" s="77">
        <f>IF(VLOOKUP($E239,$D$6:$AN$1139,3,)=0,0,(VLOOKUP($E239,$D$6:$AN$1139,I$2,)/VLOOKUP($E239,$D$6:$AN$1139,3,))*$F239)</f>
        <v>0</v>
      </c>
      <c r="J239" s="77">
        <f>IF(VLOOKUP($E239,$D$6:$AN$1139,3,)=0,0,(VLOOKUP($E239,$D$6:$AN$1139,J$2,)/VLOOKUP($E239,$D$6:$AN$1139,3,))*$F239)</f>
        <v>132234.64581126298</v>
      </c>
      <c r="K239" s="77">
        <f>IF(VLOOKUP($E239,$D$6:$AN$1139,3,)=0,0,(VLOOKUP($E239,$D$6:$AN$1139,K$2,)/VLOOKUP($E239,$D$6:$AN$1139,3,))*$F239)</f>
        <v>1630000.3019615661</v>
      </c>
      <c r="L239" s="77">
        <f>IF(VLOOKUP($E239,$D$6:$AN$1139,3,)=0,0,(VLOOKUP($E239,$D$6:$AN$1139,L$2,)/VLOOKUP($E239,$D$6:$AN$1139,3,))*$F239)</f>
        <v>0</v>
      </c>
      <c r="M239" s="77">
        <f>IF(VLOOKUP($E239,$D$6:$AN$1139,3,)=0,0,(VLOOKUP($E239,$D$6:$AN$1139,M$2,)/VLOOKUP($E239,$D$6:$AN$1139,3,))*$F239)</f>
        <v>0</v>
      </c>
      <c r="N239" s="77">
        <f>IF(VLOOKUP($E239,$D$6:$AN$1139,3,)=0,0,(VLOOKUP($E239,$D$6:$AN$1139,N$2,)/VLOOKUP($E239,$D$6:$AN$1139,3,))*$F239)</f>
        <v>1657996.8213739828</v>
      </c>
      <c r="O239" s="77">
        <f>IF(VLOOKUP($E239,$D$6:$AN$1139,3,)=0,0,(VLOOKUP($E239,$D$6:$AN$1139,O$2,)/VLOOKUP($E239,$D$6:$AN$1139,3,))*$F239)</f>
        <v>862632.74675005628</v>
      </c>
      <c r="P239" s="77">
        <f>IF(VLOOKUP($E239,$D$6:$AN$1139,3,)=0,0,(VLOOKUP($E239,$D$6:$AN$1139,P$2,)/VLOOKUP($E239,$D$6:$AN$1139,3,))*$F239)</f>
        <v>697987.89386138238</v>
      </c>
      <c r="Q239" s="77">
        <f>IF(VLOOKUP($E239,$D$6:$AN$1139,3,)=0,0,(VLOOKUP($E239,$D$6:$AN$1139,Q$2,)/VLOOKUP($E239,$D$6:$AN$1139,3,))*$F239)</f>
        <v>89164.818287465139</v>
      </c>
      <c r="R239" s="77">
        <f>IF(VLOOKUP($E239,$D$6:$AN$1139,3,)=0,0,(VLOOKUP($E239,$D$6:$AN$1139,R$2,)/VLOOKUP($E239,$D$6:$AN$1139,3,))*$F239)</f>
        <v>46720.507035540315</v>
      </c>
      <c r="S239" s="77">
        <f>IF(VLOOKUP($E239,$D$6:$AN$1139,3,)=0,0,(VLOOKUP($E239,$D$6:$AN$1139,S$2,)/VLOOKUP($E239,$D$6:$AN$1139,3,))*$F239)</f>
        <v>102105.53228448846</v>
      </c>
      <c r="T239" s="77">
        <f>IF(VLOOKUP($E239,$D$6:$AN$1139,3,)=0,0,(VLOOKUP($E239,$D$6:$AN$1139,T$2,)/VLOOKUP($E239,$D$6:$AN$1139,3,))*$F239)</f>
        <v>2854.5119539808265</v>
      </c>
      <c r="U239" s="77">
        <f>IF(VLOOKUP($E239,$D$6:$AN$1139,3,)=0,0,(VLOOKUP($E239,$D$6:$AN$1139,U$2,)/VLOOKUP($E239,$D$6:$AN$1139,3,))*$F239)</f>
        <v>2573.374899664303</v>
      </c>
      <c r="V239" s="77">
        <f>IF(VLOOKUP($E239,$D$6:$AN$1139,3,)=0,0,(VLOOKUP($E239,$D$6:$AN$1139,V$2,)/VLOOKUP($E239,$D$6:$AN$1139,3,))*$F239)</f>
        <v>0</v>
      </c>
      <c r="W239" s="77">
        <f>IF(VLOOKUP($E239,$D$6:$AN$1139,3,)=0,0,(VLOOKUP($E239,$D$6:$AN$1139,W$2,)/VLOOKUP($E239,$D$6:$AN$1139,3,))*$F239)</f>
        <v>0</v>
      </c>
      <c r="X239" s="63">
        <f>IF(VLOOKUP($E239,$D$6:$AN$1139,3,)=0,0,(VLOOKUP($E239,$D$6:$AN$1139,X$2,)/VLOOKUP($E239,$D$6:$AN$1139,3,))*$F239)</f>
        <v>0</v>
      </c>
      <c r="Y239" s="63">
        <f>IF(VLOOKUP($E239,$D$6:$AN$1139,3,)=0,0,(VLOOKUP($E239,$D$6:$AN$1139,Y$2,)/VLOOKUP($E239,$D$6:$AN$1139,3,))*$F239)</f>
        <v>0</v>
      </c>
      <c r="Z239" s="63">
        <f>IF(VLOOKUP($E239,$D$6:$AN$1139,3,)=0,0,(VLOOKUP($E239,$D$6:$AN$1139,Z$2,)/VLOOKUP($E239,$D$6:$AN$1139,3,))*$F239)</f>
        <v>0</v>
      </c>
      <c r="AA239" s="65">
        <f t="shared" ref="AA239:AA245" si="42">SUM(G239:Z239)</f>
        <v>9910422.0570097864</v>
      </c>
      <c r="AB239" s="59" t="str">
        <f t="shared" ref="AB239:AB245" si="43">IF(ABS(F239-AA239)&lt;0.01,"ok","err")</f>
        <v>ok</v>
      </c>
    </row>
    <row r="240" spans="1:28">
      <c r="A240" s="69" t="s">
        <v>1285</v>
      </c>
      <c r="C240" s="61" t="s">
        <v>99</v>
      </c>
      <c r="D240" s="61" t="s">
        <v>483</v>
      </c>
      <c r="E240" s="61" t="s">
        <v>189</v>
      </c>
      <c r="F240" s="80">
        <f>VLOOKUP(C240,'Functional Assignment'!$C$2:$AP$778,'Functional Assignment'!$I$2,)</f>
        <v>9657350.3599815443</v>
      </c>
      <c r="G240" s="80">
        <f>IF(VLOOKUP($E240,$D$6:$AN$1139,3,)=0,0,(VLOOKUP($E240,$D$6:$AN$1139,G$2,)/VLOOKUP($E240,$D$6:$AN$1139,3,))*$F240)</f>
        <v>5057527.1289086398</v>
      </c>
      <c r="H240" s="80">
        <f>IF(VLOOKUP($E240,$D$6:$AN$1139,3,)=0,0,(VLOOKUP($E240,$D$6:$AN$1139,H$2,)/VLOOKUP($E240,$D$6:$AN$1139,3,))*$F240)</f>
        <v>792307.48602807254</v>
      </c>
      <c r="I240" s="80">
        <f>IF(VLOOKUP($E240,$D$6:$AN$1139,3,)=0,0,(VLOOKUP($E240,$D$6:$AN$1139,I$2,)/VLOOKUP($E240,$D$6:$AN$1139,3,))*$F240)</f>
        <v>0</v>
      </c>
      <c r="J240" s="80">
        <f>IF(VLOOKUP($E240,$D$6:$AN$1139,3,)=0,0,(VLOOKUP($E240,$D$6:$AN$1139,J$2,)/VLOOKUP($E240,$D$6:$AN$1139,3,))*$F240)</f>
        <v>94498.787207234258</v>
      </c>
      <c r="K240" s="80">
        <f>IF(VLOOKUP($E240,$D$6:$AN$1139,3,)=0,0,(VLOOKUP($E240,$D$6:$AN$1139,K$2,)/VLOOKUP($E240,$D$6:$AN$1139,3,))*$F240)</f>
        <v>1221738.8479330819</v>
      </c>
      <c r="L240" s="80">
        <f>IF(VLOOKUP($E240,$D$6:$AN$1139,3,)=0,0,(VLOOKUP($E240,$D$6:$AN$1139,L$2,)/VLOOKUP($E240,$D$6:$AN$1139,3,))*$F240)</f>
        <v>0</v>
      </c>
      <c r="M240" s="80">
        <f>IF(VLOOKUP($E240,$D$6:$AN$1139,3,)=0,0,(VLOOKUP($E240,$D$6:$AN$1139,M$2,)/VLOOKUP($E240,$D$6:$AN$1139,3,))*$F240)</f>
        <v>0</v>
      </c>
      <c r="N240" s="80">
        <f>IF(VLOOKUP($E240,$D$6:$AN$1139,3,)=0,0,(VLOOKUP($E240,$D$6:$AN$1139,N$2,)/VLOOKUP($E240,$D$6:$AN$1139,3,))*$F240)</f>
        <v>1052317.1542000002</v>
      </c>
      <c r="O240" s="80">
        <f>IF(VLOOKUP($E240,$D$6:$AN$1139,3,)=0,0,(VLOOKUP($E240,$D$6:$AN$1139,O$2,)/VLOOKUP($E240,$D$6:$AN$1139,3,))*$F240)</f>
        <v>590709.85876942473</v>
      </c>
      <c r="P240" s="80">
        <f>IF(VLOOKUP($E240,$D$6:$AN$1139,3,)=0,0,(VLOOKUP($E240,$D$6:$AN$1139,P$2,)/VLOOKUP($E240,$D$6:$AN$1139,3,))*$F240)</f>
        <v>522220.68744863098</v>
      </c>
      <c r="Q240" s="80">
        <f>IF(VLOOKUP($E240,$D$6:$AN$1139,3,)=0,0,(VLOOKUP($E240,$D$6:$AN$1139,Q$2,)/VLOOKUP($E240,$D$6:$AN$1139,3,))*$F240)</f>
        <v>77933.767828705109</v>
      </c>
      <c r="R240" s="80">
        <f>IF(VLOOKUP($E240,$D$6:$AN$1139,3,)=0,0,(VLOOKUP($E240,$D$6:$AN$1139,R$2,)/VLOOKUP($E240,$D$6:$AN$1139,3,))*$F240)</f>
        <v>50170.457288670274</v>
      </c>
      <c r="S240" s="80">
        <f>IF(VLOOKUP($E240,$D$6:$AN$1139,3,)=0,0,(VLOOKUP($E240,$D$6:$AN$1139,S$2,)/VLOOKUP($E240,$D$6:$AN$1139,3,))*$F240)</f>
        <v>190249.45885091988</v>
      </c>
      <c r="T240" s="80">
        <f>IF(VLOOKUP($E240,$D$6:$AN$1139,3,)=0,0,(VLOOKUP($E240,$D$6:$AN$1139,T$2,)/VLOOKUP($E240,$D$6:$AN$1139,3,))*$F240)</f>
        <v>4363.1077827375912</v>
      </c>
      <c r="U240" s="80">
        <f>IF(VLOOKUP($E240,$D$6:$AN$1139,3,)=0,0,(VLOOKUP($E240,$D$6:$AN$1139,U$2,)/VLOOKUP($E240,$D$6:$AN$1139,3,))*$F240)</f>
        <v>3313.6177354272281</v>
      </c>
      <c r="V240" s="80">
        <f>IF(VLOOKUP($E240,$D$6:$AN$1139,3,)=0,0,(VLOOKUP($E240,$D$6:$AN$1139,V$2,)/VLOOKUP($E240,$D$6:$AN$1139,3,))*$F240)</f>
        <v>0</v>
      </c>
      <c r="W240" s="80">
        <f>IF(VLOOKUP($E240,$D$6:$AN$1139,3,)=0,0,(VLOOKUP($E240,$D$6:$AN$1139,W$2,)/VLOOKUP($E240,$D$6:$AN$1139,3,))*$F240)</f>
        <v>0</v>
      </c>
      <c r="X240" s="64">
        <f>IF(VLOOKUP($E240,$D$6:$AN$1139,3,)=0,0,(VLOOKUP($E240,$D$6:$AN$1139,X$2,)/VLOOKUP($E240,$D$6:$AN$1139,3,))*$F240)</f>
        <v>0</v>
      </c>
      <c r="Y240" s="64">
        <f>IF(VLOOKUP($E240,$D$6:$AN$1139,3,)=0,0,(VLOOKUP($E240,$D$6:$AN$1139,Y$2,)/VLOOKUP($E240,$D$6:$AN$1139,3,))*$F240)</f>
        <v>0</v>
      </c>
      <c r="Z240" s="64">
        <f>IF(VLOOKUP($E240,$D$6:$AN$1139,3,)=0,0,(VLOOKUP($E240,$D$6:$AN$1139,Z$2,)/VLOOKUP($E240,$D$6:$AN$1139,3,))*$F240)</f>
        <v>0</v>
      </c>
      <c r="AA240" s="64">
        <f t="shared" si="42"/>
        <v>9657350.3599815425</v>
      </c>
      <c r="AB240" s="59" t="str">
        <f t="shared" si="43"/>
        <v>ok</v>
      </c>
    </row>
    <row r="241" spans="1:28">
      <c r="A241" s="69" t="s">
        <v>1286</v>
      </c>
      <c r="C241" s="61" t="s">
        <v>99</v>
      </c>
      <c r="D241" s="61" t="s">
        <v>484</v>
      </c>
      <c r="E241" s="61" t="s">
        <v>192</v>
      </c>
      <c r="F241" s="80">
        <f>VLOOKUP(C241,'Functional Assignment'!$C$2:$AP$778,'Functional Assignment'!$J$2,)</f>
        <v>8755879.2584973108</v>
      </c>
      <c r="G241" s="80">
        <f>IF(VLOOKUP($E241,$D$6:$AN$1139,3,)=0,0,(VLOOKUP($E241,$D$6:$AN$1139,G$2,)/VLOOKUP($E241,$D$6:$AN$1139,3,))*$F241)</f>
        <v>4137505.5272486964</v>
      </c>
      <c r="H241" s="80">
        <f>IF(VLOOKUP($E241,$D$6:$AN$1139,3,)=0,0,(VLOOKUP($E241,$D$6:$AN$1139,H$2,)/VLOOKUP($E241,$D$6:$AN$1139,3,))*$F241)</f>
        <v>1205562.0540535201</v>
      </c>
      <c r="I241" s="80">
        <f>IF(VLOOKUP($E241,$D$6:$AN$1139,3,)=0,0,(VLOOKUP($E241,$D$6:$AN$1139,I$2,)/VLOOKUP($E241,$D$6:$AN$1139,3,))*$F241)</f>
        <v>0</v>
      </c>
      <c r="J241" s="80">
        <f>IF(VLOOKUP($E241,$D$6:$AN$1139,3,)=0,0,(VLOOKUP($E241,$D$6:$AN$1139,J$2,)/VLOOKUP($E241,$D$6:$AN$1139,3,))*$F241)</f>
        <v>102645.88764349265</v>
      </c>
      <c r="K241" s="80">
        <f>IF(VLOOKUP($E241,$D$6:$AN$1139,3,)=0,0,(VLOOKUP($E241,$D$6:$AN$1139,K$2,)/VLOOKUP($E241,$D$6:$AN$1139,3,))*$F241)</f>
        <v>1277957.5371334807</v>
      </c>
      <c r="L241" s="80">
        <f>IF(VLOOKUP($E241,$D$6:$AN$1139,3,)=0,0,(VLOOKUP($E241,$D$6:$AN$1139,L$2,)/VLOOKUP($E241,$D$6:$AN$1139,3,))*$F241)</f>
        <v>0</v>
      </c>
      <c r="M241" s="80">
        <f>IF(VLOOKUP($E241,$D$6:$AN$1139,3,)=0,0,(VLOOKUP($E241,$D$6:$AN$1139,M$2,)/VLOOKUP($E241,$D$6:$AN$1139,3,))*$F241)</f>
        <v>0</v>
      </c>
      <c r="N241" s="80">
        <f>IF(VLOOKUP($E241,$D$6:$AN$1139,3,)=0,0,(VLOOKUP($E241,$D$6:$AN$1139,N$2,)/VLOOKUP($E241,$D$6:$AN$1139,3,))*$F241)</f>
        <v>1073519.0139918793</v>
      </c>
      <c r="O241" s="80">
        <f>IF(VLOOKUP($E241,$D$6:$AN$1139,3,)=0,0,(VLOOKUP($E241,$D$6:$AN$1139,O$2,)/VLOOKUP($E241,$D$6:$AN$1139,3,))*$F241)</f>
        <v>627858.85497973079</v>
      </c>
      <c r="P241" s="80">
        <f>IF(VLOOKUP($E241,$D$6:$AN$1139,3,)=0,0,(VLOOKUP($E241,$D$6:$AN$1139,P$2,)/VLOOKUP($E241,$D$6:$AN$1139,3,))*$F241)</f>
        <v>240188.75169455624</v>
      </c>
      <c r="Q241" s="80">
        <f>IF(VLOOKUP($E241,$D$6:$AN$1139,3,)=0,0,(VLOOKUP($E241,$D$6:$AN$1139,Q$2,)/VLOOKUP($E241,$D$6:$AN$1139,3,))*$F241)</f>
        <v>52656.366202791898</v>
      </c>
      <c r="R241" s="80">
        <f>IF(VLOOKUP($E241,$D$6:$AN$1139,3,)=0,0,(VLOOKUP($E241,$D$6:$AN$1139,R$2,)/VLOOKUP($E241,$D$6:$AN$1139,3,))*$F241)</f>
        <v>36793.476115327467</v>
      </c>
      <c r="S241" s="80">
        <f>IF(VLOOKUP($E241,$D$6:$AN$1139,3,)=0,0,(VLOOKUP($E241,$D$6:$AN$1139,S$2,)/VLOOKUP($E241,$D$6:$AN$1139,3,))*$F241)</f>
        <v>0</v>
      </c>
      <c r="T241" s="80">
        <f>IF(VLOOKUP($E241,$D$6:$AN$1139,3,)=0,0,(VLOOKUP($E241,$D$6:$AN$1139,T$2,)/VLOOKUP($E241,$D$6:$AN$1139,3,))*$F241)</f>
        <v>0</v>
      </c>
      <c r="U241" s="80">
        <f>IF(VLOOKUP($E241,$D$6:$AN$1139,3,)=0,0,(VLOOKUP($E241,$D$6:$AN$1139,U$2,)/VLOOKUP($E241,$D$6:$AN$1139,3,))*$F241)</f>
        <v>1191.7894338360693</v>
      </c>
      <c r="V241" s="80">
        <f>IF(VLOOKUP($E241,$D$6:$AN$1139,3,)=0,0,(VLOOKUP($E241,$D$6:$AN$1139,V$2,)/VLOOKUP($E241,$D$6:$AN$1139,3,))*$F241)</f>
        <v>0</v>
      </c>
      <c r="W241" s="80">
        <f>IF(VLOOKUP($E241,$D$6:$AN$1139,3,)=0,0,(VLOOKUP($E241,$D$6:$AN$1139,W$2,)/VLOOKUP($E241,$D$6:$AN$1139,3,))*$F241)</f>
        <v>0</v>
      </c>
      <c r="X241" s="64">
        <f>IF(VLOOKUP($E241,$D$6:$AN$1139,3,)=0,0,(VLOOKUP($E241,$D$6:$AN$1139,X$2,)/VLOOKUP($E241,$D$6:$AN$1139,3,))*$F241)</f>
        <v>0</v>
      </c>
      <c r="Y241" s="64">
        <f>IF(VLOOKUP($E241,$D$6:$AN$1139,3,)=0,0,(VLOOKUP($E241,$D$6:$AN$1139,Y$2,)/VLOOKUP($E241,$D$6:$AN$1139,3,))*$F241)</f>
        <v>0</v>
      </c>
      <c r="Z241" s="64">
        <f>IF(VLOOKUP($E241,$D$6:$AN$1139,3,)=0,0,(VLOOKUP($E241,$D$6:$AN$1139,Z$2,)/VLOOKUP($E241,$D$6:$AN$1139,3,))*$F241)</f>
        <v>0</v>
      </c>
      <c r="AA241" s="64">
        <f t="shared" si="42"/>
        <v>8755879.2584973127</v>
      </c>
      <c r="AB241" s="59" t="str">
        <f t="shared" si="43"/>
        <v>ok</v>
      </c>
    </row>
    <row r="242" spans="1:28">
      <c r="A242" s="69" t="s">
        <v>1287</v>
      </c>
      <c r="C242" s="61" t="s">
        <v>99</v>
      </c>
      <c r="D242" s="61" t="s">
        <v>485</v>
      </c>
      <c r="E242" s="61" t="s">
        <v>1114</v>
      </c>
      <c r="F242" s="80">
        <f>VLOOKUP(C242,'Functional Assignment'!$C$2:$AP$778,'Functional Assignment'!$K$2,)</f>
        <v>16435756.251113247</v>
      </c>
      <c r="G242" s="80">
        <f>IF(VLOOKUP($E242,$D$6:$AN$1139,3,)=0,0,(VLOOKUP($E242,$D$6:$AN$1139,G$2,)/VLOOKUP($E242,$D$6:$AN$1139,3,))*$F242)</f>
        <v>5867424.6368302926</v>
      </c>
      <c r="H242" s="80">
        <f>IF(VLOOKUP($E242,$D$6:$AN$1139,3,)=0,0,(VLOOKUP($E242,$D$6:$AN$1139,H$2,)/VLOOKUP($E242,$D$6:$AN$1139,3,))*$F242)</f>
        <v>1904235.6787230887</v>
      </c>
      <c r="I242" s="80">
        <f>IF(VLOOKUP($E242,$D$6:$AN$1139,3,)=0,0,(VLOOKUP($E242,$D$6:$AN$1139,I$2,)/VLOOKUP($E242,$D$6:$AN$1139,3,))*$F242)</f>
        <v>0</v>
      </c>
      <c r="J242" s="80">
        <f>IF(VLOOKUP($E242,$D$6:$AN$1139,3,)=0,0,(VLOOKUP($E242,$D$6:$AN$1139,J$2,)/VLOOKUP($E242,$D$6:$AN$1139,3,))*$F242)</f>
        <v>219302.07981564139</v>
      </c>
      <c r="K242" s="80">
        <f>IF(VLOOKUP($E242,$D$6:$AN$1139,3,)=0,0,(VLOOKUP($E242,$D$6:$AN$1139,K$2,)/VLOOKUP($E242,$D$6:$AN$1139,3,))*$F242)</f>
        <v>2703243.8365925546</v>
      </c>
      <c r="L242" s="80">
        <f>IF(VLOOKUP($E242,$D$6:$AN$1139,3,)=0,0,(VLOOKUP($E242,$D$6:$AN$1139,L$2,)/VLOOKUP($E242,$D$6:$AN$1139,3,))*$F242)</f>
        <v>0</v>
      </c>
      <c r="M242" s="80">
        <f>IF(VLOOKUP($E242,$D$6:$AN$1139,3,)=0,0,(VLOOKUP($E242,$D$6:$AN$1139,M$2,)/VLOOKUP($E242,$D$6:$AN$1139,3,))*$F242)</f>
        <v>0</v>
      </c>
      <c r="N242" s="80">
        <f>IF(VLOOKUP($E242,$D$6:$AN$1139,3,)=0,0,(VLOOKUP($E242,$D$6:$AN$1139,N$2,)/VLOOKUP($E242,$D$6:$AN$1139,3,))*$F242)</f>
        <v>2749674.2261482663</v>
      </c>
      <c r="O242" s="80">
        <f>IF(VLOOKUP($E242,$D$6:$AN$1139,3,)=0,0,(VLOOKUP($E242,$D$6:$AN$1139,O$2,)/VLOOKUP($E242,$D$6:$AN$1139,3,))*$F242)</f>
        <v>1430617.2953288842</v>
      </c>
      <c r="P242" s="80">
        <f>IF(VLOOKUP($E242,$D$6:$AN$1139,3,)=0,0,(VLOOKUP($E242,$D$6:$AN$1139,P$2,)/VLOOKUP($E242,$D$6:$AN$1139,3,))*$F242)</f>
        <v>1157565.1671428599</v>
      </c>
      <c r="Q242" s="80">
        <f>IF(VLOOKUP($E242,$D$6:$AN$1139,3,)=0,0,(VLOOKUP($E242,$D$6:$AN$1139,Q$2,)/VLOOKUP($E242,$D$6:$AN$1139,3,))*$F242)</f>
        <v>147873.79458774597</v>
      </c>
      <c r="R242" s="80">
        <f>IF(VLOOKUP($E242,$D$6:$AN$1139,3,)=0,0,(VLOOKUP($E242,$D$6:$AN$1139,R$2,)/VLOOKUP($E242,$D$6:$AN$1139,3,))*$F242)</f>
        <v>77482.708875140452</v>
      </c>
      <c r="S242" s="80">
        <f>IF(VLOOKUP($E242,$D$6:$AN$1139,3,)=0,0,(VLOOKUP($E242,$D$6:$AN$1139,S$2,)/VLOOKUP($E242,$D$6:$AN$1139,3,))*$F242)</f>
        <v>169335.07940273295</v>
      </c>
      <c r="T242" s="80">
        <f>IF(VLOOKUP($E242,$D$6:$AN$1139,3,)=0,0,(VLOOKUP($E242,$D$6:$AN$1139,T$2,)/VLOOKUP($E242,$D$6:$AN$1139,3,))*$F242)</f>
        <v>4733.9560651603797</v>
      </c>
      <c r="U242" s="80">
        <f>IF(VLOOKUP($E242,$D$6:$AN$1139,3,)=0,0,(VLOOKUP($E242,$D$6:$AN$1139,U$2,)/VLOOKUP($E242,$D$6:$AN$1139,3,))*$F242)</f>
        <v>4267.7916008792336</v>
      </c>
      <c r="V242" s="80">
        <f>IF(VLOOKUP($E242,$D$6:$AN$1139,3,)=0,0,(VLOOKUP($E242,$D$6:$AN$1139,V$2,)/VLOOKUP($E242,$D$6:$AN$1139,3,))*$F242)</f>
        <v>0</v>
      </c>
      <c r="W242" s="80">
        <f>IF(VLOOKUP($E242,$D$6:$AN$1139,3,)=0,0,(VLOOKUP($E242,$D$6:$AN$1139,W$2,)/VLOOKUP($E242,$D$6:$AN$1139,3,))*$F242)</f>
        <v>0</v>
      </c>
      <c r="X242" s="64">
        <f>IF(VLOOKUP($E242,$D$6:$AN$1139,3,)=0,0,(VLOOKUP($E242,$D$6:$AN$1139,X$2,)/VLOOKUP($E242,$D$6:$AN$1139,3,))*$F242)</f>
        <v>0</v>
      </c>
      <c r="Y242" s="64">
        <f>IF(VLOOKUP($E242,$D$6:$AN$1139,3,)=0,0,(VLOOKUP($E242,$D$6:$AN$1139,Y$2,)/VLOOKUP($E242,$D$6:$AN$1139,3,))*$F242)</f>
        <v>0</v>
      </c>
      <c r="Z242" s="64">
        <f>IF(VLOOKUP($E242,$D$6:$AN$1139,3,)=0,0,(VLOOKUP($E242,$D$6:$AN$1139,Z$2,)/VLOOKUP($E242,$D$6:$AN$1139,3,))*$F242)</f>
        <v>0</v>
      </c>
      <c r="AA242" s="64">
        <f t="shared" si="42"/>
        <v>16435756.251113247</v>
      </c>
      <c r="AB242" s="59" t="str">
        <f t="shared" si="43"/>
        <v>ok</v>
      </c>
    </row>
    <row r="243" spans="1:28">
      <c r="A243" s="69" t="s">
        <v>1288</v>
      </c>
      <c r="C243" s="61" t="s">
        <v>99</v>
      </c>
      <c r="D243" s="61" t="s">
        <v>486</v>
      </c>
      <c r="E243" s="61" t="s">
        <v>1114</v>
      </c>
      <c r="F243" s="80">
        <f>VLOOKUP(C243,'Functional Assignment'!$C$2:$AP$778,'Functional Assignment'!$L$2,)</f>
        <v>0</v>
      </c>
      <c r="G243" s="80">
        <f>IF(VLOOKUP($E243,$D$6:$AN$1139,3,)=0,0,(VLOOKUP($E243,$D$6:$AN$1139,G$2,)/VLOOKUP($E243,$D$6:$AN$1139,3,))*$F243)</f>
        <v>0</v>
      </c>
      <c r="H243" s="80">
        <f>IF(VLOOKUP($E243,$D$6:$AN$1139,3,)=0,0,(VLOOKUP($E243,$D$6:$AN$1139,H$2,)/VLOOKUP($E243,$D$6:$AN$1139,3,))*$F243)</f>
        <v>0</v>
      </c>
      <c r="I243" s="80">
        <f>IF(VLOOKUP($E243,$D$6:$AN$1139,3,)=0,0,(VLOOKUP($E243,$D$6:$AN$1139,I$2,)/VLOOKUP($E243,$D$6:$AN$1139,3,))*$F243)</f>
        <v>0</v>
      </c>
      <c r="J243" s="80">
        <f>IF(VLOOKUP($E243,$D$6:$AN$1139,3,)=0,0,(VLOOKUP($E243,$D$6:$AN$1139,J$2,)/VLOOKUP($E243,$D$6:$AN$1139,3,))*$F243)</f>
        <v>0</v>
      </c>
      <c r="K243" s="80">
        <f>IF(VLOOKUP($E243,$D$6:$AN$1139,3,)=0,0,(VLOOKUP($E243,$D$6:$AN$1139,K$2,)/VLOOKUP($E243,$D$6:$AN$1139,3,))*$F243)</f>
        <v>0</v>
      </c>
      <c r="L243" s="80">
        <f>IF(VLOOKUP($E243,$D$6:$AN$1139,3,)=0,0,(VLOOKUP($E243,$D$6:$AN$1139,L$2,)/VLOOKUP($E243,$D$6:$AN$1139,3,))*$F243)</f>
        <v>0</v>
      </c>
      <c r="M243" s="80">
        <f>IF(VLOOKUP($E243,$D$6:$AN$1139,3,)=0,0,(VLOOKUP($E243,$D$6:$AN$1139,M$2,)/VLOOKUP($E243,$D$6:$AN$1139,3,))*$F243)</f>
        <v>0</v>
      </c>
      <c r="N243" s="80">
        <f>IF(VLOOKUP($E243,$D$6:$AN$1139,3,)=0,0,(VLOOKUP($E243,$D$6:$AN$1139,N$2,)/VLOOKUP($E243,$D$6:$AN$1139,3,))*$F243)</f>
        <v>0</v>
      </c>
      <c r="O243" s="80">
        <f>IF(VLOOKUP($E243,$D$6:$AN$1139,3,)=0,0,(VLOOKUP($E243,$D$6:$AN$1139,O$2,)/VLOOKUP($E243,$D$6:$AN$1139,3,))*$F243)</f>
        <v>0</v>
      </c>
      <c r="P243" s="80">
        <f>IF(VLOOKUP($E243,$D$6:$AN$1139,3,)=0,0,(VLOOKUP($E243,$D$6:$AN$1139,P$2,)/VLOOKUP($E243,$D$6:$AN$1139,3,))*$F243)</f>
        <v>0</v>
      </c>
      <c r="Q243" s="80">
        <f>IF(VLOOKUP($E243,$D$6:$AN$1139,3,)=0,0,(VLOOKUP($E243,$D$6:$AN$1139,Q$2,)/VLOOKUP($E243,$D$6:$AN$1139,3,))*$F243)</f>
        <v>0</v>
      </c>
      <c r="R243" s="80">
        <f>IF(VLOOKUP($E243,$D$6:$AN$1139,3,)=0,0,(VLOOKUP($E243,$D$6:$AN$1139,R$2,)/VLOOKUP($E243,$D$6:$AN$1139,3,))*$F243)</f>
        <v>0</v>
      </c>
      <c r="S243" s="80">
        <f>IF(VLOOKUP($E243,$D$6:$AN$1139,3,)=0,0,(VLOOKUP($E243,$D$6:$AN$1139,S$2,)/VLOOKUP($E243,$D$6:$AN$1139,3,))*$F243)</f>
        <v>0</v>
      </c>
      <c r="T243" s="80">
        <f>IF(VLOOKUP($E243,$D$6:$AN$1139,3,)=0,0,(VLOOKUP($E243,$D$6:$AN$1139,T$2,)/VLOOKUP($E243,$D$6:$AN$1139,3,))*$F243)</f>
        <v>0</v>
      </c>
      <c r="U243" s="80">
        <f>IF(VLOOKUP($E243,$D$6:$AN$1139,3,)=0,0,(VLOOKUP($E243,$D$6:$AN$1139,U$2,)/VLOOKUP($E243,$D$6:$AN$1139,3,))*$F243)</f>
        <v>0</v>
      </c>
      <c r="V243" s="80">
        <f>IF(VLOOKUP($E243,$D$6:$AN$1139,3,)=0,0,(VLOOKUP($E243,$D$6:$AN$1139,V$2,)/VLOOKUP($E243,$D$6:$AN$1139,3,))*$F243)</f>
        <v>0</v>
      </c>
      <c r="W243" s="80">
        <f>IF(VLOOKUP($E243,$D$6:$AN$1139,3,)=0,0,(VLOOKUP($E243,$D$6:$AN$1139,W$2,)/VLOOKUP($E243,$D$6:$AN$1139,3,))*$F243)</f>
        <v>0</v>
      </c>
      <c r="X243" s="64">
        <f>IF(VLOOKUP($E243,$D$6:$AN$1139,3,)=0,0,(VLOOKUP($E243,$D$6:$AN$1139,X$2,)/VLOOKUP($E243,$D$6:$AN$1139,3,))*$F243)</f>
        <v>0</v>
      </c>
      <c r="Y243" s="64">
        <f>IF(VLOOKUP($E243,$D$6:$AN$1139,3,)=0,0,(VLOOKUP($E243,$D$6:$AN$1139,Y$2,)/VLOOKUP($E243,$D$6:$AN$1139,3,))*$F243)</f>
        <v>0</v>
      </c>
      <c r="Z243" s="64">
        <f>IF(VLOOKUP($E243,$D$6:$AN$1139,3,)=0,0,(VLOOKUP($E243,$D$6:$AN$1139,Z$2,)/VLOOKUP($E243,$D$6:$AN$1139,3,))*$F243)</f>
        <v>0</v>
      </c>
      <c r="AA243" s="64">
        <f t="shared" si="42"/>
        <v>0</v>
      </c>
      <c r="AB243" s="59" t="str">
        <f t="shared" si="43"/>
        <v>ok</v>
      </c>
    </row>
    <row r="244" spans="1:28">
      <c r="A244" s="69" t="s">
        <v>1288</v>
      </c>
      <c r="C244" s="61" t="s">
        <v>99</v>
      </c>
      <c r="D244" s="61" t="s">
        <v>487</v>
      </c>
      <c r="E244" s="61" t="s">
        <v>1114</v>
      </c>
      <c r="F244" s="80">
        <f>VLOOKUP(C244,'Functional Assignment'!$C$2:$AP$778,'Functional Assignment'!$M$2,)</f>
        <v>0</v>
      </c>
      <c r="G244" s="80">
        <f>IF(VLOOKUP($E244,$D$6:$AN$1139,3,)=0,0,(VLOOKUP($E244,$D$6:$AN$1139,G$2,)/VLOOKUP($E244,$D$6:$AN$1139,3,))*$F244)</f>
        <v>0</v>
      </c>
      <c r="H244" s="80">
        <f>IF(VLOOKUP($E244,$D$6:$AN$1139,3,)=0,0,(VLOOKUP($E244,$D$6:$AN$1139,H$2,)/VLOOKUP($E244,$D$6:$AN$1139,3,))*$F244)</f>
        <v>0</v>
      </c>
      <c r="I244" s="80">
        <f>IF(VLOOKUP($E244,$D$6:$AN$1139,3,)=0,0,(VLOOKUP($E244,$D$6:$AN$1139,I$2,)/VLOOKUP($E244,$D$6:$AN$1139,3,))*$F244)</f>
        <v>0</v>
      </c>
      <c r="J244" s="80">
        <f>IF(VLOOKUP($E244,$D$6:$AN$1139,3,)=0,0,(VLOOKUP($E244,$D$6:$AN$1139,J$2,)/VLOOKUP($E244,$D$6:$AN$1139,3,))*$F244)</f>
        <v>0</v>
      </c>
      <c r="K244" s="80">
        <f>IF(VLOOKUP($E244,$D$6:$AN$1139,3,)=0,0,(VLOOKUP($E244,$D$6:$AN$1139,K$2,)/VLOOKUP($E244,$D$6:$AN$1139,3,))*$F244)</f>
        <v>0</v>
      </c>
      <c r="L244" s="80">
        <f>IF(VLOOKUP($E244,$D$6:$AN$1139,3,)=0,0,(VLOOKUP($E244,$D$6:$AN$1139,L$2,)/VLOOKUP($E244,$D$6:$AN$1139,3,))*$F244)</f>
        <v>0</v>
      </c>
      <c r="M244" s="80">
        <f>IF(VLOOKUP($E244,$D$6:$AN$1139,3,)=0,0,(VLOOKUP($E244,$D$6:$AN$1139,M$2,)/VLOOKUP($E244,$D$6:$AN$1139,3,))*$F244)</f>
        <v>0</v>
      </c>
      <c r="N244" s="80">
        <f>IF(VLOOKUP($E244,$D$6:$AN$1139,3,)=0,0,(VLOOKUP($E244,$D$6:$AN$1139,N$2,)/VLOOKUP($E244,$D$6:$AN$1139,3,))*$F244)</f>
        <v>0</v>
      </c>
      <c r="O244" s="80">
        <f>IF(VLOOKUP($E244,$D$6:$AN$1139,3,)=0,0,(VLOOKUP($E244,$D$6:$AN$1139,O$2,)/VLOOKUP($E244,$D$6:$AN$1139,3,))*$F244)</f>
        <v>0</v>
      </c>
      <c r="P244" s="80">
        <f>IF(VLOOKUP($E244,$D$6:$AN$1139,3,)=0,0,(VLOOKUP($E244,$D$6:$AN$1139,P$2,)/VLOOKUP($E244,$D$6:$AN$1139,3,))*$F244)</f>
        <v>0</v>
      </c>
      <c r="Q244" s="80">
        <f>IF(VLOOKUP($E244,$D$6:$AN$1139,3,)=0,0,(VLOOKUP($E244,$D$6:$AN$1139,Q$2,)/VLOOKUP($E244,$D$6:$AN$1139,3,))*$F244)</f>
        <v>0</v>
      </c>
      <c r="R244" s="80">
        <f>IF(VLOOKUP($E244,$D$6:$AN$1139,3,)=0,0,(VLOOKUP($E244,$D$6:$AN$1139,R$2,)/VLOOKUP($E244,$D$6:$AN$1139,3,))*$F244)</f>
        <v>0</v>
      </c>
      <c r="S244" s="80">
        <f>IF(VLOOKUP($E244,$D$6:$AN$1139,3,)=0,0,(VLOOKUP($E244,$D$6:$AN$1139,S$2,)/VLOOKUP($E244,$D$6:$AN$1139,3,))*$F244)</f>
        <v>0</v>
      </c>
      <c r="T244" s="80">
        <f>IF(VLOOKUP($E244,$D$6:$AN$1139,3,)=0,0,(VLOOKUP($E244,$D$6:$AN$1139,T$2,)/VLOOKUP($E244,$D$6:$AN$1139,3,))*$F244)</f>
        <v>0</v>
      </c>
      <c r="U244" s="80">
        <f>IF(VLOOKUP($E244,$D$6:$AN$1139,3,)=0,0,(VLOOKUP($E244,$D$6:$AN$1139,U$2,)/VLOOKUP($E244,$D$6:$AN$1139,3,))*$F244)</f>
        <v>0</v>
      </c>
      <c r="V244" s="80">
        <f>IF(VLOOKUP($E244,$D$6:$AN$1139,3,)=0,0,(VLOOKUP($E244,$D$6:$AN$1139,V$2,)/VLOOKUP($E244,$D$6:$AN$1139,3,))*$F244)</f>
        <v>0</v>
      </c>
      <c r="W244" s="80">
        <f>IF(VLOOKUP($E244,$D$6:$AN$1139,3,)=0,0,(VLOOKUP($E244,$D$6:$AN$1139,W$2,)/VLOOKUP($E244,$D$6:$AN$1139,3,))*$F244)</f>
        <v>0</v>
      </c>
      <c r="X244" s="64">
        <f>IF(VLOOKUP($E244,$D$6:$AN$1139,3,)=0,0,(VLOOKUP($E244,$D$6:$AN$1139,X$2,)/VLOOKUP($E244,$D$6:$AN$1139,3,))*$F244)</f>
        <v>0</v>
      </c>
      <c r="Y244" s="64">
        <f>IF(VLOOKUP($E244,$D$6:$AN$1139,3,)=0,0,(VLOOKUP($E244,$D$6:$AN$1139,Y$2,)/VLOOKUP($E244,$D$6:$AN$1139,3,))*$F244)</f>
        <v>0</v>
      </c>
      <c r="Z244" s="64">
        <f>IF(VLOOKUP($E244,$D$6:$AN$1139,3,)=0,0,(VLOOKUP($E244,$D$6:$AN$1139,Z$2,)/VLOOKUP($E244,$D$6:$AN$1139,3,))*$F244)</f>
        <v>0</v>
      </c>
      <c r="AA244" s="64">
        <f t="shared" si="42"/>
        <v>0</v>
      </c>
      <c r="AB244" s="59" t="str">
        <f t="shared" si="43"/>
        <v>ok</v>
      </c>
    </row>
    <row r="245" spans="1:28">
      <c r="A245" s="61" t="s">
        <v>392</v>
      </c>
      <c r="D245" s="61" t="s">
        <v>1130</v>
      </c>
      <c r="F245" s="77">
        <f>SUM(F239:F244)</f>
        <v>44759407.926601887</v>
      </c>
      <c r="G245" s="77">
        <f t="shared" ref="G245:P245" si="44">SUM(G239:G244)</f>
        <v>18600393.325259499</v>
      </c>
      <c r="H245" s="77">
        <f t="shared" si="44"/>
        <v>5050320.0893232031</v>
      </c>
      <c r="I245" s="77">
        <f t="shared" si="44"/>
        <v>0</v>
      </c>
      <c r="J245" s="77">
        <f t="shared" si="44"/>
        <v>548681.40047763125</v>
      </c>
      <c r="K245" s="77">
        <f t="shared" si="44"/>
        <v>6832940.5236206837</v>
      </c>
      <c r="L245" s="77">
        <f t="shared" si="44"/>
        <v>0</v>
      </c>
      <c r="M245" s="77">
        <f t="shared" si="44"/>
        <v>0</v>
      </c>
      <c r="N245" s="77">
        <f t="shared" si="44"/>
        <v>6533507.2157141287</v>
      </c>
      <c r="O245" s="77">
        <f>SUM(O239:O244)</f>
        <v>3511818.7558280956</v>
      </c>
      <c r="P245" s="77">
        <f t="shared" si="44"/>
        <v>2617962.5001474293</v>
      </c>
      <c r="Q245" s="77">
        <f t="shared" ref="Q245:W245" si="45">SUM(Q239:Q244)</f>
        <v>367628.74690670811</v>
      </c>
      <c r="R245" s="77">
        <f t="shared" si="45"/>
        <v>211167.14931467851</v>
      </c>
      <c r="S245" s="77">
        <f t="shared" si="45"/>
        <v>461690.0705381413</v>
      </c>
      <c r="T245" s="77">
        <f t="shared" si="45"/>
        <v>11951.575801878796</v>
      </c>
      <c r="U245" s="77">
        <f t="shared" si="45"/>
        <v>11346.573669806834</v>
      </c>
      <c r="V245" s="77">
        <f t="shared" si="45"/>
        <v>0</v>
      </c>
      <c r="W245" s="77">
        <f t="shared" si="45"/>
        <v>0</v>
      </c>
      <c r="X245" s="63">
        <f>SUM(X239:X244)</f>
        <v>0</v>
      </c>
      <c r="Y245" s="63">
        <f>SUM(Y239:Y244)</f>
        <v>0</v>
      </c>
      <c r="Z245" s="63">
        <f>SUM(Z239:Z244)</f>
        <v>0</v>
      </c>
      <c r="AA245" s="65">
        <f t="shared" si="42"/>
        <v>44759407.926601887</v>
      </c>
      <c r="AB245" s="59" t="str">
        <f t="shared" si="43"/>
        <v>ok</v>
      </c>
    </row>
    <row r="246" spans="1:28">
      <c r="F246" s="80"/>
      <c r="G246" s="80"/>
    </row>
    <row r="247" spans="1:28" ht="15">
      <c r="A247" s="66" t="s">
        <v>1154</v>
      </c>
      <c r="F247" s="80"/>
      <c r="G247" s="80"/>
    </row>
    <row r="248" spans="1:28">
      <c r="A248" s="69" t="s">
        <v>362</v>
      </c>
      <c r="C248" s="61" t="s">
        <v>99</v>
      </c>
      <c r="D248" s="61" t="s">
        <v>488</v>
      </c>
      <c r="E248" s="61" t="s">
        <v>880</v>
      </c>
      <c r="F248" s="77">
        <f>VLOOKUP(C248,'Functional Assignment'!$C$2:$AP$778,'Functional Assignment'!$N$2,)</f>
        <v>1520828.7802882479</v>
      </c>
      <c r="G248" s="77">
        <f>IF(VLOOKUP($E248,$D$6:$AN$1139,3,)=0,0,(VLOOKUP($E248,$D$6:$AN$1139,G$2,)/VLOOKUP($E248,$D$6:$AN$1139,3,))*$F248)</f>
        <v>542922.88559921633</v>
      </c>
      <c r="H248" s="77">
        <f>IF(VLOOKUP($E248,$D$6:$AN$1139,3,)=0,0,(VLOOKUP($E248,$D$6:$AN$1139,H$2,)/VLOOKUP($E248,$D$6:$AN$1139,3,))*$F248)</f>
        <v>176202.20521328592</v>
      </c>
      <c r="I248" s="77">
        <f>IF(VLOOKUP($E248,$D$6:$AN$1139,3,)=0,0,(VLOOKUP($E248,$D$6:$AN$1139,I$2,)/VLOOKUP($E248,$D$6:$AN$1139,3,))*$F248)</f>
        <v>0</v>
      </c>
      <c r="J248" s="77">
        <f>IF(VLOOKUP($E248,$D$6:$AN$1139,3,)=0,0,(VLOOKUP($E248,$D$6:$AN$1139,J$2,)/VLOOKUP($E248,$D$6:$AN$1139,3,))*$F248)</f>
        <v>20292.400661054216</v>
      </c>
      <c r="K248" s="77">
        <f>IF(VLOOKUP($E248,$D$6:$AN$1139,3,)=0,0,(VLOOKUP($E248,$D$6:$AN$1139,K$2,)/VLOOKUP($E248,$D$6:$AN$1139,3,))*$F248)</f>
        <v>250135.8021728537</v>
      </c>
      <c r="L248" s="77">
        <f>IF(VLOOKUP($E248,$D$6:$AN$1139,3,)=0,0,(VLOOKUP($E248,$D$6:$AN$1139,L$2,)/VLOOKUP($E248,$D$6:$AN$1139,3,))*$F248)</f>
        <v>0</v>
      </c>
      <c r="M248" s="77">
        <f>IF(VLOOKUP($E248,$D$6:$AN$1139,3,)=0,0,(VLOOKUP($E248,$D$6:$AN$1139,M$2,)/VLOOKUP($E248,$D$6:$AN$1139,3,))*$F248)</f>
        <v>0</v>
      </c>
      <c r="N248" s="77">
        <f>IF(VLOOKUP($E248,$D$6:$AN$1139,3,)=0,0,(VLOOKUP($E248,$D$6:$AN$1139,N$2,)/VLOOKUP($E248,$D$6:$AN$1139,3,))*$F248)</f>
        <v>254432.07858019255</v>
      </c>
      <c r="O248" s="77">
        <f>IF(VLOOKUP($E248,$D$6:$AN$1139,3,)=0,0,(VLOOKUP($E248,$D$6:$AN$1139,O$2,)/VLOOKUP($E248,$D$6:$AN$1139,3,))*$F248)</f>
        <v>132377.48105275215</v>
      </c>
      <c r="P248" s="77">
        <f>IF(VLOOKUP($E248,$D$6:$AN$1139,3,)=0,0,(VLOOKUP($E248,$D$6:$AN$1139,P$2,)/VLOOKUP($E248,$D$6:$AN$1139,3,))*$F248)</f>
        <v>107111.49042601482</v>
      </c>
      <c r="Q248" s="77">
        <f>IF(VLOOKUP($E248,$D$6:$AN$1139,3,)=0,0,(VLOOKUP($E248,$D$6:$AN$1139,Q$2,)/VLOOKUP($E248,$D$6:$AN$1139,3,))*$F248)</f>
        <v>13683.011789072489</v>
      </c>
      <c r="R248" s="77">
        <f>IF(VLOOKUP($E248,$D$6:$AN$1139,3,)=0,0,(VLOOKUP($E248,$D$6:$AN$1139,R$2,)/VLOOKUP($E248,$D$6:$AN$1139,3,))*$F248)</f>
        <v>7169.6130922145603</v>
      </c>
      <c r="S248" s="77">
        <f>IF(VLOOKUP($E248,$D$6:$AN$1139,3,)=0,0,(VLOOKUP($E248,$D$6:$AN$1139,S$2,)/VLOOKUP($E248,$D$6:$AN$1139,3,))*$F248)</f>
        <v>15668.861652069159</v>
      </c>
      <c r="T248" s="77">
        <f>IF(VLOOKUP($E248,$D$6:$AN$1139,3,)=0,0,(VLOOKUP($E248,$D$6:$AN$1139,T$2,)/VLOOKUP($E248,$D$6:$AN$1139,3,))*$F248)</f>
        <v>438.04632217658934</v>
      </c>
      <c r="U248" s="77">
        <f>IF(VLOOKUP($E248,$D$6:$AN$1139,3,)=0,0,(VLOOKUP($E248,$D$6:$AN$1139,U$2,)/VLOOKUP($E248,$D$6:$AN$1139,3,))*$F248)</f>
        <v>394.90372734556405</v>
      </c>
      <c r="V248" s="77">
        <f>IF(VLOOKUP($E248,$D$6:$AN$1139,3,)=0,0,(VLOOKUP($E248,$D$6:$AN$1139,V$2,)/VLOOKUP($E248,$D$6:$AN$1139,3,))*$F248)</f>
        <v>0</v>
      </c>
      <c r="W248" s="77">
        <f>IF(VLOOKUP($E248,$D$6:$AN$1139,3,)=0,0,(VLOOKUP($E248,$D$6:$AN$1139,W$2,)/VLOOKUP($E248,$D$6:$AN$1139,3,))*$F248)</f>
        <v>0</v>
      </c>
      <c r="X248" s="63">
        <f>IF(VLOOKUP($E248,$D$6:$AN$1139,3,)=0,0,(VLOOKUP($E248,$D$6:$AN$1139,X$2,)/VLOOKUP($E248,$D$6:$AN$1139,3,))*$F248)</f>
        <v>0</v>
      </c>
      <c r="Y248" s="63">
        <f>IF(VLOOKUP($E248,$D$6:$AN$1139,3,)=0,0,(VLOOKUP($E248,$D$6:$AN$1139,Y$2,)/VLOOKUP($E248,$D$6:$AN$1139,3,))*$F248)</f>
        <v>0</v>
      </c>
      <c r="Z248" s="63">
        <f>IF(VLOOKUP($E248,$D$6:$AN$1139,3,)=0,0,(VLOOKUP($E248,$D$6:$AN$1139,Z$2,)/VLOOKUP($E248,$D$6:$AN$1139,3,))*$F248)</f>
        <v>0</v>
      </c>
      <c r="AA248" s="65">
        <f>SUM(G248:Z248)</f>
        <v>1520828.7802882483</v>
      </c>
      <c r="AB248" s="59" t="str">
        <f>IF(ABS(F248-AA248)&lt;0.01,"ok","err")</f>
        <v>ok</v>
      </c>
    </row>
    <row r="249" spans="1:28">
      <c r="A249" s="69" t="s">
        <v>364</v>
      </c>
      <c r="C249" s="61" t="s">
        <v>99</v>
      </c>
      <c r="D249" s="61" t="s">
        <v>489</v>
      </c>
      <c r="E249" s="61" t="s">
        <v>189</v>
      </c>
      <c r="F249" s="80">
        <f>VLOOKUP(C249,'Functional Assignment'!$C$2:$AP$778,'Functional Assignment'!$O$2,)</f>
        <v>1481993.0255541997</v>
      </c>
      <c r="G249" s="80">
        <f>IF(VLOOKUP($E249,$D$6:$AN$1139,3,)=0,0,(VLOOKUP($E249,$D$6:$AN$1139,G$2,)/VLOOKUP($E249,$D$6:$AN$1139,3,))*$F249)</f>
        <v>776115.56505733775</v>
      </c>
      <c r="H249" s="80">
        <f>IF(VLOOKUP($E249,$D$6:$AN$1139,3,)=0,0,(VLOOKUP($E249,$D$6:$AN$1139,H$2,)/VLOOKUP($E249,$D$6:$AN$1139,3,))*$F249)</f>
        <v>121585.5410251709</v>
      </c>
      <c r="I249" s="80">
        <f>IF(VLOOKUP($E249,$D$6:$AN$1139,3,)=0,0,(VLOOKUP($E249,$D$6:$AN$1139,I$2,)/VLOOKUP($E249,$D$6:$AN$1139,3,))*$F249)</f>
        <v>0</v>
      </c>
      <c r="J249" s="80">
        <f>IF(VLOOKUP($E249,$D$6:$AN$1139,3,)=0,0,(VLOOKUP($E249,$D$6:$AN$1139,J$2,)/VLOOKUP($E249,$D$6:$AN$1139,3,))*$F249)</f>
        <v>14501.549425480225</v>
      </c>
      <c r="K249" s="80">
        <f>IF(VLOOKUP($E249,$D$6:$AN$1139,3,)=0,0,(VLOOKUP($E249,$D$6:$AN$1139,K$2,)/VLOOKUP($E249,$D$6:$AN$1139,3,))*$F249)</f>
        <v>187485.01236822794</v>
      </c>
      <c r="L249" s="80">
        <f>IF(VLOOKUP($E249,$D$6:$AN$1139,3,)=0,0,(VLOOKUP($E249,$D$6:$AN$1139,L$2,)/VLOOKUP($E249,$D$6:$AN$1139,3,))*$F249)</f>
        <v>0</v>
      </c>
      <c r="M249" s="80">
        <f>IF(VLOOKUP($E249,$D$6:$AN$1139,3,)=0,0,(VLOOKUP($E249,$D$6:$AN$1139,M$2,)/VLOOKUP($E249,$D$6:$AN$1139,3,))*$F249)</f>
        <v>0</v>
      </c>
      <c r="N249" s="80">
        <f>IF(VLOOKUP($E249,$D$6:$AN$1139,3,)=0,0,(VLOOKUP($E249,$D$6:$AN$1139,N$2,)/VLOOKUP($E249,$D$6:$AN$1139,3,))*$F249)</f>
        <v>161485.9795972468</v>
      </c>
      <c r="O249" s="80">
        <f>IF(VLOOKUP($E249,$D$6:$AN$1139,3,)=0,0,(VLOOKUP($E249,$D$6:$AN$1139,O$2,)/VLOOKUP($E249,$D$6:$AN$1139,3,))*$F249)</f>
        <v>90648.869326520609</v>
      </c>
      <c r="P249" s="80">
        <f>IF(VLOOKUP($E249,$D$6:$AN$1139,3,)=0,0,(VLOOKUP($E249,$D$6:$AN$1139,P$2,)/VLOOKUP($E249,$D$6:$AN$1139,3,))*$F249)</f>
        <v>80138.691022955667</v>
      </c>
      <c r="Q249" s="80">
        <f>IF(VLOOKUP($E249,$D$6:$AN$1139,3,)=0,0,(VLOOKUP($E249,$D$6:$AN$1139,Q$2,)/VLOOKUP($E249,$D$6:$AN$1139,3,))*$F249)</f>
        <v>11959.522650840427</v>
      </c>
      <c r="R249" s="80">
        <f>IF(VLOOKUP($E249,$D$6:$AN$1139,3,)=0,0,(VLOOKUP($E249,$D$6:$AN$1139,R$2,)/VLOOKUP($E249,$D$6:$AN$1139,3,))*$F249)</f>
        <v>7699.0338984466853</v>
      </c>
      <c r="S249" s="80">
        <f>IF(VLOOKUP($E249,$D$6:$AN$1139,3,)=0,0,(VLOOKUP($E249,$D$6:$AN$1139,S$2,)/VLOOKUP($E249,$D$6:$AN$1139,3,))*$F249)</f>
        <v>29195.209930548983</v>
      </c>
      <c r="T249" s="80">
        <f>IF(VLOOKUP($E249,$D$6:$AN$1139,3,)=0,0,(VLOOKUP($E249,$D$6:$AN$1139,T$2,)/VLOOKUP($E249,$D$6:$AN$1139,3,))*$F249)</f>
        <v>669.5516951060182</v>
      </c>
      <c r="U249" s="80">
        <f>IF(VLOOKUP($E249,$D$6:$AN$1139,3,)=0,0,(VLOOKUP($E249,$D$6:$AN$1139,U$2,)/VLOOKUP($E249,$D$6:$AN$1139,3,))*$F249)</f>
        <v>508.49955631776811</v>
      </c>
      <c r="V249" s="80">
        <f>IF(VLOOKUP($E249,$D$6:$AN$1139,3,)=0,0,(VLOOKUP($E249,$D$6:$AN$1139,V$2,)/VLOOKUP($E249,$D$6:$AN$1139,3,))*$F249)</f>
        <v>0</v>
      </c>
      <c r="W249" s="80">
        <f>IF(VLOOKUP($E249,$D$6:$AN$1139,3,)=0,0,(VLOOKUP($E249,$D$6:$AN$1139,W$2,)/VLOOKUP($E249,$D$6:$AN$1139,3,))*$F249)</f>
        <v>0</v>
      </c>
      <c r="X249" s="64">
        <f>IF(VLOOKUP($E249,$D$6:$AN$1139,3,)=0,0,(VLOOKUP($E249,$D$6:$AN$1139,X$2,)/VLOOKUP($E249,$D$6:$AN$1139,3,))*$F249)</f>
        <v>0</v>
      </c>
      <c r="Y249" s="64">
        <f>IF(VLOOKUP($E249,$D$6:$AN$1139,3,)=0,0,(VLOOKUP($E249,$D$6:$AN$1139,Y$2,)/VLOOKUP($E249,$D$6:$AN$1139,3,))*$F249)</f>
        <v>0</v>
      </c>
      <c r="Z249" s="64">
        <f>IF(VLOOKUP($E249,$D$6:$AN$1139,3,)=0,0,(VLOOKUP($E249,$D$6:$AN$1139,Z$2,)/VLOOKUP($E249,$D$6:$AN$1139,3,))*$F249)</f>
        <v>0</v>
      </c>
      <c r="AA249" s="64">
        <f>SUM(G249:Z249)</f>
        <v>1481993.0255541997</v>
      </c>
      <c r="AB249" s="59" t="str">
        <f>IF(ABS(F249-AA249)&lt;0.01,"ok","err")</f>
        <v>ok</v>
      </c>
    </row>
    <row r="250" spans="1:28">
      <c r="A250" s="69" t="s">
        <v>363</v>
      </c>
      <c r="C250" s="61" t="s">
        <v>99</v>
      </c>
      <c r="D250" s="61" t="s">
        <v>490</v>
      </c>
      <c r="E250" s="61" t="s">
        <v>192</v>
      </c>
      <c r="F250" s="80">
        <f>VLOOKUP(C250,'Functional Assignment'!$C$2:$AP$778,'Functional Assignment'!$P$2,)</f>
        <v>1343655.5069451258</v>
      </c>
      <c r="G250" s="80">
        <f>IF(VLOOKUP($E250,$D$6:$AN$1139,3,)=0,0,(VLOOKUP($E250,$D$6:$AN$1139,G$2,)/VLOOKUP($E250,$D$6:$AN$1139,3,))*$F250)</f>
        <v>634931.33271663124</v>
      </c>
      <c r="H250" s="80">
        <f>IF(VLOOKUP($E250,$D$6:$AN$1139,3,)=0,0,(VLOOKUP($E250,$D$6:$AN$1139,H$2,)/VLOOKUP($E250,$D$6:$AN$1139,3,))*$F250)</f>
        <v>185002.56171543998</v>
      </c>
      <c r="I250" s="80">
        <f>IF(VLOOKUP($E250,$D$6:$AN$1139,3,)=0,0,(VLOOKUP($E250,$D$6:$AN$1139,I$2,)/VLOOKUP($E250,$D$6:$AN$1139,3,))*$F250)</f>
        <v>0</v>
      </c>
      <c r="J250" s="80">
        <f>IF(VLOOKUP($E250,$D$6:$AN$1139,3,)=0,0,(VLOOKUP($E250,$D$6:$AN$1139,J$2,)/VLOOKUP($E250,$D$6:$AN$1139,3,))*$F250)</f>
        <v>15751.783244795402</v>
      </c>
      <c r="K250" s="80">
        <f>IF(VLOOKUP($E250,$D$6:$AN$1139,3,)=0,0,(VLOOKUP($E250,$D$6:$AN$1139,K$2,)/VLOOKUP($E250,$D$6:$AN$1139,3,))*$F250)</f>
        <v>196112.19292968264</v>
      </c>
      <c r="L250" s="80">
        <f>IF(VLOOKUP($E250,$D$6:$AN$1139,3,)=0,0,(VLOOKUP($E250,$D$6:$AN$1139,L$2,)/VLOOKUP($E250,$D$6:$AN$1139,3,))*$F250)</f>
        <v>0</v>
      </c>
      <c r="M250" s="80">
        <f>IF(VLOOKUP($E250,$D$6:$AN$1139,3,)=0,0,(VLOOKUP($E250,$D$6:$AN$1139,M$2,)/VLOOKUP($E250,$D$6:$AN$1139,3,))*$F250)</f>
        <v>0</v>
      </c>
      <c r="N250" s="80">
        <f>IF(VLOOKUP($E250,$D$6:$AN$1139,3,)=0,0,(VLOOKUP($E250,$D$6:$AN$1139,N$2,)/VLOOKUP($E250,$D$6:$AN$1139,3,))*$F250)</f>
        <v>164739.56439733302</v>
      </c>
      <c r="O250" s="80">
        <f>IF(VLOOKUP($E250,$D$6:$AN$1139,3,)=0,0,(VLOOKUP($E250,$D$6:$AN$1139,O$2,)/VLOOKUP($E250,$D$6:$AN$1139,3,))*$F250)</f>
        <v>96349.662115208281</v>
      </c>
      <c r="P250" s="80">
        <f>IF(VLOOKUP($E250,$D$6:$AN$1139,3,)=0,0,(VLOOKUP($E250,$D$6:$AN$1139,P$2,)/VLOOKUP($E250,$D$6:$AN$1139,3,))*$F250)</f>
        <v>36858.76990679896</v>
      </c>
      <c r="Q250" s="80">
        <f>IF(VLOOKUP($E250,$D$6:$AN$1139,3,)=0,0,(VLOOKUP($E250,$D$6:$AN$1139,Q$2,)/VLOOKUP($E250,$D$6:$AN$1139,3,))*$F250)</f>
        <v>8080.5153126612477</v>
      </c>
      <c r="R250" s="80">
        <f>IF(VLOOKUP($E250,$D$6:$AN$1139,3,)=0,0,(VLOOKUP($E250,$D$6:$AN$1139,R$2,)/VLOOKUP($E250,$D$6:$AN$1139,3,))*$F250)</f>
        <v>5646.2355569871388</v>
      </c>
      <c r="S250" s="80">
        <f>IF(VLOOKUP($E250,$D$6:$AN$1139,3,)=0,0,(VLOOKUP($E250,$D$6:$AN$1139,S$2,)/VLOOKUP($E250,$D$6:$AN$1139,3,))*$F250)</f>
        <v>0</v>
      </c>
      <c r="T250" s="80">
        <f>IF(VLOOKUP($E250,$D$6:$AN$1139,3,)=0,0,(VLOOKUP($E250,$D$6:$AN$1139,T$2,)/VLOOKUP($E250,$D$6:$AN$1139,3,))*$F250)</f>
        <v>0</v>
      </c>
      <c r="U250" s="80">
        <f>IF(VLOOKUP($E250,$D$6:$AN$1139,3,)=0,0,(VLOOKUP($E250,$D$6:$AN$1139,U$2,)/VLOOKUP($E250,$D$6:$AN$1139,3,))*$F250)</f>
        <v>182.88904958788495</v>
      </c>
      <c r="V250" s="80">
        <f>IF(VLOOKUP($E250,$D$6:$AN$1139,3,)=0,0,(VLOOKUP($E250,$D$6:$AN$1139,V$2,)/VLOOKUP($E250,$D$6:$AN$1139,3,))*$F250)</f>
        <v>0</v>
      </c>
      <c r="W250" s="80">
        <f>IF(VLOOKUP($E250,$D$6:$AN$1139,3,)=0,0,(VLOOKUP($E250,$D$6:$AN$1139,W$2,)/VLOOKUP($E250,$D$6:$AN$1139,3,))*$F250)</f>
        <v>0</v>
      </c>
      <c r="X250" s="64">
        <f>IF(VLOOKUP($E250,$D$6:$AN$1139,3,)=0,0,(VLOOKUP($E250,$D$6:$AN$1139,X$2,)/VLOOKUP($E250,$D$6:$AN$1139,3,))*$F250)</f>
        <v>0</v>
      </c>
      <c r="Y250" s="64">
        <f>IF(VLOOKUP($E250,$D$6:$AN$1139,3,)=0,0,(VLOOKUP($E250,$D$6:$AN$1139,Y$2,)/VLOOKUP($E250,$D$6:$AN$1139,3,))*$F250)</f>
        <v>0</v>
      </c>
      <c r="Z250" s="64">
        <f>IF(VLOOKUP($E250,$D$6:$AN$1139,3,)=0,0,(VLOOKUP($E250,$D$6:$AN$1139,Z$2,)/VLOOKUP($E250,$D$6:$AN$1139,3,))*$F250)</f>
        <v>0</v>
      </c>
      <c r="AA250" s="64">
        <f>SUM(G250:Z250)</f>
        <v>1343655.5069451255</v>
      </c>
      <c r="AB250" s="59" t="str">
        <f>IF(ABS(F250-AA250)&lt;0.01,"ok","err")</f>
        <v>ok</v>
      </c>
    </row>
    <row r="251" spans="1:28">
      <c r="A251" s="61" t="s">
        <v>1156</v>
      </c>
      <c r="D251" s="61" t="s">
        <v>491</v>
      </c>
      <c r="F251" s="77">
        <f>SUM(F248:F250)</f>
        <v>4346477.3127875738</v>
      </c>
      <c r="G251" s="77">
        <f t="shared" ref="G251:W251" si="46">SUM(G248:G250)</f>
        <v>1953969.7833731854</v>
      </c>
      <c r="H251" s="77">
        <f t="shared" si="46"/>
        <v>482790.30795389682</v>
      </c>
      <c r="I251" s="77">
        <f t="shared" si="46"/>
        <v>0</v>
      </c>
      <c r="J251" s="77">
        <f t="shared" si="46"/>
        <v>50545.733331329844</v>
      </c>
      <c r="K251" s="77">
        <f t="shared" si="46"/>
        <v>633733.00747076434</v>
      </c>
      <c r="L251" s="77">
        <f t="shared" si="46"/>
        <v>0</v>
      </c>
      <c r="M251" s="77">
        <f t="shared" si="46"/>
        <v>0</v>
      </c>
      <c r="N251" s="77">
        <f t="shared" si="46"/>
        <v>580657.62257477245</v>
      </c>
      <c r="O251" s="77">
        <f>SUM(O248:O250)</f>
        <v>319376.01249448105</v>
      </c>
      <c r="P251" s="77">
        <f t="shared" si="46"/>
        <v>224108.95135576944</v>
      </c>
      <c r="Q251" s="77">
        <f t="shared" si="46"/>
        <v>33723.049752574167</v>
      </c>
      <c r="R251" s="77">
        <f t="shared" si="46"/>
        <v>20514.882547648383</v>
      </c>
      <c r="S251" s="77">
        <f t="shared" si="46"/>
        <v>44864.07158261814</v>
      </c>
      <c r="T251" s="77">
        <f t="shared" si="46"/>
        <v>1107.5980172826075</v>
      </c>
      <c r="U251" s="77">
        <f t="shared" si="46"/>
        <v>1086.2923332512171</v>
      </c>
      <c r="V251" s="77">
        <f t="shared" si="46"/>
        <v>0</v>
      </c>
      <c r="W251" s="77">
        <f t="shared" si="46"/>
        <v>0</v>
      </c>
      <c r="X251" s="63">
        <f>SUM(X248:X250)</f>
        <v>0</v>
      </c>
      <c r="Y251" s="63">
        <f>SUM(Y248:Y250)</f>
        <v>0</v>
      </c>
      <c r="Z251" s="63">
        <f>SUM(Z248:Z250)</f>
        <v>0</v>
      </c>
      <c r="AA251" s="65">
        <f>SUM(G251:Z251)</f>
        <v>4346477.3127875738</v>
      </c>
      <c r="AB251" s="59" t="str">
        <f>IF(ABS(F251-AA251)&lt;0.01,"ok","err")</f>
        <v>ok</v>
      </c>
    </row>
    <row r="252" spans="1:28">
      <c r="F252" s="80"/>
      <c r="G252" s="80"/>
    </row>
    <row r="253" spans="1:28" ht="15">
      <c r="A253" s="66" t="s">
        <v>350</v>
      </c>
      <c r="F253" s="80"/>
      <c r="G253" s="80"/>
    </row>
    <row r="254" spans="1:28">
      <c r="A254" s="69" t="s">
        <v>377</v>
      </c>
      <c r="C254" s="61" t="s">
        <v>99</v>
      </c>
      <c r="D254" s="61" t="s">
        <v>492</v>
      </c>
      <c r="E254" s="61" t="s">
        <v>133</v>
      </c>
      <c r="F254" s="77">
        <f>VLOOKUP(C254,'Functional Assignment'!$C$2:$AP$778,'Functional Assignment'!$Q$2,)</f>
        <v>0</v>
      </c>
      <c r="G254" s="77">
        <f>IF(VLOOKUP($E254,$D$6:$AN$1139,3,)=0,0,(VLOOKUP($E254,$D$6:$AN$1139,G$2,)/VLOOKUP($E254,$D$6:$AN$1139,3,))*$F254)</f>
        <v>0</v>
      </c>
      <c r="H254" s="77">
        <f>IF(VLOOKUP($E254,$D$6:$AN$1139,3,)=0,0,(VLOOKUP($E254,$D$6:$AN$1139,H$2,)/VLOOKUP($E254,$D$6:$AN$1139,3,))*$F254)</f>
        <v>0</v>
      </c>
      <c r="I254" s="77">
        <f>IF(VLOOKUP($E254,$D$6:$AN$1139,3,)=0,0,(VLOOKUP($E254,$D$6:$AN$1139,I$2,)/VLOOKUP($E254,$D$6:$AN$1139,3,))*$F254)</f>
        <v>0</v>
      </c>
      <c r="J254" s="77">
        <f>IF(VLOOKUP($E254,$D$6:$AN$1139,3,)=0,0,(VLOOKUP($E254,$D$6:$AN$1139,J$2,)/VLOOKUP($E254,$D$6:$AN$1139,3,))*$F254)</f>
        <v>0</v>
      </c>
      <c r="K254" s="77">
        <f>IF(VLOOKUP($E254,$D$6:$AN$1139,3,)=0,0,(VLOOKUP($E254,$D$6:$AN$1139,K$2,)/VLOOKUP($E254,$D$6:$AN$1139,3,))*$F254)</f>
        <v>0</v>
      </c>
      <c r="L254" s="77">
        <f>IF(VLOOKUP($E254,$D$6:$AN$1139,3,)=0,0,(VLOOKUP($E254,$D$6:$AN$1139,L$2,)/VLOOKUP($E254,$D$6:$AN$1139,3,))*$F254)</f>
        <v>0</v>
      </c>
      <c r="M254" s="77">
        <f>IF(VLOOKUP($E254,$D$6:$AN$1139,3,)=0,0,(VLOOKUP($E254,$D$6:$AN$1139,M$2,)/VLOOKUP($E254,$D$6:$AN$1139,3,))*$F254)</f>
        <v>0</v>
      </c>
      <c r="N254" s="77">
        <f>IF(VLOOKUP($E254,$D$6:$AN$1139,3,)=0,0,(VLOOKUP($E254,$D$6:$AN$1139,N$2,)/VLOOKUP($E254,$D$6:$AN$1139,3,))*$F254)</f>
        <v>0</v>
      </c>
      <c r="O254" s="77">
        <f>IF(VLOOKUP($E254,$D$6:$AN$1139,3,)=0,0,(VLOOKUP($E254,$D$6:$AN$1139,O$2,)/VLOOKUP($E254,$D$6:$AN$1139,3,))*$F254)</f>
        <v>0</v>
      </c>
      <c r="P254" s="77">
        <f>IF(VLOOKUP($E254,$D$6:$AN$1139,3,)=0,0,(VLOOKUP($E254,$D$6:$AN$1139,P$2,)/VLOOKUP($E254,$D$6:$AN$1139,3,))*$F254)</f>
        <v>0</v>
      </c>
      <c r="Q254" s="77">
        <f>IF(VLOOKUP($E254,$D$6:$AN$1139,3,)=0,0,(VLOOKUP($E254,$D$6:$AN$1139,Q$2,)/VLOOKUP($E254,$D$6:$AN$1139,3,))*$F254)</f>
        <v>0</v>
      </c>
      <c r="R254" s="77">
        <f>IF(VLOOKUP($E254,$D$6:$AN$1139,3,)=0,0,(VLOOKUP($E254,$D$6:$AN$1139,R$2,)/VLOOKUP($E254,$D$6:$AN$1139,3,))*$F254)</f>
        <v>0</v>
      </c>
      <c r="S254" s="77">
        <f>IF(VLOOKUP($E254,$D$6:$AN$1139,3,)=0,0,(VLOOKUP($E254,$D$6:$AN$1139,S$2,)/VLOOKUP($E254,$D$6:$AN$1139,3,))*$F254)</f>
        <v>0</v>
      </c>
      <c r="T254" s="77">
        <f>IF(VLOOKUP($E254,$D$6:$AN$1139,3,)=0,0,(VLOOKUP($E254,$D$6:$AN$1139,T$2,)/VLOOKUP($E254,$D$6:$AN$1139,3,))*$F254)</f>
        <v>0</v>
      </c>
      <c r="U254" s="77">
        <f>IF(VLOOKUP($E254,$D$6:$AN$1139,3,)=0,0,(VLOOKUP($E254,$D$6:$AN$1139,U$2,)/VLOOKUP($E254,$D$6:$AN$1139,3,))*$F254)</f>
        <v>0</v>
      </c>
      <c r="V254" s="77">
        <f>IF(VLOOKUP($E254,$D$6:$AN$1139,3,)=0,0,(VLOOKUP($E254,$D$6:$AN$1139,V$2,)/VLOOKUP($E254,$D$6:$AN$1139,3,))*$F254)</f>
        <v>0</v>
      </c>
      <c r="W254" s="77">
        <f>IF(VLOOKUP($E254,$D$6:$AN$1139,3,)=0,0,(VLOOKUP($E254,$D$6:$AN$1139,W$2,)/VLOOKUP($E254,$D$6:$AN$1139,3,))*$F254)</f>
        <v>0</v>
      </c>
      <c r="X254" s="63">
        <f>IF(VLOOKUP($E254,$D$6:$AN$1139,3,)=0,0,(VLOOKUP($E254,$D$6:$AN$1139,X$2,)/VLOOKUP($E254,$D$6:$AN$1139,3,))*$F254)</f>
        <v>0</v>
      </c>
      <c r="Y254" s="63">
        <f>IF(VLOOKUP($E254,$D$6:$AN$1139,3,)=0,0,(VLOOKUP($E254,$D$6:$AN$1139,Y$2,)/VLOOKUP($E254,$D$6:$AN$1139,3,))*$F254)</f>
        <v>0</v>
      </c>
      <c r="Z254" s="63">
        <f>IF(VLOOKUP($E254,$D$6:$AN$1139,3,)=0,0,(VLOOKUP($E254,$D$6:$AN$1139,Z$2,)/VLOOKUP($E254,$D$6:$AN$1139,3,))*$F254)</f>
        <v>0</v>
      </c>
      <c r="AA254" s="65">
        <f>SUM(G254:Z254)</f>
        <v>0</v>
      </c>
      <c r="AB254" s="59" t="str">
        <f>IF(ABS(F254-AA254)&lt;0.01,"ok","err")</f>
        <v>ok</v>
      </c>
    </row>
    <row r="255" spans="1:28">
      <c r="F255" s="80"/>
    </row>
    <row r="256" spans="1:28" ht="15">
      <c r="A256" s="66" t="s">
        <v>351</v>
      </c>
      <c r="F256" s="80"/>
      <c r="G256" s="80"/>
    </row>
    <row r="257" spans="1:28">
      <c r="A257" s="69" t="s">
        <v>379</v>
      </c>
      <c r="C257" s="61" t="s">
        <v>99</v>
      </c>
      <c r="D257" s="61" t="s">
        <v>493</v>
      </c>
      <c r="E257" s="61" t="s">
        <v>133</v>
      </c>
      <c r="F257" s="77">
        <f>VLOOKUP(C257,'Functional Assignment'!$C$2:$AP$778,'Functional Assignment'!$R$2,)</f>
        <v>2350322.1174450452</v>
      </c>
      <c r="G257" s="77">
        <f>IF(VLOOKUP($E257,$D$6:$AN$1139,3,)=0,0,(VLOOKUP($E257,$D$6:$AN$1139,G$2,)/VLOOKUP($E257,$D$6:$AN$1139,3,))*$F257)</f>
        <v>1059048.3925417601</v>
      </c>
      <c r="H257" s="77">
        <f>IF(VLOOKUP($E257,$D$6:$AN$1139,3,)=0,0,(VLOOKUP($E257,$D$6:$AN$1139,H$2,)/VLOOKUP($E257,$D$6:$AN$1139,3,))*$F257)</f>
        <v>294643.0700661132</v>
      </c>
      <c r="I257" s="77">
        <f>IF(VLOOKUP($E257,$D$6:$AN$1139,3,)=0,0,(VLOOKUP($E257,$D$6:$AN$1139,I$2,)/VLOOKUP($E257,$D$6:$AN$1139,3,))*$F257)</f>
        <v>0</v>
      </c>
      <c r="J257" s="77">
        <f>IF(VLOOKUP($E257,$D$6:$AN$1139,3,)=0,0,(VLOOKUP($E257,$D$6:$AN$1139,J$2,)/VLOOKUP($E257,$D$6:$AN$1139,3,))*$F257)</f>
        <v>25318.277391605563</v>
      </c>
      <c r="K257" s="77">
        <f>IF(VLOOKUP($E257,$D$6:$AN$1139,3,)=0,0,(VLOOKUP($E257,$D$6:$AN$1139,K$2,)/VLOOKUP($E257,$D$6:$AN$1139,3,))*$F257)</f>
        <v>312870.64088628069</v>
      </c>
      <c r="L257" s="77">
        <f>IF(VLOOKUP($E257,$D$6:$AN$1139,3,)=0,0,(VLOOKUP($E257,$D$6:$AN$1139,L$2,)/VLOOKUP($E257,$D$6:$AN$1139,3,))*$F257)</f>
        <v>0</v>
      </c>
      <c r="M257" s="77">
        <f>IF(VLOOKUP($E257,$D$6:$AN$1139,3,)=0,0,(VLOOKUP($E257,$D$6:$AN$1139,M$2,)/VLOOKUP($E257,$D$6:$AN$1139,3,))*$F257)</f>
        <v>0</v>
      </c>
      <c r="N257" s="77">
        <f>IF(VLOOKUP($E257,$D$6:$AN$1139,3,)=0,0,(VLOOKUP($E257,$D$6:$AN$1139,N$2,)/VLOOKUP($E257,$D$6:$AN$1139,3,))*$F257)</f>
        <v>307224.12602707179</v>
      </c>
      <c r="O257" s="77">
        <f>IF(VLOOKUP($E257,$D$6:$AN$1139,3,)=0,0,(VLOOKUP($E257,$D$6:$AN$1139,O$2,)/VLOOKUP($E257,$D$6:$AN$1139,3,))*$F257)</f>
        <v>157884.52859081986</v>
      </c>
      <c r="P257" s="77">
        <f>IF(VLOOKUP($E257,$D$6:$AN$1139,3,)=0,0,(VLOOKUP($E257,$D$6:$AN$1139,P$2,)/VLOOKUP($E257,$D$6:$AN$1139,3,))*$F257)</f>
        <v>137683.82592267267</v>
      </c>
      <c r="Q257" s="77">
        <f>IF(VLOOKUP($E257,$D$6:$AN$1139,3,)=0,0,(VLOOKUP($E257,$D$6:$AN$1139,Q$2,)/VLOOKUP($E257,$D$6:$AN$1139,3,))*$F257)</f>
        <v>17831.621722775628</v>
      </c>
      <c r="R257" s="77">
        <f>IF(VLOOKUP($E257,$D$6:$AN$1139,3,)=0,0,(VLOOKUP($E257,$D$6:$AN$1139,R$2,)/VLOOKUP($E257,$D$6:$AN$1139,3,))*$F257)</f>
        <v>9189.1839896715719</v>
      </c>
      <c r="S257" s="77">
        <f>IF(VLOOKUP($E257,$D$6:$AN$1139,3,)=0,0,(VLOOKUP($E257,$D$6:$AN$1139,S$2,)/VLOOKUP($E257,$D$6:$AN$1139,3,))*$F257)</f>
        <v>27528.054520740079</v>
      </c>
      <c r="T257" s="77">
        <f>IF(VLOOKUP($E257,$D$6:$AN$1139,3,)=0,0,(VLOOKUP($E257,$D$6:$AN$1139,T$2,)/VLOOKUP($E257,$D$6:$AN$1139,3,))*$F257)</f>
        <v>796.32484395580093</v>
      </c>
      <c r="U257" s="77">
        <f>IF(VLOOKUP($E257,$D$6:$AN$1139,3,)=0,0,(VLOOKUP($E257,$D$6:$AN$1139,U$2,)/VLOOKUP($E257,$D$6:$AN$1139,3,))*$F257)</f>
        <v>304.07094157811588</v>
      </c>
      <c r="V257" s="77">
        <f>IF(VLOOKUP($E257,$D$6:$AN$1139,3,)=0,0,(VLOOKUP($E257,$D$6:$AN$1139,V$2,)/VLOOKUP($E257,$D$6:$AN$1139,3,))*$F257)</f>
        <v>0</v>
      </c>
      <c r="W257" s="77">
        <f>IF(VLOOKUP($E257,$D$6:$AN$1139,3,)=0,0,(VLOOKUP($E257,$D$6:$AN$1139,W$2,)/VLOOKUP($E257,$D$6:$AN$1139,3,))*$F257)</f>
        <v>0</v>
      </c>
      <c r="X257" s="63">
        <f>IF(VLOOKUP($E257,$D$6:$AN$1139,3,)=0,0,(VLOOKUP($E257,$D$6:$AN$1139,X$2,)/VLOOKUP($E257,$D$6:$AN$1139,3,))*$F257)</f>
        <v>0</v>
      </c>
      <c r="Y257" s="63">
        <f>IF(VLOOKUP($E257,$D$6:$AN$1139,3,)=0,0,(VLOOKUP($E257,$D$6:$AN$1139,Y$2,)/VLOOKUP($E257,$D$6:$AN$1139,3,))*$F257)</f>
        <v>0</v>
      </c>
      <c r="Z257" s="63">
        <f>IF(VLOOKUP($E257,$D$6:$AN$1139,3,)=0,0,(VLOOKUP($E257,$D$6:$AN$1139,Z$2,)/VLOOKUP($E257,$D$6:$AN$1139,3,))*$F257)</f>
        <v>0</v>
      </c>
      <c r="AA257" s="65">
        <f>SUM(G257:Z257)</f>
        <v>2350322.1174450452</v>
      </c>
      <c r="AB257" s="59" t="str">
        <f>IF(ABS(F257-AA257)&lt;0.01,"ok","err")</f>
        <v>ok</v>
      </c>
    </row>
    <row r="258" spans="1:28">
      <c r="F258" s="80"/>
    </row>
    <row r="259" spans="1:28" ht="15">
      <c r="A259" s="66" t="s">
        <v>378</v>
      </c>
      <c r="F259" s="80"/>
    </row>
    <row r="260" spans="1:28">
      <c r="A260" s="69" t="s">
        <v>629</v>
      </c>
      <c r="C260" s="61" t="s">
        <v>99</v>
      </c>
      <c r="D260" s="61" t="s">
        <v>494</v>
      </c>
      <c r="E260" s="61" t="s">
        <v>133</v>
      </c>
      <c r="F260" s="77">
        <f>VLOOKUP(C260,'Functional Assignment'!$C$2:$AP$778,'Functional Assignment'!$S$2,)</f>
        <v>0</v>
      </c>
      <c r="G260" s="77">
        <f>IF(VLOOKUP($E260,$D$6:$AN$1139,3,)=0,0,(VLOOKUP($E260,$D$6:$AN$1139,G$2,)/VLOOKUP($E260,$D$6:$AN$1139,3,))*$F260)</f>
        <v>0</v>
      </c>
      <c r="H260" s="77">
        <f>IF(VLOOKUP($E260,$D$6:$AN$1139,3,)=0,0,(VLOOKUP($E260,$D$6:$AN$1139,H$2,)/VLOOKUP($E260,$D$6:$AN$1139,3,))*$F260)</f>
        <v>0</v>
      </c>
      <c r="I260" s="77">
        <f>IF(VLOOKUP($E260,$D$6:$AN$1139,3,)=0,0,(VLOOKUP($E260,$D$6:$AN$1139,I$2,)/VLOOKUP($E260,$D$6:$AN$1139,3,))*$F260)</f>
        <v>0</v>
      </c>
      <c r="J260" s="77">
        <f>IF(VLOOKUP($E260,$D$6:$AN$1139,3,)=0,0,(VLOOKUP($E260,$D$6:$AN$1139,J$2,)/VLOOKUP($E260,$D$6:$AN$1139,3,))*$F260)</f>
        <v>0</v>
      </c>
      <c r="K260" s="77">
        <f>IF(VLOOKUP($E260,$D$6:$AN$1139,3,)=0,0,(VLOOKUP($E260,$D$6:$AN$1139,K$2,)/VLOOKUP($E260,$D$6:$AN$1139,3,))*$F260)</f>
        <v>0</v>
      </c>
      <c r="L260" s="77">
        <f>IF(VLOOKUP($E260,$D$6:$AN$1139,3,)=0,0,(VLOOKUP($E260,$D$6:$AN$1139,L$2,)/VLOOKUP($E260,$D$6:$AN$1139,3,))*$F260)</f>
        <v>0</v>
      </c>
      <c r="M260" s="77">
        <f>IF(VLOOKUP($E260,$D$6:$AN$1139,3,)=0,0,(VLOOKUP($E260,$D$6:$AN$1139,M$2,)/VLOOKUP($E260,$D$6:$AN$1139,3,))*$F260)</f>
        <v>0</v>
      </c>
      <c r="N260" s="77">
        <f>IF(VLOOKUP($E260,$D$6:$AN$1139,3,)=0,0,(VLOOKUP($E260,$D$6:$AN$1139,N$2,)/VLOOKUP($E260,$D$6:$AN$1139,3,))*$F260)</f>
        <v>0</v>
      </c>
      <c r="O260" s="77">
        <f>IF(VLOOKUP($E260,$D$6:$AN$1139,3,)=0,0,(VLOOKUP($E260,$D$6:$AN$1139,O$2,)/VLOOKUP($E260,$D$6:$AN$1139,3,))*$F260)</f>
        <v>0</v>
      </c>
      <c r="P260" s="77">
        <f>IF(VLOOKUP($E260,$D$6:$AN$1139,3,)=0,0,(VLOOKUP($E260,$D$6:$AN$1139,P$2,)/VLOOKUP($E260,$D$6:$AN$1139,3,))*$F260)</f>
        <v>0</v>
      </c>
      <c r="Q260" s="77">
        <f>IF(VLOOKUP($E260,$D$6:$AN$1139,3,)=0,0,(VLOOKUP($E260,$D$6:$AN$1139,Q$2,)/VLOOKUP($E260,$D$6:$AN$1139,3,))*$F260)</f>
        <v>0</v>
      </c>
      <c r="R260" s="77">
        <f>IF(VLOOKUP($E260,$D$6:$AN$1139,3,)=0,0,(VLOOKUP($E260,$D$6:$AN$1139,R$2,)/VLOOKUP($E260,$D$6:$AN$1139,3,))*$F260)</f>
        <v>0</v>
      </c>
      <c r="S260" s="77">
        <f>IF(VLOOKUP($E260,$D$6:$AN$1139,3,)=0,0,(VLOOKUP($E260,$D$6:$AN$1139,S$2,)/VLOOKUP($E260,$D$6:$AN$1139,3,))*$F260)</f>
        <v>0</v>
      </c>
      <c r="T260" s="77">
        <f>IF(VLOOKUP($E260,$D$6:$AN$1139,3,)=0,0,(VLOOKUP($E260,$D$6:$AN$1139,T$2,)/VLOOKUP($E260,$D$6:$AN$1139,3,))*$F260)</f>
        <v>0</v>
      </c>
      <c r="U260" s="77">
        <f>IF(VLOOKUP($E260,$D$6:$AN$1139,3,)=0,0,(VLOOKUP($E260,$D$6:$AN$1139,U$2,)/VLOOKUP($E260,$D$6:$AN$1139,3,))*$F260)</f>
        <v>0</v>
      </c>
      <c r="V260" s="77">
        <f>IF(VLOOKUP($E260,$D$6:$AN$1139,3,)=0,0,(VLOOKUP($E260,$D$6:$AN$1139,V$2,)/VLOOKUP($E260,$D$6:$AN$1139,3,))*$F260)</f>
        <v>0</v>
      </c>
      <c r="W260" s="77">
        <f>IF(VLOOKUP($E260,$D$6:$AN$1139,3,)=0,0,(VLOOKUP($E260,$D$6:$AN$1139,W$2,)/VLOOKUP($E260,$D$6:$AN$1139,3,))*$F260)</f>
        <v>0</v>
      </c>
      <c r="X260" s="63">
        <f>IF(VLOOKUP($E260,$D$6:$AN$1139,3,)=0,0,(VLOOKUP($E260,$D$6:$AN$1139,X$2,)/VLOOKUP($E260,$D$6:$AN$1139,3,))*$F260)</f>
        <v>0</v>
      </c>
      <c r="Y260" s="63">
        <f>IF(VLOOKUP($E260,$D$6:$AN$1139,3,)=0,0,(VLOOKUP($E260,$D$6:$AN$1139,Y$2,)/VLOOKUP($E260,$D$6:$AN$1139,3,))*$F260)</f>
        <v>0</v>
      </c>
      <c r="Z260" s="63">
        <f>IF(VLOOKUP($E260,$D$6:$AN$1139,3,)=0,0,(VLOOKUP($E260,$D$6:$AN$1139,Z$2,)/VLOOKUP($E260,$D$6:$AN$1139,3,))*$F260)</f>
        <v>0</v>
      </c>
      <c r="AA260" s="65">
        <f t="shared" ref="AA260:AA265" si="47">SUM(G260:Z260)</f>
        <v>0</v>
      </c>
      <c r="AB260" s="59" t="str">
        <f t="shared" ref="AB260:AB265" si="48">IF(ABS(F260-AA260)&lt;0.01,"ok","err")</f>
        <v>ok</v>
      </c>
    </row>
    <row r="261" spans="1:28">
      <c r="A261" s="69" t="s">
        <v>630</v>
      </c>
      <c r="C261" s="61" t="s">
        <v>99</v>
      </c>
      <c r="D261" s="61" t="s">
        <v>495</v>
      </c>
      <c r="E261" s="61" t="s">
        <v>133</v>
      </c>
      <c r="F261" s="80">
        <f>VLOOKUP(C261,'Functional Assignment'!$C$2:$AP$778,'Functional Assignment'!$T$2,)</f>
        <v>2563904.8298627287</v>
      </c>
      <c r="G261" s="80">
        <f>IF(VLOOKUP($E261,$D$6:$AN$1139,3,)=0,0,(VLOOKUP($E261,$D$6:$AN$1139,G$2,)/VLOOKUP($E261,$D$6:$AN$1139,3,))*$F261)</f>
        <v>1155288.1490337532</v>
      </c>
      <c r="H261" s="80">
        <f>IF(VLOOKUP($E261,$D$6:$AN$1139,3,)=0,0,(VLOOKUP($E261,$D$6:$AN$1139,H$2,)/VLOOKUP($E261,$D$6:$AN$1139,3,))*$F261)</f>
        <v>321418.40678812977</v>
      </c>
      <c r="I261" s="80">
        <f>IF(VLOOKUP($E261,$D$6:$AN$1139,3,)=0,0,(VLOOKUP($E261,$D$6:$AN$1139,I$2,)/VLOOKUP($E261,$D$6:$AN$1139,3,))*$F261)</f>
        <v>0</v>
      </c>
      <c r="J261" s="80">
        <f>IF(VLOOKUP($E261,$D$6:$AN$1139,3,)=0,0,(VLOOKUP($E261,$D$6:$AN$1139,J$2,)/VLOOKUP($E261,$D$6:$AN$1139,3,))*$F261)</f>
        <v>27619.045579466041</v>
      </c>
      <c r="K261" s="80">
        <f>IF(VLOOKUP($E261,$D$6:$AN$1139,3,)=0,0,(VLOOKUP($E261,$D$6:$AN$1139,K$2,)/VLOOKUP($E261,$D$6:$AN$1139,3,))*$F261)</f>
        <v>341302.38631400641</v>
      </c>
      <c r="L261" s="80">
        <f>IF(VLOOKUP($E261,$D$6:$AN$1139,3,)=0,0,(VLOOKUP($E261,$D$6:$AN$1139,L$2,)/VLOOKUP($E261,$D$6:$AN$1139,3,))*$F261)</f>
        <v>0</v>
      </c>
      <c r="M261" s="80">
        <f>IF(VLOOKUP($E261,$D$6:$AN$1139,3,)=0,0,(VLOOKUP($E261,$D$6:$AN$1139,M$2,)/VLOOKUP($E261,$D$6:$AN$1139,3,))*$F261)</f>
        <v>0</v>
      </c>
      <c r="N261" s="80">
        <f>IF(VLOOKUP($E261,$D$6:$AN$1139,3,)=0,0,(VLOOKUP($E261,$D$6:$AN$1139,N$2,)/VLOOKUP($E261,$D$6:$AN$1139,3,))*$F261)</f>
        <v>335142.75116784399</v>
      </c>
      <c r="O261" s="80">
        <f>IF(VLOOKUP($E261,$D$6:$AN$1139,3,)=0,0,(VLOOKUP($E261,$D$6:$AN$1139,O$2,)/VLOOKUP($E261,$D$6:$AN$1139,3,))*$F261)</f>
        <v>172232.0963624545</v>
      </c>
      <c r="P261" s="80">
        <f>IF(VLOOKUP($E261,$D$6:$AN$1139,3,)=0,0,(VLOOKUP($E261,$D$6:$AN$1139,P$2,)/VLOOKUP($E261,$D$6:$AN$1139,3,))*$F261)</f>
        <v>150195.67899095584</v>
      </c>
      <c r="Q261" s="80">
        <f>IF(VLOOKUP($E261,$D$6:$AN$1139,3,)=0,0,(VLOOKUP($E261,$D$6:$AN$1139,Q$2,)/VLOOKUP($E261,$D$6:$AN$1139,3,))*$F261)</f>
        <v>19452.049027649318</v>
      </c>
      <c r="R261" s="80">
        <f>IF(VLOOKUP($E261,$D$6:$AN$1139,3,)=0,0,(VLOOKUP($E261,$D$6:$AN$1139,R$2,)/VLOOKUP($E261,$D$6:$AN$1139,3,))*$F261)</f>
        <v>10024.240098300945</v>
      </c>
      <c r="S261" s="80">
        <f>IF(VLOOKUP($E261,$D$6:$AN$1139,3,)=0,0,(VLOOKUP($E261,$D$6:$AN$1139,S$2,)/VLOOKUP($E261,$D$6:$AN$1139,3,))*$F261)</f>
        <v>30029.633563238716</v>
      </c>
      <c r="T261" s="80">
        <f>IF(VLOOKUP($E261,$D$6:$AN$1139,3,)=0,0,(VLOOKUP($E261,$D$6:$AN$1139,T$2,)/VLOOKUP($E261,$D$6:$AN$1139,3,))*$F261)</f>
        <v>868.68991207784961</v>
      </c>
      <c r="U261" s="80">
        <f>IF(VLOOKUP($E261,$D$6:$AN$1139,3,)=0,0,(VLOOKUP($E261,$D$6:$AN$1139,U$2,)/VLOOKUP($E261,$D$6:$AN$1139,3,))*$F261)</f>
        <v>331.70302485198295</v>
      </c>
      <c r="V261" s="80">
        <f>IF(VLOOKUP($E261,$D$6:$AN$1139,3,)=0,0,(VLOOKUP($E261,$D$6:$AN$1139,V$2,)/VLOOKUP($E261,$D$6:$AN$1139,3,))*$F261)</f>
        <v>0</v>
      </c>
      <c r="W261" s="80">
        <f>IF(VLOOKUP($E261,$D$6:$AN$1139,3,)=0,0,(VLOOKUP($E261,$D$6:$AN$1139,W$2,)/VLOOKUP($E261,$D$6:$AN$1139,3,))*$F261)</f>
        <v>0</v>
      </c>
      <c r="X261" s="64">
        <f>IF(VLOOKUP($E261,$D$6:$AN$1139,3,)=0,0,(VLOOKUP($E261,$D$6:$AN$1139,X$2,)/VLOOKUP($E261,$D$6:$AN$1139,3,))*$F261)</f>
        <v>0</v>
      </c>
      <c r="Y261" s="64">
        <f>IF(VLOOKUP($E261,$D$6:$AN$1139,3,)=0,0,(VLOOKUP($E261,$D$6:$AN$1139,Y$2,)/VLOOKUP($E261,$D$6:$AN$1139,3,))*$F261)</f>
        <v>0</v>
      </c>
      <c r="Z261" s="64">
        <f>IF(VLOOKUP($E261,$D$6:$AN$1139,3,)=0,0,(VLOOKUP($E261,$D$6:$AN$1139,Z$2,)/VLOOKUP($E261,$D$6:$AN$1139,3,))*$F261)</f>
        <v>0</v>
      </c>
      <c r="AA261" s="64">
        <f t="shared" si="47"/>
        <v>2563904.8298627287</v>
      </c>
      <c r="AB261" s="59" t="str">
        <f t="shared" si="48"/>
        <v>ok</v>
      </c>
    </row>
    <row r="262" spans="1:28">
      <c r="A262" s="69" t="s">
        <v>631</v>
      </c>
      <c r="C262" s="61" t="s">
        <v>99</v>
      </c>
      <c r="D262" s="61" t="s">
        <v>496</v>
      </c>
      <c r="E262" s="61" t="s">
        <v>707</v>
      </c>
      <c r="F262" s="80">
        <f>VLOOKUP(C262,'Functional Assignment'!$C$2:$AP$778,'Functional Assignment'!$U$2,)</f>
        <v>3764695.0718248351</v>
      </c>
      <c r="G262" s="80">
        <f>IF(VLOOKUP($E262,$D$6:$AN$1139,3,)=0,0,(VLOOKUP($E262,$D$6:$AN$1139,G$2,)/VLOOKUP($E262,$D$6:$AN$1139,3,))*$F262)</f>
        <v>3238948.8155891276</v>
      </c>
      <c r="H262" s="80">
        <f>IF(VLOOKUP($E262,$D$6:$AN$1139,3,)=0,0,(VLOOKUP($E262,$D$6:$AN$1139,H$2,)/VLOOKUP($E262,$D$6:$AN$1139,3,))*$F262)</f>
        <v>399561.25820901425</v>
      </c>
      <c r="I262" s="80">
        <f>IF(VLOOKUP($E262,$D$6:$AN$1139,3,)=0,0,(VLOOKUP($E262,$D$6:$AN$1139,I$2,)/VLOOKUP($E262,$D$6:$AN$1139,3,))*$F262)</f>
        <v>0</v>
      </c>
      <c r="J262" s="80">
        <f>IF(VLOOKUP($E262,$D$6:$AN$1139,3,)=0,0,(VLOOKUP($E262,$D$6:$AN$1139,J$2,)/VLOOKUP($E262,$D$6:$AN$1139,3,))*$F262)</f>
        <v>654.02706091727202</v>
      </c>
      <c r="K262" s="80">
        <f>IF(VLOOKUP($E262,$D$6:$AN$1139,3,)=0,0,(VLOOKUP($E262,$D$6:$AN$1139,K$2,)/VLOOKUP($E262,$D$6:$AN$1139,3,))*$F262)</f>
        <v>25045.652723208685</v>
      </c>
      <c r="L262" s="80">
        <f>IF(VLOOKUP($E262,$D$6:$AN$1139,3,)=0,0,(VLOOKUP($E262,$D$6:$AN$1139,L$2,)/VLOOKUP($E262,$D$6:$AN$1139,3,))*$F262)</f>
        <v>0</v>
      </c>
      <c r="M262" s="80">
        <f>IF(VLOOKUP($E262,$D$6:$AN$1139,3,)=0,0,(VLOOKUP($E262,$D$6:$AN$1139,M$2,)/VLOOKUP($E262,$D$6:$AN$1139,3,))*$F262)</f>
        <v>0</v>
      </c>
      <c r="N262" s="80">
        <f>IF(VLOOKUP($E262,$D$6:$AN$1139,3,)=0,0,(VLOOKUP($E262,$D$6:$AN$1139,N$2,)/VLOOKUP($E262,$D$6:$AN$1139,3,))*$F262)</f>
        <v>982.53380384375566</v>
      </c>
      <c r="O262" s="80">
        <f>IF(VLOOKUP($E262,$D$6:$AN$1139,3,)=0,0,(VLOOKUP($E262,$D$6:$AN$1139,O$2,)/VLOOKUP($E262,$D$6:$AN$1139,3,))*$F262)</f>
        <v>2859.5018759282557</v>
      </c>
      <c r="P262" s="80">
        <f>IF(VLOOKUP($E262,$D$6:$AN$1139,3,)=0,0,(VLOOKUP($E262,$D$6:$AN$1139,P$2,)/VLOOKUP($E262,$D$6:$AN$1139,3,))*$F262)</f>
        <v>0</v>
      </c>
      <c r="Q262" s="80">
        <f>IF(VLOOKUP($E262,$D$6:$AN$1139,3,)=0,0,(VLOOKUP($E262,$D$6:$AN$1139,Q$2,)/VLOOKUP($E262,$D$6:$AN$1139,3,))*$F262)</f>
        <v>8.9592748070859169</v>
      </c>
      <c r="R262" s="80">
        <f>IF(VLOOKUP($E262,$D$6:$AN$1139,3,)=0,0,(VLOOKUP($E262,$D$6:$AN$1139,R$2,)/VLOOKUP($E262,$D$6:$AN$1139,3,))*$F262)</f>
        <v>17.918549614171834</v>
      </c>
      <c r="S262" s="80">
        <f>IF(VLOOKUP($E262,$D$6:$AN$1139,3,)=0,0,(VLOOKUP($E262,$D$6:$AN$1139,S$2,)/VLOOKUP($E262,$D$6:$AN$1139,3,))*$F262)</f>
        <v>95560.205786115897</v>
      </c>
      <c r="T262" s="80">
        <f>IF(VLOOKUP($E262,$D$6:$AN$1139,3,)=0,0,(VLOOKUP($E262,$D$6:$AN$1139,T$2,)/VLOOKUP($E262,$D$6:$AN$1139,3,))*$F262)</f>
        <v>155.29409665615589</v>
      </c>
      <c r="U262" s="80">
        <f>IF(VLOOKUP($E262,$D$6:$AN$1139,3,)=0,0,(VLOOKUP($E262,$D$6:$AN$1139,U$2,)/VLOOKUP($E262,$D$6:$AN$1139,3,))*$F262)</f>
        <v>900.90485560141735</v>
      </c>
      <c r="V262" s="80">
        <f>IF(VLOOKUP($E262,$D$6:$AN$1139,3,)=0,0,(VLOOKUP($E262,$D$6:$AN$1139,V$2,)/VLOOKUP($E262,$D$6:$AN$1139,3,))*$F262)</f>
        <v>0</v>
      </c>
      <c r="W262" s="80">
        <f>IF(VLOOKUP($E262,$D$6:$AN$1139,3,)=0,0,(VLOOKUP($E262,$D$6:$AN$1139,W$2,)/VLOOKUP($E262,$D$6:$AN$1139,3,))*$F262)</f>
        <v>0</v>
      </c>
      <c r="X262" s="64">
        <f>IF(VLOOKUP($E262,$D$6:$AN$1139,3,)=0,0,(VLOOKUP($E262,$D$6:$AN$1139,X$2,)/VLOOKUP($E262,$D$6:$AN$1139,3,))*$F262)</f>
        <v>0</v>
      </c>
      <c r="Y262" s="64">
        <f>IF(VLOOKUP($E262,$D$6:$AN$1139,3,)=0,0,(VLOOKUP($E262,$D$6:$AN$1139,Y$2,)/VLOOKUP($E262,$D$6:$AN$1139,3,))*$F262)</f>
        <v>0</v>
      </c>
      <c r="Z262" s="64">
        <f>IF(VLOOKUP($E262,$D$6:$AN$1139,3,)=0,0,(VLOOKUP($E262,$D$6:$AN$1139,Z$2,)/VLOOKUP($E262,$D$6:$AN$1139,3,))*$F262)</f>
        <v>0</v>
      </c>
      <c r="AA262" s="64">
        <f t="shared" si="47"/>
        <v>3764695.0718248342</v>
      </c>
      <c r="AB262" s="59" t="str">
        <f t="shared" si="48"/>
        <v>ok</v>
      </c>
    </row>
    <row r="263" spans="1:28">
      <c r="A263" s="69" t="s">
        <v>632</v>
      </c>
      <c r="C263" s="61" t="s">
        <v>99</v>
      </c>
      <c r="D263" s="61" t="s">
        <v>497</v>
      </c>
      <c r="E263" s="61" t="s">
        <v>685</v>
      </c>
      <c r="F263" s="80">
        <f>VLOOKUP(C263,'Functional Assignment'!$C$2:$AP$778,'Functional Assignment'!$V$2,)</f>
        <v>854634.94328757632</v>
      </c>
      <c r="G263" s="80">
        <f>IF(VLOOKUP($E263,$D$6:$AN$1139,3,)=0,0,(VLOOKUP($E263,$D$6:$AN$1139,G$2,)/VLOOKUP($E263,$D$6:$AN$1139,3,))*$F263)</f>
        <v>724682.8732501592</v>
      </c>
      <c r="H263" s="80">
        <f>IF(VLOOKUP($E263,$D$6:$AN$1139,3,)=0,0,(VLOOKUP($E263,$D$6:$AN$1139,H$2,)/VLOOKUP($E263,$D$6:$AN$1139,3,))*$F263)</f>
        <v>121627.84786535859</v>
      </c>
      <c r="I263" s="80">
        <f>IF(VLOOKUP($E263,$D$6:$AN$1139,3,)=0,0,(VLOOKUP($E263,$D$6:$AN$1139,I$2,)/VLOOKUP($E263,$D$6:$AN$1139,3,))*$F263)</f>
        <v>0</v>
      </c>
      <c r="J263" s="80">
        <f>IF(VLOOKUP($E263,$D$6:$AN$1139,3,)=0,0,(VLOOKUP($E263,$D$6:$AN$1139,J$2,)/VLOOKUP($E263,$D$6:$AN$1139,3,))*$F263)</f>
        <v>0</v>
      </c>
      <c r="K263" s="80">
        <f>IF(VLOOKUP($E263,$D$6:$AN$1139,3,)=0,0,(VLOOKUP($E263,$D$6:$AN$1139,K$2,)/VLOOKUP($E263,$D$6:$AN$1139,3,))*$F263)</f>
        <v>0</v>
      </c>
      <c r="L263" s="80">
        <f>IF(VLOOKUP($E263,$D$6:$AN$1139,3,)=0,0,(VLOOKUP($E263,$D$6:$AN$1139,L$2,)/VLOOKUP($E263,$D$6:$AN$1139,3,))*$F263)</f>
        <v>0</v>
      </c>
      <c r="M263" s="80">
        <f>IF(VLOOKUP($E263,$D$6:$AN$1139,3,)=0,0,(VLOOKUP($E263,$D$6:$AN$1139,M$2,)/VLOOKUP($E263,$D$6:$AN$1139,3,))*$F263)</f>
        <v>0</v>
      </c>
      <c r="N263" s="80">
        <f>IF(VLOOKUP($E263,$D$6:$AN$1139,3,)=0,0,(VLOOKUP($E263,$D$6:$AN$1139,N$2,)/VLOOKUP($E263,$D$6:$AN$1139,3,))*$F263)</f>
        <v>0</v>
      </c>
      <c r="O263" s="80">
        <f>IF(VLOOKUP($E263,$D$6:$AN$1139,3,)=0,0,(VLOOKUP($E263,$D$6:$AN$1139,O$2,)/VLOOKUP($E263,$D$6:$AN$1139,3,))*$F263)</f>
        <v>0</v>
      </c>
      <c r="P263" s="80">
        <f>IF(VLOOKUP($E263,$D$6:$AN$1139,3,)=0,0,(VLOOKUP($E263,$D$6:$AN$1139,P$2,)/VLOOKUP($E263,$D$6:$AN$1139,3,))*$F263)</f>
        <v>0</v>
      </c>
      <c r="Q263" s="80">
        <f>IF(VLOOKUP($E263,$D$6:$AN$1139,3,)=0,0,(VLOOKUP($E263,$D$6:$AN$1139,Q$2,)/VLOOKUP($E263,$D$6:$AN$1139,3,))*$F263)</f>
        <v>0</v>
      </c>
      <c r="R263" s="80">
        <f>IF(VLOOKUP($E263,$D$6:$AN$1139,3,)=0,0,(VLOOKUP($E263,$D$6:$AN$1139,R$2,)/VLOOKUP($E263,$D$6:$AN$1139,3,))*$F263)</f>
        <v>0</v>
      </c>
      <c r="S263" s="80">
        <f>IF(VLOOKUP($E263,$D$6:$AN$1139,3,)=0,0,(VLOOKUP($E263,$D$6:$AN$1139,S$2,)/VLOOKUP($E263,$D$6:$AN$1139,3,))*$F263)</f>
        <v>8004.2628694071891</v>
      </c>
      <c r="T263" s="80">
        <f>IF(VLOOKUP($E263,$D$6:$AN$1139,3,)=0,0,(VLOOKUP($E263,$D$6:$AN$1139,T$2,)/VLOOKUP($E263,$D$6:$AN$1139,3,))*$F263)</f>
        <v>231.54536313707246</v>
      </c>
      <c r="U263" s="80">
        <f>IF(VLOOKUP($E263,$D$6:$AN$1139,3,)=0,0,(VLOOKUP($E263,$D$6:$AN$1139,U$2,)/VLOOKUP($E263,$D$6:$AN$1139,3,))*$F263)</f>
        <v>88.413939514166671</v>
      </c>
      <c r="V263" s="80">
        <f>IF(VLOOKUP($E263,$D$6:$AN$1139,3,)=0,0,(VLOOKUP($E263,$D$6:$AN$1139,V$2,)/VLOOKUP($E263,$D$6:$AN$1139,3,))*$F263)</f>
        <v>0</v>
      </c>
      <c r="W263" s="80">
        <f>IF(VLOOKUP($E263,$D$6:$AN$1139,3,)=0,0,(VLOOKUP($E263,$D$6:$AN$1139,W$2,)/VLOOKUP($E263,$D$6:$AN$1139,3,))*$F263)</f>
        <v>0</v>
      </c>
      <c r="X263" s="64">
        <f>IF(VLOOKUP($E263,$D$6:$AN$1139,3,)=0,0,(VLOOKUP($E263,$D$6:$AN$1139,X$2,)/VLOOKUP($E263,$D$6:$AN$1139,3,))*$F263)</f>
        <v>0</v>
      </c>
      <c r="Y263" s="64">
        <f>IF(VLOOKUP($E263,$D$6:$AN$1139,3,)=0,0,(VLOOKUP($E263,$D$6:$AN$1139,Y$2,)/VLOOKUP($E263,$D$6:$AN$1139,3,))*$F263)</f>
        <v>0</v>
      </c>
      <c r="Z263" s="64">
        <f>IF(VLOOKUP($E263,$D$6:$AN$1139,3,)=0,0,(VLOOKUP($E263,$D$6:$AN$1139,Z$2,)/VLOOKUP($E263,$D$6:$AN$1139,3,))*$F263)</f>
        <v>0</v>
      </c>
      <c r="AA263" s="64">
        <f t="shared" si="47"/>
        <v>854634.9432875762</v>
      </c>
      <c r="AB263" s="59" t="str">
        <f t="shared" si="48"/>
        <v>ok</v>
      </c>
    </row>
    <row r="264" spans="1:28">
      <c r="A264" s="69" t="s">
        <v>633</v>
      </c>
      <c r="C264" s="61" t="s">
        <v>99</v>
      </c>
      <c r="D264" s="61" t="s">
        <v>498</v>
      </c>
      <c r="E264" s="61" t="s">
        <v>706</v>
      </c>
      <c r="F264" s="80">
        <f>VLOOKUP(C264,'Functional Assignment'!$C$2:$AP$778,'Functional Assignment'!$W$2,)</f>
        <v>1254898.3572749449</v>
      </c>
      <c r="G264" s="80">
        <f>IF(VLOOKUP($E264,$D$6:$AN$1139,3,)=0,0,(VLOOKUP($E264,$D$6:$AN$1139,G$2,)/VLOOKUP($E264,$D$6:$AN$1139,3,))*$F264)</f>
        <v>1088196.4965140843</v>
      </c>
      <c r="H264" s="80">
        <f>IF(VLOOKUP($E264,$D$6:$AN$1139,3,)=0,0,(VLOOKUP($E264,$D$6:$AN$1139,H$2,)/VLOOKUP($E264,$D$6:$AN$1139,3,))*$F264)</f>
        <v>134241.44254243898</v>
      </c>
      <c r="I264" s="80">
        <f>IF(VLOOKUP($E264,$D$6:$AN$1139,3,)=0,0,(VLOOKUP($E264,$D$6:$AN$1139,I$2,)/VLOOKUP($E264,$D$6:$AN$1139,3,))*$F264)</f>
        <v>0</v>
      </c>
      <c r="J264" s="80">
        <f>IF(VLOOKUP($E264,$D$6:$AN$1139,3,)=0,0,(VLOOKUP($E264,$D$6:$AN$1139,J$2,)/VLOOKUP($E264,$D$6:$AN$1139,3,))*$F264)</f>
        <v>0</v>
      </c>
      <c r="K264" s="80">
        <f>IF(VLOOKUP($E264,$D$6:$AN$1139,3,)=0,0,(VLOOKUP($E264,$D$6:$AN$1139,K$2,)/VLOOKUP($E264,$D$6:$AN$1139,3,))*$F264)</f>
        <v>0</v>
      </c>
      <c r="L264" s="80">
        <f>IF(VLOOKUP($E264,$D$6:$AN$1139,3,)=0,0,(VLOOKUP($E264,$D$6:$AN$1139,L$2,)/VLOOKUP($E264,$D$6:$AN$1139,3,))*$F264)</f>
        <v>0</v>
      </c>
      <c r="M264" s="80">
        <f>IF(VLOOKUP($E264,$D$6:$AN$1139,3,)=0,0,(VLOOKUP($E264,$D$6:$AN$1139,M$2,)/VLOOKUP($E264,$D$6:$AN$1139,3,))*$F264)</f>
        <v>0</v>
      </c>
      <c r="N264" s="80">
        <f>IF(VLOOKUP($E264,$D$6:$AN$1139,3,)=0,0,(VLOOKUP($E264,$D$6:$AN$1139,N$2,)/VLOOKUP($E264,$D$6:$AN$1139,3,))*$F264)</f>
        <v>0</v>
      </c>
      <c r="O264" s="80">
        <f>IF(VLOOKUP($E264,$D$6:$AN$1139,3,)=0,0,(VLOOKUP($E264,$D$6:$AN$1139,O$2,)/VLOOKUP($E264,$D$6:$AN$1139,3,))*$F264)</f>
        <v>0</v>
      </c>
      <c r="P264" s="80">
        <f>IF(VLOOKUP($E264,$D$6:$AN$1139,3,)=0,0,(VLOOKUP($E264,$D$6:$AN$1139,P$2,)/VLOOKUP($E264,$D$6:$AN$1139,3,))*$F264)</f>
        <v>0</v>
      </c>
      <c r="Q264" s="80">
        <f>IF(VLOOKUP($E264,$D$6:$AN$1139,3,)=0,0,(VLOOKUP($E264,$D$6:$AN$1139,Q$2,)/VLOOKUP($E264,$D$6:$AN$1139,3,))*$F264)</f>
        <v>0</v>
      </c>
      <c r="R264" s="80">
        <f>IF(VLOOKUP($E264,$D$6:$AN$1139,3,)=0,0,(VLOOKUP($E264,$D$6:$AN$1139,R$2,)/VLOOKUP($E264,$D$6:$AN$1139,3,))*$F264)</f>
        <v>0</v>
      </c>
      <c r="S264" s="80">
        <f>IF(VLOOKUP($E264,$D$6:$AN$1139,3,)=0,0,(VLOOKUP($E264,$D$6:$AN$1139,S$2,)/VLOOKUP($E264,$D$6:$AN$1139,3,))*$F264)</f>
        <v>32105.564818473969</v>
      </c>
      <c r="T264" s="80">
        <f>IF(VLOOKUP($E264,$D$6:$AN$1139,3,)=0,0,(VLOOKUP($E264,$D$6:$AN$1139,T$2,)/VLOOKUP($E264,$D$6:$AN$1139,3,))*$F264)</f>
        <v>52.174486702967847</v>
      </c>
      <c r="U264" s="80">
        <f>IF(VLOOKUP($E264,$D$6:$AN$1139,3,)=0,0,(VLOOKUP($E264,$D$6:$AN$1139,U$2,)/VLOOKUP($E264,$D$6:$AN$1139,3,))*$F264)</f>
        <v>302.67891324478148</v>
      </c>
      <c r="V264" s="80">
        <f>IF(VLOOKUP($E264,$D$6:$AN$1139,3,)=0,0,(VLOOKUP($E264,$D$6:$AN$1139,V$2,)/VLOOKUP($E264,$D$6:$AN$1139,3,))*$F264)</f>
        <v>0</v>
      </c>
      <c r="W264" s="80">
        <f>IF(VLOOKUP($E264,$D$6:$AN$1139,3,)=0,0,(VLOOKUP($E264,$D$6:$AN$1139,W$2,)/VLOOKUP($E264,$D$6:$AN$1139,3,))*$F264)</f>
        <v>0</v>
      </c>
      <c r="X264" s="64">
        <f>IF(VLOOKUP($E264,$D$6:$AN$1139,3,)=0,0,(VLOOKUP($E264,$D$6:$AN$1139,X$2,)/VLOOKUP($E264,$D$6:$AN$1139,3,))*$F264)</f>
        <v>0</v>
      </c>
      <c r="Y264" s="64">
        <f>IF(VLOOKUP($E264,$D$6:$AN$1139,3,)=0,0,(VLOOKUP($E264,$D$6:$AN$1139,Y$2,)/VLOOKUP($E264,$D$6:$AN$1139,3,))*$F264)</f>
        <v>0</v>
      </c>
      <c r="Z264" s="64">
        <f>IF(VLOOKUP($E264,$D$6:$AN$1139,3,)=0,0,(VLOOKUP($E264,$D$6:$AN$1139,Z$2,)/VLOOKUP($E264,$D$6:$AN$1139,3,))*$F264)</f>
        <v>0</v>
      </c>
      <c r="AA264" s="64">
        <f t="shared" si="47"/>
        <v>1254898.3572749449</v>
      </c>
      <c r="AB264" s="59" t="str">
        <f t="shared" si="48"/>
        <v>ok</v>
      </c>
    </row>
    <row r="265" spans="1:28">
      <c r="A265" s="61" t="s">
        <v>383</v>
      </c>
      <c r="D265" s="61" t="s">
        <v>499</v>
      </c>
      <c r="F265" s="77">
        <f>SUM(F260:F264)</f>
        <v>8438133.2022500858</v>
      </c>
      <c r="G265" s="77">
        <f t="shared" ref="G265:W265" si="49">SUM(G260:G264)</f>
        <v>6207116.3343871254</v>
      </c>
      <c r="H265" s="77">
        <f t="shared" si="49"/>
        <v>976848.95540494157</v>
      </c>
      <c r="I265" s="77">
        <f t="shared" si="49"/>
        <v>0</v>
      </c>
      <c r="J265" s="77">
        <f t="shared" si="49"/>
        <v>28273.072640383314</v>
      </c>
      <c r="K265" s="77">
        <f t="shared" si="49"/>
        <v>366348.03903721512</v>
      </c>
      <c r="L265" s="77">
        <f t="shared" si="49"/>
        <v>0</v>
      </c>
      <c r="M265" s="77">
        <f t="shared" si="49"/>
        <v>0</v>
      </c>
      <c r="N265" s="77">
        <f t="shared" si="49"/>
        <v>336125.28497168777</v>
      </c>
      <c r="O265" s="77">
        <f>SUM(O260:O264)</f>
        <v>175091.59823838275</v>
      </c>
      <c r="P265" s="77">
        <f t="shared" si="49"/>
        <v>150195.67899095584</v>
      </c>
      <c r="Q265" s="77">
        <f t="shared" si="49"/>
        <v>19461.008302456405</v>
      </c>
      <c r="R265" s="77">
        <f t="shared" si="49"/>
        <v>10042.158647915117</v>
      </c>
      <c r="S265" s="77">
        <f t="shared" si="49"/>
        <v>165699.66703723578</v>
      </c>
      <c r="T265" s="77">
        <f t="shared" si="49"/>
        <v>1307.7038585740459</v>
      </c>
      <c r="U265" s="77">
        <f t="shared" si="49"/>
        <v>1623.7007332123485</v>
      </c>
      <c r="V265" s="77">
        <f t="shared" si="49"/>
        <v>0</v>
      </c>
      <c r="W265" s="77">
        <f t="shared" si="49"/>
        <v>0</v>
      </c>
      <c r="X265" s="63">
        <f>SUM(X260:X264)</f>
        <v>0</v>
      </c>
      <c r="Y265" s="63">
        <f>SUM(Y260:Y264)</f>
        <v>0</v>
      </c>
      <c r="Z265" s="63">
        <f>SUM(Z260:Z264)</f>
        <v>0</v>
      </c>
      <c r="AA265" s="65">
        <f t="shared" si="47"/>
        <v>8438133.2022500876</v>
      </c>
      <c r="AB265" s="59" t="str">
        <f t="shared" si="48"/>
        <v>ok</v>
      </c>
    </row>
    <row r="266" spans="1:28">
      <c r="F266" s="80"/>
    </row>
    <row r="267" spans="1:28" ht="15">
      <c r="A267" s="66" t="s">
        <v>640</v>
      </c>
      <c r="F267" s="80"/>
    </row>
    <row r="268" spans="1:28">
      <c r="A268" s="69" t="s">
        <v>1113</v>
      </c>
      <c r="C268" s="61" t="s">
        <v>99</v>
      </c>
      <c r="D268" s="61" t="s">
        <v>500</v>
      </c>
      <c r="E268" s="61" t="s">
        <v>1379</v>
      </c>
      <c r="F268" s="77">
        <f>VLOOKUP(C268,'Functional Assignment'!$C$2:$AP$778,'Functional Assignment'!$X$2,)</f>
        <v>248175.86824320036</v>
      </c>
      <c r="G268" s="77">
        <f>IF(VLOOKUP($E268,$D$6:$AN$1139,3,)=0,0,(VLOOKUP($E268,$D$6:$AN$1139,G$2,)/VLOOKUP($E268,$D$6:$AN$1139,3,))*$F268)</f>
        <v>175224.49415180317</v>
      </c>
      <c r="H268" s="77">
        <f>IF(VLOOKUP($E268,$D$6:$AN$1139,3,)=0,0,(VLOOKUP($E268,$D$6:$AN$1139,H$2,)/VLOOKUP($E268,$D$6:$AN$1139,3,))*$F268)</f>
        <v>29408.971708405486</v>
      </c>
      <c r="I268" s="77">
        <f>IF(VLOOKUP($E268,$D$6:$AN$1139,3,)=0,0,(VLOOKUP($E268,$D$6:$AN$1139,I$2,)/VLOOKUP($E268,$D$6:$AN$1139,3,))*$F268)</f>
        <v>0</v>
      </c>
      <c r="J268" s="77">
        <f>IF(VLOOKUP($E268,$D$6:$AN$1139,3,)=0,0,(VLOOKUP($E268,$D$6:$AN$1139,J$2,)/VLOOKUP($E268,$D$6:$AN$1139,3,))*$F268)</f>
        <v>0</v>
      </c>
      <c r="K268" s="77">
        <f>IF(VLOOKUP($E268,$D$6:$AN$1139,3,)=0,0,(VLOOKUP($E268,$D$6:$AN$1139,K$2,)/VLOOKUP($E268,$D$6:$AN$1139,3,))*$F268)</f>
        <v>27297.593940868905</v>
      </c>
      <c r="L268" s="77">
        <f>IF(VLOOKUP($E268,$D$6:$AN$1139,3,)=0,0,(VLOOKUP($E268,$D$6:$AN$1139,L$2,)/VLOOKUP($E268,$D$6:$AN$1139,3,))*$F268)</f>
        <v>0</v>
      </c>
      <c r="M268" s="77">
        <f>IF(VLOOKUP($E268,$D$6:$AN$1139,3,)=0,0,(VLOOKUP($E268,$D$6:$AN$1139,M$2,)/VLOOKUP($E268,$D$6:$AN$1139,3,))*$F268)</f>
        <v>0</v>
      </c>
      <c r="N268" s="77">
        <f>IF(VLOOKUP($E268,$D$6:$AN$1139,3,)=0,0,(VLOOKUP($E268,$D$6:$AN$1139,N$2,)/VLOOKUP($E268,$D$6:$AN$1139,3,))*$F268)</f>
        <v>0</v>
      </c>
      <c r="O268" s="77">
        <f>IF(VLOOKUP($E268,$D$6:$AN$1139,3,)=0,0,(VLOOKUP($E268,$D$6:$AN$1139,O$2,)/VLOOKUP($E268,$D$6:$AN$1139,3,))*$F268)</f>
        <v>14232.055452992032</v>
      </c>
      <c r="P268" s="77">
        <f>IF(VLOOKUP($E268,$D$6:$AN$1139,3,)=0,0,(VLOOKUP($E268,$D$6:$AN$1139,P$2,)/VLOOKUP($E268,$D$6:$AN$1139,3,))*$F268)</f>
        <v>0</v>
      </c>
      <c r="Q268" s="77">
        <f>IF(VLOOKUP($E268,$D$6:$AN$1139,3,)=0,0,(VLOOKUP($E268,$D$6:$AN$1139,Q$2,)/VLOOKUP($E268,$D$6:$AN$1139,3,))*$F268)</f>
        <v>0</v>
      </c>
      <c r="R268" s="77">
        <f>IF(VLOOKUP($E268,$D$6:$AN$1139,3,)=0,0,(VLOOKUP($E268,$D$6:$AN$1139,R$2,)/VLOOKUP($E268,$D$6:$AN$1139,3,))*$F268)</f>
        <v>0</v>
      </c>
      <c r="S268" s="77">
        <f>IF(VLOOKUP($E268,$D$6:$AN$1139,3,)=0,0,(VLOOKUP($E268,$D$6:$AN$1139,S$2,)/VLOOKUP($E268,$D$6:$AN$1139,3,))*$F268)</f>
        <v>1935.388518373029</v>
      </c>
      <c r="T268" s="77">
        <f>IF(VLOOKUP($E268,$D$6:$AN$1139,3,)=0,0,(VLOOKUP($E268,$D$6:$AN$1139,T$2,)/VLOOKUP($E268,$D$6:$AN$1139,3,))*$F268)</f>
        <v>55.986446798341227</v>
      </c>
      <c r="U268" s="77">
        <f>IF(VLOOKUP($E268,$D$6:$AN$1139,3,)=0,0,(VLOOKUP($E268,$D$6:$AN$1139,U$2,)/VLOOKUP($E268,$D$6:$AN$1139,3,))*$F268)</f>
        <v>21.378023959440345</v>
      </c>
      <c r="V268" s="77">
        <f>IF(VLOOKUP($E268,$D$6:$AN$1139,3,)=0,0,(VLOOKUP($E268,$D$6:$AN$1139,V$2,)/VLOOKUP($E268,$D$6:$AN$1139,3,))*$F268)</f>
        <v>0</v>
      </c>
      <c r="W268" s="77">
        <f>IF(VLOOKUP($E268,$D$6:$AN$1139,3,)=0,0,(VLOOKUP($E268,$D$6:$AN$1139,W$2,)/VLOOKUP($E268,$D$6:$AN$1139,3,))*$F268)</f>
        <v>0</v>
      </c>
      <c r="X268" s="63">
        <f>IF(VLOOKUP($E268,$D$6:$AN$1139,3,)=0,0,(VLOOKUP($E268,$D$6:$AN$1139,X$2,)/VLOOKUP($E268,$D$6:$AN$1139,3,))*$F268)</f>
        <v>0</v>
      </c>
      <c r="Y268" s="63">
        <f>IF(VLOOKUP($E268,$D$6:$AN$1139,3,)=0,0,(VLOOKUP($E268,$D$6:$AN$1139,Y$2,)/VLOOKUP($E268,$D$6:$AN$1139,3,))*$F268)</f>
        <v>0</v>
      </c>
      <c r="Z268" s="63">
        <f>IF(VLOOKUP($E268,$D$6:$AN$1139,3,)=0,0,(VLOOKUP($E268,$D$6:$AN$1139,Z$2,)/VLOOKUP($E268,$D$6:$AN$1139,3,))*$F268)</f>
        <v>0</v>
      </c>
      <c r="AA268" s="65">
        <f>SUM(G268:Z268)</f>
        <v>248175.86824320041</v>
      </c>
      <c r="AB268" s="59" t="str">
        <f>IF(ABS(F268-AA268)&lt;0.01,"ok","err")</f>
        <v>ok</v>
      </c>
    </row>
    <row r="269" spans="1:28">
      <c r="A269" s="69" t="s">
        <v>1116</v>
      </c>
      <c r="C269" s="61" t="s">
        <v>99</v>
      </c>
      <c r="D269" s="61" t="s">
        <v>501</v>
      </c>
      <c r="E269" s="61" t="s">
        <v>1377</v>
      </c>
      <c r="F269" s="80">
        <f>VLOOKUP(C269,'Functional Assignment'!$C$2:$AP$778,'Functional Assignment'!$Y$2,)</f>
        <v>188343.18477335686</v>
      </c>
      <c r="G269" s="80">
        <f>IF(VLOOKUP($E269,$D$6:$AN$1139,3,)=0,0,(VLOOKUP($E269,$D$6:$AN$1139,G$2,)/VLOOKUP($E269,$D$6:$AN$1139,3,))*$F269)</f>
        <v>162112.35905493051</v>
      </c>
      <c r="H269" s="80">
        <f>IF(VLOOKUP($E269,$D$6:$AN$1139,3,)=0,0,(VLOOKUP($E269,$D$6:$AN$1139,H$2,)/VLOOKUP($E269,$D$6:$AN$1139,3,))*$F269)</f>
        <v>19998.407459686234</v>
      </c>
      <c r="I269" s="80">
        <f>IF(VLOOKUP($E269,$D$6:$AN$1139,3,)=0,0,(VLOOKUP($E269,$D$6:$AN$1139,I$2,)/VLOOKUP($E269,$D$6:$AN$1139,3,))*$F269)</f>
        <v>0</v>
      </c>
      <c r="J269" s="80">
        <f>IF(VLOOKUP($E269,$D$6:$AN$1139,3,)=0,0,(VLOOKUP($E269,$D$6:$AN$1139,J$2,)/VLOOKUP($E269,$D$6:$AN$1139,3,))*$F269)</f>
        <v>0</v>
      </c>
      <c r="K269" s="80">
        <f>IF(VLOOKUP($E269,$D$6:$AN$1139,3,)=0,0,(VLOOKUP($E269,$D$6:$AN$1139,K$2,)/VLOOKUP($E269,$D$6:$AN$1139,3,))*$F269)</f>
        <v>1253.5578912170608</v>
      </c>
      <c r="L269" s="80">
        <f>IF(VLOOKUP($E269,$D$6:$AN$1139,3,)=0,0,(VLOOKUP($E269,$D$6:$AN$1139,L$2,)/VLOOKUP($E269,$D$6:$AN$1139,3,))*$F269)</f>
        <v>0</v>
      </c>
      <c r="M269" s="80">
        <f>IF(VLOOKUP($E269,$D$6:$AN$1139,3,)=0,0,(VLOOKUP($E269,$D$6:$AN$1139,M$2,)/VLOOKUP($E269,$D$6:$AN$1139,3,))*$F269)</f>
        <v>0</v>
      </c>
      <c r="N269" s="80">
        <f>IF(VLOOKUP($E269,$D$6:$AN$1139,3,)=0,0,(VLOOKUP($E269,$D$6:$AN$1139,N$2,)/VLOOKUP($E269,$D$6:$AN$1139,3,))*$F269)</f>
        <v>0</v>
      </c>
      <c r="O269" s="80">
        <f>IF(VLOOKUP($E269,$D$6:$AN$1139,3,)=0,0,(VLOOKUP($E269,$D$6:$AN$1139,O$2,)/VLOOKUP($E269,$D$6:$AN$1139,3,))*$F269)</f>
        <v>143.1206916878717</v>
      </c>
      <c r="P269" s="80">
        <f>IF(VLOOKUP($E269,$D$6:$AN$1139,3,)=0,0,(VLOOKUP($E269,$D$6:$AN$1139,P$2,)/VLOOKUP($E269,$D$6:$AN$1139,3,))*$F269)</f>
        <v>0</v>
      </c>
      <c r="Q269" s="80">
        <f>IF(VLOOKUP($E269,$D$6:$AN$1139,3,)=0,0,(VLOOKUP($E269,$D$6:$AN$1139,Q$2,)/VLOOKUP($E269,$D$6:$AN$1139,3,))*$F269)</f>
        <v>0</v>
      </c>
      <c r="R269" s="80">
        <f>IF(VLOOKUP($E269,$D$6:$AN$1139,3,)=0,0,(VLOOKUP($E269,$D$6:$AN$1139,R$2,)/VLOOKUP($E269,$D$6:$AN$1139,3,))*$F269)</f>
        <v>0</v>
      </c>
      <c r="S269" s="80">
        <f>IF(VLOOKUP($E269,$D$6:$AN$1139,3,)=0,0,(VLOOKUP($E269,$D$6:$AN$1139,S$2,)/VLOOKUP($E269,$D$6:$AN$1139,3,))*$F269)</f>
        <v>4782.8759495059021</v>
      </c>
      <c r="T269" s="80">
        <f>IF(VLOOKUP($E269,$D$6:$AN$1139,3,)=0,0,(VLOOKUP($E269,$D$6:$AN$1139,T$2,)/VLOOKUP($E269,$D$6:$AN$1139,3,))*$F269)</f>
        <v>7.7726119767825868</v>
      </c>
      <c r="U269" s="80">
        <f>IF(VLOOKUP($E269,$D$6:$AN$1139,3,)=0,0,(VLOOKUP($E269,$D$6:$AN$1139,U$2,)/VLOOKUP($E269,$D$6:$AN$1139,3,))*$F269)</f>
        <v>45.091114352488724</v>
      </c>
      <c r="V269" s="80">
        <f>IF(VLOOKUP($E269,$D$6:$AN$1139,3,)=0,0,(VLOOKUP($E269,$D$6:$AN$1139,V$2,)/VLOOKUP($E269,$D$6:$AN$1139,3,))*$F269)</f>
        <v>0</v>
      </c>
      <c r="W269" s="80">
        <f>IF(VLOOKUP($E269,$D$6:$AN$1139,3,)=0,0,(VLOOKUP($E269,$D$6:$AN$1139,W$2,)/VLOOKUP($E269,$D$6:$AN$1139,3,))*$F269)</f>
        <v>0</v>
      </c>
      <c r="X269" s="64">
        <f>IF(VLOOKUP($E269,$D$6:$AN$1139,3,)=0,0,(VLOOKUP($E269,$D$6:$AN$1139,X$2,)/VLOOKUP($E269,$D$6:$AN$1139,3,))*$F269)</f>
        <v>0</v>
      </c>
      <c r="Y269" s="64">
        <f>IF(VLOOKUP($E269,$D$6:$AN$1139,3,)=0,0,(VLOOKUP($E269,$D$6:$AN$1139,Y$2,)/VLOOKUP($E269,$D$6:$AN$1139,3,))*$F269)</f>
        <v>0</v>
      </c>
      <c r="Z269" s="64">
        <f>IF(VLOOKUP($E269,$D$6:$AN$1139,3,)=0,0,(VLOOKUP($E269,$D$6:$AN$1139,Z$2,)/VLOOKUP($E269,$D$6:$AN$1139,3,))*$F269)</f>
        <v>0</v>
      </c>
      <c r="AA269" s="64">
        <f>SUM(G269:Z269)</f>
        <v>188343.1847733568</v>
      </c>
      <c r="AB269" s="59" t="str">
        <f>IF(ABS(F269-AA269)&lt;0.01,"ok","err")</f>
        <v>ok</v>
      </c>
    </row>
    <row r="270" spans="1:28">
      <c r="A270" s="61" t="s">
        <v>721</v>
      </c>
      <c r="D270" s="61" t="s">
        <v>502</v>
      </c>
      <c r="F270" s="77">
        <f>F268+F269</f>
        <v>436519.05301655724</v>
      </c>
      <c r="G270" s="77">
        <f t="shared" ref="G270:W270" si="50">G268+G269</f>
        <v>337336.85320673371</v>
      </c>
      <c r="H270" s="77">
        <f t="shared" si="50"/>
        <v>49407.37916809172</v>
      </c>
      <c r="I270" s="77">
        <f t="shared" si="50"/>
        <v>0</v>
      </c>
      <c r="J270" s="77">
        <f t="shared" si="50"/>
        <v>0</v>
      </c>
      <c r="K270" s="77">
        <f t="shared" si="50"/>
        <v>28551.151832085965</v>
      </c>
      <c r="L270" s="77">
        <f t="shared" si="50"/>
        <v>0</v>
      </c>
      <c r="M270" s="77">
        <f t="shared" si="50"/>
        <v>0</v>
      </c>
      <c r="N270" s="77">
        <f t="shared" si="50"/>
        <v>0</v>
      </c>
      <c r="O270" s="77">
        <f>O268+O269</f>
        <v>14375.176144679903</v>
      </c>
      <c r="P270" s="77">
        <f t="shared" si="50"/>
        <v>0</v>
      </c>
      <c r="Q270" s="77">
        <f t="shared" si="50"/>
        <v>0</v>
      </c>
      <c r="R270" s="77">
        <f t="shared" si="50"/>
        <v>0</v>
      </c>
      <c r="S270" s="77">
        <f t="shared" si="50"/>
        <v>6718.2644678789311</v>
      </c>
      <c r="T270" s="77">
        <f t="shared" si="50"/>
        <v>63.759058775123812</v>
      </c>
      <c r="U270" s="77">
        <f t="shared" si="50"/>
        <v>66.469138311929072</v>
      </c>
      <c r="V270" s="77">
        <f t="shared" si="50"/>
        <v>0</v>
      </c>
      <c r="W270" s="77">
        <f t="shared" si="50"/>
        <v>0</v>
      </c>
      <c r="X270" s="63">
        <f>X268+X269</f>
        <v>0</v>
      </c>
      <c r="Y270" s="63">
        <f>Y268+Y269</f>
        <v>0</v>
      </c>
      <c r="Z270" s="63">
        <f>Z268+Z269</f>
        <v>0</v>
      </c>
      <c r="AA270" s="65">
        <f>SUM(G270:Z270)</f>
        <v>436519.05301655724</v>
      </c>
      <c r="AB270" s="59" t="str">
        <f>IF(ABS(F270-AA270)&lt;0.01,"ok","err")</f>
        <v>ok</v>
      </c>
    </row>
    <row r="271" spans="1:28">
      <c r="F271" s="80"/>
    </row>
    <row r="272" spans="1:28" ht="15">
      <c r="A272" s="66" t="s">
        <v>356</v>
      </c>
      <c r="F272" s="80"/>
    </row>
    <row r="273" spans="1:28">
      <c r="A273" s="69" t="s">
        <v>1116</v>
      </c>
      <c r="C273" s="61" t="s">
        <v>99</v>
      </c>
      <c r="D273" s="61" t="s">
        <v>503</v>
      </c>
      <c r="E273" s="61" t="s">
        <v>1118</v>
      </c>
      <c r="F273" s="77">
        <f>VLOOKUP(C273,'Functional Assignment'!$C$2:$AP$778,'Functional Assignment'!$Z$2,)</f>
        <v>56580.95351477911</v>
      </c>
      <c r="G273" s="77">
        <f>IF(VLOOKUP($E273,$D$6:$AN$1139,3,)=0,0,(VLOOKUP($E273,$D$6:$AN$1139,G$2,)/VLOOKUP($E273,$D$6:$AN$1139,3,))*$F273)</f>
        <v>45679.180213391723</v>
      </c>
      <c r="H273" s="77">
        <f>IF(VLOOKUP($E273,$D$6:$AN$1139,3,)=0,0,(VLOOKUP($E273,$D$6:$AN$1139,H$2,)/VLOOKUP($E273,$D$6:$AN$1139,3,))*$F273)</f>
        <v>9753.6329592189668</v>
      </c>
      <c r="I273" s="77">
        <f>IF(VLOOKUP($E273,$D$6:$AN$1139,3,)=0,0,(VLOOKUP($E273,$D$6:$AN$1139,I$2,)/VLOOKUP($E273,$D$6:$AN$1139,3,))*$F273)</f>
        <v>0</v>
      </c>
      <c r="J273" s="77">
        <f>IF(VLOOKUP($E273,$D$6:$AN$1139,3,)=0,0,(VLOOKUP($E273,$D$6:$AN$1139,J$2,)/VLOOKUP($E273,$D$6:$AN$1139,3,))*$F273)</f>
        <v>0</v>
      </c>
      <c r="K273" s="77">
        <f>IF(VLOOKUP($E273,$D$6:$AN$1139,3,)=0,0,(VLOOKUP($E273,$D$6:$AN$1139,K$2,)/VLOOKUP($E273,$D$6:$AN$1139,3,))*$F273)</f>
        <v>975.82703803598827</v>
      </c>
      <c r="L273" s="77">
        <f>IF(VLOOKUP($E273,$D$6:$AN$1139,3,)=0,0,(VLOOKUP($E273,$D$6:$AN$1139,L$2,)/VLOOKUP($E273,$D$6:$AN$1139,3,))*$F273)</f>
        <v>0</v>
      </c>
      <c r="M273" s="77">
        <f>IF(VLOOKUP($E273,$D$6:$AN$1139,3,)=0,0,(VLOOKUP($E273,$D$6:$AN$1139,M$2,)/VLOOKUP($E273,$D$6:$AN$1139,3,))*$F273)</f>
        <v>0</v>
      </c>
      <c r="N273" s="77">
        <f>IF(VLOOKUP($E273,$D$6:$AN$1139,3,)=0,0,(VLOOKUP($E273,$D$6:$AN$1139,N$2,)/VLOOKUP($E273,$D$6:$AN$1139,3,))*$F273)</f>
        <v>0</v>
      </c>
      <c r="O273" s="77">
        <f>IF(VLOOKUP($E273,$D$6:$AN$1139,3,)=0,0,(VLOOKUP($E273,$D$6:$AN$1139,O$2,)/VLOOKUP($E273,$D$6:$AN$1139,3,))*$F273)</f>
        <v>172.31330413243771</v>
      </c>
      <c r="P273" s="77">
        <f>IF(VLOOKUP($E273,$D$6:$AN$1139,3,)=0,0,(VLOOKUP($E273,$D$6:$AN$1139,P$2,)/VLOOKUP($E273,$D$6:$AN$1139,3,))*$F273)</f>
        <v>0</v>
      </c>
      <c r="Q273" s="77">
        <f>IF(VLOOKUP($E273,$D$6:$AN$1139,3,)=0,0,(VLOOKUP($E273,$D$6:$AN$1139,Q$2,)/VLOOKUP($E273,$D$6:$AN$1139,3,))*$F273)</f>
        <v>0</v>
      </c>
      <c r="R273" s="77">
        <f>IF(VLOOKUP($E273,$D$6:$AN$1139,3,)=0,0,(VLOOKUP($E273,$D$6:$AN$1139,R$2,)/VLOOKUP($E273,$D$6:$AN$1139,3,))*$F273)</f>
        <v>0</v>
      </c>
      <c r="S273" s="77">
        <f>IF(VLOOKUP($E273,$D$6:$AN$1139,3,)=0,0,(VLOOKUP($E273,$D$6:$AN$1139,S$2,)/VLOOKUP($E273,$D$6:$AN$1139,3,))*$F273)</f>
        <v>0</v>
      </c>
      <c r="T273" s="77">
        <f>IF(VLOOKUP($E273,$D$6:$AN$1139,3,)=0,0,(VLOOKUP($E273,$D$6:$AN$1139,T$2,)/VLOOKUP($E273,$D$6:$AN$1139,3,))*$F273)</f>
        <v>0</v>
      </c>
      <c r="U273" s="77">
        <f>IF(VLOOKUP($E273,$D$6:$AN$1139,3,)=0,0,(VLOOKUP($E273,$D$6:$AN$1139,U$2,)/VLOOKUP($E273,$D$6:$AN$1139,3,))*$F273)</f>
        <v>0</v>
      </c>
      <c r="V273" s="77">
        <f>IF(VLOOKUP($E273,$D$6:$AN$1139,3,)=0,0,(VLOOKUP($E273,$D$6:$AN$1139,V$2,)/VLOOKUP($E273,$D$6:$AN$1139,3,))*$F273)</f>
        <v>0</v>
      </c>
      <c r="W273" s="77">
        <f>IF(VLOOKUP($E273,$D$6:$AN$1139,3,)=0,0,(VLOOKUP($E273,$D$6:$AN$1139,W$2,)/VLOOKUP($E273,$D$6:$AN$1139,3,))*$F273)</f>
        <v>0</v>
      </c>
      <c r="X273" s="63">
        <f>IF(VLOOKUP($E273,$D$6:$AN$1139,3,)=0,0,(VLOOKUP($E273,$D$6:$AN$1139,X$2,)/VLOOKUP($E273,$D$6:$AN$1139,3,))*$F273)</f>
        <v>0</v>
      </c>
      <c r="Y273" s="63">
        <f>IF(VLOOKUP($E273,$D$6:$AN$1139,3,)=0,0,(VLOOKUP($E273,$D$6:$AN$1139,Y$2,)/VLOOKUP($E273,$D$6:$AN$1139,3,))*$F273)</f>
        <v>0</v>
      </c>
      <c r="Z273" s="63">
        <f>IF(VLOOKUP($E273,$D$6:$AN$1139,3,)=0,0,(VLOOKUP($E273,$D$6:$AN$1139,Z$2,)/VLOOKUP($E273,$D$6:$AN$1139,3,))*$F273)</f>
        <v>0</v>
      </c>
      <c r="AA273" s="65">
        <f>SUM(G273:Z273)</f>
        <v>56580.953514779118</v>
      </c>
      <c r="AB273" s="59" t="str">
        <f>IF(ABS(F273-AA273)&lt;0.01,"ok","err")</f>
        <v>ok</v>
      </c>
    </row>
    <row r="274" spans="1:28">
      <c r="F274" s="80"/>
    </row>
    <row r="275" spans="1:28" ht="15">
      <c r="A275" s="66" t="s">
        <v>355</v>
      </c>
      <c r="F275" s="80"/>
    </row>
    <row r="276" spans="1:28">
      <c r="A276" s="69" t="s">
        <v>1116</v>
      </c>
      <c r="C276" s="61" t="s">
        <v>99</v>
      </c>
      <c r="D276" s="61" t="s">
        <v>504</v>
      </c>
      <c r="E276" s="61" t="s">
        <v>1119</v>
      </c>
      <c r="F276" s="77">
        <f>VLOOKUP(C276,'Functional Assignment'!$C$2:$AP$778,'Functional Assignment'!$AA$2,)</f>
        <v>4134884.3774350146</v>
      </c>
      <c r="G276" s="77">
        <f>IF(VLOOKUP($E276,$D$6:$AN$1139,3,)=0,0,(VLOOKUP($E276,$D$6:$AN$1139,G$2,)/VLOOKUP($E276,$D$6:$AN$1139,3,))*$F276)</f>
        <v>2832563.2075462099</v>
      </c>
      <c r="H276" s="77">
        <f>IF(VLOOKUP($E276,$D$6:$AN$1139,3,)=0,0,(VLOOKUP($E276,$D$6:$AN$1139,H$2,)/VLOOKUP($E276,$D$6:$AN$1139,3,))*$F276)</f>
        <v>927067.97433650866</v>
      </c>
      <c r="I276" s="77">
        <f>IF(VLOOKUP($E276,$D$6:$AN$1139,3,)=0,0,(VLOOKUP($E276,$D$6:$AN$1139,I$2,)/VLOOKUP($E276,$D$6:$AN$1139,3,))*$F276)</f>
        <v>0</v>
      </c>
      <c r="J276" s="77">
        <f>IF(VLOOKUP($E276,$D$6:$AN$1139,3,)=0,0,(VLOOKUP($E276,$D$6:$AN$1139,J$2,)/VLOOKUP($E276,$D$6:$AN$1139,3,))*$F276)</f>
        <v>33647.61395924227</v>
      </c>
      <c r="K276" s="77">
        <f>IF(VLOOKUP($E276,$D$6:$AN$1139,3,)=0,0,(VLOOKUP($E276,$D$6:$AN$1139,K$2,)/VLOOKUP($E276,$D$6:$AN$1139,3,))*$F276)</f>
        <v>218205.75007718391</v>
      </c>
      <c r="L276" s="77">
        <f>IF(VLOOKUP($E276,$D$6:$AN$1139,3,)=0,0,(VLOOKUP($E276,$D$6:$AN$1139,L$2,)/VLOOKUP($E276,$D$6:$AN$1139,3,))*$F276)</f>
        <v>0</v>
      </c>
      <c r="M276" s="77">
        <f>IF(VLOOKUP($E276,$D$6:$AN$1139,3,)=0,0,(VLOOKUP($E276,$D$6:$AN$1139,M$2,)/VLOOKUP($E276,$D$6:$AN$1139,3,))*$F276)</f>
        <v>0</v>
      </c>
      <c r="N276" s="77">
        <f>IF(VLOOKUP($E276,$D$6:$AN$1139,3,)=0,0,(VLOOKUP($E276,$D$6:$AN$1139,N$2,)/VLOOKUP($E276,$D$6:$AN$1139,3,))*$F276)</f>
        <v>48334.382321920617</v>
      </c>
      <c r="O276" s="77">
        <f>IF(VLOOKUP($E276,$D$6:$AN$1139,3,)=0,0,(VLOOKUP($E276,$D$6:$AN$1139,O$2,)/VLOOKUP($E276,$D$6:$AN$1139,3,))*$F276)</f>
        <v>27359.368778596305</v>
      </c>
      <c r="P276" s="77">
        <f>IF(VLOOKUP($E276,$D$6:$AN$1139,3,)=0,0,(VLOOKUP($E276,$D$6:$AN$1139,P$2,)/VLOOKUP($E276,$D$6:$AN$1139,3,))*$F276)</f>
        <v>38070.748688108564</v>
      </c>
      <c r="Q276" s="77">
        <f>IF(VLOOKUP($E276,$D$6:$AN$1139,3,)=0,0,(VLOOKUP($E276,$D$6:$AN$1139,Q$2,)/VLOOKUP($E276,$D$6:$AN$1139,3,))*$F276)</f>
        <v>440.73904852815144</v>
      </c>
      <c r="R276" s="77">
        <f>IF(VLOOKUP($E276,$D$6:$AN$1139,3,)=0,0,(VLOOKUP($E276,$D$6:$AN$1139,R$2,)/VLOOKUP($E276,$D$6:$AN$1139,3,))*$F276)</f>
        <v>881.47809705630289</v>
      </c>
      <c r="S276" s="77">
        <f>IF(VLOOKUP($E276,$D$6:$AN$1139,3,)=0,0,(VLOOKUP($E276,$D$6:$AN$1139,S$2,)/VLOOKUP($E276,$D$6:$AN$1139,3,))*$F276)</f>
        <v>0</v>
      </c>
      <c r="T276" s="77">
        <f>IF(VLOOKUP($E276,$D$6:$AN$1139,3,)=0,0,(VLOOKUP($E276,$D$6:$AN$1139,T$2,)/VLOOKUP($E276,$D$6:$AN$1139,3,))*$F276)</f>
        <v>1222.2864040894349</v>
      </c>
      <c r="U276" s="77">
        <f>IF(VLOOKUP($E276,$D$6:$AN$1139,3,)=0,0,(VLOOKUP($E276,$D$6:$AN$1139,U$2,)/VLOOKUP($E276,$D$6:$AN$1139,3,))*$F276)</f>
        <v>7090.8281775701189</v>
      </c>
      <c r="V276" s="77">
        <f>IF(VLOOKUP($E276,$D$6:$AN$1139,3,)=0,0,(VLOOKUP($E276,$D$6:$AN$1139,V$2,)/VLOOKUP($E276,$D$6:$AN$1139,3,))*$F276)</f>
        <v>0</v>
      </c>
      <c r="W276" s="77">
        <f>IF(VLOOKUP($E276,$D$6:$AN$1139,3,)=0,0,(VLOOKUP($E276,$D$6:$AN$1139,W$2,)/VLOOKUP($E276,$D$6:$AN$1139,3,))*$F276)</f>
        <v>0</v>
      </c>
      <c r="X276" s="63">
        <f>IF(VLOOKUP($E276,$D$6:$AN$1139,3,)=0,0,(VLOOKUP($E276,$D$6:$AN$1139,X$2,)/VLOOKUP($E276,$D$6:$AN$1139,3,))*$F276)</f>
        <v>0</v>
      </c>
      <c r="Y276" s="63">
        <f>IF(VLOOKUP($E276,$D$6:$AN$1139,3,)=0,0,(VLOOKUP($E276,$D$6:$AN$1139,Y$2,)/VLOOKUP($E276,$D$6:$AN$1139,3,))*$F276)</f>
        <v>0</v>
      </c>
      <c r="Z276" s="63">
        <f>IF(VLOOKUP($E276,$D$6:$AN$1139,3,)=0,0,(VLOOKUP($E276,$D$6:$AN$1139,Z$2,)/VLOOKUP($E276,$D$6:$AN$1139,3,))*$F276)</f>
        <v>0</v>
      </c>
      <c r="AA276" s="65">
        <f>SUM(G276:Z276)</f>
        <v>4134884.3774350141</v>
      </c>
      <c r="AB276" s="59" t="str">
        <f>IF(ABS(F276-AA276)&lt;0.01,"ok","err")</f>
        <v>ok</v>
      </c>
    </row>
    <row r="277" spans="1:28">
      <c r="F277" s="80"/>
    </row>
    <row r="278" spans="1:28" ht="15">
      <c r="A278" s="66" t="s">
        <v>376</v>
      </c>
      <c r="F278" s="80"/>
    </row>
    <row r="279" spans="1:28">
      <c r="A279" s="69" t="s">
        <v>1116</v>
      </c>
      <c r="C279" s="61" t="s">
        <v>99</v>
      </c>
      <c r="D279" s="61" t="s">
        <v>505</v>
      </c>
      <c r="E279" s="61" t="s">
        <v>1120</v>
      </c>
      <c r="F279" s="77">
        <f>VLOOKUP(C279,'Functional Assignment'!$C$2:$AP$778,'Functional Assignment'!$AB$2,)</f>
        <v>215426.66131500719</v>
      </c>
      <c r="G279" s="77">
        <f>IF(VLOOKUP($E279,$D$6:$AN$1139,3,)=0,0,(VLOOKUP($E279,$D$6:$AN$1139,G$2,)/VLOOKUP($E279,$D$6:$AN$1139,3,))*$F279)</f>
        <v>0</v>
      </c>
      <c r="H279" s="77">
        <f>IF(VLOOKUP($E279,$D$6:$AN$1139,3,)=0,0,(VLOOKUP($E279,$D$6:$AN$1139,H$2,)/VLOOKUP($E279,$D$6:$AN$1139,3,))*$F279)</f>
        <v>0</v>
      </c>
      <c r="I279" s="77">
        <f>IF(VLOOKUP($E279,$D$6:$AN$1139,3,)=0,0,(VLOOKUP($E279,$D$6:$AN$1139,I$2,)/VLOOKUP($E279,$D$6:$AN$1139,3,))*$F279)</f>
        <v>0</v>
      </c>
      <c r="J279" s="77">
        <f>IF(VLOOKUP($E279,$D$6:$AN$1139,3,)=0,0,(VLOOKUP($E279,$D$6:$AN$1139,J$2,)/VLOOKUP($E279,$D$6:$AN$1139,3,))*$F279)</f>
        <v>0</v>
      </c>
      <c r="K279" s="77">
        <f>IF(VLOOKUP($E279,$D$6:$AN$1139,3,)=0,0,(VLOOKUP($E279,$D$6:$AN$1139,K$2,)/VLOOKUP($E279,$D$6:$AN$1139,3,))*$F279)</f>
        <v>0</v>
      </c>
      <c r="L279" s="77">
        <f>IF(VLOOKUP($E279,$D$6:$AN$1139,3,)=0,0,(VLOOKUP($E279,$D$6:$AN$1139,L$2,)/VLOOKUP($E279,$D$6:$AN$1139,3,))*$F279)</f>
        <v>0</v>
      </c>
      <c r="M279" s="77">
        <f>IF(VLOOKUP($E279,$D$6:$AN$1139,3,)=0,0,(VLOOKUP($E279,$D$6:$AN$1139,M$2,)/VLOOKUP($E279,$D$6:$AN$1139,3,))*$F279)</f>
        <v>0</v>
      </c>
      <c r="N279" s="77">
        <f>IF(VLOOKUP($E279,$D$6:$AN$1139,3,)=0,0,(VLOOKUP($E279,$D$6:$AN$1139,N$2,)/VLOOKUP($E279,$D$6:$AN$1139,3,))*$F279)</f>
        <v>0</v>
      </c>
      <c r="O279" s="77">
        <f>IF(VLOOKUP($E279,$D$6:$AN$1139,3,)=0,0,(VLOOKUP($E279,$D$6:$AN$1139,O$2,)/VLOOKUP($E279,$D$6:$AN$1139,3,))*$F279)</f>
        <v>0</v>
      </c>
      <c r="P279" s="77">
        <f>IF(VLOOKUP($E279,$D$6:$AN$1139,3,)=0,0,(VLOOKUP($E279,$D$6:$AN$1139,P$2,)/VLOOKUP($E279,$D$6:$AN$1139,3,))*$F279)</f>
        <v>0</v>
      </c>
      <c r="Q279" s="77">
        <f>IF(VLOOKUP($E279,$D$6:$AN$1139,3,)=0,0,(VLOOKUP($E279,$D$6:$AN$1139,Q$2,)/VLOOKUP($E279,$D$6:$AN$1139,3,))*$F279)</f>
        <v>0</v>
      </c>
      <c r="R279" s="77">
        <f>IF(VLOOKUP($E279,$D$6:$AN$1139,3,)=0,0,(VLOOKUP($E279,$D$6:$AN$1139,R$2,)/VLOOKUP($E279,$D$6:$AN$1139,3,))*$F279)</f>
        <v>0</v>
      </c>
      <c r="S279" s="77">
        <f>IF(VLOOKUP($E279,$D$6:$AN$1139,3,)=0,0,(VLOOKUP($E279,$D$6:$AN$1139,S$2,)/VLOOKUP($E279,$D$6:$AN$1139,3,))*$F279)</f>
        <v>215426.66131500719</v>
      </c>
      <c r="T279" s="77">
        <f>IF(VLOOKUP($E279,$D$6:$AN$1139,3,)=0,0,(VLOOKUP($E279,$D$6:$AN$1139,T$2,)/VLOOKUP($E279,$D$6:$AN$1139,3,))*$F279)</f>
        <v>0</v>
      </c>
      <c r="U279" s="77">
        <f>IF(VLOOKUP($E279,$D$6:$AN$1139,3,)=0,0,(VLOOKUP($E279,$D$6:$AN$1139,U$2,)/VLOOKUP($E279,$D$6:$AN$1139,3,))*$F279)</f>
        <v>0</v>
      </c>
      <c r="V279" s="77">
        <f>IF(VLOOKUP($E279,$D$6:$AN$1139,3,)=0,0,(VLOOKUP($E279,$D$6:$AN$1139,V$2,)/VLOOKUP($E279,$D$6:$AN$1139,3,))*$F279)</f>
        <v>0</v>
      </c>
      <c r="W279" s="77">
        <f>IF(VLOOKUP($E279,$D$6:$AN$1139,3,)=0,0,(VLOOKUP($E279,$D$6:$AN$1139,W$2,)/VLOOKUP($E279,$D$6:$AN$1139,3,))*$F279)</f>
        <v>0</v>
      </c>
      <c r="X279" s="63">
        <f>IF(VLOOKUP($E279,$D$6:$AN$1139,3,)=0,0,(VLOOKUP($E279,$D$6:$AN$1139,X$2,)/VLOOKUP($E279,$D$6:$AN$1139,3,))*$F279)</f>
        <v>0</v>
      </c>
      <c r="Y279" s="63">
        <f>IF(VLOOKUP($E279,$D$6:$AN$1139,3,)=0,0,(VLOOKUP($E279,$D$6:$AN$1139,Y$2,)/VLOOKUP($E279,$D$6:$AN$1139,3,))*$F279)</f>
        <v>0</v>
      </c>
      <c r="Z279" s="63">
        <f>IF(VLOOKUP($E279,$D$6:$AN$1139,3,)=0,0,(VLOOKUP($E279,$D$6:$AN$1139,Z$2,)/VLOOKUP($E279,$D$6:$AN$1139,3,))*$F279)</f>
        <v>0</v>
      </c>
      <c r="AA279" s="65">
        <f>SUM(G279:Z279)</f>
        <v>215426.66131500719</v>
      </c>
      <c r="AB279" s="59" t="str">
        <f>IF(ABS(F279-AA279)&lt;0.01,"ok","err")</f>
        <v>ok</v>
      </c>
    </row>
    <row r="280" spans="1:28">
      <c r="F280" s="80"/>
    </row>
    <row r="281" spans="1:28" ht="15">
      <c r="A281" s="66" t="s">
        <v>1047</v>
      </c>
      <c r="F281" s="80"/>
    </row>
    <row r="282" spans="1:28">
      <c r="A282" s="69" t="s">
        <v>1116</v>
      </c>
      <c r="C282" s="61" t="s">
        <v>99</v>
      </c>
      <c r="D282" s="61" t="s">
        <v>506</v>
      </c>
      <c r="E282" s="61" t="s">
        <v>1121</v>
      </c>
      <c r="F282" s="77">
        <f>VLOOKUP(C282,'Functional Assignment'!$C$2:$AP$778,'Functional Assignment'!$AC$2,)</f>
        <v>5697823.4103876092</v>
      </c>
      <c r="G282" s="77">
        <f>IF(VLOOKUP($E282,$D$6:$AN$1139,3,)=0,0,(VLOOKUP($E282,$D$6:$AN$1139,G$2,)/VLOOKUP($E282,$D$6:$AN$1139,3,))*$F282)</f>
        <v>4230790.4463541247</v>
      </c>
      <c r="H282" s="77">
        <f>IF(VLOOKUP($E282,$D$6:$AN$1139,3,)=0,0,(VLOOKUP($E282,$D$6:$AN$1139,H$2,)/VLOOKUP($E282,$D$6:$AN$1139,3,))*$F282)</f>
        <v>1043832.4593631813</v>
      </c>
      <c r="I282" s="77">
        <f>IF(VLOOKUP($E282,$D$6:$AN$1139,3,)=0,0,(VLOOKUP($E282,$D$6:$AN$1139,I$2,)/VLOOKUP($E282,$D$6:$AN$1139,3,))*$F282)</f>
        <v>0</v>
      </c>
      <c r="J282" s="77">
        <f>IF(VLOOKUP($E282,$D$6:$AN$1139,3,)=0,0,(VLOOKUP($E282,$D$6:$AN$1139,J$2,)/VLOOKUP($E282,$D$6:$AN$1139,3,))*$F282)</f>
        <v>4271.5269652734023</v>
      </c>
      <c r="K282" s="77">
        <f>IF(VLOOKUP($E282,$D$6:$AN$1139,3,)=0,0,(VLOOKUP($E282,$D$6:$AN$1139,K$2,)/VLOOKUP($E282,$D$6:$AN$1139,3,))*$F282)</f>
        <v>163576.07714276432</v>
      </c>
      <c r="L282" s="77">
        <f>IF(VLOOKUP($E282,$D$6:$AN$1139,3,)=0,0,(VLOOKUP($E282,$D$6:$AN$1139,L$2,)/VLOOKUP($E282,$D$6:$AN$1139,3,))*$F282)</f>
        <v>0</v>
      </c>
      <c r="M282" s="77">
        <f>IF(VLOOKUP($E282,$D$6:$AN$1139,3,)=0,0,(VLOOKUP($E282,$D$6:$AN$1139,M$2,)/VLOOKUP($E282,$D$6:$AN$1139,3,))*$F282)</f>
        <v>0</v>
      </c>
      <c r="N282" s="77">
        <f>IF(VLOOKUP($E282,$D$6:$AN$1139,3,)=0,0,(VLOOKUP($E282,$D$6:$AN$1139,N$2,)/VLOOKUP($E282,$D$6:$AN$1139,3,))*$F282)</f>
        <v>32085.213962898393</v>
      </c>
      <c r="O282" s="77">
        <f>IF(VLOOKUP($E282,$D$6:$AN$1139,3,)=0,0,(VLOOKUP($E282,$D$6:$AN$1139,O$2,)/VLOOKUP($E282,$D$6:$AN$1139,3,))*$F282)</f>
        <v>93378.700211170843</v>
      </c>
      <c r="P282" s="77">
        <f>IF(VLOOKUP($E282,$D$6:$AN$1139,3,)=0,0,(VLOOKUP($E282,$D$6:$AN$1139,P$2,)/VLOOKUP($E282,$D$6:$AN$1139,3,))*$F282)</f>
        <v>3510.8440810466323</v>
      </c>
      <c r="Q282" s="77">
        <f>IF(VLOOKUP($E282,$D$6:$AN$1139,3,)=0,0,(VLOOKUP($E282,$D$6:$AN$1139,Q$2,)/VLOOKUP($E282,$D$6:$AN$1139,3,))*$F282)</f>
        <v>58.514068017443869</v>
      </c>
      <c r="R282" s="77">
        <f>IF(VLOOKUP($E282,$D$6:$AN$1139,3,)=0,0,(VLOOKUP($E282,$D$6:$AN$1139,R$2,)/VLOOKUP($E282,$D$6:$AN$1139,3,))*$F282)</f>
        <v>117.02813603488774</v>
      </c>
      <c r="S282" s="77">
        <f>IF(VLOOKUP($E282,$D$6:$AN$1139,3,)=0,0,(VLOOKUP($E282,$D$6:$AN$1139,S$2,)/VLOOKUP($E282,$D$6:$AN$1139,3,))*$F282)</f>
        <v>124822.96841050778</v>
      </c>
      <c r="T282" s="77">
        <f>IF(VLOOKUP($E282,$D$6:$AN$1139,3,)=0,0,(VLOOKUP($E282,$D$6:$AN$1139,T$2,)/VLOOKUP($E282,$D$6:$AN$1139,3,))*$F282)</f>
        <v>202.84876912713872</v>
      </c>
      <c r="U282" s="77">
        <f>IF(VLOOKUP($E282,$D$6:$AN$1139,3,)=0,0,(VLOOKUP($E282,$D$6:$AN$1139,U$2,)/VLOOKUP($E282,$D$6:$AN$1139,3,))*$F282)</f>
        <v>1176.7829234619267</v>
      </c>
      <c r="V282" s="77">
        <f>IF(VLOOKUP($E282,$D$6:$AN$1139,3,)=0,0,(VLOOKUP($E282,$D$6:$AN$1139,V$2,)/VLOOKUP($E282,$D$6:$AN$1139,3,))*$F282)</f>
        <v>0</v>
      </c>
      <c r="W282" s="77">
        <f>IF(VLOOKUP($E282,$D$6:$AN$1139,3,)=0,0,(VLOOKUP($E282,$D$6:$AN$1139,W$2,)/VLOOKUP($E282,$D$6:$AN$1139,3,))*$F282)</f>
        <v>0</v>
      </c>
      <c r="X282" s="63">
        <f>IF(VLOOKUP($E282,$D$6:$AN$1139,3,)=0,0,(VLOOKUP($E282,$D$6:$AN$1139,X$2,)/VLOOKUP($E282,$D$6:$AN$1139,3,))*$F282)</f>
        <v>0</v>
      </c>
      <c r="Y282" s="63">
        <f>IF(VLOOKUP($E282,$D$6:$AN$1139,3,)=0,0,(VLOOKUP($E282,$D$6:$AN$1139,Y$2,)/VLOOKUP($E282,$D$6:$AN$1139,3,))*$F282)</f>
        <v>0</v>
      </c>
      <c r="Z282" s="63">
        <f>IF(VLOOKUP($E282,$D$6:$AN$1139,3,)=0,0,(VLOOKUP($E282,$D$6:$AN$1139,Z$2,)/VLOOKUP($E282,$D$6:$AN$1139,3,))*$F282)</f>
        <v>0</v>
      </c>
      <c r="AA282" s="65">
        <f>SUM(G282:Z282)</f>
        <v>5697823.4103876092</v>
      </c>
      <c r="AB282" s="59" t="str">
        <f>IF(ABS(F282-AA282)&lt;0.01,"ok","err")</f>
        <v>ok</v>
      </c>
    </row>
    <row r="283" spans="1:28">
      <c r="F283" s="80"/>
    </row>
    <row r="284" spans="1:28" ht="15">
      <c r="A284" s="66" t="s">
        <v>353</v>
      </c>
      <c r="F284" s="80"/>
    </row>
    <row r="285" spans="1:28">
      <c r="A285" s="69" t="s">
        <v>1116</v>
      </c>
      <c r="C285" s="61" t="s">
        <v>99</v>
      </c>
      <c r="D285" s="61" t="s">
        <v>507</v>
      </c>
      <c r="E285" s="61" t="s">
        <v>1121</v>
      </c>
      <c r="F285" s="77">
        <f>VLOOKUP(C285,'Functional Assignment'!$C$2:$AP$778,'Functional Assignment'!$AD$2,)</f>
        <v>1223092.9652464509</v>
      </c>
      <c r="G285" s="77">
        <f>IF(VLOOKUP($E285,$D$6:$AN$1139,3,)=0,0,(VLOOKUP($E285,$D$6:$AN$1139,G$2,)/VLOOKUP($E285,$D$6:$AN$1139,3,))*$F285)</f>
        <v>908180.13470438588</v>
      </c>
      <c r="H285" s="77">
        <f>IF(VLOOKUP($E285,$D$6:$AN$1139,3,)=0,0,(VLOOKUP($E285,$D$6:$AN$1139,H$2,)/VLOOKUP($E285,$D$6:$AN$1139,3,))*$F285)</f>
        <v>224068.7444990784</v>
      </c>
      <c r="I285" s="77">
        <f>IF(VLOOKUP($E285,$D$6:$AN$1139,3,)=0,0,(VLOOKUP($E285,$D$6:$AN$1139,I$2,)/VLOOKUP($E285,$D$6:$AN$1139,3,))*$F285)</f>
        <v>0</v>
      </c>
      <c r="J285" s="77">
        <f>IF(VLOOKUP($E285,$D$6:$AN$1139,3,)=0,0,(VLOOKUP($E285,$D$6:$AN$1139,J$2,)/VLOOKUP($E285,$D$6:$AN$1139,3,))*$F285)</f>
        <v>916.92462292912853</v>
      </c>
      <c r="K285" s="77">
        <f>IF(VLOOKUP($E285,$D$6:$AN$1139,3,)=0,0,(VLOOKUP($E285,$D$6:$AN$1139,K$2,)/VLOOKUP($E285,$D$6:$AN$1139,3,))*$F285)</f>
        <v>35113.188813676417</v>
      </c>
      <c r="L285" s="77">
        <f>IF(VLOOKUP($E285,$D$6:$AN$1139,3,)=0,0,(VLOOKUP($E285,$D$6:$AN$1139,L$2,)/VLOOKUP($E285,$D$6:$AN$1139,3,))*$F285)</f>
        <v>0</v>
      </c>
      <c r="M285" s="77">
        <f>IF(VLOOKUP($E285,$D$6:$AN$1139,3,)=0,0,(VLOOKUP($E285,$D$6:$AN$1139,M$2,)/VLOOKUP($E285,$D$6:$AN$1139,3,))*$F285)</f>
        <v>0</v>
      </c>
      <c r="N285" s="77">
        <f>IF(VLOOKUP($E285,$D$6:$AN$1139,3,)=0,0,(VLOOKUP($E285,$D$6:$AN$1139,N$2,)/VLOOKUP($E285,$D$6:$AN$1139,3,))*$F285)</f>
        <v>6887.4018480292989</v>
      </c>
      <c r="O285" s="77">
        <f>IF(VLOOKUP($E285,$D$6:$AN$1139,3,)=0,0,(VLOOKUP($E285,$D$6:$AN$1139,O$2,)/VLOOKUP($E285,$D$6:$AN$1139,3,))*$F285)</f>
        <v>20044.642156498641</v>
      </c>
      <c r="P285" s="77">
        <f>IF(VLOOKUP($E285,$D$6:$AN$1139,3,)=0,0,(VLOOKUP($E285,$D$6:$AN$1139,P$2,)/VLOOKUP($E285,$D$6:$AN$1139,3,))*$F285)</f>
        <v>753.63667638010554</v>
      </c>
      <c r="Q285" s="77">
        <f>IF(VLOOKUP($E285,$D$6:$AN$1139,3,)=0,0,(VLOOKUP($E285,$D$6:$AN$1139,Q$2,)/VLOOKUP($E285,$D$6:$AN$1139,3,))*$F285)</f>
        <v>12.56061127300176</v>
      </c>
      <c r="R285" s="77">
        <f>IF(VLOOKUP($E285,$D$6:$AN$1139,3,)=0,0,(VLOOKUP($E285,$D$6:$AN$1139,R$2,)/VLOOKUP($E285,$D$6:$AN$1139,3,))*$F285)</f>
        <v>25.121222546003519</v>
      </c>
      <c r="S285" s="77">
        <f>IF(VLOOKUP($E285,$D$6:$AN$1139,3,)=0,0,(VLOOKUP($E285,$D$6:$AN$1139,S$2,)/VLOOKUP($E285,$D$6:$AN$1139,3,))*$F285)</f>
        <v>26794.458790306075</v>
      </c>
      <c r="T285" s="77">
        <f>IF(VLOOKUP($E285,$D$6:$AN$1139,3,)=0,0,(VLOOKUP($E285,$D$6:$AN$1139,T$2,)/VLOOKUP($E285,$D$6:$AN$1139,3,))*$F285)</f>
        <v>43.543452413072764</v>
      </c>
      <c r="U285" s="77">
        <f>IF(VLOOKUP($E285,$D$6:$AN$1139,3,)=0,0,(VLOOKUP($E285,$D$6:$AN$1139,U$2,)/VLOOKUP($E285,$D$6:$AN$1139,3,))*$F285)</f>
        <v>252.60784893481315</v>
      </c>
      <c r="V285" s="77">
        <f>IF(VLOOKUP($E285,$D$6:$AN$1139,3,)=0,0,(VLOOKUP($E285,$D$6:$AN$1139,V$2,)/VLOOKUP($E285,$D$6:$AN$1139,3,))*$F285)</f>
        <v>0</v>
      </c>
      <c r="W285" s="77">
        <f>IF(VLOOKUP($E285,$D$6:$AN$1139,3,)=0,0,(VLOOKUP($E285,$D$6:$AN$1139,W$2,)/VLOOKUP($E285,$D$6:$AN$1139,3,))*$F285)</f>
        <v>0</v>
      </c>
      <c r="X285" s="63">
        <f>IF(VLOOKUP($E285,$D$6:$AN$1139,3,)=0,0,(VLOOKUP($E285,$D$6:$AN$1139,X$2,)/VLOOKUP($E285,$D$6:$AN$1139,3,))*$F285)</f>
        <v>0</v>
      </c>
      <c r="Y285" s="63">
        <f>IF(VLOOKUP($E285,$D$6:$AN$1139,3,)=0,0,(VLOOKUP($E285,$D$6:$AN$1139,Y$2,)/VLOOKUP($E285,$D$6:$AN$1139,3,))*$F285)</f>
        <v>0</v>
      </c>
      <c r="Z285" s="63">
        <f>IF(VLOOKUP($E285,$D$6:$AN$1139,3,)=0,0,(VLOOKUP($E285,$D$6:$AN$1139,Z$2,)/VLOOKUP($E285,$D$6:$AN$1139,3,))*$F285)</f>
        <v>0</v>
      </c>
      <c r="AA285" s="65">
        <f>SUM(G285:Z285)</f>
        <v>1223092.9652464511</v>
      </c>
      <c r="AB285" s="59" t="str">
        <f>IF(ABS(F285-AA285)&lt;0.01,"ok","err")</f>
        <v>ok</v>
      </c>
    </row>
    <row r="286" spans="1:28">
      <c r="F286" s="80"/>
    </row>
    <row r="287" spans="1:28" ht="15">
      <c r="A287" s="66" t="s">
        <v>352</v>
      </c>
      <c r="F287" s="80"/>
    </row>
    <row r="288" spans="1:28">
      <c r="A288" s="69" t="s">
        <v>1116</v>
      </c>
      <c r="C288" s="61" t="s">
        <v>99</v>
      </c>
      <c r="D288" s="61" t="s">
        <v>508</v>
      </c>
      <c r="E288" s="61" t="s">
        <v>1122</v>
      </c>
      <c r="F288" s="77">
        <f>VLOOKUP(C288,'Functional Assignment'!$C$2:$AP$778,'Functional Assignment'!$AE$2,)</f>
        <v>0</v>
      </c>
      <c r="G288" s="77">
        <f>IF(VLOOKUP($E288,$D$6:$AN$1139,3,)=0,0,(VLOOKUP($E288,$D$6:$AN$1139,G$2,)/VLOOKUP($E288,$D$6:$AN$1139,3,))*$F288)</f>
        <v>0</v>
      </c>
      <c r="H288" s="77">
        <f>IF(VLOOKUP($E288,$D$6:$AN$1139,3,)=0,0,(VLOOKUP($E288,$D$6:$AN$1139,H$2,)/VLOOKUP($E288,$D$6:$AN$1139,3,))*$F288)</f>
        <v>0</v>
      </c>
      <c r="I288" s="77">
        <f>IF(VLOOKUP($E288,$D$6:$AN$1139,3,)=0,0,(VLOOKUP($E288,$D$6:$AN$1139,I$2,)/VLOOKUP($E288,$D$6:$AN$1139,3,))*$F288)</f>
        <v>0</v>
      </c>
      <c r="J288" s="77">
        <f>IF(VLOOKUP($E288,$D$6:$AN$1139,3,)=0,0,(VLOOKUP($E288,$D$6:$AN$1139,J$2,)/VLOOKUP($E288,$D$6:$AN$1139,3,))*$F288)</f>
        <v>0</v>
      </c>
      <c r="K288" s="77">
        <f>IF(VLOOKUP($E288,$D$6:$AN$1139,3,)=0,0,(VLOOKUP($E288,$D$6:$AN$1139,K$2,)/VLOOKUP($E288,$D$6:$AN$1139,3,))*$F288)</f>
        <v>0</v>
      </c>
      <c r="L288" s="77">
        <f>IF(VLOOKUP($E288,$D$6:$AN$1139,3,)=0,0,(VLOOKUP($E288,$D$6:$AN$1139,L$2,)/VLOOKUP($E288,$D$6:$AN$1139,3,))*$F288)</f>
        <v>0</v>
      </c>
      <c r="M288" s="77">
        <f>IF(VLOOKUP($E288,$D$6:$AN$1139,3,)=0,0,(VLOOKUP($E288,$D$6:$AN$1139,M$2,)/VLOOKUP($E288,$D$6:$AN$1139,3,))*$F288)</f>
        <v>0</v>
      </c>
      <c r="N288" s="77">
        <f>IF(VLOOKUP($E288,$D$6:$AN$1139,3,)=0,0,(VLOOKUP($E288,$D$6:$AN$1139,N$2,)/VLOOKUP($E288,$D$6:$AN$1139,3,))*$F288)</f>
        <v>0</v>
      </c>
      <c r="O288" s="77">
        <f>IF(VLOOKUP($E288,$D$6:$AN$1139,3,)=0,0,(VLOOKUP($E288,$D$6:$AN$1139,O$2,)/VLOOKUP($E288,$D$6:$AN$1139,3,))*$F288)</f>
        <v>0</v>
      </c>
      <c r="P288" s="77">
        <f>IF(VLOOKUP($E288,$D$6:$AN$1139,3,)=0,0,(VLOOKUP($E288,$D$6:$AN$1139,P$2,)/VLOOKUP($E288,$D$6:$AN$1139,3,))*$F288)</f>
        <v>0</v>
      </c>
      <c r="Q288" s="77">
        <f>IF(VLOOKUP($E288,$D$6:$AN$1139,3,)=0,0,(VLOOKUP($E288,$D$6:$AN$1139,Q$2,)/VLOOKUP($E288,$D$6:$AN$1139,3,))*$F288)</f>
        <v>0</v>
      </c>
      <c r="R288" s="77">
        <f>IF(VLOOKUP($E288,$D$6:$AN$1139,3,)=0,0,(VLOOKUP($E288,$D$6:$AN$1139,R$2,)/VLOOKUP($E288,$D$6:$AN$1139,3,))*$F288)</f>
        <v>0</v>
      </c>
      <c r="S288" s="77">
        <f>IF(VLOOKUP($E288,$D$6:$AN$1139,3,)=0,0,(VLOOKUP($E288,$D$6:$AN$1139,S$2,)/VLOOKUP($E288,$D$6:$AN$1139,3,))*$F288)</f>
        <v>0</v>
      </c>
      <c r="T288" s="77">
        <f>IF(VLOOKUP($E288,$D$6:$AN$1139,3,)=0,0,(VLOOKUP($E288,$D$6:$AN$1139,T$2,)/VLOOKUP($E288,$D$6:$AN$1139,3,))*$F288)</f>
        <v>0</v>
      </c>
      <c r="U288" s="77">
        <f>IF(VLOOKUP($E288,$D$6:$AN$1139,3,)=0,0,(VLOOKUP($E288,$D$6:$AN$1139,U$2,)/VLOOKUP($E288,$D$6:$AN$1139,3,))*$F288)</f>
        <v>0</v>
      </c>
      <c r="V288" s="77">
        <f>IF(VLOOKUP($E288,$D$6:$AN$1139,3,)=0,0,(VLOOKUP($E288,$D$6:$AN$1139,V$2,)/VLOOKUP($E288,$D$6:$AN$1139,3,))*$F288)</f>
        <v>0</v>
      </c>
      <c r="W288" s="77">
        <f>IF(VLOOKUP($E288,$D$6:$AN$1139,3,)=0,0,(VLOOKUP($E288,$D$6:$AN$1139,W$2,)/VLOOKUP($E288,$D$6:$AN$1139,3,))*$F288)</f>
        <v>0</v>
      </c>
      <c r="X288" s="63">
        <f>IF(VLOOKUP($E288,$D$6:$AN$1139,3,)=0,0,(VLOOKUP($E288,$D$6:$AN$1139,X$2,)/VLOOKUP($E288,$D$6:$AN$1139,3,))*$F288)</f>
        <v>0</v>
      </c>
      <c r="Y288" s="63">
        <f>IF(VLOOKUP($E288,$D$6:$AN$1139,3,)=0,0,(VLOOKUP($E288,$D$6:$AN$1139,Y$2,)/VLOOKUP($E288,$D$6:$AN$1139,3,))*$F288)</f>
        <v>0</v>
      </c>
      <c r="Z288" s="63">
        <f>IF(VLOOKUP($E288,$D$6:$AN$1139,3,)=0,0,(VLOOKUP($E288,$D$6:$AN$1139,Z$2,)/VLOOKUP($E288,$D$6:$AN$1139,3,))*$F288)</f>
        <v>0</v>
      </c>
      <c r="AA288" s="65">
        <f>SUM(G288:Z288)</f>
        <v>0</v>
      </c>
      <c r="AB288" s="59" t="str">
        <f>IF(ABS(F288-AA288)&lt;0.01,"ok","err")</f>
        <v>ok</v>
      </c>
    </row>
    <row r="289" spans="1:28">
      <c r="F289" s="80"/>
    </row>
    <row r="290" spans="1:28">
      <c r="A290" s="61" t="s">
        <v>944</v>
      </c>
      <c r="D290" s="61" t="s">
        <v>1131</v>
      </c>
      <c r="F290" s="77">
        <f>F245+F251+F254+F257+F265+F270+F273+F276+F279+F282+F285+F288</f>
        <v>71658667.980000019</v>
      </c>
      <c r="G290" s="77">
        <f t="shared" ref="G290:Z290" si="51">G245+G251+G254+G257+G265+G270+G273+G276+G279+G282+G285+G288</f>
        <v>36175077.657586418</v>
      </c>
      <c r="H290" s="77">
        <f t="shared" si="51"/>
        <v>9058732.6130742338</v>
      </c>
      <c r="I290" s="77">
        <f t="shared" si="51"/>
        <v>0</v>
      </c>
      <c r="J290" s="77">
        <f t="shared" si="51"/>
        <v>691654.54938839469</v>
      </c>
      <c r="K290" s="77">
        <f t="shared" si="51"/>
        <v>8592314.2059186902</v>
      </c>
      <c r="L290" s="77">
        <f t="shared" si="51"/>
        <v>0</v>
      </c>
      <c r="M290" s="77">
        <f t="shared" si="51"/>
        <v>0</v>
      </c>
      <c r="N290" s="77">
        <f t="shared" si="51"/>
        <v>7844821.2474205093</v>
      </c>
      <c r="O290" s="77">
        <f>O245+O251+O254+O257+O265+O270+O273+O276+O279+O282+O285+O288</f>
        <v>4319501.095746858</v>
      </c>
      <c r="P290" s="77">
        <f t="shared" si="51"/>
        <v>3172286.1858623624</v>
      </c>
      <c r="Q290" s="77">
        <f t="shared" si="51"/>
        <v>439156.24041233287</v>
      </c>
      <c r="R290" s="77">
        <f t="shared" si="51"/>
        <v>251937.00195555078</v>
      </c>
      <c r="S290" s="77">
        <f t="shared" si="51"/>
        <v>1073544.2166624353</v>
      </c>
      <c r="T290" s="77">
        <f t="shared" si="51"/>
        <v>16695.640206096024</v>
      </c>
      <c r="U290" s="77">
        <f t="shared" si="51"/>
        <v>22947.325766127306</v>
      </c>
      <c r="V290" s="77">
        <f t="shared" si="51"/>
        <v>0</v>
      </c>
      <c r="W290" s="77">
        <f t="shared" si="51"/>
        <v>0</v>
      </c>
      <c r="X290" s="63">
        <f t="shared" si="51"/>
        <v>0</v>
      </c>
      <c r="Y290" s="63">
        <f t="shared" si="51"/>
        <v>0</v>
      </c>
      <c r="Z290" s="63">
        <f t="shared" si="51"/>
        <v>0</v>
      </c>
      <c r="AA290" s="65">
        <f>SUM(G290:Z290)</f>
        <v>71658667.980000034</v>
      </c>
      <c r="AB290" s="59" t="str">
        <f>IF(ABS(F290-AA290)&lt;0.01,"ok","err")</f>
        <v>ok</v>
      </c>
    </row>
    <row r="293" spans="1:28" ht="15">
      <c r="A293" s="66" t="s">
        <v>1094</v>
      </c>
    </row>
    <row r="295" spans="1:28" ht="15">
      <c r="A295" s="66" t="s">
        <v>369</v>
      </c>
    </row>
    <row r="296" spans="1:28">
      <c r="A296" s="69" t="s">
        <v>361</v>
      </c>
      <c r="C296" s="61" t="s">
        <v>1096</v>
      </c>
      <c r="D296" s="61" t="s">
        <v>509</v>
      </c>
      <c r="E296" s="61" t="s">
        <v>880</v>
      </c>
      <c r="F296" s="77">
        <f>VLOOKUP(C296,'Functional Assignment'!$C$2:$AP$778,'Functional Assignment'!$H$2,)</f>
        <v>24269640.580538318</v>
      </c>
      <c r="G296" s="77">
        <f>IF(VLOOKUP($E296,$D$6:$AN$1139,3,)=0,0,(VLOOKUP($E296,$D$6:$AN$1139,G$2,)/VLOOKUP($E296,$D$6:$AN$1139,3,))*$F296)</f>
        <v>8664054.4071925767</v>
      </c>
      <c r="H296" s="77">
        <f>IF(VLOOKUP($E296,$D$6:$AN$1139,3,)=0,0,(VLOOKUP($E296,$D$6:$AN$1139,H$2,)/VLOOKUP($E296,$D$6:$AN$1139,3,))*$F296)</f>
        <v>2811864.3238814762</v>
      </c>
      <c r="I296" s="77">
        <f>IF(VLOOKUP($E296,$D$6:$AN$1139,3,)=0,0,(VLOOKUP($E296,$D$6:$AN$1139,I$2,)/VLOOKUP($E296,$D$6:$AN$1139,3,))*$F296)</f>
        <v>0</v>
      </c>
      <c r="J296" s="77">
        <f>IF(VLOOKUP($E296,$D$6:$AN$1139,3,)=0,0,(VLOOKUP($E296,$D$6:$AN$1139,J$2,)/VLOOKUP($E296,$D$6:$AN$1139,3,))*$F296)</f>
        <v>323829.53093951888</v>
      </c>
      <c r="K296" s="77">
        <f>IF(VLOOKUP($E296,$D$6:$AN$1139,3,)=0,0,(VLOOKUP($E296,$D$6:$AN$1139,K$2,)/VLOOKUP($E296,$D$6:$AN$1139,3,))*$F296)</f>
        <v>3991709.0561037338</v>
      </c>
      <c r="L296" s="77">
        <f>IF(VLOOKUP($E296,$D$6:$AN$1139,3,)=0,0,(VLOOKUP($E296,$D$6:$AN$1139,L$2,)/VLOOKUP($E296,$D$6:$AN$1139,3,))*$F296)</f>
        <v>0</v>
      </c>
      <c r="M296" s="77">
        <f>IF(VLOOKUP($E296,$D$6:$AN$1139,3,)=0,0,(VLOOKUP($E296,$D$6:$AN$1139,M$2,)/VLOOKUP($E296,$D$6:$AN$1139,3,))*$F296)</f>
        <v>0</v>
      </c>
      <c r="N296" s="77">
        <f>IF(VLOOKUP($E296,$D$6:$AN$1139,3,)=0,0,(VLOOKUP($E296,$D$6:$AN$1139,N$2,)/VLOOKUP($E296,$D$6:$AN$1139,3,))*$F296)</f>
        <v>4060269.7551069432</v>
      </c>
      <c r="O296" s="77">
        <f>IF(VLOOKUP($E296,$D$6:$AN$1139,3,)=0,0,(VLOOKUP($E296,$D$6:$AN$1139,O$2,)/VLOOKUP($E296,$D$6:$AN$1139,3,))*$F296)</f>
        <v>2112502.030306391</v>
      </c>
      <c r="P296" s="77">
        <f>IF(VLOOKUP($E296,$D$6:$AN$1139,3,)=0,0,(VLOOKUP($E296,$D$6:$AN$1139,P$2,)/VLOOKUP($E296,$D$6:$AN$1139,3,))*$F296)</f>
        <v>1709303.1170757092</v>
      </c>
      <c r="Q296" s="77">
        <f>IF(VLOOKUP($E296,$D$6:$AN$1139,3,)=0,0,(VLOOKUP($E296,$D$6:$AN$1139,Q$2,)/VLOOKUP($E296,$D$6:$AN$1139,3,))*$F296)</f>
        <v>218355.79552690822</v>
      </c>
      <c r="R296" s="77">
        <f>IF(VLOOKUP($E296,$D$6:$AN$1139,3,)=0,0,(VLOOKUP($E296,$D$6:$AN$1139,R$2,)/VLOOKUP($E296,$D$6:$AN$1139,3,))*$F296)</f>
        <v>114413.88741774714</v>
      </c>
      <c r="S296" s="77">
        <f>IF(VLOOKUP($E296,$D$6:$AN$1139,3,)=0,0,(VLOOKUP($E296,$D$6:$AN$1139,S$2,)/VLOOKUP($E296,$D$6:$AN$1139,3,))*$F296)</f>
        <v>250046.32048705904</v>
      </c>
      <c r="T296" s="77">
        <f>IF(VLOOKUP($E296,$D$6:$AN$1139,3,)=0,0,(VLOOKUP($E296,$D$6:$AN$1139,T$2,)/VLOOKUP($E296,$D$6:$AN$1139,3,))*$F296)</f>
        <v>6990.4166298309674</v>
      </c>
      <c r="U296" s="77">
        <f>IF(VLOOKUP($E296,$D$6:$AN$1139,3,)=0,0,(VLOOKUP($E296,$D$6:$AN$1139,U$2,)/VLOOKUP($E296,$D$6:$AN$1139,3,))*$F296)</f>
        <v>6301.9398704272417</v>
      </c>
      <c r="V296" s="77">
        <f>IF(VLOOKUP($E296,$D$6:$AN$1139,3,)=0,0,(VLOOKUP($E296,$D$6:$AN$1139,V$2,)/VLOOKUP($E296,$D$6:$AN$1139,3,))*$F296)</f>
        <v>0</v>
      </c>
      <c r="W296" s="77">
        <f>IF(VLOOKUP($E296,$D$6:$AN$1139,3,)=0,0,(VLOOKUP($E296,$D$6:$AN$1139,W$2,)/VLOOKUP($E296,$D$6:$AN$1139,3,))*$F296)</f>
        <v>0</v>
      </c>
      <c r="X296" s="63">
        <f>IF(VLOOKUP($E296,$D$6:$AN$1139,3,)=0,0,(VLOOKUP($E296,$D$6:$AN$1139,X$2,)/VLOOKUP($E296,$D$6:$AN$1139,3,))*$F296)</f>
        <v>0</v>
      </c>
      <c r="Y296" s="63">
        <f>IF(VLOOKUP($E296,$D$6:$AN$1139,3,)=0,0,(VLOOKUP($E296,$D$6:$AN$1139,Y$2,)/VLOOKUP($E296,$D$6:$AN$1139,3,))*$F296)</f>
        <v>0</v>
      </c>
      <c r="Z296" s="63">
        <f>IF(VLOOKUP($E296,$D$6:$AN$1139,3,)=0,0,(VLOOKUP($E296,$D$6:$AN$1139,Z$2,)/VLOOKUP($E296,$D$6:$AN$1139,3,))*$F296)</f>
        <v>0</v>
      </c>
      <c r="AA296" s="65">
        <f t="shared" ref="AA296:AA302" si="52">SUM(G296:Z296)</f>
        <v>24269640.580538325</v>
      </c>
      <c r="AB296" s="59" t="str">
        <f t="shared" ref="AB296:AB302" si="53">IF(ABS(F296-AA296)&lt;0.01,"ok","err")</f>
        <v>ok</v>
      </c>
    </row>
    <row r="297" spans="1:28">
      <c r="A297" s="69" t="s">
        <v>1285</v>
      </c>
      <c r="C297" s="61" t="s">
        <v>1096</v>
      </c>
      <c r="D297" s="61" t="s">
        <v>510</v>
      </c>
      <c r="E297" s="61" t="s">
        <v>189</v>
      </c>
      <c r="F297" s="80">
        <f>VLOOKUP(C297,'Functional Assignment'!$C$2:$AP$778,'Functional Assignment'!$I$2,)</f>
        <v>23649893.097267624</v>
      </c>
      <c r="G297" s="80">
        <f>IF(VLOOKUP($E297,$D$6:$AN$1139,3,)=0,0,(VLOOKUP($E297,$D$6:$AN$1139,G$2,)/VLOOKUP($E297,$D$6:$AN$1139,3,))*$F297)</f>
        <v>12385382.271193562</v>
      </c>
      <c r="H297" s="80">
        <f>IF(VLOOKUP($E297,$D$6:$AN$1139,3,)=0,0,(VLOOKUP($E297,$D$6:$AN$1139,H$2,)/VLOOKUP($E297,$D$6:$AN$1139,3,))*$F297)</f>
        <v>1940282.4425192114</v>
      </c>
      <c r="I297" s="80">
        <f>IF(VLOOKUP($E297,$D$6:$AN$1139,3,)=0,0,(VLOOKUP($E297,$D$6:$AN$1139,I$2,)/VLOOKUP($E297,$D$6:$AN$1139,3,))*$F297)</f>
        <v>0</v>
      </c>
      <c r="J297" s="80">
        <f>IF(VLOOKUP($E297,$D$6:$AN$1139,3,)=0,0,(VLOOKUP($E297,$D$6:$AN$1139,J$2,)/VLOOKUP($E297,$D$6:$AN$1139,3,))*$F297)</f>
        <v>231418.15632303545</v>
      </c>
      <c r="K297" s="80">
        <f>IF(VLOOKUP($E297,$D$6:$AN$1139,3,)=0,0,(VLOOKUP($E297,$D$6:$AN$1139,K$2,)/VLOOKUP($E297,$D$6:$AN$1139,3,))*$F297)</f>
        <v>2991917.2515608631</v>
      </c>
      <c r="L297" s="80">
        <f>IF(VLOOKUP($E297,$D$6:$AN$1139,3,)=0,0,(VLOOKUP($E297,$D$6:$AN$1139,L$2,)/VLOOKUP($E297,$D$6:$AN$1139,3,))*$F297)</f>
        <v>0</v>
      </c>
      <c r="M297" s="80">
        <f>IF(VLOOKUP($E297,$D$6:$AN$1139,3,)=0,0,(VLOOKUP($E297,$D$6:$AN$1139,M$2,)/VLOOKUP($E297,$D$6:$AN$1139,3,))*$F297)</f>
        <v>0</v>
      </c>
      <c r="N297" s="80">
        <f>IF(VLOOKUP($E297,$D$6:$AN$1139,3,)=0,0,(VLOOKUP($E297,$D$6:$AN$1139,N$2,)/VLOOKUP($E297,$D$6:$AN$1139,3,))*$F297)</f>
        <v>2577020.3289278257</v>
      </c>
      <c r="O297" s="80">
        <f>IF(VLOOKUP($E297,$D$6:$AN$1139,3,)=0,0,(VLOOKUP($E297,$D$6:$AN$1139,O$2,)/VLOOKUP($E297,$D$6:$AN$1139,3,))*$F297)</f>
        <v>1446589.8502853583</v>
      </c>
      <c r="P297" s="80">
        <f>IF(VLOOKUP($E297,$D$6:$AN$1139,3,)=0,0,(VLOOKUP($E297,$D$6:$AN$1139,P$2,)/VLOOKUP($E297,$D$6:$AN$1139,3,))*$F297)</f>
        <v>1278866.663315851</v>
      </c>
      <c r="Q297" s="80">
        <f>IF(VLOOKUP($E297,$D$6:$AN$1139,3,)=0,0,(VLOOKUP($E297,$D$6:$AN$1139,Q$2,)/VLOOKUP($E297,$D$6:$AN$1139,3,))*$F297)</f>
        <v>190852.0669865883</v>
      </c>
      <c r="R297" s="80">
        <f>IF(VLOOKUP($E297,$D$6:$AN$1139,3,)=0,0,(VLOOKUP($E297,$D$6:$AN$1139,R$2,)/VLOOKUP($E297,$D$6:$AN$1139,3,))*$F297)</f>
        <v>122862.47337932873</v>
      </c>
      <c r="S297" s="80">
        <f>IF(VLOOKUP($E297,$D$6:$AN$1139,3,)=0,0,(VLOOKUP($E297,$D$6:$AN$1139,S$2,)/VLOOKUP($E297,$D$6:$AN$1139,3,))*$F297)</f>
        <v>465902.05345370423</v>
      </c>
      <c r="T297" s="80">
        <f>IF(VLOOKUP($E297,$D$6:$AN$1139,3,)=0,0,(VLOOKUP($E297,$D$6:$AN$1139,T$2,)/VLOOKUP($E297,$D$6:$AN$1139,3,))*$F297)</f>
        <v>10684.8181734392</v>
      </c>
      <c r="U297" s="80">
        <f>IF(VLOOKUP($E297,$D$6:$AN$1139,3,)=0,0,(VLOOKUP($E297,$D$6:$AN$1139,U$2,)/VLOOKUP($E297,$D$6:$AN$1139,3,))*$F297)</f>
        <v>8114.7211488569974</v>
      </c>
      <c r="V297" s="80">
        <f>IF(VLOOKUP($E297,$D$6:$AN$1139,3,)=0,0,(VLOOKUP($E297,$D$6:$AN$1139,V$2,)/VLOOKUP($E297,$D$6:$AN$1139,3,))*$F297)</f>
        <v>0</v>
      </c>
      <c r="W297" s="80">
        <f>IF(VLOOKUP($E297,$D$6:$AN$1139,3,)=0,0,(VLOOKUP($E297,$D$6:$AN$1139,W$2,)/VLOOKUP($E297,$D$6:$AN$1139,3,))*$F297)</f>
        <v>0</v>
      </c>
      <c r="X297" s="64">
        <f>IF(VLOOKUP($E297,$D$6:$AN$1139,3,)=0,0,(VLOOKUP($E297,$D$6:$AN$1139,X$2,)/VLOOKUP($E297,$D$6:$AN$1139,3,))*$F297)</f>
        <v>0</v>
      </c>
      <c r="Y297" s="64">
        <f>IF(VLOOKUP($E297,$D$6:$AN$1139,3,)=0,0,(VLOOKUP($E297,$D$6:$AN$1139,Y$2,)/VLOOKUP($E297,$D$6:$AN$1139,3,))*$F297)</f>
        <v>0</v>
      </c>
      <c r="Z297" s="64">
        <f>IF(VLOOKUP($E297,$D$6:$AN$1139,3,)=0,0,(VLOOKUP($E297,$D$6:$AN$1139,Z$2,)/VLOOKUP($E297,$D$6:$AN$1139,3,))*$F297)</f>
        <v>0</v>
      </c>
      <c r="AA297" s="64">
        <f t="shared" si="52"/>
        <v>23649893.09726762</v>
      </c>
      <c r="AB297" s="59" t="str">
        <f t="shared" si="53"/>
        <v>ok</v>
      </c>
    </row>
    <row r="298" spans="1:28">
      <c r="A298" s="69" t="s">
        <v>1286</v>
      </c>
      <c r="C298" s="61" t="s">
        <v>1096</v>
      </c>
      <c r="D298" s="61" t="s">
        <v>511</v>
      </c>
      <c r="E298" s="61" t="s">
        <v>192</v>
      </c>
      <c r="F298" s="80">
        <f>VLOOKUP(C298,'Functional Assignment'!$C$2:$AP$778,'Functional Assignment'!$J$2,)</f>
        <v>21442279.788681097</v>
      </c>
      <c r="G298" s="80">
        <f>IF(VLOOKUP($E298,$D$6:$AN$1139,3,)=0,0,(VLOOKUP($E298,$D$6:$AN$1139,G$2,)/VLOOKUP($E298,$D$6:$AN$1139,3,))*$F298)</f>
        <v>10132340.6277426</v>
      </c>
      <c r="H298" s="80">
        <f>IF(VLOOKUP($E298,$D$6:$AN$1139,3,)=0,0,(VLOOKUP($E298,$D$6:$AN$1139,H$2,)/VLOOKUP($E298,$D$6:$AN$1139,3,))*$F298)</f>
        <v>2952301.8879624265</v>
      </c>
      <c r="I298" s="80">
        <f>IF(VLOOKUP($E298,$D$6:$AN$1139,3,)=0,0,(VLOOKUP($E298,$D$6:$AN$1139,I$2,)/VLOOKUP($E298,$D$6:$AN$1139,3,))*$F298)</f>
        <v>0</v>
      </c>
      <c r="J298" s="80">
        <f>IF(VLOOKUP($E298,$D$6:$AN$1139,3,)=0,0,(VLOOKUP($E298,$D$6:$AN$1139,J$2,)/VLOOKUP($E298,$D$6:$AN$1139,3,))*$F298)</f>
        <v>251369.59716219563</v>
      </c>
      <c r="K298" s="80">
        <f>IF(VLOOKUP($E298,$D$6:$AN$1139,3,)=0,0,(VLOOKUP($E298,$D$6:$AN$1139,K$2,)/VLOOKUP($E298,$D$6:$AN$1139,3,))*$F298)</f>
        <v>3129591.244954274</v>
      </c>
      <c r="L298" s="80">
        <f>IF(VLOOKUP($E298,$D$6:$AN$1139,3,)=0,0,(VLOOKUP($E298,$D$6:$AN$1139,L$2,)/VLOOKUP($E298,$D$6:$AN$1139,3,))*$F298)</f>
        <v>0</v>
      </c>
      <c r="M298" s="80">
        <f>IF(VLOOKUP($E298,$D$6:$AN$1139,3,)=0,0,(VLOOKUP($E298,$D$6:$AN$1139,M$2,)/VLOOKUP($E298,$D$6:$AN$1139,3,))*$F298)</f>
        <v>0</v>
      </c>
      <c r="N298" s="80">
        <f>IF(VLOOKUP($E298,$D$6:$AN$1139,3,)=0,0,(VLOOKUP($E298,$D$6:$AN$1139,N$2,)/VLOOKUP($E298,$D$6:$AN$1139,3,))*$F298)</f>
        <v>2628941.5804979266</v>
      </c>
      <c r="O298" s="80">
        <f>IF(VLOOKUP($E298,$D$6:$AN$1139,3,)=0,0,(VLOOKUP($E298,$D$6:$AN$1139,O$2,)/VLOOKUP($E298,$D$6:$AN$1139,3,))*$F298)</f>
        <v>1537564.0571118174</v>
      </c>
      <c r="P298" s="80">
        <f>IF(VLOOKUP($E298,$D$6:$AN$1139,3,)=0,0,(VLOOKUP($E298,$D$6:$AN$1139,P$2,)/VLOOKUP($E298,$D$6:$AN$1139,3,))*$F298)</f>
        <v>588198.42803686694</v>
      </c>
      <c r="Q298" s="80">
        <f>IF(VLOOKUP($E298,$D$6:$AN$1139,3,)=0,0,(VLOOKUP($E298,$D$6:$AN$1139,Q$2,)/VLOOKUP($E298,$D$6:$AN$1139,3,))*$F298)</f>
        <v>128950.21772711005</v>
      </c>
      <c r="R298" s="80">
        <f>IF(VLOOKUP($E298,$D$6:$AN$1139,3,)=0,0,(VLOOKUP($E298,$D$6:$AN$1139,R$2,)/VLOOKUP($E298,$D$6:$AN$1139,3,))*$F298)</f>
        <v>90103.573378695088</v>
      </c>
      <c r="S298" s="80">
        <f>IF(VLOOKUP($E298,$D$6:$AN$1139,3,)=0,0,(VLOOKUP($E298,$D$6:$AN$1139,S$2,)/VLOOKUP($E298,$D$6:$AN$1139,3,))*$F298)</f>
        <v>0</v>
      </c>
      <c r="T298" s="80">
        <f>IF(VLOOKUP($E298,$D$6:$AN$1139,3,)=0,0,(VLOOKUP($E298,$D$6:$AN$1139,T$2,)/VLOOKUP($E298,$D$6:$AN$1139,3,))*$F298)</f>
        <v>0</v>
      </c>
      <c r="U298" s="80">
        <f>IF(VLOOKUP($E298,$D$6:$AN$1139,3,)=0,0,(VLOOKUP($E298,$D$6:$AN$1139,U$2,)/VLOOKUP($E298,$D$6:$AN$1139,3,))*$F298)</f>
        <v>2918.5741071870998</v>
      </c>
      <c r="V298" s="80">
        <f>IF(VLOOKUP($E298,$D$6:$AN$1139,3,)=0,0,(VLOOKUP($E298,$D$6:$AN$1139,V$2,)/VLOOKUP($E298,$D$6:$AN$1139,3,))*$F298)</f>
        <v>0</v>
      </c>
      <c r="W298" s="80">
        <f>IF(VLOOKUP($E298,$D$6:$AN$1139,3,)=0,0,(VLOOKUP($E298,$D$6:$AN$1139,W$2,)/VLOOKUP($E298,$D$6:$AN$1139,3,))*$F298)</f>
        <v>0</v>
      </c>
      <c r="X298" s="64">
        <f>IF(VLOOKUP($E298,$D$6:$AN$1139,3,)=0,0,(VLOOKUP($E298,$D$6:$AN$1139,X$2,)/VLOOKUP($E298,$D$6:$AN$1139,3,))*$F298)</f>
        <v>0</v>
      </c>
      <c r="Y298" s="64">
        <f>IF(VLOOKUP($E298,$D$6:$AN$1139,3,)=0,0,(VLOOKUP($E298,$D$6:$AN$1139,Y$2,)/VLOOKUP($E298,$D$6:$AN$1139,3,))*$F298)</f>
        <v>0</v>
      </c>
      <c r="Z298" s="64">
        <f>IF(VLOOKUP($E298,$D$6:$AN$1139,3,)=0,0,(VLOOKUP($E298,$D$6:$AN$1139,Z$2,)/VLOOKUP($E298,$D$6:$AN$1139,3,))*$F298)</f>
        <v>0</v>
      </c>
      <c r="AA298" s="64">
        <f t="shared" si="52"/>
        <v>21442279.788681105</v>
      </c>
      <c r="AB298" s="59" t="str">
        <f t="shared" si="53"/>
        <v>ok</v>
      </c>
    </row>
    <row r="299" spans="1:28">
      <c r="A299" s="69" t="s">
        <v>1287</v>
      </c>
      <c r="C299" s="61" t="s">
        <v>1096</v>
      </c>
      <c r="D299" s="61" t="s">
        <v>512</v>
      </c>
      <c r="E299" s="61" t="s">
        <v>1114</v>
      </c>
      <c r="F299" s="80">
        <f>VLOOKUP(C299,'Functional Assignment'!$C$2:$AP$778,'Functional Assignment'!$K$2,)</f>
        <v>0</v>
      </c>
      <c r="G299" s="80">
        <f>IF(VLOOKUP($E299,$D$6:$AN$1139,3,)=0,0,(VLOOKUP($E299,$D$6:$AN$1139,G$2,)/VLOOKUP($E299,$D$6:$AN$1139,3,))*$F299)</f>
        <v>0</v>
      </c>
      <c r="H299" s="80">
        <f>IF(VLOOKUP($E299,$D$6:$AN$1139,3,)=0,0,(VLOOKUP($E299,$D$6:$AN$1139,H$2,)/VLOOKUP($E299,$D$6:$AN$1139,3,))*$F299)</f>
        <v>0</v>
      </c>
      <c r="I299" s="80">
        <f>IF(VLOOKUP($E299,$D$6:$AN$1139,3,)=0,0,(VLOOKUP($E299,$D$6:$AN$1139,I$2,)/VLOOKUP($E299,$D$6:$AN$1139,3,))*$F299)</f>
        <v>0</v>
      </c>
      <c r="J299" s="80">
        <f>IF(VLOOKUP($E299,$D$6:$AN$1139,3,)=0,0,(VLOOKUP($E299,$D$6:$AN$1139,J$2,)/VLOOKUP($E299,$D$6:$AN$1139,3,))*$F299)</f>
        <v>0</v>
      </c>
      <c r="K299" s="80">
        <f>IF(VLOOKUP($E299,$D$6:$AN$1139,3,)=0,0,(VLOOKUP($E299,$D$6:$AN$1139,K$2,)/VLOOKUP($E299,$D$6:$AN$1139,3,))*$F299)</f>
        <v>0</v>
      </c>
      <c r="L299" s="80">
        <f>IF(VLOOKUP($E299,$D$6:$AN$1139,3,)=0,0,(VLOOKUP($E299,$D$6:$AN$1139,L$2,)/VLOOKUP($E299,$D$6:$AN$1139,3,))*$F299)</f>
        <v>0</v>
      </c>
      <c r="M299" s="80">
        <f>IF(VLOOKUP($E299,$D$6:$AN$1139,3,)=0,0,(VLOOKUP($E299,$D$6:$AN$1139,M$2,)/VLOOKUP($E299,$D$6:$AN$1139,3,))*$F299)</f>
        <v>0</v>
      </c>
      <c r="N299" s="80">
        <f>IF(VLOOKUP($E299,$D$6:$AN$1139,3,)=0,0,(VLOOKUP($E299,$D$6:$AN$1139,N$2,)/VLOOKUP($E299,$D$6:$AN$1139,3,))*$F299)</f>
        <v>0</v>
      </c>
      <c r="O299" s="80">
        <f>IF(VLOOKUP($E299,$D$6:$AN$1139,3,)=0,0,(VLOOKUP($E299,$D$6:$AN$1139,O$2,)/VLOOKUP($E299,$D$6:$AN$1139,3,))*$F299)</f>
        <v>0</v>
      </c>
      <c r="P299" s="80">
        <f>IF(VLOOKUP($E299,$D$6:$AN$1139,3,)=0,0,(VLOOKUP($E299,$D$6:$AN$1139,P$2,)/VLOOKUP($E299,$D$6:$AN$1139,3,))*$F299)</f>
        <v>0</v>
      </c>
      <c r="Q299" s="80">
        <f>IF(VLOOKUP($E299,$D$6:$AN$1139,3,)=0,0,(VLOOKUP($E299,$D$6:$AN$1139,Q$2,)/VLOOKUP($E299,$D$6:$AN$1139,3,))*$F299)</f>
        <v>0</v>
      </c>
      <c r="R299" s="80">
        <f>IF(VLOOKUP($E299,$D$6:$AN$1139,3,)=0,0,(VLOOKUP($E299,$D$6:$AN$1139,R$2,)/VLOOKUP($E299,$D$6:$AN$1139,3,))*$F299)</f>
        <v>0</v>
      </c>
      <c r="S299" s="80">
        <f>IF(VLOOKUP($E299,$D$6:$AN$1139,3,)=0,0,(VLOOKUP($E299,$D$6:$AN$1139,S$2,)/VLOOKUP($E299,$D$6:$AN$1139,3,))*$F299)</f>
        <v>0</v>
      </c>
      <c r="T299" s="80">
        <f>IF(VLOOKUP($E299,$D$6:$AN$1139,3,)=0,0,(VLOOKUP($E299,$D$6:$AN$1139,T$2,)/VLOOKUP($E299,$D$6:$AN$1139,3,))*$F299)</f>
        <v>0</v>
      </c>
      <c r="U299" s="80">
        <f>IF(VLOOKUP($E299,$D$6:$AN$1139,3,)=0,0,(VLOOKUP($E299,$D$6:$AN$1139,U$2,)/VLOOKUP($E299,$D$6:$AN$1139,3,))*$F299)</f>
        <v>0</v>
      </c>
      <c r="V299" s="80">
        <f>IF(VLOOKUP($E299,$D$6:$AN$1139,3,)=0,0,(VLOOKUP($E299,$D$6:$AN$1139,V$2,)/VLOOKUP($E299,$D$6:$AN$1139,3,))*$F299)</f>
        <v>0</v>
      </c>
      <c r="W299" s="80">
        <f>IF(VLOOKUP($E299,$D$6:$AN$1139,3,)=0,0,(VLOOKUP($E299,$D$6:$AN$1139,W$2,)/VLOOKUP($E299,$D$6:$AN$1139,3,))*$F299)</f>
        <v>0</v>
      </c>
      <c r="X299" s="64">
        <f>IF(VLOOKUP($E299,$D$6:$AN$1139,3,)=0,0,(VLOOKUP($E299,$D$6:$AN$1139,X$2,)/VLOOKUP($E299,$D$6:$AN$1139,3,))*$F299)</f>
        <v>0</v>
      </c>
      <c r="Y299" s="64">
        <f>IF(VLOOKUP($E299,$D$6:$AN$1139,3,)=0,0,(VLOOKUP($E299,$D$6:$AN$1139,Y$2,)/VLOOKUP($E299,$D$6:$AN$1139,3,))*$F299)</f>
        <v>0</v>
      </c>
      <c r="Z299" s="64">
        <f>IF(VLOOKUP($E299,$D$6:$AN$1139,3,)=0,0,(VLOOKUP($E299,$D$6:$AN$1139,Z$2,)/VLOOKUP($E299,$D$6:$AN$1139,3,))*$F299)</f>
        <v>0</v>
      </c>
      <c r="AA299" s="64">
        <f t="shared" si="52"/>
        <v>0</v>
      </c>
      <c r="AB299" s="59" t="str">
        <f t="shared" si="53"/>
        <v>ok</v>
      </c>
    </row>
    <row r="300" spans="1:28">
      <c r="A300" s="69" t="s">
        <v>1288</v>
      </c>
      <c r="C300" s="61" t="s">
        <v>1096</v>
      </c>
      <c r="D300" s="61" t="s">
        <v>513</v>
      </c>
      <c r="E300" s="61" t="s">
        <v>1114</v>
      </c>
      <c r="F300" s="80">
        <f>VLOOKUP(C300,'Functional Assignment'!$C$2:$AP$778,'Functional Assignment'!$L$2,)</f>
        <v>0</v>
      </c>
      <c r="G300" s="80">
        <f>IF(VLOOKUP($E300,$D$6:$AN$1139,3,)=0,0,(VLOOKUP($E300,$D$6:$AN$1139,G$2,)/VLOOKUP($E300,$D$6:$AN$1139,3,))*$F300)</f>
        <v>0</v>
      </c>
      <c r="H300" s="80">
        <f>IF(VLOOKUP($E300,$D$6:$AN$1139,3,)=0,0,(VLOOKUP($E300,$D$6:$AN$1139,H$2,)/VLOOKUP($E300,$D$6:$AN$1139,3,))*$F300)</f>
        <v>0</v>
      </c>
      <c r="I300" s="80">
        <f>IF(VLOOKUP($E300,$D$6:$AN$1139,3,)=0,0,(VLOOKUP($E300,$D$6:$AN$1139,I$2,)/VLOOKUP($E300,$D$6:$AN$1139,3,))*$F300)</f>
        <v>0</v>
      </c>
      <c r="J300" s="80">
        <f>IF(VLOOKUP($E300,$D$6:$AN$1139,3,)=0,0,(VLOOKUP($E300,$D$6:$AN$1139,J$2,)/VLOOKUP($E300,$D$6:$AN$1139,3,))*$F300)</f>
        <v>0</v>
      </c>
      <c r="K300" s="80">
        <f>IF(VLOOKUP($E300,$D$6:$AN$1139,3,)=0,0,(VLOOKUP($E300,$D$6:$AN$1139,K$2,)/VLOOKUP($E300,$D$6:$AN$1139,3,))*$F300)</f>
        <v>0</v>
      </c>
      <c r="L300" s="80">
        <f>IF(VLOOKUP($E300,$D$6:$AN$1139,3,)=0,0,(VLOOKUP($E300,$D$6:$AN$1139,L$2,)/VLOOKUP($E300,$D$6:$AN$1139,3,))*$F300)</f>
        <v>0</v>
      </c>
      <c r="M300" s="80">
        <f>IF(VLOOKUP($E300,$D$6:$AN$1139,3,)=0,0,(VLOOKUP($E300,$D$6:$AN$1139,M$2,)/VLOOKUP($E300,$D$6:$AN$1139,3,))*$F300)</f>
        <v>0</v>
      </c>
      <c r="N300" s="80">
        <f>IF(VLOOKUP($E300,$D$6:$AN$1139,3,)=0,0,(VLOOKUP($E300,$D$6:$AN$1139,N$2,)/VLOOKUP($E300,$D$6:$AN$1139,3,))*$F300)</f>
        <v>0</v>
      </c>
      <c r="O300" s="80">
        <f>IF(VLOOKUP($E300,$D$6:$AN$1139,3,)=0,0,(VLOOKUP($E300,$D$6:$AN$1139,O$2,)/VLOOKUP($E300,$D$6:$AN$1139,3,))*$F300)</f>
        <v>0</v>
      </c>
      <c r="P300" s="80">
        <f>IF(VLOOKUP($E300,$D$6:$AN$1139,3,)=0,0,(VLOOKUP($E300,$D$6:$AN$1139,P$2,)/VLOOKUP($E300,$D$6:$AN$1139,3,))*$F300)</f>
        <v>0</v>
      </c>
      <c r="Q300" s="80">
        <f>IF(VLOOKUP($E300,$D$6:$AN$1139,3,)=0,0,(VLOOKUP($E300,$D$6:$AN$1139,Q$2,)/VLOOKUP($E300,$D$6:$AN$1139,3,))*$F300)</f>
        <v>0</v>
      </c>
      <c r="R300" s="80">
        <f>IF(VLOOKUP($E300,$D$6:$AN$1139,3,)=0,0,(VLOOKUP($E300,$D$6:$AN$1139,R$2,)/VLOOKUP($E300,$D$6:$AN$1139,3,))*$F300)</f>
        <v>0</v>
      </c>
      <c r="S300" s="80">
        <f>IF(VLOOKUP($E300,$D$6:$AN$1139,3,)=0,0,(VLOOKUP($E300,$D$6:$AN$1139,S$2,)/VLOOKUP($E300,$D$6:$AN$1139,3,))*$F300)</f>
        <v>0</v>
      </c>
      <c r="T300" s="80">
        <f>IF(VLOOKUP($E300,$D$6:$AN$1139,3,)=0,0,(VLOOKUP($E300,$D$6:$AN$1139,T$2,)/VLOOKUP($E300,$D$6:$AN$1139,3,))*$F300)</f>
        <v>0</v>
      </c>
      <c r="U300" s="80">
        <f>IF(VLOOKUP($E300,$D$6:$AN$1139,3,)=0,0,(VLOOKUP($E300,$D$6:$AN$1139,U$2,)/VLOOKUP($E300,$D$6:$AN$1139,3,))*$F300)</f>
        <v>0</v>
      </c>
      <c r="V300" s="80">
        <f>IF(VLOOKUP($E300,$D$6:$AN$1139,3,)=0,0,(VLOOKUP($E300,$D$6:$AN$1139,V$2,)/VLOOKUP($E300,$D$6:$AN$1139,3,))*$F300)</f>
        <v>0</v>
      </c>
      <c r="W300" s="80">
        <f>IF(VLOOKUP($E300,$D$6:$AN$1139,3,)=0,0,(VLOOKUP($E300,$D$6:$AN$1139,W$2,)/VLOOKUP($E300,$D$6:$AN$1139,3,))*$F300)</f>
        <v>0</v>
      </c>
      <c r="X300" s="64">
        <f>IF(VLOOKUP($E300,$D$6:$AN$1139,3,)=0,0,(VLOOKUP($E300,$D$6:$AN$1139,X$2,)/VLOOKUP($E300,$D$6:$AN$1139,3,))*$F300)</f>
        <v>0</v>
      </c>
      <c r="Y300" s="64">
        <f>IF(VLOOKUP($E300,$D$6:$AN$1139,3,)=0,0,(VLOOKUP($E300,$D$6:$AN$1139,Y$2,)/VLOOKUP($E300,$D$6:$AN$1139,3,))*$F300)</f>
        <v>0</v>
      </c>
      <c r="Z300" s="64">
        <f>IF(VLOOKUP($E300,$D$6:$AN$1139,3,)=0,0,(VLOOKUP($E300,$D$6:$AN$1139,Z$2,)/VLOOKUP($E300,$D$6:$AN$1139,3,))*$F300)</f>
        <v>0</v>
      </c>
      <c r="AA300" s="64">
        <f t="shared" si="52"/>
        <v>0</v>
      </c>
      <c r="AB300" s="59" t="str">
        <f t="shared" si="53"/>
        <v>ok</v>
      </c>
    </row>
    <row r="301" spans="1:28">
      <c r="A301" s="69" t="s">
        <v>1288</v>
      </c>
      <c r="C301" s="61" t="s">
        <v>1096</v>
      </c>
      <c r="D301" s="61" t="s">
        <v>514</v>
      </c>
      <c r="E301" s="61" t="s">
        <v>1114</v>
      </c>
      <c r="F301" s="80">
        <f>VLOOKUP(C301,'Functional Assignment'!$C$2:$AP$778,'Functional Assignment'!$M$2,)</f>
        <v>0</v>
      </c>
      <c r="G301" s="80">
        <f>IF(VLOOKUP($E301,$D$6:$AN$1139,3,)=0,0,(VLOOKUP($E301,$D$6:$AN$1139,G$2,)/VLOOKUP($E301,$D$6:$AN$1139,3,))*$F301)</f>
        <v>0</v>
      </c>
      <c r="H301" s="80">
        <f>IF(VLOOKUP($E301,$D$6:$AN$1139,3,)=0,0,(VLOOKUP($E301,$D$6:$AN$1139,H$2,)/VLOOKUP($E301,$D$6:$AN$1139,3,))*$F301)</f>
        <v>0</v>
      </c>
      <c r="I301" s="80">
        <f>IF(VLOOKUP($E301,$D$6:$AN$1139,3,)=0,0,(VLOOKUP($E301,$D$6:$AN$1139,I$2,)/VLOOKUP($E301,$D$6:$AN$1139,3,))*$F301)</f>
        <v>0</v>
      </c>
      <c r="J301" s="80">
        <f>IF(VLOOKUP($E301,$D$6:$AN$1139,3,)=0,0,(VLOOKUP($E301,$D$6:$AN$1139,J$2,)/VLOOKUP($E301,$D$6:$AN$1139,3,))*$F301)</f>
        <v>0</v>
      </c>
      <c r="K301" s="80">
        <f>IF(VLOOKUP($E301,$D$6:$AN$1139,3,)=0,0,(VLOOKUP($E301,$D$6:$AN$1139,K$2,)/VLOOKUP($E301,$D$6:$AN$1139,3,))*$F301)</f>
        <v>0</v>
      </c>
      <c r="L301" s="80">
        <f>IF(VLOOKUP($E301,$D$6:$AN$1139,3,)=0,0,(VLOOKUP($E301,$D$6:$AN$1139,L$2,)/VLOOKUP($E301,$D$6:$AN$1139,3,))*$F301)</f>
        <v>0</v>
      </c>
      <c r="M301" s="80">
        <f>IF(VLOOKUP($E301,$D$6:$AN$1139,3,)=0,0,(VLOOKUP($E301,$D$6:$AN$1139,M$2,)/VLOOKUP($E301,$D$6:$AN$1139,3,))*$F301)</f>
        <v>0</v>
      </c>
      <c r="N301" s="80">
        <f>IF(VLOOKUP($E301,$D$6:$AN$1139,3,)=0,0,(VLOOKUP($E301,$D$6:$AN$1139,N$2,)/VLOOKUP($E301,$D$6:$AN$1139,3,))*$F301)</f>
        <v>0</v>
      </c>
      <c r="O301" s="80">
        <f>IF(VLOOKUP($E301,$D$6:$AN$1139,3,)=0,0,(VLOOKUP($E301,$D$6:$AN$1139,O$2,)/VLOOKUP($E301,$D$6:$AN$1139,3,))*$F301)</f>
        <v>0</v>
      </c>
      <c r="P301" s="80">
        <f>IF(VLOOKUP($E301,$D$6:$AN$1139,3,)=0,0,(VLOOKUP($E301,$D$6:$AN$1139,P$2,)/VLOOKUP($E301,$D$6:$AN$1139,3,))*$F301)</f>
        <v>0</v>
      </c>
      <c r="Q301" s="80">
        <f>IF(VLOOKUP($E301,$D$6:$AN$1139,3,)=0,0,(VLOOKUP($E301,$D$6:$AN$1139,Q$2,)/VLOOKUP($E301,$D$6:$AN$1139,3,))*$F301)</f>
        <v>0</v>
      </c>
      <c r="R301" s="80">
        <f>IF(VLOOKUP($E301,$D$6:$AN$1139,3,)=0,0,(VLOOKUP($E301,$D$6:$AN$1139,R$2,)/VLOOKUP($E301,$D$6:$AN$1139,3,))*$F301)</f>
        <v>0</v>
      </c>
      <c r="S301" s="80">
        <f>IF(VLOOKUP($E301,$D$6:$AN$1139,3,)=0,0,(VLOOKUP($E301,$D$6:$AN$1139,S$2,)/VLOOKUP($E301,$D$6:$AN$1139,3,))*$F301)</f>
        <v>0</v>
      </c>
      <c r="T301" s="80">
        <f>IF(VLOOKUP($E301,$D$6:$AN$1139,3,)=0,0,(VLOOKUP($E301,$D$6:$AN$1139,T$2,)/VLOOKUP($E301,$D$6:$AN$1139,3,))*$F301)</f>
        <v>0</v>
      </c>
      <c r="U301" s="80">
        <f>IF(VLOOKUP($E301,$D$6:$AN$1139,3,)=0,0,(VLOOKUP($E301,$D$6:$AN$1139,U$2,)/VLOOKUP($E301,$D$6:$AN$1139,3,))*$F301)</f>
        <v>0</v>
      </c>
      <c r="V301" s="80">
        <f>IF(VLOOKUP($E301,$D$6:$AN$1139,3,)=0,0,(VLOOKUP($E301,$D$6:$AN$1139,V$2,)/VLOOKUP($E301,$D$6:$AN$1139,3,))*$F301)</f>
        <v>0</v>
      </c>
      <c r="W301" s="80">
        <f>IF(VLOOKUP($E301,$D$6:$AN$1139,3,)=0,0,(VLOOKUP($E301,$D$6:$AN$1139,W$2,)/VLOOKUP($E301,$D$6:$AN$1139,3,))*$F301)</f>
        <v>0</v>
      </c>
      <c r="X301" s="64">
        <f>IF(VLOOKUP($E301,$D$6:$AN$1139,3,)=0,0,(VLOOKUP($E301,$D$6:$AN$1139,X$2,)/VLOOKUP($E301,$D$6:$AN$1139,3,))*$F301)</f>
        <v>0</v>
      </c>
      <c r="Y301" s="64">
        <f>IF(VLOOKUP($E301,$D$6:$AN$1139,3,)=0,0,(VLOOKUP($E301,$D$6:$AN$1139,Y$2,)/VLOOKUP($E301,$D$6:$AN$1139,3,))*$F301)</f>
        <v>0</v>
      </c>
      <c r="Z301" s="64">
        <f>IF(VLOOKUP($E301,$D$6:$AN$1139,3,)=0,0,(VLOOKUP($E301,$D$6:$AN$1139,Z$2,)/VLOOKUP($E301,$D$6:$AN$1139,3,))*$F301)</f>
        <v>0</v>
      </c>
      <c r="AA301" s="64">
        <f t="shared" si="52"/>
        <v>0</v>
      </c>
      <c r="AB301" s="59" t="str">
        <f t="shared" si="53"/>
        <v>ok</v>
      </c>
    </row>
    <row r="302" spans="1:28">
      <c r="A302" s="61" t="s">
        <v>392</v>
      </c>
      <c r="D302" s="61" t="s">
        <v>515</v>
      </c>
      <c r="F302" s="77">
        <f>SUM(F296:F301)</f>
        <v>69361813.46648705</v>
      </c>
      <c r="G302" s="77">
        <f t="shared" ref="G302:P302" si="54">SUM(G296:G301)</f>
        <v>31181777.306128737</v>
      </c>
      <c r="H302" s="77">
        <f t="shared" si="54"/>
        <v>7704448.6543631144</v>
      </c>
      <c r="I302" s="77">
        <f t="shared" si="54"/>
        <v>0</v>
      </c>
      <c r="J302" s="77">
        <f t="shared" si="54"/>
        <v>806617.2844247499</v>
      </c>
      <c r="K302" s="77">
        <f t="shared" si="54"/>
        <v>10113217.552618872</v>
      </c>
      <c r="L302" s="77">
        <f t="shared" si="54"/>
        <v>0</v>
      </c>
      <c r="M302" s="77">
        <f t="shared" si="54"/>
        <v>0</v>
      </c>
      <c r="N302" s="77">
        <f t="shared" si="54"/>
        <v>9266231.664532695</v>
      </c>
      <c r="O302" s="77">
        <f>SUM(O296:O301)</f>
        <v>5096655.9377035666</v>
      </c>
      <c r="P302" s="77">
        <f t="shared" si="54"/>
        <v>3576368.2084284266</v>
      </c>
      <c r="Q302" s="77">
        <f t="shared" ref="Q302:W302" si="55">SUM(Q296:Q301)</f>
        <v>538158.08024060656</v>
      </c>
      <c r="R302" s="77">
        <f t="shared" si="55"/>
        <v>327379.93417577096</v>
      </c>
      <c r="S302" s="77">
        <f t="shared" si="55"/>
        <v>715948.3739407633</v>
      </c>
      <c r="T302" s="77">
        <f t="shared" si="55"/>
        <v>17675.234803270167</v>
      </c>
      <c r="U302" s="77">
        <f t="shared" si="55"/>
        <v>17335.235126471336</v>
      </c>
      <c r="V302" s="77">
        <f t="shared" si="55"/>
        <v>0</v>
      </c>
      <c r="W302" s="77">
        <f t="shared" si="55"/>
        <v>0</v>
      </c>
      <c r="X302" s="63">
        <f>SUM(X296:X301)</f>
        <v>0</v>
      </c>
      <c r="Y302" s="63">
        <f>SUM(Y296:Y301)</f>
        <v>0</v>
      </c>
      <c r="Z302" s="63">
        <f>SUM(Z296:Z301)</f>
        <v>0</v>
      </c>
      <c r="AA302" s="65">
        <f t="shared" si="52"/>
        <v>69361813.46648705</v>
      </c>
      <c r="AB302" s="59" t="str">
        <f t="shared" si="53"/>
        <v>ok</v>
      </c>
    </row>
    <row r="303" spans="1:28">
      <c r="F303" s="80"/>
      <c r="G303" s="80"/>
    </row>
    <row r="304" spans="1:28" ht="15">
      <c r="A304" s="66" t="s">
        <v>1154</v>
      </c>
      <c r="F304" s="80"/>
      <c r="G304" s="80"/>
    </row>
    <row r="305" spans="1:28">
      <c r="A305" s="69" t="s">
        <v>362</v>
      </c>
      <c r="C305" s="61" t="s">
        <v>1096</v>
      </c>
      <c r="D305" s="61" t="s">
        <v>516</v>
      </c>
      <c r="E305" s="61" t="s">
        <v>880</v>
      </c>
      <c r="F305" s="77">
        <f>VLOOKUP(C305,'Functional Assignment'!$C$2:$AP$778,'Functional Assignment'!$N$2,)</f>
        <v>3380608.9178934363</v>
      </c>
      <c r="G305" s="77">
        <f>IF(VLOOKUP($E305,$D$6:$AN$1139,3,)=0,0,(VLOOKUP($E305,$D$6:$AN$1139,G$2,)/VLOOKUP($E305,$D$6:$AN$1139,3,))*$F305)</f>
        <v>1206848.5108739703</v>
      </c>
      <c r="H305" s="77">
        <f>IF(VLOOKUP($E305,$D$6:$AN$1139,3,)=0,0,(VLOOKUP($E305,$D$6:$AN$1139,H$2,)/VLOOKUP($E305,$D$6:$AN$1139,3,))*$F305)</f>
        <v>391675.0879633039</v>
      </c>
      <c r="I305" s="77">
        <f>IF(VLOOKUP($E305,$D$6:$AN$1139,3,)=0,0,(VLOOKUP($E305,$D$6:$AN$1139,I$2,)/VLOOKUP($E305,$D$6:$AN$1139,3,))*$F305)</f>
        <v>0</v>
      </c>
      <c r="J305" s="77">
        <f>IF(VLOOKUP($E305,$D$6:$AN$1139,3,)=0,0,(VLOOKUP($E305,$D$6:$AN$1139,J$2,)/VLOOKUP($E305,$D$6:$AN$1139,3,))*$F305)</f>
        <v>45107.425325830845</v>
      </c>
      <c r="K305" s="77">
        <f>IF(VLOOKUP($E305,$D$6:$AN$1139,3,)=0,0,(VLOOKUP($E305,$D$6:$AN$1139,K$2,)/VLOOKUP($E305,$D$6:$AN$1139,3,))*$F305)</f>
        <v>556020.06910318066</v>
      </c>
      <c r="L305" s="77">
        <f>IF(VLOOKUP($E305,$D$6:$AN$1139,3,)=0,0,(VLOOKUP($E305,$D$6:$AN$1139,L$2,)/VLOOKUP($E305,$D$6:$AN$1139,3,))*$F305)</f>
        <v>0</v>
      </c>
      <c r="M305" s="77">
        <f>IF(VLOOKUP($E305,$D$6:$AN$1139,3,)=0,0,(VLOOKUP($E305,$D$6:$AN$1139,M$2,)/VLOOKUP($E305,$D$6:$AN$1139,3,))*$F305)</f>
        <v>0</v>
      </c>
      <c r="N305" s="77">
        <f>IF(VLOOKUP($E305,$D$6:$AN$1139,3,)=0,0,(VLOOKUP($E305,$D$6:$AN$1139,N$2,)/VLOOKUP($E305,$D$6:$AN$1139,3,))*$F305)</f>
        <v>565570.14503850858</v>
      </c>
      <c r="O305" s="77">
        <f>IF(VLOOKUP($E305,$D$6:$AN$1139,3,)=0,0,(VLOOKUP($E305,$D$6:$AN$1139,O$2,)/VLOOKUP($E305,$D$6:$AN$1139,3,))*$F305)</f>
        <v>294258.30098400946</v>
      </c>
      <c r="P305" s="77">
        <f>IF(VLOOKUP($E305,$D$6:$AN$1139,3,)=0,0,(VLOOKUP($E305,$D$6:$AN$1139,P$2,)/VLOOKUP($E305,$D$6:$AN$1139,3,))*$F305)</f>
        <v>238095.21784195371</v>
      </c>
      <c r="Q305" s="77">
        <f>IF(VLOOKUP($E305,$D$6:$AN$1139,3,)=0,0,(VLOOKUP($E305,$D$6:$AN$1139,Q$2,)/VLOOKUP($E305,$D$6:$AN$1139,3,))*$F305)</f>
        <v>30415.594626643146</v>
      </c>
      <c r="R305" s="77">
        <f>IF(VLOOKUP($E305,$D$6:$AN$1139,3,)=0,0,(VLOOKUP($E305,$D$6:$AN$1139,R$2,)/VLOOKUP($E305,$D$6:$AN$1139,3,))*$F305)</f>
        <v>15937.137876094264</v>
      </c>
      <c r="S305" s="77">
        <f>IF(VLOOKUP($E305,$D$6:$AN$1139,3,)=0,0,(VLOOKUP($E305,$D$6:$AN$1139,S$2,)/VLOOKUP($E305,$D$6:$AN$1139,3,))*$F305)</f>
        <v>34829.886257270751</v>
      </c>
      <c r="T305" s="77">
        <f>IF(VLOOKUP($E305,$D$6:$AN$1139,3,)=0,0,(VLOOKUP($E305,$D$6:$AN$1139,T$2,)/VLOOKUP($E305,$D$6:$AN$1139,3,))*$F305)</f>
        <v>973.72125146127644</v>
      </c>
      <c r="U305" s="77">
        <f>IF(VLOOKUP($E305,$D$6:$AN$1139,3,)=0,0,(VLOOKUP($E305,$D$6:$AN$1139,U$2,)/VLOOKUP($E305,$D$6:$AN$1139,3,))*$F305)</f>
        <v>877.82075120957529</v>
      </c>
      <c r="V305" s="77">
        <f>IF(VLOOKUP($E305,$D$6:$AN$1139,3,)=0,0,(VLOOKUP($E305,$D$6:$AN$1139,V$2,)/VLOOKUP($E305,$D$6:$AN$1139,3,))*$F305)</f>
        <v>0</v>
      </c>
      <c r="W305" s="77">
        <f>IF(VLOOKUP($E305,$D$6:$AN$1139,3,)=0,0,(VLOOKUP($E305,$D$6:$AN$1139,W$2,)/VLOOKUP($E305,$D$6:$AN$1139,3,))*$F305)</f>
        <v>0</v>
      </c>
      <c r="X305" s="63">
        <f>IF(VLOOKUP($E305,$D$6:$AN$1139,3,)=0,0,(VLOOKUP($E305,$D$6:$AN$1139,X$2,)/VLOOKUP($E305,$D$6:$AN$1139,3,))*$F305)</f>
        <v>0</v>
      </c>
      <c r="Y305" s="63">
        <f>IF(VLOOKUP($E305,$D$6:$AN$1139,3,)=0,0,(VLOOKUP($E305,$D$6:$AN$1139,Y$2,)/VLOOKUP($E305,$D$6:$AN$1139,3,))*$F305)</f>
        <v>0</v>
      </c>
      <c r="Z305" s="63">
        <f>IF(VLOOKUP($E305,$D$6:$AN$1139,3,)=0,0,(VLOOKUP($E305,$D$6:$AN$1139,Z$2,)/VLOOKUP($E305,$D$6:$AN$1139,3,))*$F305)</f>
        <v>0</v>
      </c>
      <c r="AA305" s="65">
        <f>SUM(G305:Z305)</f>
        <v>3380608.9178934372</v>
      </c>
      <c r="AB305" s="59" t="str">
        <f>IF(ABS(F305-AA305)&lt;0.01,"ok","err")</f>
        <v>ok</v>
      </c>
    </row>
    <row r="306" spans="1:28">
      <c r="A306" s="69" t="s">
        <v>364</v>
      </c>
      <c r="C306" s="61" t="s">
        <v>1096</v>
      </c>
      <c r="D306" s="61" t="s">
        <v>517</v>
      </c>
      <c r="E306" s="61" t="s">
        <v>189</v>
      </c>
      <c r="F306" s="80">
        <f>VLOOKUP(C306,'Functional Assignment'!$C$2:$AP$778,'Functional Assignment'!$O$2,)</f>
        <v>3294281.9753153496</v>
      </c>
      <c r="G306" s="80">
        <f>IF(VLOOKUP($E306,$D$6:$AN$1139,3,)=0,0,(VLOOKUP($E306,$D$6:$AN$1139,G$2,)/VLOOKUP($E306,$D$6:$AN$1139,3,))*$F306)</f>
        <v>1725206.1734730273</v>
      </c>
      <c r="H306" s="80">
        <f>IF(VLOOKUP($E306,$D$6:$AN$1139,3,)=0,0,(VLOOKUP($E306,$D$6:$AN$1139,H$2,)/VLOOKUP($E306,$D$6:$AN$1139,3,))*$F306)</f>
        <v>270269.1911174159</v>
      </c>
      <c r="I306" s="80">
        <f>IF(VLOOKUP($E306,$D$6:$AN$1139,3,)=0,0,(VLOOKUP($E306,$D$6:$AN$1139,I$2,)/VLOOKUP($E306,$D$6:$AN$1139,3,))*$F306)</f>
        <v>0</v>
      </c>
      <c r="J306" s="80">
        <f>IF(VLOOKUP($E306,$D$6:$AN$1139,3,)=0,0,(VLOOKUP($E306,$D$6:$AN$1139,J$2,)/VLOOKUP($E306,$D$6:$AN$1139,3,))*$F306)</f>
        <v>32235.099668326366</v>
      </c>
      <c r="K306" s="80">
        <f>IF(VLOOKUP($E306,$D$6:$AN$1139,3,)=0,0,(VLOOKUP($E306,$D$6:$AN$1139,K$2,)/VLOOKUP($E306,$D$6:$AN$1139,3,))*$F306)</f>
        <v>416755.33301208552</v>
      </c>
      <c r="L306" s="80">
        <f>IF(VLOOKUP($E306,$D$6:$AN$1139,3,)=0,0,(VLOOKUP($E306,$D$6:$AN$1139,L$2,)/VLOOKUP($E306,$D$6:$AN$1139,3,))*$F306)</f>
        <v>0</v>
      </c>
      <c r="M306" s="80">
        <f>IF(VLOOKUP($E306,$D$6:$AN$1139,3,)=0,0,(VLOOKUP($E306,$D$6:$AN$1139,M$2,)/VLOOKUP($E306,$D$6:$AN$1139,3,))*$F306)</f>
        <v>0</v>
      </c>
      <c r="N306" s="80">
        <f>IF(VLOOKUP($E306,$D$6:$AN$1139,3,)=0,0,(VLOOKUP($E306,$D$6:$AN$1139,N$2,)/VLOOKUP($E306,$D$6:$AN$1139,3,))*$F306)</f>
        <v>358962.79043176695</v>
      </c>
      <c r="O306" s="80">
        <f>IF(VLOOKUP($E306,$D$6:$AN$1139,3,)=0,0,(VLOOKUP($E306,$D$6:$AN$1139,O$2,)/VLOOKUP($E306,$D$6:$AN$1139,3,))*$F306)</f>
        <v>201500.90530513905</v>
      </c>
      <c r="P306" s="80">
        <f>IF(VLOOKUP($E306,$D$6:$AN$1139,3,)=0,0,(VLOOKUP($E306,$D$6:$AN$1139,P$2,)/VLOOKUP($E306,$D$6:$AN$1139,3,))*$F306)</f>
        <v>178138.11590885511</v>
      </c>
      <c r="Q306" s="80">
        <f>IF(VLOOKUP($E306,$D$6:$AN$1139,3,)=0,0,(VLOOKUP($E306,$D$6:$AN$1139,Q$2,)/VLOOKUP($E306,$D$6:$AN$1139,3,))*$F306)</f>
        <v>26584.497512939473</v>
      </c>
      <c r="R306" s="80">
        <f>IF(VLOOKUP($E306,$D$6:$AN$1139,3,)=0,0,(VLOOKUP($E306,$D$6:$AN$1139,R$2,)/VLOOKUP($E306,$D$6:$AN$1139,3,))*$F306)</f>
        <v>17113.972982099713</v>
      </c>
      <c r="S306" s="80">
        <f>IF(VLOOKUP($E306,$D$6:$AN$1139,3,)=0,0,(VLOOKUP($E306,$D$6:$AN$1139,S$2,)/VLOOKUP($E306,$D$6:$AN$1139,3,))*$F306)</f>
        <v>64897.237828625533</v>
      </c>
      <c r="T306" s="80">
        <f>IF(VLOOKUP($E306,$D$6:$AN$1139,3,)=0,0,(VLOOKUP($E306,$D$6:$AN$1139,T$2,)/VLOOKUP($E306,$D$6:$AN$1139,3,))*$F306)</f>
        <v>1488.3282462849402</v>
      </c>
      <c r="U306" s="80">
        <f>IF(VLOOKUP($E306,$D$6:$AN$1139,3,)=0,0,(VLOOKUP($E306,$D$6:$AN$1139,U$2,)/VLOOKUP($E306,$D$6:$AN$1139,3,))*$F306)</f>
        <v>1130.3298287838079</v>
      </c>
      <c r="V306" s="80">
        <f>IF(VLOOKUP($E306,$D$6:$AN$1139,3,)=0,0,(VLOOKUP($E306,$D$6:$AN$1139,V$2,)/VLOOKUP($E306,$D$6:$AN$1139,3,))*$F306)</f>
        <v>0</v>
      </c>
      <c r="W306" s="80">
        <f>IF(VLOOKUP($E306,$D$6:$AN$1139,3,)=0,0,(VLOOKUP($E306,$D$6:$AN$1139,W$2,)/VLOOKUP($E306,$D$6:$AN$1139,3,))*$F306)</f>
        <v>0</v>
      </c>
      <c r="X306" s="64">
        <f>IF(VLOOKUP($E306,$D$6:$AN$1139,3,)=0,0,(VLOOKUP($E306,$D$6:$AN$1139,X$2,)/VLOOKUP($E306,$D$6:$AN$1139,3,))*$F306)</f>
        <v>0</v>
      </c>
      <c r="Y306" s="64">
        <f>IF(VLOOKUP($E306,$D$6:$AN$1139,3,)=0,0,(VLOOKUP($E306,$D$6:$AN$1139,Y$2,)/VLOOKUP($E306,$D$6:$AN$1139,3,))*$F306)</f>
        <v>0</v>
      </c>
      <c r="Z306" s="64">
        <f>IF(VLOOKUP($E306,$D$6:$AN$1139,3,)=0,0,(VLOOKUP($E306,$D$6:$AN$1139,Z$2,)/VLOOKUP($E306,$D$6:$AN$1139,3,))*$F306)</f>
        <v>0</v>
      </c>
      <c r="AA306" s="64">
        <f>SUM(G306:Z306)</f>
        <v>3294281.9753153492</v>
      </c>
      <c r="AB306" s="59" t="str">
        <f>IF(ABS(F306-AA306)&lt;0.01,"ok","err")</f>
        <v>ok</v>
      </c>
    </row>
    <row r="307" spans="1:28">
      <c r="A307" s="69" t="s">
        <v>363</v>
      </c>
      <c r="C307" s="61" t="s">
        <v>1096</v>
      </c>
      <c r="D307" s="61" t="s">
        <v>518</v>
      </c>
      <c r="E307" s="61" t="s">
        <v>192</v>
      </c>
      <c r="F307" s="80">
        <f>VLOOKUP(C307,'Functional Assignment'!$C$2:$AP$778,'Functional Assignment'!$P$2,)</f>
        <v>2986775.2690045666</v>
      </c>
      <c r="G307" s="80">
        <f>IF(VLOOKUP($E307,$D$6:$AN$1139,3,)=0,0,(VLOOKUP($E307,$D$6:$AN$1139,G$2,)/VLOOKUP($E307,$D$6:$AN$1139,3,))*$F307)</f>
        <v>1411371.5846599007</v>
      </c>
      <c r="H307" s="80">
        <f>IF(VLOOKUP($E307,$D$6:$AN$1139,3,)=0,0,(VLOOKUP($E307,$D$6:$AN$1139,H$2,)/VLOOKUP($E307,$D$6:$AN$1139,3,))*$F307)</f>
        <v>411237.16099705128</v>
      </c>
      <c r="I307" s="80">
        <f>IF(VLOOKUP($E307,$D$6:$AN$1139,3,)=0,0,(VLOOKUP($E307,$D$6:$AN$1139,I$2,)/VLOOKUP($E307,$D$6:$AN$1139,3,))*$F307)</f>
        <v>0</v>
      </c>
      <c r="J307" s="80">
        <f>IF(VLOOKUP($E307,$D$6:$AN$1139,3,)=0,0,(VLOOKUP($E307,$D$6:$AN$1139,J$2,)/VLOOKUP($E307,$D$6:$AN$1139,3,))*$F307)</f>
        <v>35014.2104096603</v>
      </c>
      <c r="K307" s="80">
        <f>IF(VLOOKUP($E307,$D$6:$AN$1139,3,)=0,0,(VLOOKUP($E307,$D$6:$AN$1139,K$2,)/VLOOKUP($E307,$D$6:$AN$1139,3,))*$F307)</f>
        <v>435932.45795892068</v>
      </c>
      <c r="L307" s="80">
        <f>IF(VLOOKUP($E307,$D$6:$AN$1139,3,)=0,0,(VLOOKUP($E307,$D$6:$AN$1139,L$2,)/VLOOKUP($E307,$D$6:$AN$1139,3,))*$F307)</f>
        <v>0</v>
      </c>
      <c r="M307" s="80">
        <f>IF(VLOOKUP($E307,$D$6:$AN$1139,3,)=0,0,(VLOOKUP($E307,$D$6:$AN$1139,M$2,)/VLOOKUP($E307,$D$6:$AN$1139,3,))*$F307)</f>
        <v>0</v>
      </c>
      <c r="N307" s="80">
        <f>IF(VLOOKUP($E307,$D$6:$AN$1139,3,)=0,0,(VLOOKUP($E307,$D$6:$AN$1139,N$2,)/VLOOKUP($E307,$D$6:$AN$1139,3,))*$F307)</f>
        <v>366195.09556226904</v>
      </c>
      <c r="O307" s="80">
        <f>IF(VLOOKUP($E307,$D$6:$AN$1139,3,)=0,0,(VLOOKUP($E307,$D$6:$AN$1139,O$2,)/VLOOKUP($E307,$D$6:$AN$1139,3,))*$F307)</f>
        <v>214173.04249131685</v>
      </c>
      <c r="P307" s="80">
        <f>IF(VLOOKUP($E307,$D$6:$AN$1139,3,)=0,0,(VLOOKUP($E307,$D$6:$AN$1139,P$2,)/VLOOKUP($E307,$D$6:$AN$1139,3,))*$F307)</f>
        <v>81932.356794227671</v>
      </c>
      <c r="Q307" s="80">
        <f>IF(VLOOKUP($E307,$D$6:$AN$1139,3,)=0,0,(VLOOKUP($E307,$D$6:$AN$1139,Q$2,)/VLOOKUP($E307,$D$6:$AN$1139,3,))*$F307)</f>
        <v>17961.957638636737</v>
      </c>
      <c r="R307" s="80">
        <f>IF(VLOOKUP($E307,$D$6:$AN$1139,3,)=0,0,(VLOOKUP($E307,$D$6:$AN$1139,R$2,)/VLOOKUP($E307,$D$6:$AN$1139,3,))*$F307)</f>
        <v>12550.863400191556</v>
      </c>
      <c r="S307" s="80">
        <f>IF(VLOOKUP($E307,$D$6:$AN$1139,3,)=0,0,(VLOOKUP($E307,$D$6:$AN$1139,S$2,)/VLOOKUP($E307,$D$6:$AN$1139,3,))*$F307)</f>
        <v>0</v>
      </c>
      <c r="T307" s="80">
        <f>IF(VLOOKUP($E307,$D$6:$AN$1139,3,)=0,0,(VLOOKUP($E307,$D$6:$AN$1139,T$2,)/VLOOKUP($E307,$D$6:$AN$1139,3,))*$F307)</f>
        <v>0</v>
      </c>
      <c r="U307" s="80">
        <f>IF(VLOOKUP($E307,$D$6:$AN$1139,3,)=0,0,(VLOOKUP($E307,$D$6:$AN$1139,U$2,)/VLOOKUP($E307,$D$6:$AN$1139,3,))*$F307)</f>
        <v>406.53909239189619</v>
      </c>
      <c r="V307" s="80">
        <f>IF(VLOOKUP($E307,$D$6:$AN$1139,3,)=0,0,(VLOOKUP($E307,$D$6:$AN$1139,V$2,)/VLOOKUP($E307,$D$6:$AN$1139,3,))*$F307)</f>
        <v>0</v>
      </c>
      <c r="W307" s="80">
        <f>IF(VLOOKUP($E307,$D$6:$AN$1139,3,)=0,0,(VLOOKUP($E307,$D$6:$AN$1139,W$2,)/VLOOKUP($E307,$D$6:$AN$1139,3,))*$F307)</f>
        <v>0</v>
      </c>
      <c r="X307" s="64">
        <f>IF(VLOOKUP($E307,$D$6:$AN$1139,3,)=0,0,(VLOOKUP($E307,$D$6:$AN$1139,X$2,)/VLOOKUP($E307,$D$6:$AN$1139,3,))*$F307)</f>
        <v>0</v>
      </c>
      <c r="Y307" s="64">
        <f>IF(VLOOKUP($E307,$D$6:$AN$1139,3,)=0,0,(VLOOKUP($E307,$D$6:$AN$1139,Y$2,)/VLOOKUP($E307,$D$6:$AN$1139,3,))*$F307)</f>
        <v>0</v>
      </c>
      <c r="Z307" s="64">
        <f>IF(VLOOKUP($E307,$D$6:$AN$1139,3,)=0,0,(VLOOKUP($E307,$D$6:$AN$1139,Z$2,)/VLOOKUP($E307,$D$6:$AN$1139,3,))*$F307)</f>
        <v>0</v>
      </c>
      <c r="AA307" s="64">
        <f>SUM(G307:Z307)</f>
        <v>2986775.2690045666</v>
      </c>
      <c r="AB307" s="59" t="str">
        <f>IF(ABS(F307-AA307)&lt;0.01,"ok","err")</f>
        <v>ok</v>
      </c>
    </row>
    <row r="308" spans="1:28">
      <c r="A308" s="61" t="s">
        <v>1156</v>
      </c>
      <c r="D308" s="61" t="s">
        <v>519</v>
      </c>
      <c r="F308" s="77">
        <f>SUM(F305:F307)</f>
        <v>9661666.1622133516</v>
      </c>
      <c r="G308" s="77">
        <f t="shared" ref="G308:W308" si="56">SUM(G305:G307)</f>
        <v>4343426.2690068986</v>
      </c>
      <c r="H308" s="77">
        <f t="shared" si="56"/>
        <v>1073181.440077771</v>
      </c>
      <c r="I308" s="77">
        <f t="shared" si="56"/>
        <v>0</v>
      </c>
      <c r="J308" s="77">
        <f t="shared" si="56"/>
        <v>112356.73540381751</v>
      </c>
      <c r="K308" s="77">
        <f t="shared" si="56"/>
        <v>1408707.8600741869</v>
      </c>
      <c r="L308" s="77">
        <f t="shared" si="56"/>
        <v>0</v>
      </c>
      <c r="M308" s="77">
        <f t="shared" si="56"/>
        <v>0</v>
      </c>
      <c r="N308" s="77">
        <f t="shared" si="56"/>
        <v>1290728.0310325446</v>
      </c>
      <c r="O308" s="77">
        <f>SUM(O305:O307)</f>
        <v>709932.24878046545</v>
      </c>
      <c r="P308" s="77">
        <f t="shared" si="56"/>
        <v>498165.69054503652</v>
      </c>
      <c r="Q308" s="77">
        <f t="shared" si="56"/>
        <v>74962.049778219356</v>
      </c>
      <c r="R308" s="77">
        <f t="shared" si="56"/>
        <v>45601.974258385533</v>
      </c>
      <c r="S308" s="77">
        <f t="shared" si="56"/>
        <v>99727.124085896285</v>
      </c>
      <c r="T308" s="77">
        <f t="shared" si="56"/>
        <v>2462.0494977462167</v>
      </c>
      <c r="U308" s="77">
        <f t="shared" si="56"/>
        <v>2414.6896723852792</v>
      </c>
      <c r="V308" s="77">
        <f t="shared" si="56"/>
        <v>0</v>
      </c>
      <c r="W308" s="77">
        <f t="shared" si="56"/>
        <v>0</v>
      </c>
      <c r="X308" s="63">
        <f>SUM(X305:X307)</f>
        <v>0</v>
      </c>
      <c r="Y308" s="63">
        <f>SUM(Y305:Y307)</f>
        <v>0</v>
      </c>
      <c r="Z308" s="63">
        <f>SUM(Z305:Z307)</f>
        <v>0</v>
      </c>
      <c r="AA308" s="65">
        <f>SUM(G308:Z308)</f>
        <v>9661666.1622133516</v>
      </c>
      <c r="AB308" s="59" t="str">
        <f>IF(ABS(F308-AA308)&lt;0.01,"ok","err")</f>
        <v>ok</v>
      </c>
    </row>
    <row r="309" spans="1:28">
      <c r="F309" s="80"/>
      <c r="G309" s="80"/>
    </row>
    <row r="310" spans="1:28" ht="15">
      <c r="A310" s="66" t="s">
        <v>350</v>
      </c>
      <c r="F310" s="80"/>
      <c r="G310" s="80"/>
    </row>
    <row r="311" spans="1:28">
      <c r="A311" s="69" t="s">
        <v>377</v>
      </c>
      <c r="C311" s="61" t="s">
        <v>1096</v>
      </c>
      <c r="D311" s="61" t="s">
        <v>520</v>
      </c>
      <c r="E311" s="61" t="s">
        <v>133</v>
      </c>
      <c r="F311" s="77">
        <f>VLOOKUP(C311,'Functional Assignment'!$C$2:$AP$778,'Functional Assignment'!$Q$2,)</f>
        <v>0</v>
      </c>
      <c r="G311" s="77">
        <f>IF(VLOOKUP($E311,$D$6:$AN$1139,3,)=0,0,(VLOOKUP($E311,$D$6:$AN$1139,G$2,)/VLOOKUP($E311,$D$6:$AN$1139,3,))*$F311)</f>
        <v>0</v>
      </c>
      <c r="H311" s="77">
        <f>IF(VLOOKUP($E311,$D$6:$AN$1139,3,)=0,0,(VLOOKUP($E311,$D$6:$AN$1139,H$2,)/VLOOKUP($E311,$D$6:$AN$1139,3,))*$F311)</f>
        <v>0</v>
      </c>
      <c r="I311" s="77">
        <f>IF(VLOOKUP($E311,$D$6:$AN$1139,3,)=0,0,(VLOOKUP($E311,$D$6:$AN$1139,I$2,)/VLOOKUP($E311,$D$6:$AN$1139,3,))*$F311)</f>
        <v>0</v>
      </c>
      <c r="J311" s="77">
        <f>IF(VLOOKUP($E311,$D$6:$AN$1139,3,)=0,0,(VLOOKUP($E311,$D$6:$AN$1139,J$2,)/VLOOKUP($E311,$D$6:$AN$1139,3,))*$F311)</f>
        <v>0</v>
      </c>
      <c r="K311" s="77">
        <f>IF(VLOOKUP($E311,$D$6:$AN$1139,3,)=0,0,(VLOOKUP($E311,$D$6:$AN$1139,K$2,)/VLOOKUP($E311,$D$6:$AN$1139,3,))*$F311)</f>
        <v>0</v>
      </c>
      <c r="L311" s="77">
        <f>IF(VLOOKUP($E311,$D$6:$AN$1139,3,)=0,0,(VLOOKUP($E311,$D$6:$AN$1139,L$2,)/VLOOKUP($E311,$D$6:$AN$1139,3,))*$F311)</f>
        <v>0</v>
      </c>
      <c r="M311" s="77">
        <f>IF(VLOOKUP($E311,$D$6:$AN$1139,3,)=0,0,(VLOOKUP($E311,$D$6:$AN$1139,M$2,)/VLOOKUP($E311,$D$6:$AN$1139,3,))*$F311)</f>
        <v>0</v>
      </c>
      <c r="N311" s="77">
        <f>IF(VLOOKUP($E311,$D$6:$AN$1139,3,)=0,0,(VLOOKUP($E311,$D$6:$AN$1139,N$2,)/VLOOKUP($E311,$D$6:$AN$1139,3,))*$F311)</f>
        <v>0</v>
      </c>
      <c r="O311" s="77">
        <f>IF(VLOOKUP($E311,$D$6:$AN$1139,3,)=0,0,(VLOOKUP($E311,$D$6:$AN$1139,O$2,)/VLOOKUP($E311,$D$6:$AN$1139,3,))*$F311)</f>
        <v>0</v>
      </c>
      <c r="P311" s="77">
        <f>IF(VLOOKUP($E311,$D$6:$AN$1139,3,)=0,0,(VLOOKUP($E311,$D$6:$AN$1139,P$2,)/VLOOKUP($E311,$D$6:$AN$1139,3,))*$F311)</f>
        <v>0</v>
      </c>
      <c r="Q311" s="77">
        <f>IF(VLOOKUP($E311,$D$6:$AN$1139,3,)=0,0,(VLOOKUP($E311,$D$6:$AN$1139,Q$2,)/VLOOKUP($E311,$D$6:$AN$1139,3,))*$F311)</f>
        <v>0</v>
      </c>
      <c r="R311" s="77">
        <f>IF(VLOOKUP($E311,$D$6:$AN$1139,3,)=0,0,(VLOOKUP($E311,$D$6:$AN$1139,R$2,)/VLOOKUP($E311,$D$6:$AN$1139,3,))*$F311)</f>
        <v>0</v>
      </c>
      <c r="S311" s="77">
        <f>IF(VLOOKUP($E311,$D$6:$AN$1139,3,)=0,0,(VLOOKUP($E311,$D$6:$AN$1139,S$2,)/VLOOKUP($E311,$D$6:$AN$1139,3,))*$F311)</f>
        <v>0</v>
      </c>
      <c r="T311" s="77">
        <f>IF(VLOOKUP($E311,$D$6:$AN$1139,3,)=0,0,(VLOOKUP($E311,$D$6:$AN$1139,T$2,)/VLOOKUP($E311,$D$6:$AN$1139,3,))*$F311)</f>
        <v>0</v>
      </c>
      <c r="U311" s="77">
        <f>IF(VLOOKUP($E311,$D$6:$AN$1139,3,)=0,0,(VLOOKUP($E311,$D$6:$AN$1139,U$2,)/VLOOKUP($E311,$D$6:$AN$1139,3,))*$F311)</f>
        <v>0</v>
      </c>
      <c r="V311" s="77">
        <f>IF(VLOOKUP($E311,$D$6:$AN$1139,3,)=0,0,(VLOOKUP($E311,$D$6:$AN$1139,V$2,)/VLOOKUP($E311,$D$6:$AN$1139,3,))*$F311)</f>
        <v>0</v>
      </c>
      <c r="W311" s="77">
        <f>IF(VLOOKUP($E311,$D$6:$AN$1139,3,)=0,0,(VLOOKUP($E311,$D$6:$AN$1139,W$2,)/VLOOKUP($E311,$D$6:$AN$1139,3,))*$F311)</f>
        <v>0</v>
      </c>
      <c r="X311" s="63">
        <f>IF(VLOOKUP($E311,$D$6:$AN$1139,3,)=0,0,(VLOOKUP($E311,$D$6:$AN$1139,X$2,)/VLOOKUP($E311,$D$6:$AN$1139,3,))*$F311)</f>
        <v>0</v>
      </c>
      <c r="Y311" s="63">
        <f>IF(VLOOKUP($E311,$D$6:$AN$1139,3,)=0,0,(VLOOKUP($E311,$D$6:$AN$1139,Y$2,)/VLOOKUP($E311,$D$6:$AN$1139,3,))*$F311)</f>
        <v>0</v>
      </c>
      <c r="Z311" s="63">
        <f>IF(VLOOKUP($E311,$D$6:$AN$1139,3,)=0,0,(VLOOKUP($E311,$D$6:$AN$1139,Z$2,)/VLOOKUP($E311,$D$6:$AN$1139,3,))*$F311)</f>
        <v>0</v>
      </c>
      <c r="AA311" s="65">
        <f>SUM(G311:Z311)</f>
        <v>0</v>
      </c>
      <c r="AB311" s="59" t="str">
        <f>IF(ABS(F311-AA311)&lt;0.01,"ok","err")</f>
        <v>ok</v>
      </c>
    </row>
    <row r="312" spans="1:28">
      <c r="F312" s="80"/>
    </row>
    <row r="313" spans="1:28" ht="15">
      <c r="A313" s="66" t="s">
        <v>351</v>
      </c>
      <c r="F313" s="80"/>
      <c r="G313" s="80"/>
    </row>
    <row r="314" spans="1:28">
      <c r="A314" s="69" t="s">
        <v>379</v>
      </c>
      <c r="C314" s="61" t="s">
        <v>1096</v>
      </c>
      <c r="D314" s="61" t="s">
        <v>521</v>
      </c>
      <c r="E314" s="61" t="s">
        <v>133</v>
      </c>
      <c r="F314" s="77">
        <f>VLOOKUP(C314,'Functional Assignment'!$C$2:$AP$778,'Functional Assignment'!$R$2,)</f>
        <v>4552574.8781321384</v>
      </c>
      <c r="G314" s="77">
        <f>IF(VLOOKUP($E314,$D$6:$AN$1139,3,)=0,0,(VLOOKUP($E314,$D$6:$AN$1139,G$2,)/VLOOKUP($E314,$D$6:$AN$1139,3,))*$F314)</f>
        <v>2051377.158401171</v>
      </c>
      <c r="H314" s="77">
        <f>IF(VLOOKUP($E314,$D$6:$AN$1139,3,)=0,0,(VLOOKUP($E314,$D$6:$AN$1139,H$2,)/VLOOKUP($E314,$D$6:$AN$1139,3,))*$F314)</f>
        <v>570723.74413805362</v>
      </c>
      <c r="I314" s="77">
        <f>IF(VLOOKUP($E314,$D$6:$AN$1139,3,)=0,0,(VLOOKUP($E314,$D$6:$AN$1139,I$2,)/VLOOKUP($E314,$D$6:$AN$1139,3,))*$F314)</f>
        <v>0</v>
      </c>
      <c r="J314" s="77">
        <f>IF(VLOOKUP($E314,$D$6:$AN$1139,3,)=0,0,(VLOOKUP($E314,$D$6:$AN$1139,J$2,)/VLOOKUP($E314,$D$6:$AN$1139,3,))*$F314)</f>
        <v>49041.513397279872</v>
      </c>
      <c r="K314" s="77">
        <f>IF(VLOOKUP($E314,$D$6:$AN$1139,3,)=0,0,(VLOOKUP($E314,$D$6:$AN$1139,K$2,)/VLOOKUP($E314,$D$6:$AN$1139,3,))*$F314)</f>
        <v>606030.55608069757</v>
      </c>
      <c r="L314" s="77">
        <f>IF(VLOOKUP($E314,$D$6:$AN$1139,3,)=0,0,(VLOOKUP($E314,$D$6:$AN$1139,L$2,)/VLOOKUP($E314,$D$6:$AN$1139,3,))*$F314)</f>
        <v>0</v>
      </c>
      <c r="M314" s="77">
        <f>IF(VLOOKUP($E314,$D$6:$AN$1139,3,)=0,0,(VLOOKUP($E314,$D$6:$AN$1139,M$2,)/VLOOKUP($E314,$D$6:$AN$1139,3,))*$F314)</f>
        <v>0</v>
      </c>
      <c r="N314" s="77">
        <f>IF(VLOOKUP($E314,$D$6:$AN$1139,3,)=0,0,(VLOOKUP($E314,$D$6:$AN$1139,N$2,)/VLOOKUP($E314,$D$6:$AN$1139,3,))*$F314)</f>
        <v>595093.25454818318</v>
      </c>
      <c r="O314" s="77">
        <f>IF(VLOOKUP($E314,$D$6:$AN$1139,3,)=0,0,(VLOOKUP($E314,$D$6:$AN$1139,O$2,)/VLOOKUP($E314,$D$6:$AN$1139,3,))*$F314)</f>
        <v>305822.39479993674</v>
      </c>
      <c r="P314" s="77">
        <f>IF(VLOOKUP($E314,$D$6:$AN$1139,3,)=0,0,(VLOOKUP($E314,$D$6:$AN$1139,P$2,)/VLOOKUP($E314,$D$6:$AN$1139,3,))*$F314)</f>
        <v>266693.62568143138</v>
      </c>
      <c r="Q314" s="77">
        <f>IF(VLOOKUP($E314,$D$6:$AN$1139,3,)=0,0,(VLOOKUP($E314,$D$6:$AN$1139,Q$2,)/VLOOKUP($E314,$D$6:$AN$1139,3,))*$F314)</f>
        <v>34539.858383203842</v>
      </c>
      <c r="R314" s="77">
        <f>IF(VLOOKUP($E314,$D$6:$AN$1139,3,)=0,0,(VLOOKUP($E314,$D$6:$AN$1139,R$2,)/VLOOKUP($E314,$D$6:$AN$1139,3,))*$F314)</f>
        <v>17799.453050031141</v>
      </c>
      <c r="S314" s="77">
        <f>IF(VLOOKUP($E314,$D$6:$AN$1139,3,)=0,0,(VLOOKUP($E314,$D$6:$AN$1139,S$2,)/VLOOKUP($E314,$D$6:$AN$1139,3,))*$F314)</f>
        <v>53321.85257704508</v>
      </c>
      <c r="T314" s="77">
        <f>IF(VLOOKUP($E314,$D$6:$AN$1139,3,)=0,0,(VLOOKUP($E314,$D$6:$AN$1139,T$2,)/VLOOKUP($E314,$D$6:$AN$1139,3,))*$F314)</f>
        <v>1542.4815400906175</v>
      </c>
      <c r="U314" s="77">
        <f>IF(VLOOKUP($E314,$D$6:$AN$1139,3,)=0,0,(VLOOKUP($E314,$D$6:$AN$1139,U$2,)/VLOOKUP($E314,$D$6:$AN$1139,3,))*$F314)</f>
        <v>588.985535013961</v>
      </c>
      <c r="V314" s="77">
        <f>IF(VLOOKUP($E314,$D$6:$AN$1139,3,)=0,0,(VLOOKUP($E314,$D$6:$AN$1139,V$2,)/VLOOKUP($E314,$D$6:$AN$1139,3,))*$F314)</f>
        <v>0</v>
      </c>
      <c r="W314" s="77">
        <f>IF(VLOOKUP($E314,$D$6:$AN$1139,3,)=0,0,(VLOOKUP($E314,$D$6:$AN$1139,W$2,)/VLOOKUP($E314,$D$6:$AN$1139,3,))*$F314)</f>
        <v>0</v>
      </c>
      <c r="X314" s="63">
        <f>IF(VLOOKUP($E314,$D$6:$AN$1139,3,)=0,0,(VLOOKUP($E314,$D$6:$AN$1139,X$2,)/VLOOKUP($E314,$D$6:$AN$1139,3,))*$F314)</f>
        <v>0</v>
      </c>
      <c r="Y314" s="63">
        <f>IF(VLOOKUP($E314,$D$6:$AN$1139,3,)=0,0,(VLOOKUP($E314,$D$6:$AN$1139,Y$2,)/VLOOKUP($E314,$D$6:$AN$1139,3,))*$F314)</f>
        <v>0</v>
      </c>
      <c r="Z314" s="63">
        <f>IF(VLOOKUP($E314,$D$6:$AN$1139,3,)=0,0,(VLOOKUP($E314,$D$6:$AN$1139,Z$2,)/VLOOKUP($E314,$D$6:$AN$1139,3,))*$F314)</f>
        <v>0</v>
      </c>
      <c r="AA314" s="65">
        <f>SUM(G314:Z314)</f>
        <v>4552574.8781321375</v>
      </c>
      <c r="AB314" s="59" t="str">
        <f>IF(ABS(F314-AA314)&lt;0.01,"ok","err")</f>
        <v>ok</v>
      </c>
    </row>
    <row r="315" spans="1:28">
      <c r="F315" s="80"/>
    </row>
    <row r="316" spans="1:28" ht="15">
      <c r="A316" s="66" t="s">
        <v>378</v>
      </c>
      <c r="F316" s="80"/>
    </row>
    <row r="317" spans="1:28">
      <c r="A317" s="69" t="s">
        <v>629</v>
      </c>
      <c r="C317" s="61" t="s">
        <v>1096</v>
      </c>
      <c r="D317" s="61" t="s">
        <v>522</v>
      </c>
      <c r="E317" s="61" t="s">
        <v>133</v>
      </c>
      <c r="F317" s="77">
        <f>VLOOKUP(C317,'Functional Assignment'!$C$2:$AP$778,'Functional Assignment'!$S$2,)</f>
        <v>0</v>
      </c>
      <c r="G317" s="77">
        <f>IF(VLOOKUP($E317,$D$6:$AN$1139,3,)=0,0,(VLOOKUP($E317,$D$6:$AN$1139,G$2,)/VLOOKUP($E317,$D$6:$AN$1139,3,))*$F317)</f>
        <v>0</v>
      </c>
      <c r="H317" s="77">
        <f>IF(VLOOKUP($E317,$D$6:$AN$1139,3,)=0,0,(VLOOKUP($E317,$D$6:$AN$1139,H$2,)/VLOOKUP($E317,$D$6:$AN$1139,3,))*$F317)</f>
        <v>0</v>
      </c>
      <c r="I317" s="77">
        <f>IF(VLOOKUP($E317,$D$6:$AN$1139,3,)=0,0,(VLOOKUP($E317,$D$6:$AN$1139,I$2,)/VLOOKUP($E317,$D$6:$AN$1139,3,))*$F317)</f>
        <v>0</v>
      </c>
      <c r="J317" s="77">
        <f>IF(VLOOKUP($E317,$D$6:$AN$1139,3,)=0,0,(VLOOKUP($E317,$D$6:$AN$1139,J$2,)/VLOOKUP($E317,$D$6:$AN$1139,3,))*$F317)</f>
        <v>0</v>
      </c>
      <c r="K317" s="77">
        <f>IF(VLOOKUP($E317,$D$6:$AN$1139,3,)=0,0,(VLOOKUP($E317,$D$6:$AN$1139,K$2,)/VLOOKUP($E317,$D$6:$AN$1139,3,))*$F317)</f>
        <v>0</v>
      </c>
      <c r="L317" s="77">
        <f>IF(VLOOKUP($E317,$D$6:$AN$1139,3,)=0,0,(VLOOKUP($E317,$D$6:$AN$1139,L$2,)/VLOOKUP($E317,$D$6:$AN$1139,3,))*$F317)</f>
        <v>0</v>
      </c>
      <c r="M317" s="77">
        <f>IF(VLOOKUP($E317,$D$6:$AN$1139,3,)=0,0,(VLOOKUP($E317,$D$6:$AN$1139,M$2,)/VLOOKUP($E317,$D$6:$AN$1139,3,))*$F317)</f>
        <v>0</v>
      </c>
      <c r="N317" s="77">
        <f>IF(VLOOKUP($E317,$D$6:$AN$1139,3,)=0,0,(VLOOKUP($E317,$D$6:$AN$1139,N$2,)/VLOOKUP($E317,$D$6:$AN$1139,3,))*$F317)</f>
        <v>0</v>
      </c>
      <c r="O317" s="77">
        <f>IF(VLOOKUP($E317,$D$6:$AN$1139,3,)=0,0,(VLOOKUP($E317,$D$6:$AN$1139,O$2,)/VLOOKUP($E317,$D$6:$AN$1139,3,))*$F317)</f>
        <v>0</v>
      </c>
      <c r="P317" s="77">
        <f>IF(VLOOKUP($E317,$D$6:$AN$1139,3,)=0,0,(VLOOKUP($E317,$D$6:$AN$1139,P$2,)/VLOOKUP($E317,$D$6:$AN$1139,3,))*$F317)</f>
        <v>0</v>
      </c>
      <c r="Q317" s="77">
        <f>IF(VLOOKUP($E317,$D$6:$AN$1139,3,)=0,0,(VLOOKUP($E317,$D$6:$AN$1139,Q$2,)/VLOOKUP($E317,$D$6:$AN$1139,3,))*$F317)</f>
        <v>0</v>
      </c>
      <c r="R317" s="77">
        <f>IF(VLOOKUP($E317,$D$6:$AN$1139,3,)=0,0,(VLOOKUP($E317,$D$6:$AN$1139,R$2,)/VLOOKUP($E317,$D$6:$AN$1139,3,))*$F317)</f>
        <v>0</v>
      </c>
      <c r="S317" s="77">
        <f>IF(VLOOKUP($E317,$D$6:$AN$1139,3,)=0,0,(VLOOKUP($E317,$D$6:$AN$1139,S$2,)/VLOOKUP($E317,$D$6:$AN$1139,3,))*$F317)</f>
        <v>0</v>
      </c>
      <c r="T317" s="77">
        <f>IF(VLOOKUP($E317,$D$6:$AN$1139,3,)=0,0,(VLOOKUP($E317,$D$6:$AN$1139,T$2,)/VLOOKUP($E317,$D$6:$AN$1139,3,))*$F317)</f>
        <v>0</v>
      </c>
      <c r="U317" s="77">
        <f>IF(VLOOKUP($E317,$D$6:$AN$1139,3,)=0,0,(VLOOKUP($E317,$D$6:$AN$1139,U$2,)/VLOOKUP($E317,$D$6:$AN$1139,3,))*$F317)</f>
        <v>0</v>
      </c>
      <c r="V317" s="77">
        <f>IF(VLOOKUP($E317,$D$6:$AN$1139,3,)=0,0,(VLOOKUP($E317,$D$6:$AN$1139,V$2,)/VLOOKUP($E317,$D$6:$AN$1139,3,))*$F317)</f>
        <v>0</v>
      </c>
      <c r="W317" s="77">
        <f>IF(VLOOKUP($E317,$D$6:$AN$1139,3,)=0,0,(VLOOKUP($E317,$D$6:$AN$1139,W$2,)/VLOOKUP($E317,$D$6:$AN$1139,3,))*$F317)</f>
        <v>0</v>
      </c>
      <c r="X317" s="63">
        <f>IF(VLOOKUP($E317,$D$6:$AN$1139,3,)=0,0,(VLOOKUP($E317,$D$6:$AN$1139,X$2,)/VLOOKUP($E317,$D$6:$AN$1139,3,))*$F317)</f>
        <v>0</v>
      </c>
      <c r="Y317" s="63">
        <f>IF(VLOOKUP($E317,$D$6:$AN$1139,3,)=0,0,(VLOOKUP($E317,$D$6:$AN$1139,Y$2,)/VLOOKUP($E317,$D$6:$AN$1139,3,))*$F317)</f>
        <v>0</v>
      </c>
      <c r="Z317" s="63">
        <f>IF(VLOOKUP($E317,$D$6:$AN$1139,3,)=0,0,(VLOOKUP($E317,$D$6:$AN$1139,Z$2,)/VLOOKUP($E317,$D$6:$AN$1139,3,))*$F317)</f>
        <v>0</v>
      </c>
      <c r="AA317" s="65">
        <f t="shared" ref="AA317:AA322" si="57">SUM(G317:Z317)</f>
        <v>0</v>
      </c>
      <c r="AB317" s="59" t="str">
        <f t="shared" ref="AB317:AB322" si="58">IF(ABS(F317-AA317)&lt;0.01,"ok","err")</f>
        <v>ok</v>
      </c>
    </row>
    <row r="318" spans="1:28">
      <c r="A318" s="69" t="s">
        <v>630</v>
      </c>
      <c r="C318" s="61" t="s">
        <v>1096</v>
      </c>
      <c r="D318" s="61" t="s">
        <v>523</v>
      </c>
      <c r="E318" s="61" t="s">
        <v>133</v>
      </c>
      <c r="F318" s="80">
        <f>VLOOKUP(C318,'Functional Assignment'!$C$2:$AP$778,'Functional Assignment'!$T$2,)</f>
        <v>6681141.0718069654</v>
      </c>
      <c r="G318" s="80">
        <f>IF(VLOOKUP($E318,$D$6:$AN$1139,3,)=0,0,(VLOOKUP($E318,$D$6:$AN$1139,G$2,)/VLOOKUP($E318,$D$6:$AN$1139,3,))*$F318)</f>
        <v>3010502.9689009595</v>
      </c>
      <c r="H318" s="80">
        <f>IF(VLOOKUP($E318,$D$6:$AN$1139,3,)=0,0,(VLOOKUP($E318,$D$6:$AN$1139,H$2,)/VLOOKUP($E318,$D$6:$AN$1139,3,))*$F318)</f>
        <v>837566.86044462363</v>
      </c>
      <c r="I318" s="80">
        <f>IF(VLOOKUP($E318,$D$6:$AN$1139,3,)=0,0,(VLOOKUP($E318,$D$6:$AN$1139,I$2,)/VLOOKUP($E318,$D$6:$AN$1139,3,))*$F318)</f>
        <v>0</v>
      </c>
      <c r="J318" s="80">
        <f>IF(VLOOKUP($E318,$D$6:$AN$1139,3,)=0,0,(VLOOKUP($E318,$D$6:$AN$1139,J$2,)/VLOOKUP($E318,$D$6:$AN$1139,3,))*$F318)</f>
        <v>71970.978655615196</v>
      </c>
      <c r="K318" s="80">
        <f>IF(VLOOKUP($E318,$D$6:$AN$1139,3,)=0,0,(VLOOKUP($E318,$D$6:$AN$1139,K$2,)/VLOOKUP($E318,$D$6:$AN$1139,3,))*$F318)</f>
        <v>889381.44838641398</v>
      </c>
      <c r="L318" s="80">
        <f>IF(VLOOKUP($E318,$D$6:$AN$1139,3,)=0,0,(VLOOKUP($E318,$D$6:$AN$1139,L$2,)/VLOOKUP($E318,$D$6:$AN$1139,3,))*$F318)</f>
        <v>0</v>
      </c>
      <c r="M318" s="80">
        <f>IF(VLOOKUP($E318,$D$6:$AN$1139,3,)=0,0,(VLOOKUP($E318,$D$6:$AN$1139,M$2,)/VLOOKUP($E318,$D$6:$AN$1139,3,))*$F318)</f>
        <v>0</v>
      </c>
      <c r="N318" s="80">
        <f>IF(VLOOKUP($E318,$D$6:$AN$1139,3,)=0,0,(VLOOKUP($E318,$D$6:$AN$1139,N$2,)/VLOOKUP($E318,$D$6:$AN$1139,3,))*$F318)</f>
        <v>873330.38795583835</v>
      </c>
      <c r="O318" s="80">
        <f>IF(VLOOKUP($E318,$D$6:$AN$1139,3,)=0,0,(VLOOKUP($E318,$D$6:$AN$1139,O$2,)/VLOOKUP($E318,$D$6:$AN$1139,3,))*$F318)</f>
        <v>448810.31444221683</v>
      </c>
      <c r="P318" s="80">
        <f>IF(VLOOKUP($E318,$D$6:$AN$1139,3,)=0,0,(VLOOKUP($E318,$D$6:$AN$1139,P$2,)/VLOOKUP($E318,$D$6:$AN$1139,3,))*$F318)</f>
        <v>391386.80501184432</v>
      </c>
      <c r="Q318" s="80">
        <f>IF(VLOOKUP($E318,$D$6:$AN$1139,3,)=0,0,(VLOOKUP($E318,$D$6:$AN$1139,Q$2,)/VLOOKUP($E318,$D$6:$AN$1139,3,))*$F318)</f>
        <v>50689.043593084054</v>
      </c>
      <c r="R318" s="80">
        <f>IF(VLOOKUP($E318,$D$6:$AN$1139,3,)=0,0,(VLOOKUP($E318,$D$6:$AN$1139,R$2,)/VLOOKUP($E318,$D$6:$AN$1139,3,))*$F318)</f>
        <v>26121.625675941523</v>
      </c>
      <c r="S318" s="80">
        <f>IF(VLOOKUP($E318,$D$6:$AN$1139,3,)=0,0,(VLOOKUP($E318,$D$6:$AN$1139,S$2,)/VLOOKUP($E318,$D$6:$AN$1139,3,))*$F318)</f>
        <v>78252.599641699242</v>
      </c>
      <c r="T318" s="80">
        <f>IF(VLOOKUP($E318,$D$6:$AN$1139,3,)=0,0,(VLOOKUP($E318,$D$6:$AN$1139,T$2,)/VLOOKUP($E318,$D$6:$AN$1139,3,))*$F318)</f>
        <v>2263.6721077351535</v>
      </c>
      <c r="U318" s="80">
        <f>IF(VLOOKUP($E318,$D$6:$AN$1139,3,)=0,0,(VLOOKUP($E318,$D$6:$AN$1139,U$2,)/VLOOKUP($E318,$D$6:$AN$1139,3,))*$F318)</f>
        <v>864.36699099312614</v>
      </c>
      <c r="V318" s="80">
        <f>IF(VLOOKUP($E318,$D$6:$AN$1139,3,)=0,0,(VLOOKUP($E318,$D$6:$AN$1139,V$2,)/VLOOKUP($E318,$D$6:$AN$1139,3,))*$F318)</f>
        <v>0</v>
      </c>
      <c r="W318" s="80">
        <f>IF(VLOOKUP($E318,$D$6:$AN$1139,3,)=0,0,(VLOOKUP($E318,$D$6:$AN$1139,W$2,)/VLOOKUP($E318,$D$6:$AN$1139,3,))*$F318)</f>
        <v>0</v>
      </c>
      <c r="X318" s="64">
        <f>IF(VLOOKUP($E318,$D$6:$AN$1139,3,)=0,0,(VLOOKUP($E318,$D$6:$AN$1139,X$2,)/VLOOKUP($E318,$D$6:$AN$1139,3,))*$F318)</f>
        <v>0</v>
      </c>
      <c r="Y318" s="64">
        <f>IF(VLOOKUP($E318,$D$6:$AN$1139,3,)=0,0,(VLOOKUP($E318,$D$6:$AN$1139,Y$2,)/VLOOKUP($E318,$D$6:$AN$1139,3,))*$F318)</f>
        <v>0</v>
      </c>
      <c r="Z318" s="64">
        <f>IF(VLOOKUP($E318,$D$6:$AN$1139,3,)=0,0,(VLOOKUP($E318,$D$6:$AN$1139,Z$2,)/VLOOKUP($E318,$D$6:$AN$1139,3,))*$F318)</f>
        <v>0</v>
      </c>
      <c r="AA318" s="64">
        <f t="shared" si="57"/>
        <v>6681141.0718069645</v>
      </c>
      <c r="AB318" s="59" t="str">
        <f t="shared" si="58"/>
        <v>ok</v>
      </c>
    </row>
    <row r="319" spans="1:28">
      <c r="A319" s="69" t="s">
        <v>631</v>
      </c>
      <c r="C319" s="61" t="s">
        <v>1096</v>
      </c>
      <c r="D319" s="61" t="s">
        <v>524</v>
      </c>
      <c r="E319" s="61" t="s">
        <v>707</v>
      </c>
      <c r="F319" s="80">
        <f>VLOOKUP(C319,'Functional Assignment'!$C$2:$AP$778,'Functional Assignment'!$U$2,)</f>
        <v>10856352.529246645</v>
      </c>
      <c r="G319" s="80">
        <f>IF(VLOOKUP($E319,$D$6:$AN$1139,3,)=0,0,(VLOOKUP($E319,$D$6:$AN$1139,G$2,)/VLOOKUP($E319,$D$6:$AN$1139,3,))*$F319)</f>
        <v>9340243.896347506</v>
      </c>
      <c r="H319" s="80">
        <f>IF(VLOOKUP($E319,$D$6:$AN$1139,3,)=0,0,(VLOOKUP($E319,$D$6:$AN$1139,H$2,)/VLOOKUP($E319,$D$6:$AN$1139,3,))*$F319)</f>
        <v>1152225.5570206863</v>
      </c>
      <c r="I319" s="80">
        <f>IF(VLOOKUP($E319,$D$6:$AN$1139,3,)=0,0,(VLOOKUP($E319,$D$6:$AN$1139,I$2,)/VLOOKUP($E319,$D$6:$AN$1139,3,))*$F319)</f>
        <v>0</v>
      </c>
      <c r="J319" s="80">
        <f>IF(VLOOKUP($E319,$D$6:$AN$1139,3,)=0,0,(VLOOKUP($E319,$D$6:$AN$1139,J$2,)/VLOOKUP($E319,$D$6:$AN$1139,3,))*$F319)</f>
        <v>1886.0354428501621</v>
      </c>
      <c r="K319" s="80">
        <f>IF(VLOOKUP($E319,$D$6:$AN$1139,3,)=0,0,(VLOOKUP($E319,$D$6:$AN$1139,K$2,)/VLOOKUP($E319,$D$6:$AN$1139,3,))*$F319)</f>
        <v>72224.823020378477</v>
      </c>
      <c r="L319" s="80">
        <f>IF(VLOOKUP($E319,$D$6:$AN$1139,3,)=0,0,(VLOOKUP($E319,$D$6:$AN$1139,L$2,)/VLOOKUP($E319,$D$6:$AN$1139,3,))*$F319)</f>
        <v>0</v>
      </c>
      <c r="M319" s="80">
        <f>IF(VLOOKUP($E319,$D$6:$AN$1139,3,)=0,0,(VLOOKUP($E319,$D$6:$AN$1139,M$2,)/VLOOKUP($E319,$D$6:$AN$1139,3,))*$F319)</f>
        <v>0</v>
      </c>
      <c r="N319" s="80">
        <f>IF(VLOOKUP($E319,$D$6:$AN$1139,3,)=0,0,(VLOOKUP($E319,$D$6:$AN$1139,N$2,)/VLOOKUP($E319,$D$6:$AN$1139,3,))*$F319)</f>
        <v>2833.3591812680515</v>
      </c>
      <c r="O319" s="80">
        <f>IF(VLOOKUP($E319,$D$6:$AN$1139,3,)=0,0,(VLOOKUP($E319,$D$6:$AN$1139,O$2,)/VLOOKUP($E319,$D$6:$AN$1139,3,))*$F319)</f>
        <v>8246.022541228449</v>
      </c>
      <c r="P319" s="80">
        <f>IF(VLOOKUP($E319,$D$6:$AN$1139,3,)=0,0,(VLOOKUP($E319,$D$6:$AN$1139,P$2,)/VLOOKUP($E319,$D$6:$AN$1139,3,))*$F319)</f>
        <v>0</v>
      </c>
      <c r="Q319" s="80">
        <f>IF(VLOOKUP($E319,$D$6:$AN$1139,3,)=0,0,(VLOOKUP($E319,$D$6:$AN$1139,Q$2,)/VLOOKUP($E319,$D$6:$AN$1139,3,))*$F319)</f>
        <v>25.836101956851532</v>
      </c>
      <c r="R319" s="80">
        <f>IF(VLOOKUP($E319,$D$6:$AN$1139,3,)=0,0,(VLOOKUP($E319,$D$6:$AN$1139,R$2,)/VLOOKUP($E319,$D$6:$AN$1139,3,))*$F319)</f>
        <v>51.672203913703065</v>
      </c>
      <c r="S319" s="80">
        <f>IF(VLOOKUP($E319,$D$6:$AN$1139,3,)=0,0,(VLOOKUP($E319,$D$6:$AN$1139,S$2,)/VLOOKUP($E319,$D$6:$AN$1139,3,))*$F319)</f>
        <v>275569.53803394234</v>
      </c>
      <c r="T319" s="80">
        <f>IF(VLOOKUP($E319,$D$6:$AN$1139,3,)=0,0,(VLOOKUP($E319,$D$6:$AN$1139,T$2,)/VLOOKUP($E319,$D$6:$AN$1139,3,))*$F319)</f>
        <v>447.82576725209321</v>
      </c>
      <c r="U319" s="80">
        <f>IF(VLOOKUP($E319,$D$6:$AN$1139,3,)=0,0,(VLOOKUP($E319,$D$6:$AN$1139,U$2,)/VLOOKUP($E319,$D$6:$AN$1139,3,))*$F319)</f>
        <v>2597.9635856611822</v>
      </c>
      <c r="V319" s="80">
        <f>IF(VLOOKUP($E319,$D$6:$AN$1139,3,)=0,0,(VLOOKUP($E319,$D$6:$AN$1139,V$2,)/VLOOKUP($E319,$D$6:$AN$1139,3,))*$F319)</f>
        <v>0</v>
      </c>
      <c r="W319" s="80">
        <f>IF(VLOOKUP($E319,$D$6:$AN$1139,3,)=0,0,(VLOOKUP($E319,$D$6:$AN$1139,W$2,)/VLOOKUP($E319,$D$6:$AN$1139,3,))*$F319)</f>
        <v>0</v>
      </c>
      <c r="X319" s="64">
        <f>IF(VLOOKUP($E319,$D$6:$AN$1139,3,)=0,0,(VLOOKUP($E319,$D$6:$AN$1139,X$2,)/VLOOKUP($E319,$D$6:$AN$1139,3,))*$F319)</f>
        <v>0</v>
      </c>
      <c r="Y319" s="64">
        <f>IF(VLOOKUP($E319,$D$6:$AN$1139,3,)=0,0,(VLOOKUP($E319,$D$6:$AN$1139,Y$2,)/VLOOKUP($E319,$D$6:$AN$1139,3,))*$F319)</f>
        <v>0</v>
      </c>
      <c r="Z319" s="64">
        <f>IF(VLOOKUP($E319,$D$6:$AN$1139,3,)=0,0,(VLOOKUP($E319,$D$6:$AN$1139,Z$2,)/VLOOKUP($E319,$D$6:$AN$1139,3,))*$F319)</f>
        <v>0</v>
      </c>
      <c r="AA319" s="64">
        <f t="shared" si="57"/>
        <v>10856352.529246643</v>
      </c>
      <c r="AB319" s="59" t="str">
        <f t="shared" si="58"/>
        <v>ok</v>
      </c>
    </row>
    <row r="320" spans="1:28">
      <c r="A320" s="69" t="s">
        <v>632</v>
      </c>
      <c r="C320" s="61" t="s">
        <v>1096</v>
      </c>
      <c r="D320" s="61" t="s">
        <v>525</v>
      </c>
      <c r="E320" s="61" t="s">
        <v>685</v>
      </c>
      <c r="F320" s="80">
        <f>VLOOKUP(C320,'Functional Assignment'!$C$2:$AP$778,'Functional Assignment'!$V$2,)</f>
        <v>2227047.0239356551</v>
      </c>
      <c r="G320" s="80">
        <f>IF(VLOOKUP($E320,$D$6:$AN$1139,3,)=0,0,(VLOOKUP($E320,$D$6:$AN$1139,G$2,)/VLOOKUP($E320,$D$6:$AN$1139,3,))*$F320)</f>
        <v>1888411.945760851</v>
      </c>
      <c r="H320" s="80">
        <f>IF(VLOOKUP($E320,$D$6:$AN$1139,3,)=0,0,(VLOOKUP($E320,$D$6:$AN$1139,H$2,)/VLOOKUP($E320,$D$6:$AN$1139,3,))*$F320)</f>
        <v>316943.43736317375</v>
      </c>
      <c r="I320" s="80">
        <f>IF(VLOOKUP($E320,$D$6:$AN$1139,3,)=0,0,(VLOOKUP($E320,$D$6:$AN$1139,I$2,)/VLOOKUP($E320,$D$6:$AN$1139,3,))*$F320)</f>
        <v>0</v>
      </c>
      <c r="J320" s="80">
        <f>IF(VLOOKUP($E320,$D$6:$AN$1139,3,)=0,0,(VLOOKUP($E320,$D$6:$AN$1139,J$2,)/VLOOKUP($E320,$D$6:$AN$1139,3,))*$F320)</f>
        <v>0</v>
      </c>
      <c r="K320" s="80">
        <f>IF(VLOOKUP($E320,$D$6:$AN$1139,3,)=0,0,(VLOOKUP($E320,$D$6:$AN$1139,K$2,)/VLOOKUP($E320,$D$6:$AN$1139,3,))*$F320)</f>
        <v>0</v>
      </c>
      <c r="L320" s="80">
        <f>IF(VLOOKUP($E320,$D$6:$AN$1139,3,)=0,0,(VLOOKUP($E320,$D$6:$AN$1139,L$2,)/VLOOKUP($E320,$D$6:$AN$1139,3,))*$F320)</f>
        <v>0</v>
      </c>
      <c r="M320" s="80">
        <f>IF(VLOOKUP($E320,$D$6:$AN$1139,3,)=0,0,(VLOOKUP($E320,$D$6:$AN$1139,M$2,)/VLOOKUP($E320,$D$6:$AN$1139,3,))*$F320)</f>
        <v>0</v>
      </c>
      <c r="N320" s="80">
        <f>IF(VLOOKUP($E320,$D$6:$AN$1139,3,)=0,0,(VLOOKUP($E320,$D$6:$AN$1139,N$2,)/VLOOKUP($E320,$D$6:$AN$1139,3,))*$F320)</f>
        <v>0</v>
      </c>
      <c r="O320" s="80">
        <f>IF(VLOOKUP($E320,$D$6:$AN$1139,3,)=0,0,(VLOOKUP($E320,$D$6:$AN$1139,O$2,)/VLOOKUP($E320,$D$6:$AN$1139,3,))*$F320)</f>
        <v>0</v>
      </c>
      <c r="P320" s="80">
        <f>IF(VLOOKUP($E320,$D$6:$AN$1139,3,)=0,0,(VLOOKUP($E320,$D$6:$AN$1139,P$2,)/VLOOKUP($E320,$D$6:$AN$1139,3,))*$F320)</f>
        <v>0</v>
      </c>
      <c r="Q320" s="80">
        <f>IF(VLOOKUP($E320,$D$6:$AN$1139,3,)=0,0,(VLOOKUP($E320,$D$6:$AN$1139,Q$2,)/VLOOKUP($E320,$D$6:$AN$1139,3,))*$F320)</f>
        <v>0</v>
      </c>
      <c r="R320" s="80">
        <f>IF(VLOOKUP($E320,$D$6:$AN$1139,3,)=0,0,(VLOOKUP($E320,$D$6:$AN$1139,R$2,)/VLOOKUP($E320,$D$6:$AN$1139,3,))*$F320)</f>
        <v>0</v>
      </c>
      <c r="S320" s="80">
        <f>IF(VLOOKUP($E320,$D$6:$AN$1139,3,)=0,0,(VLOOKUP($E320,$D$6:$AN$1139,S$2,)/VLOOKUP($E320,$D$6:$AN$1139,3,))*$F320)</f>
        <v>20857.876151822307</v>
      </c>
      <c r="T320" s="80">
        <f>IF(VLOOKUP($E320,$D$6:$AN$1139,3,)=0,0,(VLOOKUP($E320,$D$6:$AN$1139,T$2,)/VLOOKUP($E320,$D$6:$AN$1139,3,))*$F320)</f>
        <v>603.3715517141012</v>
      </c>
      <c r="U320" s="80">
        <f>IF(VLOOKUP($E320,$D$6:$AN$1139,3,)=0,0,(VLOOKUP($E320,$D$6:$AN$1139,U$2,)/VLOOKUP($E320,$D$6:$AN$1139,3,))*$F320)</f>
        <v>230.39310809363465</v>
      </c>
      <c r="V320" s="80">
        <f>IF(VLOOKUP($E320,$D$6:$AN$1139,3,)=0,0,(VLOOKUP($E320,$D$6:$AN$1139,V$2,)/VLOOKUP($E320,$D$6:$AN$1139,3,))*$F320)</f>
        <v>0</v>
      </c>
      <c r="W320" s="80">
        <f>IF(VLOOKUP($E320,$D$6:$AN$1139,3,)=0,0,(VLOOKUP($E320,$D$6:$AN$1139,W$2,)/VLOOKUP($E320,$D$6:$AN$1139,3,))*$F320)</f>
        <v>0</v>
      </c>
      <c r="X320" s="64">
        <f>IF(VLOOKUP($E320,$D$6:$AN$1139,3,)=0,0,(VLOOKUP($E320,$D$6:$AN$1139,X$2,)/VLOOKUP($E320,$D$6:$AN$1139,3,))*$F320)</f>
        <v>0</v>
      </c>
      <c r="Y320" s="64">
        <f>IF(VLOOKUP($E320,$D$6:$AN$1139,3,)=0,0,(VLOOKUP($E320,$D$6:$AN$1139,Y$2,)/VLOOKUP($E320,$D$6:$AN$1139,3,))*$F320)</f>
        <v>0</v>
      </c>
      <c r="Z320" s="64">
        <f>IF(VLOOKUP($E320,$D$6:$AN$1139,3,)=0,0,(VLOOKUP($E320,$D$6:$AN$1139,Z$2,)/VLOOKUP($E320,$D$6:$AN$1139,3,))*$F320)</f>
        <v>0</v>
      </c>
      <c r="AA320" s="64">
        <f t="shared" si="57"/>
        <v>2227047.0239356547</v>
      </c>
      <c r="AB320" s="59" t="str">
        <f t="shared" si="58"/>
        <v>ok</v>
      </c>
    </row>
    <row r="321" spans="1:28">
      <c r="A321" s="69" t="s">
        <v>633</v>
      </c>
      <c r="C321" s="61" t="s">
        <v>1096</v>
      </c>
      <c r="D321" s="61" t="s">
        <v>526</v>
      </c>
      <c r="E321" s="61" t="s">
        <v>706</v>
      </c>
      <c r="F321" s="80">
        <f>VLOOKUP(C321,'Functional Assignment'!$C$2:$AP$778,'Functional Assignment'!$W$2,)</f>
        <v>3618784.1764155477</v>
      </c>
      <c r="G321" s="80">
        <f>IF(VLOOKUP($E321,$D$6:$AN$1139,3,)=0,0,(VLOOKUP($E321,$D$6:$AN$1139,G$2,)/VLOOKUP($E321,$D$6:$AN$1139,3,))*$F321)</f>
        <v>3138061.5327024534</v>
      </c>
      <c r="H321" s="80">
        <f>IF(VLOOKUP($E321,$D$6:$AN$1139,3,)=0,0,(VLOOKUP($E321,$D$6:$AN$1139,H$2,)/VLOOKUP($E321,$D$6:$AN$1139,3,))*$F321)</f>
        <v>387115.66181876801</v>
      </c>
      <c r="I321" s="80">
        <f>IF(VLOOKUP($E321,$D$6:$AN$1139,3,)=0,0,(VLOOKUP($E321,$D$6:$AN$1139,I$2,)/VLOOKUP($E321,$D$6:$AN$1139,3,))*$F321)</f>
        <v>0</v>
      </c>
      <c r="J321" s="80">
        <f>IF(VLOOKUP($E321,$D$6:$AN$1139,3,)=0,0,(VLOOKUP($E321,$D$6:$AN$1139,J$2,)/VLOOKUP($E321,$D$6:$AN$1139,3,))*$F321)</f>
        <v>0</v>
      </c>
      <c r="K321" s="80">
        <f>IF(VLOOKUP($E321,$D$6:$AN$1139,3,)=0,0,(VLOOKUP($E321,$D$6:$AN$1139,K$2,)/VLOOKUP($E321,$D$6:$AN$1139,3,))*$F321)</f>
        <v>0</v>
      </c>
      <c r="L321" s="80">
        <f>IF(VLOOKUP($E321,$D$6:$AN$1139,3,)=0,0,(VLOOKUP($E321,$D$6:$AN$1139,L$2,)/VLOOKUP($E321,$D$6:$AN$1139,3,))*$F321)</f>
        <v>0</v>
      </c>
      <c r="M321" s="80">
        <f>IF(VLOOKUP($E321,$D$6:$AN$1139,3,)=0,0,(VLOOKUP($E321,$D$6:$AN$1139,M$2,)/VLOOKUP($E321,$D$6:$AN$1139,3,))*$F321)</f>
        <v>0</v>
      </c>
      <c r="N321" s="80">
        <f>IF(VLOOKUP($E321,$D$6:$AN$1139,3,)=0,0,(VLOOKUP($E321,$D$6:$AN$1139,N$2,)/VLOOKUP($E321,$D$6:$AN$1139,3,))*$F321)</f>
        <v>0</v>
      </c>
      <c r="O321" s="80">
        <f>IF(VLOOKUP($E321,$D$6:$AN$1139,3,)=0,0,(VLOOKUP($E321,$D$6:$AN$1139,O$2,)/VLOOKUP($E321,$D$6:$AN$1139,3,))*$F321)</f>
        <v>0</v>
      </c>
      <c r="P321" s="80">
        <f>IF(VLOOKUP($E321,$D$6:$AN$1139,3,)=0,0,(VLOOKUP($E321,$D$6:$AN$1139,P$2,)/VLOOKUP($E321,$D$6:$AN$1139,3,))*$F321)</f>
        <v>0</v>
      </c>
      <c r="Q321" s="80">
        <f>IF(VLOOKUP($E321,$D$6:$AN$1139,3,)=0,0,(VLOOKUP($E321,$D$6:$AN$1139,Q$2,)/VLOOKUP($E321,$D$6:$AN$1139,3,))*$F321)</f>
        <v>0</v>
      </c>
      <c r="R321" s="80">
        <f>IF(VLOOKUP($E321,$D$6:$AN$1139,3,)=0,0,(VLOOKUP($E321,$D$6:$AN$1139,R$2,)/VLOOKUP($E321,$D$6:$AN$1139,3,))*$F321)</f>
        <v>0</v>
      </c>
      <c r="S321" s="80">
        <f>IF(VLOOKUP($E321,$D$6:$AN$1139,3,)=0,0,(VLOOKUP($E321,$D$6:$AN$1139,S$2,)/VLOOKUP($E321,$D$6:$AN$1139,3,))*$F321)</f>
        <v>92583.681591768865</v>
      </c>
      <c r="T321" s="80">
        <f>IF(VLOOKUP($E321,$D$6:$AN$1139,3,)=0,0,(VLOOKUP($E321,$D$6:$AN$1139,T$2,)/VLOOKUP($E321,$D$6:$AN$1139,3,))*$F321)</f>
        <v>150.45697191229652</v>
      </c>
      <c r="U321" s="80">
        <f>IF(VLOOKUP($E321,$D$6:$AN$1139,3,)=0,0,(VLOOKUP($E321,$D$6:$AN$1139,U$2,)/VLOOKUP($E321,$D$6:$AN$1139,3,))*$F321)</f>
        <v>872.8433306450537</v>
      </c>
      <c r="V321" s="80">
        <f>IF(VLOOKUP($E321,$D$6:$AN$1139,3,)=0,0,(VLOOKUP($E321,$D$6:$AN$1139,V$2,)/VLOOKUP($E321,$D$6:$AN$1139,3,))*$F321)</f>
        <v>0</v>
      </c>
      <c r="W321" s="80">
        <f>IF(VLOOKUP($E321,$D$6:$AN$1139,3,)=0,0,(VLOOKUP($E321,$D$6:$AN$1139,W$2,)/VLOOKUP($E321,$D$6:$AN$1139,3,))*$F321)</f>
        <v>0</v>
      </c>
      <c r="X321" s="64">
        <f>IF(VLOOKUP($E321,$D$6:$AN$1139,3,)=0,0,(VLOOKUP($E321,$D$6:$AN$1139,X$2,)/VLOOKUP($E321,$D$6:$AN$1139,3,))*$F321)</f>
        <v>0</v>
      </c>
      <c r="Y321" s="64">
        <f>IF(VLOOKUP($E321,$D$6:$AN$1139,3,)=0,0,(VLOOKUP($E321,$D$6:$AN$1139,Y$2,)/VLOOKUP($E321,$D$6:$AN$1139,3,))*$F321)</f>
        <v>0</v>
      </c>
      <c r="Z321" s="64">
        <f>IF(VLOOKUP($E321,$D$6:$AN$1139,3,)=0,0,(VLOOKUP($E321,$D$6:$AN$1139,Z$2,)/VLOOKUP($E321,$D$6:$AN$1139,3,))*$F321)</f>
        <v>0</v>
      </c>
      <c r="AA321" s="64">
        <f t="shared" si="57"/>
        <v>3618784.1764155473</v>
      </c>
      <c r="AB321" s="59" t="str">
        <f t="shared" si="58"/>
        <v>ok</v>
      </c>
    </row>
    <row r="322" spans="1:28">
      <c r="A322" s="61" t="s">
        <v>383</v>
      </c>
      <c r="D322" s="61" t="s">
        <v>527</v>
      </c>
      <c r="F322" s="77">
        <f>SUM(F317:F321)</f>
        <v>23383324.801404811</v>
      </c>
      <c r="G322" s="77">
        <f t="shared" ref="G322:W322" si="59">SUM(G317:G321)</f>
        <v>17377220.343711771</v>
      </c>
      <c r="H322" s="77">
        <f t="shared" si="59"/>
        <v>2693851.5166472518</v>
      </c>
      <c r="I322" s="77">
        <f t="shared" si="59"/>
        <v>0</v>
      </c>
      <c r="J322" s="77">
        <f t="shared" si="59"/>
        <v>73857.014098465355</v>
      </c>
      <c r="K322" s="77">
        <f t="shared" si="59"/>
        <v>961606.27140679245</v>
      </c>
      <c r="L322" s="77">
        <f t="shared" si="59"/>
        <v>0</v>
      </c>
      <c r="M322" s="77">
        <f t="shared" si="59"/>
        <v>0</v>
      </c>
      <c r="N322" s="77">
        <f t="shared" si="59"/>
        <v>876163.74713710637</v>
      </c>
      <c r="O322" s="77">
        <f>SUM(O317:O321)</f>
        <v>457056.33698344528</v>
      </c>
      <c r="P322" s="77">
        <f t="shared" si="59"/>
        <v>391386.80501184432</v>
      </c>
      <c r="Q322" s="77">
        <f t="shared" si="59"/>
        <v>50714.879695040909</v>
      </c>
      <c r="R322" s="77">
        <f t="shared" si="59"/>
        <v>26173.297879855225</v>
      </c>
      <c r="S322" s="77">
        <f t="shared" si="59"/>
        <v>467263.69541923277</v>
      </c>
      <c r="T322" s="77">
        <f t="shared" si="59"/>
        <v>3465.3263986136444</v>
      </c>
      <c r="U322" s="77">
        <f t="shared" si="59"/>
        <v>4565.5670153929959</v>
      </c>
      <c r="V322" s="77">
        <f t="shared" si="59"/>
        <v>0</v>
      </c>
      <c r="W322" s="77">
        <f t="shared" si="59"/>
        <v>0</v>
      </c>
      <c r="X322" s="63">
        <f>SUM(X317:X321)</f>
        <v>0</v>
      </c>
      <c r="Y322" s="63">
        <f>SUM(Y317:Y321)</f>
        <v>0</v>
      </c>
      <c r="Z322" s="63">
        <f>SUM(Z317:Z321)</f>
        <v>0</v>
      </c>
      <c r="AA322" s="65">
        <f t="shared" si="57"/>
        <v>23383324.801404819</v>
      </c>
      <c r="AB322" s="59" t="str">
        <f t="shared" si="58"/>
        <v>ok</v>
      </c>
    </row>
    <row r="323" spans="1:28">
      <c r="F323" s="80"/>
    </row>
    <row r="324" spans="1:28" ht="15">
      <c r="A324" s="66" t="s">
        <v>640</v>
      </c>
      <c r="F324" s="80"/>
    </row>
    <row r="325" spans="1:28">
      <c r="A325" s="69" t="s">
        <v>1113</v>
      </c>
      <c r="C325" s="61" t="s">
        <v>1096</v>
      </c>
      <c r="D325" s="61" t="s">
        <v>528</v>
      </c>
      <c r="E325" s="61" t="s">
        <v>1379</v>
      </c>
      <c r="F325" s="77">
        <f>VLOOKUP(C325,'Functional Assignment'!$C$2:$AP$778,'Functional Assignment'!$X$2,)</f>
        <v>2760632.6691627325</v>
      </c>
      <c r="G325" s="77">
        <f>IF(VLOOKUP($E325,$D$6:$AN$1139,3,)=0,0,(VLOOKUP($E325,$D$6:$AN$1139,G$2,)/VLOOKUP($E325,$D$6:$AN$1139,3,))*$F325)</f>
        <v>1949143.8326265854</v>
      </c>
      <c r="H325" s="77">
        <f>IF(VLOOKUP($E325,$D$6:$AN$1139,3,)=0,0,(VLOOKUP($E325,$D$6:$AN$1139,H$2,)/VLOOKUP($E325,$D$6:$AN$1139,3,))*$F325)</f>
        <v>327136.43207705847</v>
      </c>
      <c r="I325" s="77">
        <f>IF(VLOOKUP($E325,$D$6:$AN$1139,3,)=0,0,(VLOOKUP($E325,$D$6:$AN$1139,I$2,)/VLOOKUP($E325,$D$6:$AN$1139,3,))*$F325)</f>
        <v>0</v>
      </c>
      <c r="J325" s="77">
        <f>IF(VLOOKUP($E325,$D$6:$AN$1139,3,)=0,0,(VLOOKUP($E325,$D$6:$AN$1139,J$2,)/VLOOKUP($E325,$D$6:$AN$1139,3,))*$F325)</f>
        <v>0</v>
      </c>
      <c r="K325" s="77">
        <f>IF(VLOOKUP($E325,$D$6:$AN$1139,3,)=0,0,(VLOOKUP($E325,$D$6:$AN$1139,K$2,)/VLOOKUP($E325,$D$6:$AN$1139,3,))*$F325)</f>
        <v>303650.10972321266</v>
      </c>
      <c r="L325" s="77">
        <f>IF(VLOOKUP($E325,$D$6:$AN$1139,3,)=0,0,(VLOOKUP($E325,$D$6:$AN$1139,L$2,)/VLOOKUP($E325,$D$6:$AN$1139,3,))*$F325)</f>
        <v>0</v>
      </c>
      <c r="M325" s="77">
        <f>IF(VLOOKUP($E325,$D$6:$AN$1139,3,)=0,0,(VLOOKUP($E325,$D$6:$AN$1139,M$2,)/VLOOKUP($E325,$D$6:$AN$1139,3,))*$F325)</f>
        <v>0</v>
      </c>
      <c r="N325" s="77">
        <f>IF(VLOOKUP($E325,$D$6:$AN$1139,3,)=0,0,(VLOOKUP($E325,$D$6:$AN$1139,N$2,)/VLOOKUP($E325,$D$6:$AN$1139,3,))*$F325)</f>
        <v>0</v>
      </c>
      <c r="O325" s="77">
        <f>IF(VLOOKUP($E325,$D$6:$AN$1139,3,)=0,0,(VLOOKUP($E325,$D$6:$AN$1139,O$2,)/VLOOKUP($E325,$D$6:$AN$1139,3,))*$F325)</f>
        <v>158313.04433823368</v>
      </c>
      <c r="P325" s="77">
        <f>IF(VLOOKUP($E325,$D$6:$AN$1139,3,)=0,0,(VLOOKUP($E325,$D$6:$AN$1139,P$2,)/VLOOKUP($E325,$D$6:$AN$1139,3,))*$F325)</f>
        <v>0</v>
      </c>
      <c r="Q325" s="77">
        <f>IF(VLOOKUP($E325,$D$6:$AN$1139,3,)=0,0,(VLOOKUP($E325,$D$6:$AN$1139,Q$2,)/VLOOKUP($E325,$D$6:$AN$1139,3,))*$F325)</f>
        <v>0</v>
      </c>
      <c r="R325" s="77">
        <f>IF(VLOOKUP($E325,$D$6:$AN$1139,3,)=0,0,(VLOOKUP($E325,$D$6:$AN$1139,R$2,)/VLOOKUP($E325,$D$6:$AN$1139,3,))*$F325)</f>
        <v>0</v>
      </c>
      <c r="S325" s="77">
        <f>IF(VLOOKUP($E325,$D$6:$AN$1139,3,)=0,0,(VLOOKUP($E325,$D$6:$AN$1139,S$2,)/VLOOKUP($E325,$D$6:$AN$1139,3,))*$F325)</f>
        <v>21528.671619705026</v>
      </c>
      <c r="T325" s="77">
        <f>IF(VLOOKUP($E325,$D$6:$AN$1139,3,)=0,0,(VLOOKUP($E325,$D$6:$AN$1139,T$2,)/VLOOKUP($E325,$D$6:$AN$1139,3,))*$F325)</f>
        <v>622.77615932578374</v>
      </c>
      <c r="U325" s="77">
        <f>IF(VLOOKUP($E325,$D$6:$AN$1139,3,)=0,0,(VLOOKUP($E325,$D$6:$AN$1139,U$2,)/VLOOKUP($E325,$D$6:$AN$1139,3,))*$F325)</f>
        <v>237.80261861214066</v>
      </c>
      <c r="V325" s="77">
        <f>IF(VLOOKUP($E325,$D$6:$AN$1139,3,)=0,0,(VLOOKUP($E325,$D$6:$AN$1139,V$2,)/VLOOKUP($E325,$D$6:$AN$1139,3,))*$F325)</f>
        <v>0</v>
      </c>
      <c r="W325" s="77">
        <f>IF(VLOOKUP($E325,$D$6:$AN$1139,3,)=0,0,(VLOOKUP($E325,$D$6:$AN$1139,W$2,)/VLOOKUP($E325,$D$6:$AN$1139,3,))*$F325)</f>
        <v>0</v>
      </c>
      <c r="X325" s="63">
        <f>IF(VLOOKUP($E325,$D$6:$AN$1139,3,)=0,0,(VLOOKUP($E325,$D$6:$AN$1139,X$2,)/VLOOKUP($E325,$D$6:$AN$1139,3,))*$F325)</f>
        <v>0</v>
      </c>
      <c r="Y325" s="63">
        <f>IF(VLOOKUP($E325,$D$6:$AN$1139,3,)=0,0,(VLOOKUP($E325,$D$6:$AN$1139,Y$2,)/VLOOKUP($E325,$D$6:$AN$1139,3,))*$F325)</f>
        <v>0</v>
      </c>
      <c r="Z325" s="63">
        <f>IF(VLOOKUP($E325,$D$6:$AN$1139,3,)=0,0,(VLOOKUP($E325,$D$6:$AN$1139,Z$2,)/VLOOKUP($E325,$D$6:$AN$1139,3,))*$F325)</f>
        <v>0</v>
      </c>
      <c r="AA325" s="65">
        <f>SUM(G325:Z325)</f>
        <v>2760632.669162733</v>
      </c>
      <c r="AB325" s="59" t="str">
        <f>IF(ABS(F325-AA325)&lt;0.01,"ok","err")</f>
        <v>ok</v>
      </c>
    </row>
    <row r="326" spans="1:28">
      <c r="A326" s="69" t="s">
        <v>1116</v>
      </c>
      <c r="C326" s="61" t="s">
        <v>1096</v>
      </c>
      <c r="D326" s="61" t="s">
        <v>529</v>
      </c>
      <c r="E326" s="61" t="s">
        <v>1377</v>
      </c>
      <c r="F326" s="80">
        <f>VLOOKUP(C326,'Functional Assignment'!$C$2:$AP$778,'Functional Assignment'!$Y$2,)</f>
        <v>2095072.1461361407</v>
      </c>
      <c r="G326" s="80">
        <f>IF(VLOOKUP($E326,$D$6:$AN$1139,3,)=0,0,(VLOOKUP($E326,$D$6:$AN$1139,G$2,)/VLOOKUP($E326,$D$6:$AN$1139,3,))*$F326)</f>
        <v>1803288.4407742645</v>
      </c>
      <c r="H326" s="80">
        <f>IF(VLOOKUP($E326,$D$6:$AN$1139,3,)=0,0,(VLOOKUP($E326,$D$6:$AN$1139,H$2,)/VLOOKUP($E326,$D$6:$AN$1139,3,))*$F326)</f>
        <v>222456.18542708628</v>
      </c>
      <c r="I326" s="80">
        <f>IF(VLOOKUP($E326,$D$6:$AN$1139,3,)=0,0,(VLOOKUP($E326,$D$6:$AN$1139,I$2,)/VLOOKUP($E326,$D$6:$AN$1139,3,))*$F326)</f>
        <v>0</v>
      </c>
      <c r="J326" s="80">
        <f>IF(VLOOKUP($E326,$D$6:$AN$1139,3,)=0,0,(VLOOKUP($E326,$D$6:$AN$1139,J$2,)/VLOOKUP($E326,$D$6:$AN$1139,3,))*$F326)</f>
        <v>0</v>
      </c>
      <c r="K326" s="80">
        <f>IF(VLOOKUP($E326,$D$6:$AN$1139,3,)=0,0,(VLOOKUP($E326,$D$6:$AN$1139,K$2,)/VLOOKUP($E326,$D$6:$AN$1139,3,))*$F326)</f>
        <v>13944.195669295807</v>
      </c>
      <c r="L326" s="80">
        <f>IF(VLOOKUP($E326,$D$6:$AN$1139,3,)=0,0,(VLOOKUP($E326,$D$6:$AN$1139,L$2,)/VLOOKUP($E326,$D$6:$AN$1139,3,))*$F326)</f>
        <v>0</v>
      </c>
      <c r="M326" s="80">
        <f>IF(VLOOKUP($E326,$D$6:$AN$1139,3,)=0,0,(VLOOKUP($E326,$D$6:$AN$1139,M$2,)/VLOOKUP($E326,$D$6:$AN$1139,3,))*$F326)</f>
        <v>0</v>
      </c>
      <c r="N326" s="80">
        <f>IF(VLOOKUP($E326,$D$6:$AN$1139,3,)=0,0,(VLOOKUP($E326,$D$6:$AN$1139,N$2,)/VLOOKUP($E326,$D$6:$AN$1139,3,))*$F326)</f>
        <v>0</v>
      </c>
      <c r="O326" s="80">
        <f>IF(VLOOKUP($E326,$D$6:$AN$1139,3,)=0,0,(VLOOKUP($E326,$D$6:$AN$1139,O$2,)/VLOOKUP($E326,$D$6:$AN$1139,3,))*$F326)</f>
        <v>1592.0309250999505</v>
      </c>
      <c r="P326" s="80">
        <f>IF(VLOOKUP($E326,$D$6:$AN$1139,3,)=0,0,(VLOOKUP($E326,$D$6:$AN$1139,P$2,)/VLOOKUP($E326,$D$6:$AN$1139,3,))*$F326)</f>
        <v>0</v>
      </c>
      <c r="Q326" s="80">
        <f>IF(VLOOKUP($E326,$D$6:$AN$1139,3,)=0,0,(VLOOKUP($E326,$D$6:$AN$1139,Q$2,)/VLOOKUP($E326,$D$6:$AN$1139,3,))*$F326)</f>
        <v>0</v>
      </c>
      <c r="R326" s="80">
        <f>IF(VLOOKUP($E326,$D$6:$AN$1139,3,)=0,0,(VLOOKUP($E326,$D$6:$AN$1139,R$2,)/VLOOKUP($E326,$D$6:$AN$1139,3,))*$F326)</f>
        <v>0</v>
      </c>
      <c r="S326" s="80">
        <f>IF(VLOOKUP($E326,$D$6:$AN$1139,3,)=0,0,(VLOOKUP($E326,$D$6:$AN$1139,S$2,)/VLOOKUP($E326,$D$6:$AN$1139,3,))*$F326)</f>
        <v>53203.253371192666</v>
      </c>
      <c r="T326" s="80">
        <f>IF(VLOOKUP($E326,$D$6:$AN$1139,3,)=0,0,(VLOOKUP($E326,$D$6:$AN$1139,T$2,)/VLOOKUP($E326,$D$6:$AN$1139,3,))*$F326)</f>
        <v>86.46016512292158</v>
      </c>
      <c r="U326" s="80">
        <f>IF(VLOOKUP($E326,$D$6:$AN$1139,3,)=0,0,(VLOOKUP($E326,$D$6:$AN$1139,U$2,)/VLOOKUP($E326,$D$6:$AN$1139,3,))*$F326)</f>
        <v>501.57980407848743</v>
      </c>
      <c r="V326" s="80">
        <f>IF(VLOOKUP($E326,$D$6:$AN$1139,3,)=0,0,(VLOOKUP($E326,$D$6:$AN$1139,V$2,)/VLOOKUP($E326,$D$6:$AN$1139,3,))*$F326)</f>
        <v>0</v>
      </c>
      <c r="W326" s="80">
        <f>IF(VLOOKUP($E326,$D$6:$AN$1139,3,)=0,0,(VLOOKUP($E326,$D$6:$AN$1139,W$2,)/VLOOKUP($E326,$D$6:$AN$1139,3,))*$F326)</f>
        <v>0</v>
      </c>
      <c r="X326" s="64">
        <f>IF(VLOOKUP($E326,$D$6:$AN$1139,3,)=0,0,(VLOOKUP($E326,$D$6:$AN$1139,X$2,)/VLOOKUP($E326,$D$6:$AN$1139,3,))*$F326)</f>
        <v>0</v>
      </c>
      <c r="Y326" s="64">
        <f>IF(VLOOKUP($E326,$D$6:$AN$1139,3,)=0,0,(VLOOKUP($E326,$D$6:$AN$1139,Y$2,)/VLOOKUP($E326,$D$6:$AN$1139,3,))*$F326)</f>
        <v>0</v>
      </c>
      <c r="Z326" s="64">
        <f>IF(VLOOKUP($E326,$D$6:$AN$1139,3,)=0,0,(VLOOKUP($E326,$D$6:$AN$1139,Z$2,)/VLOOKUP($E326,$D$6:$AN$1139,3,))*$F326)</f>
        <v>0</v>
      </c>
      <c r="AA326" s="64">
        <f>SUM(G326:Z326)</f>
        <v>2095072.1461361405</v>
      </c>
      <c r="AB326" s="59" t="str">
        <f>IF(ABS(F326-AA326)&lt;0.01,"ok","err")</f>
        <v>ok</v>
      </c>
    </row>
    <row r="327" spans="1:28">
      <c r="A327" s="61" t="s">
        <v>721</v>
      </c>
      <c r="D327" s="61" t="s">
        <v>530</v>
      </c>
      <c r="F327" s="77">
        <f>F325+F326</f>
        <v>4855704.815298873</v>
      </c>
      <c r="G327" s="77">
        <f t="shared" ref="G327:W327" si="60">G325+G326</f>
        <v>3752432.2734008497</v>
      </c>
      <c r="H327" s="77">
        <f t="shared" si="60"/>
        <v>549592.61750414479</v>
      </c>
      <c r="I327" s="77">
        <f t="shared" si="60"/>
        <v>0</v>
      </c>
      <c r="J327" s="77">
        <f t="shared" si="60"/>
        <v>0</v>
      </c>
      <c r="K327" s="77">
        <f t="shared" si="60"/>
        <v>317594.30539250845</v>
      </c>
      <c r="L327" s="77">
        <f t="shared" si="60"/>
        <v>0</v>
      </c>
      <c r="M327" s="77">
        <f t="shared" si="60"/>
        <v>0</v>
      </c>
      <c r="N327" s="77">
        <f t="shared" si="60"/>
        <v>0</v>
      </c>
      <c r="O327" s="77">
        <f>O325+O326</f>
        <v>159905.07526333362</v>
      </c>
      <c r="P327" s="77">
        <f t="shared" si="60"/>
        <v>0</v>
      </c>
      <c r="Q327" s="77">
        <f t="shared" si="60"/>
        <v>0</v>
      </c>
      <c r="R327" s="77">
        <f t="shared" si="60"/>
        <v>0</v>
      </c>
      <c r="S327" s="77">
        <f t="shared" si="60"/>
        <v>74731.924990897693</v>
      </c>
      <c r="T327" s="77">
        <f t="shared" si="60"/>
        <v>709.23632444870532</v>
      </c>
      <c r="U327" s="77">
        <f t="shared" si="60"/>
        <v>739.38242269062812</v>
      </c>
      <c r="V327" s="77">
        <f t="shared" si="60"/>
        <v>0</v>
      </c>
      <c r="W327" s="77">
        <f t="shared" si="60"/>
        <v>0</v>
      </c>
      <c r="X327" s="63">
        <f>X325+X326</f>
        <v>0</v>
      </c>
      <c r="Y327" s="63">
        <f>Y325+Y326</f>
        <v>0</v>
      </c>
      <c r="Z327" s="63">
        <f>Z325+Z326</f>
        <v>0</v>
      </c>
      <c r="AA327" s="65">
        <f>SUM(G327:Z327)</f>
        <v>4855704.8152988739</v>
      </c>
      <c r="AB327" s="59" t="str">
        <f>IF(ABS(F327-AA327)&lt;0.01,"ok","err")</f>
        <v>ok</v>
      </c>
    </row>
    <row r="328" spans="1:28">
      <c r="F328" s="80"/>
    </row>
    <row r="329" spans="1:28" ht="15">
      <c r="A329" s="66" t="s">
        <v>356</v>
      </c>
      <c r="F329" s="80"/>
    </row>
    <row r="330" spans="1:28">
      <c r="A330" s="69" t="s">
        <v>1116</v>
      </c>
      <c r="C330" s="61" t="s">
        <v>1096</v>
      </c>
      <c r="D330" s="61" t="s">
        <v>531</v>
      </c>
      <c r="E330" s="61" t="s">
        <v>1118</v>
      </c>
      <c r="F330" s="77">
        <f>VLOOKUP(C330,'Functional Assignment'!$C$2:$AP$778,'Functional Assignment'!$Z$2,)</f>
        <v>994253.92684239033</v>
      </c>
      <c r="G330" s="77">
        <f>IF(VLOOKUP($E330,$D$6:$AN$1139,3,)=0,0,(VLOOKUP($E330,$D$6:$AN$1139,G$2,)/VLOOKUP($E330,$D$6:$AN$1139,3,))*$F330)</f>
        <v>802685.38228580682</v>
      </c>
      <c r="H330" s="77">
        <f>IF(VLOOKUP($E330,$D$6:$AN$1139,3,)=0,0,(VLOOKUP($E330,$D$6:$AN$1139,H$2,)/VLOOKUP($E330,$D$6:$AN$1139,3,))*$F330)</f>
        <v>171393.15031426225</v>
      </c>
      <c r="I330" s="77">
        <f>IF(VLOOKUP($E330,$D$6:$AN$1139,3,)=0,0,(VLOOKUP($E330,$D$6:$AN$1139,I$2,)/VLOOKUP($E330,$D$6:$AN$1139,3,))*$F330)</f>
        <v>0</v>
      </c>
      <c r="J330" s="77">
        <f>IF(VLOOKUP($E330,$D$6:$AN$1139,3,)=0,0,(VLOOKUP($E330,$D$6:$AN$1139,J$2,)/VLOOKUP($E330,$D$6:$AN$1139,3,))*$F330)</f>
        <v>0</v>
      </c>
      <c r="K330" s="77">
        <f>IF(VLOOKUP($E330,$D$6:$AN$1139,3,)=0,0,(VLOOKUP($E330,$D$6:$AN$1139,K$2,)/VLOOKUP($E330,$D$6:$AN$1139,3,))*$F330)</f>
        <v>17147.464017778275</v>
      </c>
      <c r="L330" s="77">
        <f>IF(VLOOKUP($E330,$D$6:$AN$1139,3,)=0,0,(VLOOKUP($E330,$D$6:$AN$1139,L$2,)/VLOOKUP($E330,$D$6:$AN$1139,3,))*$F330)</f>
        <v>0</v>
      </c>
      <c r="M330" s="77">
        <f>IF(VLOOKUP($E330,$D$6:$AN$1139,3,)=0,0,(VLOOKUP($E330,$D$6:$AN$1139,M$2,)/VLOOKUP($E330,$D$6:$AN$1139,3,))*$F330)</f>
        <v>0</v>
      </c>
      <c r="N330" s="77">
        <f>IF(VLOOKUP($E330,$D$6:$AN$1139,3,)=0,0,(VLOOKUP($E330,$D$6:$AN$1139,N$2,)/VLOOKUP($E330,$D$6:$AN$1139,3,))*$F330)</f>
        <v>0</v>
      </c>
      <c r="O330" s="77">
        <f>IF(VLOOKUP($E330,$D$6:$AN$1139,3,)=0,0,(VLOOKUP($E330,$D$6:$AN$1139,O$2,)/VLOOKUP($E330,$D$6:$AN$1139,3,))*$F330)</f>
        <v>3027.9302245430199</v>
      </c>
      <c r="P330" s="77">
        <f>IF(VLOOKUP($E330,$D$6:$AN$1139,3,)=0,0,(VLOOKUP($E330,$D$6:$AN$1139,P$2,)/VLOOKUP($E330,$D$6:$AN$1139,3,))*$F330)</f>
        <v>0</v>
      </c>
      <c r="Q330" s="77">
        <f>IF(VLOOKUP($E330,$D$6:$AN$1139,3,)=0,0,(VLOOKUP($E330,$D$6:$AN$1139,Q$2,)/VLOOKUP($E330,$D$6:$AN$1139,3,))*$F330)</f>
        <v>0</v>
      </c>
      <c r="R330" s="77">
        <f>IF(VLOOKUP($E330,$D$6:$AN$1139,3,)=0,0,(VLOOKUP($E330,$D$6:$AN$1139,R$2,)/VLOOKUP($E330,$D$6:$AN$1139,3,))*$F330)</f>
        <v>0</v>
      </c>
      <c r="S330" s="77">
        <f>IF(VLOOKUP($E330,$D$6:$AN$1139,3,)=0,0,(VLOOKUP($E330,$D$6:$AN$1139,S$2,)/VLOOKUP($E330,$D$6:$AN$1139,3,))*$F330)</f>
        <v>0</v>
      </c>
      <c r="T330" s="77">
        <f>IF(VLOOKUP($E330,$D$6:$AN$1139,3,)=0,0,(VLOOKUP($E330,$D$6:$AN$1139,T$2,)/VLOOKUP($E330,$D$6:$AN$1139,3,))*$F330)</f>
        <v>0</v>
      </c>
      <c r="U330" s="77">
        <f>IF(VLOOKUP($E330,$D$6:$AN$1139,3,)=0,0,(VLOOKUP($E330,$D$6:$AN$1139,U$2,)/VLOOKUP($E330,$D$6:$AN$1139,3,))*$F330)</f>
        <v>0</v>
      </c>
      <c r="V330" s="77">
        <f>IF(VLOOKUP($E330,$D$6:$AN$1139,3,)=0,0,(VLOOKUP($E330,$D$6:$AN$1139,V$2,)/VLOOKUP($E330,$D$6:$AN$1139,3,))*$F330)</f>
        <v>0</v>
      </c>
      <c r="W330" s="77">
        <f>IF(VLOOKUP($E330,$D$6:$AN$1139,3,)=0,0,(VLOOKUP($E330,$D$6:$AN$1139,W$2,)/VLOOKUP($E330,$D$6:$AN$1139,3,))*$F330)</f>
        <v>0</v>
      </c>
      <c r="X330" s="63">
        <f>IF(VLOOKUP($E330,$D$6:$AN$1139,3,)=0,0,(VLOOKUP($E330,$D$6:$AN$1139,X$2,)/VLOOKUP($E330,$D$6:$AN$1139,3,))*$F330)</f>
        <v>0</v>
      </c>
      <c r="Y330" s="63">
        <f>IF(VLOOKUP($E330,$D$6:$AN$1139,3,)=0,0,(VLOOKUP($E330,$D$6:$AN$1139,Y$2,)/VLOOKUP($E330,$D$6:$AN$1139,3,))*$F330)</f>
        <v>0</v>
      </c>
      <c r="Z330" s="63">
        <f>IF(VLOOKUP($E330,$D$6:$AN$1139,3,)=0,0,(VLOOKUP($E330,$D$6:$AN$1139,Z$2,)/VLOOKUP($E330,$D$6:$AN$1139,3,))*$F330)</f>
        <v>0</v>
      </c>
      <c r="AA330" s="65">
        <f>SUM(G330:Z330)</f>
        <v>994253.92684239033</v>
      </c>
      <c r="AB330" s="59" t="str">
        <f>IF(ABS(F330-AA330)&lt;0.01,"ok","err")</f>
        <v>ok</v>
      </c>
    </row>
    <row r="331" spans="1:28">
      <c r="F331" s="80"/>
    </row>
    <row r="332" spans="1:28" ht="15">
      <c r="A332" s="66" t="s">
        <v>355</v>
      </c>
      <c r="F332" s="80"/>
    </row>
    <row r="333" spans="1:28">
      <c r="A333" s="69" t="s">
        <v>1116</v>
      </c>
      <c r="C333" s="61" t="s">
        <v>1096</v>
      </c>
      <c r="D333" s="61" t="s">
        <v>532</v>
      </c>
      <c r="E333" s="61" t="s">
        <v>1119</v>
      </c>
      <c r="F333" s="77">
        <f>VLOOKUP(C333,'Functional Assignment'!$C$2:$AP$778,'Functional Assignment'!$AA$2,)</f>
        <v>1313078.1364816108</v>
      </c>
      <c r="G333" s="77">
        <f>IF(VLOOKUP($E333,$D$6:$AN$1139,3,)=0,0,(VLOOKUP($E333,$D$6:$AN$1139,G$2,)/VLOOKUP($E333,$D$6:$AN$1139,3,))*$F333)</f>
        <v>899511.68606518221</v>
      </c>
      <c r="H333" s="77">
        <f>IF(VLOOKUP($E333,$D$6:$AN$1139,3,)=0,0,(VLOOKUP($E333,$D$6:$AN$1139,H$2,)/VLOOKUP($E333,$D$6:$AN$1139,3,))*$F333)</f>
        <v>294400.65961135726</v>
      </c>
      <c r="I333" s="77">
        <f>IF(VLOOKUP($E333,$D$6:$AN$1139,3,)=0,0,(VLOOKUP($E333,$D$6:$AN$1139,I$2,)/VLOOKUP($E333,$D$6:$AN$1139,3,))*$F333)</f>
        <v>0</v>
      </c>
      <c r="J333" s="77">
        <f>IF(VLOOKUP($E333,$D$6:$AN$1139,3,)=0,0,(VLOOKUP($E333,$D$6:$AN$1139,J$2,)/VLOOKUP($E333,$D$6:$AN$1139,3,))*$F333)</f>
        <v>10685.170902423584</v>
      </c>
      <c r="K333" s="77">
        <f>IF(VLOOKUP($E333,$D$6:$AN$1139,3,)=0,0,(VLOOKUP($E333,$D$6:$AN$1139,K$2,)/VLOOKUP($E333,$D$6:$AN$1139,3,))*$F333)</f>
        <v>69293.642464232078</v>
      </c>
      <c r="L333" s="77">
        <f>IF(VLOOKUP($E333,$D$6:$AN$1139,3,)=0,0,(VLOOKUP($E333,$D$6:$AN$1139,L$2,)/VLOOKUP($E333,$D$6:$AN$1139,3,))*$F333)</f>
        <v>0</v>
      </c>
      <c r="M333" s="77">
        <f>IF(VLOOKUP($E333,$D$6:$AN$1139,3,)=0,0,(VLOOKUP($E333,$D$6:$AN$1139,M$2,)/VLOOKUP($E333,$D$6:$AN$1139,3,))*$F333)</f>
        <v>0</v>
      </c>
      <c r="N333" s="77">
        <f>IF(VLOOKUP($E333,$D$6:$AN$1139,3,)=0,0,(VLOOKUP($E333,$D$6:$AN$1139,N$2,)/VLOOKUP($E333,$D$6:$AN$1139,3,))*$F333)</f>
        <v>15349.116172053036</v>
      </c>
      <c r="O333" s="77">
        <f>IF(VLOOKUP($E333,$D$6:$AN$1139,3,)=0,0,(VLOOKUP($E333,$D$6:$AN$1139,O$2,)/VLOOKUP($E333,$D$6:$AN$1139,3,))*$F333)</f>
        <v>8688.2692940975739</v>
      </c>
      <c r="P333" s="77">
        <f>IF(VLOOKUP($E333,$D$6:$AN$1139,3,)=0,0,(VLOOKUP($E333,$D$6:$AN$1139,P$2,)/VLOOKUP($E333,$D$6:$AN$1139,3,))*$F333)</f>
        <v>12089.786117030786</v>
      </c>
      <c r="Q333" s="77">
        <f>IF(VLOOKUP($E333,$D$6:$AN$1139,3,)=0,0,(VLOOKUP($E333,$D$6:$AN$1139,Q$2,)/VLOOKUP($E333,$D$6:$AN$1139,3,))*$F333)</f>
        <v>139.961545641821</v>
      </c>
      <c r="R333" s="77">
        <f>IF(VLOOKUP($E333,$D$6:$AN$1139,3,)=0,0,(VLOOKUP($E333,$D$6:$AN$1139,R$2,)/VLOOKUP($E333,$D$6:$AN$1139,3,))*$F333)</f>
        <v>279.92309128364201</v>
      </c>
      <c r="S333" s="77">
        <f>IF(VLOOKUP($E333,$D$6:$AN$1139,3,)=0,0,(VLOOKUP($E333,$D$6:$AN$1139,S$2,)/VLOOKUP($E333,$D$6:$AN$1139,3,))*$F333)</f>
        <v>0</v>
      </c>
      <c r="T333" s="77">
        <f>IF(VLOOKUP($E333,$D$6:$AN$1139,3,)=0,0,(VLOOKUP($E333,$D$6:$AN$1139,T$2,)/VLOOKUP($E333,$D$6:$AN$1139,3,))*$F333)</f>
        <v>388.15052785687919</v>
      </c>
      <c r="U333" s="77">
        <f>IF(VLOOKUP($E333,$D$6:$AN$1139,3,)=0,0,(VLOOKUP($E333,$D$6:$AN$1139,U$2,)/VLOOKUP($E333,$D$6:$AN$1139,3,))*$F333)</f>
        <v>2251.7706904517672</v>
      </c>
      <c r="V333" s="77">
        <f>IF(VLOOKUP($E333,$D$6:$AN$1139,3,)=0,0,(VLOOKUP($E333,$D$6:$AN$1139,V$2,)/VLOOKUP($E333,$D$6:$AN$1139,3,))*$F333)</f>
        <v>0</v>
      </c>
      <c r="W333" s="77">
        <f>IF(VLOOKUP($E333,$D$6:$AN$1139,3,)=0,0,(VLOOKUP($E333,$D$6:$AN$1139,W$2,)/VLOOKUP($E333,$D$6:$AN$1139,3,))*$F333)</f>
        <v>0</v>
      </c>
      <c r="X333" s="63">
        <f>IF(VLOOKUP($E333,$D$6:$AN$1139,3,)=0,0,(VLOOKUP($E333,$D$6:$AN$1139,X$2,)/VLOOKUP($E333,$D$6:$AN$1139,3,))*$F333)</f>
        <v>0</v>
      </c>
      <c r="Y333" s="63">
        <f>IF(VLOOKUP($E333,$D$6:$AN$1139,3,)=0,0,(VLOOKUP($E333,$D$6:$AN$1139,Y$2,)/VLOOKUP($E333,$D$6:$AN$1139,3,))*$F333)</f>
        <v>0</v>
      </c>
      <c r="Z333" s="63">
        <f>IF(VLOOKUP($E333,$D$6:$AN$1139,3,)=0,0,(VLOOKUP($E333,$D$6:$AN$1139,Z$2,)/VLOOKUP($E333,$D$6:$AN$1139,3,))*$F333)</f>
        <v>0</v>
      </c>
      <c r="AA333" s="65">
        <f>SUM(G333:Z333)</f>
        <v>1313078.1364816104</v>
      </c>
      <c r="AB333" s="59" t="str">
        <f>IF(ABS(F333-AA333)&lt;0.01,"ok","err")</f>
        <v>ok</v>
      </c>
    </row>
    <row r="334" spans="1:28">
      <c r="F334" s="80"/>
    </row>
    <row r="335" spans="1:28" ht="15">
      <c r="A335" s="66" t="s">
        <v>376</v>
      </c>
      <c r="F335" s="80"/>
    </row>
    <row r="336" spans="1:28">
      <c r="A336" s="69" t="s">
        <v>1116</v>
      </c>
      <c r="C336" s="61" t="s">
        <v>1096</v>
      </c>
      <c r="D336" s="61" t="s">
        <v>533</v>
      </c>
      <c r="E336" s="61" t="s">
        <v>1120</v>
      </c>
      <c r="F336" s="77">
        <f>VLOOKUP(C336,'Functional Assignment'!$C$2:$AP$778,'Functional Assignment'!$AB$2,)</f>
        <v>3096018.6581628839</v>
      </c>
      <c r="G336" s="77">
        <f>IF(VLOOKUP($E336,$D$6:$AN$1139,3,)=0,0,(VLOOKUP($E336,$D$6:$AN$1139,G$2,)/VLOOKUP($E336,$D$6:$AN$1139,3,))*$F336)</f>
        <v>0</v>
      </c>
      <c r="H336" s="77">
        <f>IF(VLOOKUP($E336,$D$6:$AN$1139,3,)=0,0,(VLOOKUP($E336,$D$6:$AN$1139,H$2,)/VLOOKUP($E336,$D$6:$AN$1139,3,))*$F336)</f>
        <v>0</v>
      </c>
      <c r="I336" s="77">
        <f>IF(VLOOKUP($E336,$D$6:$AN$1139,3,)=0,0,(VLOOKUP($E336,$D$6:$AN$1139,I$2,)/VLOOKUP($E336,$D$6:$AN$1139,3,))*$F336)</f>
        <v>0</v>
      </c>
      <c r="J336" s="77">
        <f>IF(VLOOKUP($E336,$D$6:$AN$1139,3,)=0,0,(VLOOKUP($E336,$D$6:$AN$1139,J$2,)/VLOOKUP($E336,$D$6:$AN$1139,3,))*$F336)</f>
        <v>0</v>
      </c>
      <c r="K336" s="77">
        <f>IF(VLOOKUP($E336,$D$6:$AN$1139,3,)=0,0,(VLOOKUP($E336,$D$6:$AN$1139,K$2,)/VLOOKUP($E336,$D$6:$AN$1139,3,))*$F336)</f>
        <v>0</v>
      </c>
      <c r="L336" s="77">
        <f>IF(VLOOKUP($E336,$D$6:$AN$1139,3,)=0,0,(VLOOKUP($E336,$D$6:$AN$1139,L$2,)/VLOOKUP($E336,$D$6:$AN$1139,3,))*$F336)</f>
        <v>0</v>
      </c>
      <c r="M336" s="77">
        <f>IF(VLOOKUP($E336,$D$6:$AN$1139,3,)=0,0,(VLOOKUP($E336,$D$6:$AN$1139,M$2,)/VLOOKUP($E336,$D$6:$AN$1139,3,))*$F336)</f>
        <v>0</v>
      </c>
      <c r="N336" s="77">
        <f>IF(VLOOKUP($E336,$D$6:$AN$1139,3,)=0,0,(VLOOKUP($E336,$D$6:$AN$1139,N$2,)/VLOOKUP($E336,$D$6:$AN$1139,3,))*$F336)</f>
        <v>0</v>
      </c>
      <c r="O336" s="77">
        <f>IF(VLOOKUP($E336,$D$6:$AN$1139,3,)=0,0,(VLOOKUP($E336,$D$6:$AN$1139,O$2,)/VLOOKUP($E336,$D$6:$AN$1139,3,))*$F336)</f>
        <v>0</v>
      </c>
      <c r="P336" s="77">
        <f>IF(VLOOKUP($E336,$D$6:$AN$1139,3,)=0,0,(VLOOKUP($E336,$D$6:$AN$1139,P$2,)/VLOOKUP($E336,$D$6:$AN$1139,3,))*$F336)</f>
        <v>0</v>
      </c>
      <c r="Q336" s="77">
        <f>IF(VLOOKUP($E336,$D$6:$AN$1139,3,)=0,0,(VLOOKUP($E336,$D$6:$AN$1139,Q$2,)/VLOOKUP($E336,$D$6:$AN$1139,3,))*$F336)</f>
        <v>0</v>
      </c>
      <c r="R336" s="77">
        <f>IF(VLOOKUP($E336,$D$6:$AN$1139,3,)=0,0,(VLOOKUP($E336,$D$6:$AN$1139,R$2,)/VLOOKUP($E336,$D$6:$AN$1139,3,))*$F336)</f>
        <v>0</v>
      </c>
      <c r="S336" s="77">
        <f>IF(VLOOKUP($E336,$D$6:$AN$1139,3,)=0,0,(VLOOKUP($E336,$D$6:$AN$1139,S$2,)/VLOOKUP($E336,$D$6:$AN$1139,3,))*$F336)</f>
        <v>3096018.6581628839</v>
      </c>
      <c r="T336" s="77">
        <f>IF(VLOOKUP($E336,$D$6:$AN$1139,3,)=0,0,(VLOOKUP($E336,$D$6:$AN$1139,T$2,)/VLOOKUP($E336,$D$6:$AN$1139,3,))*$F336)</f>
        <v>0</v>
      </c>
      <c r="U336" s="77">
        <f>IF(VLOOKUP($E336,$D$6:$AN$1139,3,)=0,0,(VLOOKUP($E336,$D$6:$AN$1139,U$2,)/VLOOKUP($E336,$D$6:$AN$1139,3,))*$F336)</f>
        <v>0</v>
      </c>
      <c r="V336" s="77">
        <f>IF(VLOOKUP($E336,$D$6:$AN$1139,3,)=0,0,(VLOOKUP($E336,$D$6:$AN$1139,V$2,)/VLOOKUP($E336,$D$6:$AN$1139,3,))*$F336)</f>
        <v>0</v>
      </c>
      <c r="W336" s="77">
        <f>IF(VLOOKUP($E336,$D$6:$AN$1139,3,)=0,0,(VLOOKUP($E336,$D$6:$AN$1139,W$2,)/VLOOKUP($E336,$D$6:$AN$1139,3,))*$F336)</f>
        <v>0</v>
      </c>
      <c r="X336" s="63">
        <f>IF(VLOOKUP($E336,$D$6:$AN$1139,3,)=0,0,(VLOOKUP($E336,$D$6:$AN$1139,X$2,)/VLOOKUP($E336,$D$6:$AN$1139,3,))*$F336)</f>
        <v>0</v>
      </c>
      <c r="Y336" s="63">
        <f>IF(VLOOKUP($E336,$D$6:$AN$1139,3,)=0,0,(VLOOKUP($E336,$D$6:$AN$1139,Y$2,)/VLOOKUP($E336,$D$6:$AN$1139,3,))*$F336)</f>
        <v>0</v>
      </c>
      <c r="Z336" s="63">
        <f>IF(VLOOKUP($E336,$D$6:$AN$1139,3,)=0,0,(VLOOKUP($E336,$D$6:$AN$1139,Z$2,)/VLOOKUP($E336,$D$6:$AN$1139,3,))*$F336)</f>
        <v>0</v>
      </c>
      <c r="AA336" s="65">
        <f>SUM(G336:Z336)</f>
        <v>3096018.6581628839</v>
      </c>
      <c r="AB336" s="59" t="str">
        <f>IF(ABS(F336-AA336)&lt;0.01,"ok","err")</f>
        <v>ok</v>
      </c>
    </row>
    <row r="337" spans="1:28">
      <c r="F337" s="80"/>
    </row>
    <row r="338" spans="1:28" ht="15">
      <c r="A338" s="66" t="s">
        <v>1047</v>
      </c>
      <c r="F338" s="80"/>
    </row>
    <row r="339" spans="1:28">
      <c r="A339" s="69" t="s">
        <v>1116</v>
      </c>
      <c r="C339" s="61" t="s">
        <v>1096</v>
      </c>
      <c r="D339" s="61" t="s">
        <v>534</v>
      </c>
      <c r="E339" s="61" t="s">
        <v>1121</v>
      </c>
      <c r="F339" s="77">
        <f>VLOOKUP(C339,'Functional Assignment'!$C$2:$AP$778,'Functional Assignment'!$AC$2,)</f>
        <v>0</v>
      </c>
      <c r="G339" s="77">
        <f>IF(VLOOKUP($E339,$D$6:$AN$1139,3,)=0,0,(VLOOKUP($E339,$D$6:$AN$1139,G$2,)/VLOOKUP($E339,$D$6:$AN$1139,3,))*$F339)</f>
        <v>0</v>
      </c>
      <c r="H339" s="77">
        <f>IF(VLOOKUP($E339,$D$6:$AN$1139,3,)=0,0,(VLOOKUP($E339,$D$6:$AN$1139,H$2,)/VLOOKUP($E339,$D$6:$AN$1139,3,))*$F339)</f>
        <v>0</v>
      </c>
      <c r="I339" s="77">
        <f>IF(VLOOKUP($E339,$D$6:$AN$1139,3,)=0,0,(VLOOKUP($E339,$D$6:$AN$1139,I$2,)/VLOOKUP($E339,$D$6:$AN$1139,3,))*$F339)</f>
        <v>0</v>
      </c>
      <c r="J339" s="77">
        <f>IF(VLOOKUP($E339,$D$6:$AN$1139,3,)=0,0,(VLOOKUP($E339,$D$6:$AN$1139,J$2,)/VLOOKUP($E339,$D$6:$AN$1139,3,))*$F339)</f>
        <v>0</v>
      </c>
      <c r="K339" s="77">
        <f>IF(VLOOKUP($E339,$D$6:$AN$1139,3,)=0,0,(VLOOKUP($E339,$D$6:$AN$1139,K$2,)/VLOOKUP($E339,$D$6:$AN$1139,3,))*$F339)</f>
        <v>0</v>
      </c>
      <c r="L339" s="77">
        <f>IF(VLOOKUP($E339,$D$6:$AN$1139,3,)=0,0,(VLOOKUP($E339,$D$6:$AN$1139,L$2,)/VLOOKUP($E339,$D$6:$AN$1139,3,))*$F339)</f>
        <v>0</v>
      </c>
      <c r="M339" s="77">
        <f>IF(VLOOKUP($E339,$D$6:$AN$1139,3,)=0,0,(VLOOKUP($E339,$D$6:$AN$1139,M$2,)/VLOOKUP($E339,$D$6:$AN$1139,3,))*$F339)</f>
        <v>0</v>
      </c>
      <c r="N339" s="77">
        <f>IF(VLOOKUP($E339,$D$6:$AN$1139,3,)=0,0,(VLOOKUP($E339,$D$6:$AN$1139,N$2,)/VLOOKUP($E339,$D$6:$AN$1139,3,))*$F339)</f>
        <v>0</v>
      </c>
      <c r="O339" s="77">
        <f>IF(VLOOKUP($E339,$D$6:$AN$1139,3,)=0,0,(VLOOKUP($E339,$D$6:$AN$1139,O$2,)/VLOOKUP($E339,$D$6:$AN$1139,3,))*$F339)</f>
        <v>0</v>
      </c>
      <c r="P339" s="77">
        <f>IF(VLOOKUP($E339,$D$6:$AN$1139,3,)=0,0,(VLOOKUP($E339,$D$6:$AN$1139,P$2,)/VLOOKUP($E339,$D$6:$AN$1139,3,))*$F339)</f>
        <v>0</v>
      </c>
      <c r="Q339" s="77">
        <f>IF(VLOOKUP($E339,$D$6:$AN$1139,3,)=0,0,(VLOOKUP($E339,$D$6:$AN$1139,Q$2,)/VLOOKUP($E339,$D$6:$AN$1139,3,))*$F339)</f>
        <v>0</v>
      </c>
      <c r="R339" s="77">
        <f>IF(VLOOKUP($E339,$D$6:$AN$1139,3,)=0,0,(VLOOKUP($E339,$D$6:$AN$1139,R$2,)/VLOOKUP($E339,$D$6:$AN$1139,3,))*$F339)</f>
        <v>0</v>
      </c>
      <c r="S339" s="77">
        <f>IF(VLOOKUP($E339,$D$6:$AN$1139,3,)=0,0,(VLOOKUP($E339,$D$6:$AN$1139,S$2,)/VLOOKUP($E339,$D$6:$AN$1139,3,))*$F339)</f>
        <v>0</v>
      </c>
      <c r="T339" s="77">
        <f>IF(VLOOKUP($E339,$D$6:$AN$1139,3,)=0,0,(VLOOKUP($E339,$D$6:$AN$1139,T$2,)/VLOOKUP($E339,$D$6:$AN$1139,3,))*$F339)</f>
        <v>0</v>
      </c>
      <c r="U339" s="77">
        <f>IF(VLOOKUP($E339,$D$6:$AN$1139,3,)=0,0,(VLOOKUP($E339,$D$6:$AN$1139,U$2,)/VLOOKUP($E339,$D$6:$AN$1139,3,))*$F339)</f>
        <v>0</v>
      </c>
      <c r="V339" s="77">
        <f>IF(VLOOKUP($E339,$D$6:$AN$1139,3,)=0,0,(VLOOKUP($E339,$D$6:$AN$1139,V$2,)/VLOOKUP($E339,$D$6:$AN$1139,3,))*$F339)</f>
        <v>0</v>
      </c>
      <c r="W339" s="77">
        <f>IF(VLOOKUP($E339,$D$6:$AN$1139,3,)=0,0,(VLOOKUP($E339,$D$6:$AN$1139,W$2,)/VLOOKUP($E339,$D$6:$AN$1139,3,))*$F339)</f>
        <v>0</v>
      </c>
      <c r="X339" s="63">
        <f>IF(VLOOKUP($E339,$D$6:$AN$1139,3,)=0,0,(VLOOKUP($E339,$D$6:$AN$1139,X$2,)/VLOOKUP($E339,$D$6:$AN$1139,3,))*$F339)</f>
        <v>0</v>
      </c>
      <c r="Y339" s="63">
        <f>IF(VLOOKUP($E339,$D$6:$AN$1139,3,)=0,0,(VLOOKUP($E339,$D$6:$AN$1139,Y$2,)/VLOOKUP($E339,$D$6:$AN$1139,3,))*$F339)</f>
        <v>0</v>
      </c>
      <c r="Z339" s="63">
        <f>IF(VLOOKUP($E339,$D$6:$AN$1139,3,)=0,0,(VLOOKUP($E339,$D$6:$AN$1139,Z$2,)/VLOOKUP($E339,$D$6:$AN$1139,3,))*$F339)</f>
        <v>0</v>
      </c>
      <c r="AA339" s="65">
        <f>SUM(G339:Z339)</f>
        <v>0</v>
      </c>
      <c r="AB339" s="59" t="str">
        <f>IF(ABS(F339-AA339)&lt;0.01,"ok","err")</f>
        <v>ok</v>
      </c>
    </row>
    <row r="340" spans="1:28">
      <c r="F340" s="80"/>
    </row>
    <row r="341" spans="1:28" ht="15">
      <c r="A341" s="66" t="s">
        <v>353</v>
      </c>
      <c r="F341" s="80"/>
    </row>
    <row r="342" spans="1:28">
      <c r="A342" s="69" t="s">
        <v>1116</v>
      </c>
      <c r="C342" s="61" t="s">
        <v>1096</v>
      </c>
      <c r="D342" s="61" t="s">
        <v>535</v>
      </c>
      <c r="E342" s="61" t="s">
        <v>1121</v>
      </c>
      <c r="F342" s="77">
        <f>VLOOKUP(C342,'Functional Assignment'!$C$2:$AP$778,'Functional Assignment'!$AD$2,)</f>
        <v>0</v>
      </c>
      <c r="G342" s="77">
        <f>IF(VLOOKUP($E342,$D$6:$AN$1139,3,)=0,0,(VLOOKUP($E342,$D$6:$AN$1139,G$2,)/VLOOKUP($E342,$D$6:$AN$1139,3,))*$F342)</f>
        <v>0</v>
      </c>
      <c r="H342" s="77">
        <f>IF(VLOOKUP($E342,$D$6:$AN$1139,3,)=0,0,(VLOOKUP($E342,$D$6:$AN$1139,H$2,)/VLOOKUP($E342,$D$6:$AN$1139,3,))*$F342)</f>
        <v>0</v>
      </c>
      <c r="I342" s="77">
        <f>IF(VLOOKUP($E342,$D$6:$AN$1139,3,)=0,0,(VLOOKUP($E342,$D$6:$AN$1139,I$2,)/VLOOKUP($E342,$D$6:$AN$1139,3,))*$F342)</f>
        <v>0</v>
      </c>
      <c r="J342" s="77">
        <f>IF(VLOOKUP($E342,$D$6:$AN$1139,3,)=0,0,(VLOOKUP($E342,$D$6:$AN$1139,J$2,)/VLOOKUP($E342,$D$6:$AN$1139,3,))*$F342)</f>
        <v>0</v>
      </c>
      <c r="K342" s="77">
        <f>IF(VLOOKUP($E342,$D$6:$AN$1139,3,)=0,0,(VLOOKUP($E342,$D$6:$AN$1139,K$2,)/VLOOKUP($E342,$D$6:$AN$1139,3,))*$F342)</f>
        <v>0</v>
      </c>
      <c r="L342" s="77">
        <f>IF(VLOOKUP($E342,$D$6:$AN$1139,3,)=0,0,(VLOOKUP($E342,$D$6:$AN$1139,L$2,)/VLOOKUP($E342,$D$6:$AN$1139,3,))*$F342)</f>
        <v>0</v>
      </c>
      <c r="M342" s="77">
        <f>IF(VLOOKUP($E342,$D$6:$AN$1139,3,)=0,0,(VLOOKUP($E342,$D$6:$AN$1139,M$2,)/VLOOKUP($E342,$D$6:$AN$1139,3,))*$F342)</f>
        <v>0</v>
      </c>
      <c r="N342" s="77">
        <f>IF(VLOOKUP($E342,$D$6:$AN$1139,3,)=0,0,(VLOOKUP($E342,$D$6:$AN$1139,N$2,)/VLOOKUP($E342,$D$6:$AN$1139,3,))*$F342)</f>
        <v>0</v>
      </c>
      <c r="O342" s="77">
        <f>IF(VLOOKUP($E342,$D$6:$AN$1139,3,)=0,0,(VLOOKUP($E342,$D$6:$AN$1139,O$2,)/VLOOKUP($E342,$D$6:$AN$1139,3,))*$F342)</f>
        <v>0</v>
      </c>
      <c r="P342" s="77">
        <f>IF(VLOOKUP($E342,$D$6:$AN$1139,3,)=0,0,(VLOOKUP($E342,$D$6:$AN$1139,P$2,)/VLOOKUP($E342,$D$6:$AN$1139,3,))*$F342)</f>
        <v>0</v>
      </c>
      <c r="Q342" s="77">
        <f>IF(VLOOKUP($E342,$D$6:$AN$1139,3,)=0,0,(VLOOKUP($E342,$D$6:$AN$1139,Q$2,)/VLOOKUP($E342,$D$6:$AN$1139,3,))*$F342)</f>
        <v>0</v>
      </c>
      <c r="R342" s="77">
        <f>IF(VLOOKUP($E342,$D$6:$AN$1139,3,)=0,0,(VLOOKUP($E342,$D$6:$AN$1139,R$2,)/VLOOKUP($E342,$D$6:$AN$1139,3,))*$F342)</f>
        <v>0</v>
      </c>
      <c r="S342" s="77">
        <f>IF(VLOOKUP($E342,$D$6:$AN$1139,3,)=0,0,(VLOOKUP($E342,$D$6:$AN$1139,S$2,)/VLOOKUP($E342,$D$6:$AN$1139,3,))*$F342)</f>
        <v>0</v>
      </c>
      <c r="T342" s="77">
        <f>IF(VLOOKUP($E342,$D$6:$AN$1139,3,)=0,0,(VLOOKUP($E342,$D$6:$AN$1139,T$2,)/VLOOKUP($E342,$D$6:$AN$1139,3,))*$F342)</f>
        <v>0</v>
      </c>
      <c r="U342" s="77">
        <f>IF(VLOOKUP($E342,$D$6:$AN$1139,3,)=0,0,(VLOOKUP($E342,$D$6:$AN$1139,U$2,)/VLOOKUP($E342,$D$6:$AN$1139,3,))*$F342)</f>
        <v>0</v>
      </c>
      <c r="V342" s="77">
        <f>IF(VLOOKUP($E342,$D$6:$AN$1139,3,)=0,0,(VLOOKUP($E342,$D$6:$AN$1139,V$2,)/VLOOKUP($E342,$D$6:$AN$1139,3,))*$F342)</f>
        <v>0</v>
      </c>
      <c r="W342" s="77">
        <f>IF(VLOOKUP($E342,$D$6:$AN$1139,3,)=0,0,(VLOOKUP($E342,$D$6:$AN$1139,W$2,)/VLOOKUP($E342,$D$6:$AN$1139,3,))*$F342)</f>
        <v>0</v>
      </c>
      <c r="X342" s="63">
        <f>IF(VLOOKUP($E342,$D$6:$AN$1139,3,)=0,0,(VLOOKUP($E342,$D$6:$AN$1139,X$2,)/VLOOKUP($E342,$D$6:$AN$1139,3,))*$F342)</f>
        <v>0</v>
      </c>
      <c r="Y342" s="63">
        <f>IF(VLOOKUP($E342,$D$6:$AN$1139,3,)=0,0,(VLOOKUP($E342,$D$6:$AN$1139,Y$2,)/VLOOKUP($E342,$D$6:$AN$1139,3,))*$F342)</f>
        <v>0</v>
      </c>
      <c r="Z342" s="63">
        <f>IF(VLOOKUP($E342,$D$6:$AN$1139,3,)=0,0,(VLOOKUP($E342,$D$6:$AN$1139,Z$2,)/VLOOKUP($E342,$D$6:$AN$1139,3,))*$F342)</f>
        <v>0</v>
      </c>
      <c r="AA342" s="65">
        <f>SUM(G342:Z342)</f>
        <v>0</v>
      </c>
      <c r="AB342" s="59" t="str">
        <f>IF(ABS(F342-AA342)&lt;0.01,"ok","err")</f>
        <v>ok</v>
      </c>
    </row>
    <row r="343" spans="1:28">
      <c r="F343" s="80"/>
    </row>
    <row r="344" spans="1:28" ht="15">
      <c r="A344" s="66" t="s">
        <v>352</v>
      </c>
      <c r="F344" s="80"/>
    </row>
    <row r="345" spans="1:28">
      <c r="A345" s="69" t="s">
        <v>1116</v>
      </c>
      <c r="C345" s="61" t="s">
        <v>1096</v>
      </c>
      <c r="D345" s="61" t="s">
        <v>536</v>
      </c>
      <c r="E345" s="61" t="s">
        <v>1122</v>
      </c>
      <c r="F345" s="77">
        <f>VLOOKUP(C345,'Functional Assignment'!$C$2:$AP$778,'Functional Assignment'!$AE$2,)</f>
        <v>0</v>
      </c>
      <c r="G345" s="77">
        <f>IF(VLOOKUP($E345,$D$6:$AN$1139,3,)=0,0,(VLOOKUP($E345,$D$6:$AN$1139,G$2,)/VLOOKUP($E345,$D$6:$AN$1139,3,))*$F345)</f>
        <v>0</v>
      </c>
      <c r="H345" s="77">
        <f>IF(VLOOKUP($E345,$D$6:$AN$1139,3,)=0,0,(VLOOKUP($E345,$D$6:$AN$1139,H$2,)/VLOOKUP($E345,$D$6:$AN$1139,3,))*$F345)</f>
        <v>0</v>
      </c>
      <c r="I345" s="77">
        <f>IF(VLOOKUP($E345,$D$6:$AN$1139,3,)=0,0,(VLOOKUP($E345,$D$6:$AN$1139,I$2,)/VLOOKUP($E345,$D$6:$AN$1139,3,))*$F345)</f>
        <v>0</v>
      </c>
      <c r="J345" s="77">
        <f>IF(VLOOKUP($E345,$D$6:$AN$1139,3,)=0,0,(VLOOKUP($E345,$D$6:$AN$1139,J$2,)/VLOOKUP($E345,$D$6:$AN$1139,3,))*$F345)</f>
        <v>0</v>
      </c>
      <c r="K345" s="77">
        <f>IF(VLOOKUP($E345,$D$6:$AN$1139,3,)=0,0,(VLOOKUP($E345,$D$6:$AN$1139,K$2,)/VLOOKUP($E345,$D$6:$AN$1139,3,))*$F345)</f>
        <v>0</v>
      </c>
      <c r="L345" s="77">
        <f>IF(VLOOKUP($E345,$D$6:$AN$1139,3,)=0,0,(VLOOKUP($E345,$D$6:$AN$1139,L$2,)/VLOOKUP($E345,$D$6:$AN$1139,3,))*$F345)</f>
        <v>0</v>
      </c>
      <c r="M345" s="77">
        <f>IF(VLOOKUP($E345,$D$6:$AN$1139,3,)=0,0,(VLOOKUP($E345,$D$6:$AN$1139,M$2,)/VLOOKUP($E345,$D$6:$AN$1139,3,))*$F345)</f>
        <v>0</v>
      </c>
      <c r="N345" s="77">
        <f>IF(VLOOKUP($E345,$D$6:$AN$1139,3,)=0,0,(VLOOKUP($E345,$D$6:$AN$1139,N$2,)/VLOOKUP($E345,$D$6:$AN$1139,3,))*$F345)</f>
        <v>0</v>
      </c>
      <c r="O345" s="77">
        <f>IF(VLOOKUP($E345,$D$6:$AN$1139,3,)=0,0,(VLOOKUP($E345,$D$6:$AN$1139,O$2,)/VLOOKUP($E345,$D$6:$AN$1139,3,))*$F345)</f>
        <v>0</v>
      </c>
      <c r="P345" s="77">
        <f>IF(VLOOKUP($E345,$D$6:$AN$1139,3,)=0,0,(VLOOKUP($E345,$D$6:$AN$1139,P$2,)/VLOOKUP($E345,$D$6:$AN$1139,3,))*$F345)</f>
        <v>0</v>
      </c>
      <c r="Q345" s="77">
        <f>IF(VLOOKUP($E345,$D$6:$AN$1139,3,)=0,0,(VLOOKUP($E345,$D$6:$AN$1139,Q$2,)/VLOOKUP($E345,$D$6:$AN$1139,3,))*$F345)</f>
        <v>0</v>
      </c>
      <c r="R345" s="77">
        <f>IF(VLOOKUP($E345,$D$6:$AN$1139,3,)=0,0,(VLOOKUP($E345,$D$6:$AN$1139,R$2,)/VLOOKUP($E345,$D$6:$AN$1139,3,))*$F345)</f>
        <v>0</v>
      </c>
      <c r="S345" s="77">
        <f>IF(VLOOKUP($E345,$D$6:$AN$1139,3,)=0,0,(VLOOKUP($E345,$D$6:$AN$1139,S$2,)/VLOOKUP($E345,$D$6:$AN$1139,3,))*$F345)</f>
        <v>0</v>
      </c>
      <c r="T345" s="77">
        <f>IF(VLOOKUP($E345,$D$6:$AN$1139,3,)=0,0,(VLOOKUP($E345,$D$6:$AN$1139,T$2,)/VLOOKUP($E345,$D$6:$AN$1139,3,))*$F345)</f>
        <v>0</v>
      </c>
      <c r="U345" s="77">
        <f>IF(VLOOKUP($E345,$D$6:$AN$1139,3,)=0,0,(VLOOKUP($E345,$D$6:$AN$1139,U$2,)/VLOOKUP($E345,$D$6:$AN$1139,3,))*$F345)</f>
        <v>0</v>
      </c>
      <c r="V345" s="77">
        <f>IF(VLOOKUP($E345,$D$6:$AN$1139,3,)=0,0,(VLOOKUP($E345,$D$6:$AN$1139,V$2,)/VLOOKUP($E345,$D$6:$AN$1139,3,))*$F345)</f>
        <v>0</v>
      </c>
      <c r="W345" s="77">
        <f>IF(VLOOKUP($E345,$D$6:$AN$1139,3,)=0,0,(VLOOKUP($E345,$D$6:$AN$1139,W$2,)/VLOOKUP($E345,$D$6:$AN$1139,3,))*$F345)</f>
        <v>0</v>
      </c>
      <c r="X345" s="63">
        <f>IF(VLOOKUP($E345,$D$6:$AN$1139,3,)=0,0,(VLOOKUP($E345,$D$6:$AN$1139,X$2,)/VLOOKUP($E345,$D$6:$AN$1139,3,))*$F345)</f>
        <v>0</v>
      </c>
      <c r="Y345" s="63">
        <f>IF(VLOOKUP($E345,$D$6:$AN$1139,3,)=0,0,(VLOOKUP($E345,$D$6:$AN$1139,Y$2,)/VLOOKUP($E345,$D$6:$AN$1139,3,))*$F345)</f>
        <v>0</v>
      </c>
      <c r="Z345" s="63">
        <f>IF(VLOOKUP($E345,$D$6:$AN$1139,3,)=0,0,(VLOOKUP($E345,$D$6:$AN$1139,Z$2,)/VLOOKUP($E345,$D$6:$AN$1139,3,))*$F345)</f>
        <v>0</v>
      </c>
      <c r="AA345" s="65">
        <f>SUM(G345:Z345)</f>
        <v>0</v>
      </c>
      <c r="AB345" s="59" t="str">
        <f>IF(ABS(F345-AA345)&lt;0.01,"ok","err")</f>
        <v>ok</v>
      </c>
    </row>
    <row r="346" spans="1:28">
      <c r="F346" s="80"/>
    </row>
    <row r="347" spans="1:28">
      <c r="A347" s="61" t="s">
        <v>944</v>
      </c>
      <c r="D347" s="61" t="s">
        <v>537</v>
      </c>
      <c r="F347" s="77">
        <f>F302+F308+F311+F314+F322+F327+F330+F333+F336+F339+F342+F345</f>
        <v>117218434.8450231</v>
      </c>
      <c r="G347" s="77">
        <f t="shared" ref="G347:Z347" si="61">G302+G308+G311+G314+G322+G327+G330+G333+G336+G339+G342+G345</f>
        <v>60408430.41900041</v>
      </c>
      <c r="H347" s="77">
        <f t="shared" si="61"/>
        <v>13057591.782655954</v>
      </c>
      <c r="I347" s="77">
        <f t="shared" si="61"/>
        <v>0</v>
      </c>
      <c r="J347" s="77">
        <f t="shared" si="61"/>
        <v>1052557.7182267362</v>
      </c>
      <c r="K347" s="77">
        <f t="shared" si="61"/>
        <v>13493597.652055068</v>
      </c>
      <c r="L347" s="77">
        <f t="shared" si="61"/>
        <v>0</v>
      </c>
      <c r="M347" s="77">
        <f t="shared" si="61"/>
        <v>0</v>
      </c>
      <c r="N347" s="77">
        <f t="shared" si="61"/>
        <v>12043565.813422581</v>
      </c>
      <c r="O347" s="77">
        <f>O302+O308+O311+O314+O322+O327+O330+O333+O336+O339+O342+O345</f>
        <v>6741088.1930493889</v>
      </c>
      <c r="P347" s="77">
        <f t="shared" si="61"/>
        <v>4744704.1157837696</v>
      </c>
      <c r="Q347" s="77">
        <f t="shared" si="61"/>
        <v>698514.82964271237</v>
      </c>
      <c r="R347" s="77">
        <f t="shared" si="61"/>
        <v>417234.58245532651</v>
      </c>
      <c r="S347" s="77">
        <f t="shared" si="61"/>
        <v>4507011.6291767191</v>
      </c>
      <c r="T347" s="77">
        <f t="shared" si="61"/>
        <v>26242.479092026235</v>
      </c>
      <c r="U347" s="77">
        <f t="shared" si="61"/>
        <v>27895.63046240597</v>
      </c>
      <c r="V347" s="77">
        <f t="shared" si="61"/>
        <v>0</v>
      </c>
      <c r="W347" s="77">
        <f t="shared" si="61"/>
        <v>0</v>
      </c>
      <c r="X347" s="63">
        <f t="shared" si="61"/>
        <v>0</v>
      </c>
      <c r="Y347" s="63">
        <f t="shared" si="61"/>
        <v>0</v>
      </c>
      <c r="Z347" s="63">
        <f t="shared" si="61"/>
        <v>0</v>
      </c>
      <c r="AA347" s="65">
        <f>SUM(G347:Z347)</f>
        <v>117218434.8450231</v>
      </c>
      <c r="AB347" s="59" t="str">
        <f>IF(ABS(F347-AA347)&lt;0.01,"ok","err")</f>
        <v>ok</v>
      </c>
    </row>
    <row r="350" spans="1:28" ht="15">
      <c r="A350" s="244" t="s">
        <v>768</v>
      </c>
    </row>
    <row r="352" spans="1:28" ht="15">
      <c r="A352" s="66" t="s">
        <v>369</v>
      </c>
    </row>
    <row r="353" spans="1:28">
      <c r="A353" s="69" t="s">
        <v>361</v>
      </c>
      <c r="C353" s="112" t="s">
        <v>774</v>
      </c>
      <c r="D353" s="61" t="s">
        <v>775</v>
      </c>
      <c r="E353" s="61" t="s">
        <v>880</v>
      </c>
      <c r="F353" s="77">
        <f>VLOOKUP(C353,'Functional Assignment'!$C$2:$AP$778,'Functional Assignment'!$H$2,)</f>
        <v>0</v>
      </c>
      <c r="G353" s="77">
        <f>IF(VLOOKUP($E353,$D$6:$AN$1139,3,)=0,0,(VLOOKUP($E353,$D$6:$AN$1139,G$2,)/VLOOKUP($E353,$D$6:$AN$1139,3,))*$F353)</f>
        <v>0</v>
      </c>
      <c r="H353" s="77">
        <f>IF(VLOOKUP($E353,$D$6:$AN$1139,3,)=0,0,(VLOOKUP($E353,$D$6:$AN$1139,H$2,)/VLOOKUP($E353,$D$6:$AN$1139,3,))*$F353)</f>
        <v>0</v>
      </c>
      <c r="I353" s="77">
        <f>IF(VLOOKUP($E353,$D$6:$AN$1139,3,)=0,0,(VLOOKUP($E353,$D$6:$AN$1139,I$2,)/VLOOKUP($E353,$D$6:$AN$1139,3,))*$F353)</f>
        <v>0</v>
      </c>
      <c r="J353" s="77">
        <f>IF(VLOOKUP($E353,$D$6:$AN$1139,3,)=0,0,(VLOOKUP($E353,$D$6:$AN$1139,J$2,)/VLOOKUP($E353,$D$6:$AN$1139,3,))*$F353)</f>
        <v>0</v>
      </c>
      <c r="K353" s="77">
        <f>IF(VLOOKUP($E353,$D$6:$AN$1139,3,)=0,0,(VLOOKUP($E353,$D$6:$AN$1139,K$2,)/VLOOKUP($E353,$D$6:$AN$1139,3,))*$F353)</f>
        <v>0</v>
      </c>
      <c r="L353" s="77">
        <f>IF(VLOOKUP($E353,$D$6:$AN$1139,3,)=0,0,(VLOOKUP($E353,$D$6:$AN$1139,L$2,)/VLOOKUP($E353,$D$6:$AN$1139,3,))*$F353)</f>
        <v>0</v>
      </c>
      <c r="M353" s="77">
        <f>IF(VLOOKUP($E353,$D$6:$AN$1139,3,)=0,0,(VLOOKUP($E353,$D$6:$AN$1139,M$2,)/VLOOKUP($E353,$D$6:$AN$1139,3,))*$F353)</f>
        <v>0</v>
      </c>
      <c r="N353" s="77">
        <f>IF(VLOOKUP($E353,$D$6:$AN$1139,3,)=0,0,(VLOOKUP($E353,$D$6:$AN$1139,N$2,)/VLOOKUP($E353,$D$6:$AN$1139,3,))*$F353)</f>
        <v>0</v>
      </c>
      <c r="O353" s="77">
        <f>IF(VLOOKUP($E353,$D$6:$AN$1139,3,)=0,0,(VLOOKUP($E353,$D$6:$AN$1139,O$2,)/VLOOKUP($E353,$D$6:$AN$1139,3,))*$F353)</f>
        <v>0</v>
      </c>
      <c r="P353" s="77">
        <f>IF(VLOOKUP($E353,$D$6:$AN$1139,3,)=0,0,(VLOOKUP($E353,$D$6:$AN$1139,P$2,)/VLOOKUP($E353,$D$6:$AN$1139,3,))*$F353)</f>
        <v>0</v>
      </c>
      <c r="Q353" s="77">
        <f>IF(VLOOKUP($E353,$D$6:$AN$1139,3,)=0,0,(VLOOKUP($E353,$D$6:$AN$1139,Q$2,)/VLOOKUP($E353,$D$6:$AN$1139,3,))*$F353)</f>
        <v>0</v>
      </c>
      <c r="R353" s="77">
        <f>IF(VLOOKUP($E353,$D$6:$AN$1139,3,)=0,0,(VLOOKUP($E353,$D$6:$AN$1139,R$2,)/VLOOKUP($E353,$D$6:$AN$1139,3,))*$F353)</f>
        <v>0</v>
      </c>
      <c r="S353" s="77">
        <f>IF(VLOOKUP($E353,$D$6:$AN$1139,3,)=0,0,(VLOOKUP($E353,$D$6:$AN$1139,S$2,)/VLOOKUP($E353,$D$6:$AN$1139,3,))*$F353)</f>
        <v>0</v>
      </c>
      <c r="T353" s="77">
        <f>IF(VLOOKUP($E353,$D$6:$AN$1139,3,)=0,0,(VLOOKUP($E353,$D$6:$AN$1139,T$2,)/VLOOKUP($E353,$D$6:$AN$1139,3,))*$F353)</f>
        <v>0</v>
      </c>
      <c r="U353" s="77">
        <f>IF(VLOOKUP($E353,$D$6:$AN$1139,3,)=0,0,(VLOOKUP($E353,$D$6:$AN$1139,U$2,)/VLOOKUP($E353,$D$6:$AN$1139,3,))*$F353)</f>
        <v>0</v>
      </c>
      <c r="V353" s="77">
        <f>IF(VLOOKUP($E353,$D$6:$AN$1139,3,)=0,0,(VLOOKUP($E353,$D$6:$AN$1139,V$2,)/VLOOKUP($E353,$D$6:$AN$1139,3,))*$F353)</f>
        <v>0</v>
      </c>
      <c r="W353" s="77">
        <f>IF(VLOOKUP($E353,$D$6:$AN$1139,3,)=0,0,(VLOOKUP($E353,$D$6:$AN$1139,W$2,)/VLOOKUP($E353,$D$6:$AN$1139,3,))*$F353)</f>
        <v>0</v>
      </c>
      <c r="X353" s="63">
        <f>IF(VLOOKUP($E353,$D$6:$AN$1139,3,)=0,0,(VLOOKUP($E353,$D$6:$AN$1139,X$2,)/VLOOKUP($E353,$D$6:$AN$1139,3,))*$F353)</f>
        <v>0</v>
      </c>
      <c r="Y353" s="63">
        <f>IF(VLOOKUP($E353,$D$6:$AN$1139,3,)=0,0,(VLOOKUP($E353,$D$6:$AN$1139,Y$2,)/VLOOKUP($E353,$D$6:$AN$1139,3,))*$F353)</f>
        <v>0</v>
      </c>
      <c r="Z353" s="63">
        <f>IF(VLOOKUP($E353,$D$6:$AN$1139,3,)=0,0,(VLOOKUP($E353,$D$6:$AN$1139,Z$2,)/VLOOKUP($E353,$D$6:$AN$1139,3,))*$F353)</f>
        <v>0</v>
      </c>
      <c r="AA353" s="65">
        <f t="shared" ref="AA353:AA359" si="62">SUM(G353:Z353)</f>
        <v>0</v>
      </c>
      <c r="AB353" s="59" t="str">
        <f t="shared" ref="AB353:AB359" si="63">IF(ABS(F353-AA353)&lt;0.01,"ok","err")</f>
        <v>ok</v>
      </c>
    </row>
    <row r="354" spans="1:28">
      <c r="A354" s="69" t="s">
        <v>1285</v>
      </c>
      <c r="C354" s="112" t="s">
        <v>774</v>
      </c>
      <c r="D354" s="61" t="s">
        <v>776</v>
      </c>
      <c r="E354" s="61" t="s">
        <v>189</v>
      </c>
      <c r="F354" s="80">
        <f>VLOOKUP(C354,'Functional Assignment'!$C$2:$AP$778,'Functional Assignment'!$I$2,)</f>
        <v>0</v>
      </c>
      <c r="G354" s="80">
        <f>IF(VLOOKUP($E354,$D$6:$AN$1139,3,)=0,0,(VLOOKUP($E354,$D$6:$AN$1139,G$2,)/VLOOKUP($E354,$D$6:$AN$1139,3,))*$F354)</f>
        <v>0</v>
      </c>
      <c r="H354" s="80">
        <f>IF(VLOOKUP($E354,$D$6:$AN$1139,3,)=0,0,(VLOOKUP($E354,$D$6:$AN$1139,H$2,)/VLOOKUP($E354,$D$6:$AN$1139,3,))*$F354)</f>
        <v>0</v>
      </c>
      <c r="I354" s="80">
        <f>IF(VLOOKUP($E354,$D$6:$AN$1139,3,)=0,0,(VLOOKUP($E354,$D$6:$AN$1139,I$2,)/VLOOKUP($E354,$D$6:$AN$1139,3,))*$F354)</f>
        <v>0</v>
      </c>
      <c r="J354" s="80">
        <f>IF(VLOOKUP($E354,$D$6:$AN$1139,3,)=0,0,(VLOOKUP($E354,$D$6:$AN$1139,J$2,)/VLOOKUP($E354,$D$6:$AN$1139,3,))*$F354)</f>
        <v>0</v>
      </c>
      <c r="K354" s="80">
        <f>IF(VLOOKUP($E354,$D$6:$AN$1139,3,)=0,0,(VLOOKUP($E354,$D$6:$AN$1139,K$2,)/VLOOKUP($E354,$D$6:$AN$1139,3,))*$F354)</f>
        <v>0</v>
      </c>
      <c r="L354" s="80">
        <f>IF(VLOOKUP($E354,$D$6:$AN$1139,3,)=0,0,(VLOOKUP($E354,$D$6:$AN$1139,L$2,)/VLOOKUP($E354,$D$6:$AN$1139,3,))*$F354)</f>
        <v>0</v>
      </c>
      <c r="M354" s="80">
        <f>IF(VLOOKUP($E354,$D$6:$AN$1139,3,)=0,0,(VLOOKUP($E354,$D$6:$AN$1139,M$2,)/VLOOKUP($E354,$D$6:$AN$1139,3,))*$F354)</f>
        <v>0</v>
      </c>
      <c r="N354" s="80">
        <f>IF(VLOOKUP($E354,$D$6:$AN$1139,3,)=0,0,(VLOOKUP($E354,$D$6:$AN$1139,N$2,)/VLOOKUP($E354,$D$6:$AN$1139,3,))*$F354)</f>
        <v>0</v>
      </c>
      <c r="O354" s="80">
        <f>IF(VLOOKUP($E354,$D$6:$AN$1139,3,)=0,0,(VLOOKUP($E354,$D$6:$AN$1139,O$2,)/VLOOKUP($E354,$D$6:$AN$1139,3,))*$F354)</f>
        <v>0</v>
      </c>
      <c r="P354" s="80">
        <f>IF(VLOOKUP($E354,$D$6:$AN$1139,3,)=0,0,(VLOOKUP($E354,$D$6:$AN$1139,P$2,)/VLOOKUP($E354,$D$6:$AN$1139,3,))*$F354)</f>
        <v>0</v>
      </c>
      <c r="Q354" s="80">
        <f>IF(VLOOKUP($E354,$D$6:$AN$1139,3,)=0,0,(VLOOKUP($E354,$D$6:$AN$1139,Q$2,)/VLOOKUP($E354,$D$6:$AN$1139,3,))*$F354)</f>
        <v>0</v>
      </c>
      <c r="R354" s="80">
        <f>IF(VLOOKUP($E354,$D$6:$AN$1139,3,)=0,0,(VLOOKUP($E354,$D$6:$AN$1139,R$2,)/VLOOKUP($E354,$D$6:$AN$1139,3,))*$F354)</f>
        <v>0</v>
      </c>
      <c r="S354" s="80">
        <f>IF(VLOOKUP($E354,$D$6:$AN$1139,3,)=0,0,(VLOOKUP($E354,$D$6:$AN$1139,S$2,)/VLOOKUP($E354,$D$6:$AN$1139,3,))*$F354)</f>
        <v>0</v>
      </c>
      <c r="T354" s="80">
        <f>IF(VLOOKUP($E354,$D$6:$AN$1139,3,)=0,0,(VLOOKUP($E354,$D$6:$AN$1139,T$2,)/VLOOKUP($E354,$D$6:$AN$1139,3,))*$F354)</f>
        <v>0</v>
      </c>
      <c r="U354" s="80">
        <f>IF(VLOOKUP($E354,$D$6:$AN$1139,3,)=0,0,(VLOOKUP($E354,$D$6:$AN$1139,U$2,)/VLOOKUP($E354,$D$6:$AN$1139,3,))*$F354)</f>
        <v>0</v>
      </c>
      <c r="V354" s="80">
        <f>IF(VLOOKUP($E354,$D$6:$AN$1139,3,)=0,0,(VLOOKUP($E354,$D$6:$AN$1139,V$2,)/VLOOKUP($E354,$D$6:$AN$1139,3,))*$F354)</f>
        <v>0</v>
      </c>
      <c r="W354" s="80">
        <f>IF(VLOOKUP($E354,$D$6:$AN$1139,3,)=0,0,(VLOOKUP($E354,$D$6:$AN$1139,W$2,)/VLOOKUP($E354,$D$6:$AN$1139,3,))*$F354)</f>
        <v>0</v>
      </c>
      <c r="X354" s="64">
        <f>IF(VLOOKUP($E354,$D$6:$AN$1139,3,)=0,0,(VLOOKUP($E354,$D$6:$AN$1139,X$2,)/VLOOKUP($E354,$D$6:$AN$1139,3,))*$F354)</f>
        <v>0</v>
      </c>
      <c r="Y354" s="64">
        <f>IF(VLOOKUP($E354,$D$6:$AN$1139,3,)=0,0,(VLOOKUP($E354,$D$6:$AN$1139,Y$2,)/VLOOKUP($E354,$D$6:$AN$1139,3,))*$F354)</f>
        <v>0</v>
      </c>
      <c r="Z354" s="64">
        <f>IF(VLOOKUP($E354,$D$6:$AN$1139,3,)=0,0,(VLOOKUP($E354,$D$6:$AN$1139,Z$2,)/VLOOKUP($E354,$D$6:$AN$1139,3,))*$F354)</f>
        <v>0</v>
      </c>
      <c r="AA354" s="64">
        <f t="shared" si="62"/>
        <v>0</v>
      </c>
      <c r="AB354" s="59" t="str">
        <f t="shared" si="63"/>
        <v>ok</v>
      </c>
    </row>
    <row r="355" spans="1:28">
      <c r="A355" s="69" t="s">
        <v>1286</v>
      </c>
      <c r="C355" s="112" t="s">
        <v>774</v>
      </c>
      <c r="D355" s="61" t="s">
        <v>777</v>
      </c>
      <c r="E355" s="61" t="s">
        <v>192</v>
      </c>
      <c r="F355" s="80">
        <f>VLOOKUP(C355,'Functional Assignment'!$C$2:$AP$778,'Functional Assignment'!$J$2,)</f>
        <v>0</v>
      </c>
      <c r="G355" s="80">
        <f>IF(VLOOKUP($E355,$D$6:$AN$1139,3,)=0,0,(VLOOKUP($E355,$D$6:$AN$1139,G$2,)/VLOOKUP($E355,$D$6:$AN$1139,3,))*$F355)</f>
        <v>0</v>
      </c>
      <c r="H355" s="80">
        <f>IF(VLOOKUP($E355,$D$6:$AN$1139,3,)=0,0,(VLOOKUP($E355,$D$6:$AN$1139,H$2,)/VLOOKUP($E355,$D$6:$AN$1139,3,))*$F355)</f>
        <v>0</v>
      </c>
      <c r="I355" s="80">
        <f>IF(VLOOKUP($E355,$D$6:$AN$1139,3,)=0,0,(VLOOKUP($E355,$D$6:$AN$1139,I$2,)/VLOOKUP($E355,$D$6:$AN$1139,3,))*$F355)</f>
        <v>0</v>
      </c>
      <c r="J355" s="80">
        <f>IF(VLOOKUP($E355,$D$6:$AN$1139,3,)=0,0,(VLOOKUP($E355,$D$6:$AN$1139,J$2,)/VLOOKUP($E355,$D$6:$AN$1139,3,))*$F355)</f>
        <v>0</v>
      </c>
      <c r="K355" s="80">
        <f>IF(VLOOKUP($E355,$D$6:$AN$1139,3,)=0,0,(VLOOKUP($E355,$D$6:$AN$1139,K$2,)/VLOOKUP($E355,$D$6:$AN$1139,3,))*$F355)</f>
        <v>0</v>
      </c>
      <c r="L355" s="80">
        <f>IF(VLOOKUP($E355,$D$6:$AN$1139,3,)=0,0,(VLOOKUP($E355,$D$6:$AN$1139,L$2,)/VLOOKUP($E355,$D$6:$AN$1139,3,))*$F355)</f>
        <v>0</v>
      </c>
      <c r="M355" s="80">
        <f>IF(VLOOKUP($E355,$D$6:$AN$1139,3,)=0,0,(VLOOKUP($E355,$D$6:$AN$1139,M$2,)/VLOOKUP($E355,$D$6:$AN$1139,3,))*$F355)</f>
        <v>0</v>
      </c>
      <c r="N355" s="80">
        <f>IF(VLOOKUP($E355,$D$6:$AN$1139,3,)=0,0,(VLOOKUP($E355,$D$6:$AN$1139,N$2,)/VLOOKUP($E355,$D$6:$AN$1139,3,))*$F355)</f>
        <v>0</v>
      </c>
      <c r="O355" s="80">
        <f>IF(VLOOKUP($E355,$D$6:$AN$1139,3,)=0,0,(VLOOKUP($E355,$D$6:$AN$1139,O$2,)/VLOOKUP($E355,$D$6:$AN$1139,3,))*$F355)</f>
        <v>0</v>
      </c>
      <c r="P355" s="80">
        <f>IF(VLOOKUP($E355,$D$6:$AN$1139,3,)=0,0,(VLOOKUP($E355,$D$6:$AN$1139,P$2,)/VLOOKUP($E355,$D$6:$AN$1139,3,))*$F355)</f>
        <v>0</v>
      </c>
      <c r="Q355" s="80">
        <f>IF(VLOOKUP($E355,$D$6:$AN$1139,3,)=0,0,(VLOOKUP($E355,$D$6:$AN$1139,Q$2,)/VLOOKUP($E355,$D$6:$AN$1139,3,))*$F355)</f>
        <v>0</v>
      </c>
      <c r="R355" s="80">
        <f>IF(VLOOKUP($E355,$D$6:$AN$1139,3,)=0,0,(VLOOKUP($E355,$D$6:$AN$1139,R$2,)/VLOOKUP($E355,$D$6:$AN$1139,3,))*$F355)</f>
        <v>0</v>
      </c>
      <c r="S355" s="80">
        <f>IF(VLOOKUP($E355,$D$6:$AN$1139,3,)=0,0,(VLOOKUP($E355,$D$6:$AN$1139,S$2,)/VLOOKUP($E355,$D$6:$AN$1139,3,))*$F355)</f>
        <v>0</v>
      </c>
      <c r="T355" s="80">
        <f>IF(VLOOKUP($E355,$D$6:$AN$1139,3,)=0,0,(VLOOKUP($E355,$D$6:$AN$1139,T$2,)/VLOOKUP($E355,$D$6:$AN$1139,3,))*$F355)</f>
        <v>0</v>
      </c>
      <c r="U355" s="80">
        <f>IF(VLOOKUP($E355,$D$6:$AN$1139,3,)=0,0,(VLOOKUP($E355,$D$6:$AN$1139,U$2,)/VLOOKUP($E355,$D$6:$AN$1139,3,))*$F355)</f>
        <v>0</v>
      </c>
      <c r="V355" s="80">
        <f>IF(VLOOKUP($E355,$D$6:$AN$1139,3,)=0,0,(VLOOKUP($E355,$D$6:$AN$1139,V$2,)/VLOOKUP($E355,$D$6:$AN$1139,3,))*$F355)</f>
        <v>0</v>
      </c>
      <c r="W355" s="80">
        <f>IF(VLOOKUP($E355,$D$6:$AN$1139,3,)=0,0,(VLOOKUP($E355,$D$6:$AN$1139,W$2,)/VLOOKUP($E355,$D$6:$AN$1139,3,))*$F355)</f>
        <v>0</v>
      </c>
      <c r="X355" s="64">
        <f>IF(VLOOKUP($E355,$D$6:$AN$1139,3,)=0,0,(VLOOKUP($E355,$D$6:$AN$1139,X$2,)/VLOOKUP($E355,$D$6:$AN$1139,3,))*$F355)</f>
        <v>0</v>
      </c>
      <c r="Y355" s="64">
        <f>IF(VLOOKUP($E355,$D$6:$AN$1139,3,)=0,0,(VLOOKUP($E355,$D$6:$AN$1139,Y$2,)/VLOOKUP($E355,$D$6:$AN$1139,3,))*$F355)</f>
        <v>0</v>
      </c>
      <c r="Z355" s="64">
        <f>IF(VLOOKUP($E355,$D$6:$AN$1139,3,)=0,0,(VLOOKUP($E355,$D$6:$AN$1139,Z$2,)/VLOOKUP($E355,$D$6:$AN$1139,3,))*$F355)</f>
        <v>0</v>
      </c>
      <c r="AA355" s="64">
        <f t="shared" si="62"/>
        <v>0</v>
      </c>
      <c r="AB355" s="59" t="str">
        <f t="shared" si="63"/>
        <v>ok</v>
      </c>
    </row>
    <row r="356" spans="1:28">
      <c r="A356" s="69" t="s">
        <v>1287</v>
      </c>
      <c r="C356" s="112" t="s">
        <v>774</v>
      </c>
      <c r="D356" s="61" t="s">
        <v>778</v>
      </c>
      <c r="E356" s="61" t="s">
        <v>1114</v>
      </c>
      <c r="F356" s="80">
        <f>VLOOKUP(C356,'Functional Assignment'!$C$2:$AP$778,'Functional Assignment'!$K$2,)</f>
        <v>0</v>
      </c>
      <c r="G356" s="80">
        <f>IF(VLOOKUP($E356,$D$6:$AN$1139,3,)=0,0,(VLOOKUP($E356,$D$6:$AN$1139,G$2,)/VLOOKUP($E356,$D$6:$AN$1139,3,))*$F356)</f>
        <v>0</v>
      </c>
      <c r="H356" s="80">
        <f>IF(VLOOKUP($E356,$D$6:$AN$1139,3,)=0,0,(VLOOKUP($E356,$D$6:$AN$1139,H$2,)/VLOOKUP($E356,$D$6:$AN$1139,3,))*$F356)</f>
        <v>0</v>
      </c>
      <c r="I356" s="80">
        <f>IF(VLOOKUP($E356,$D$6:$AN$1139,3,)=0,0,(VLOOKUP($E356,$D$6:$AN$1139,I$2,)/VLOOKUP($E356,$D$6:$AN$1139,3,))*$F356)</f>
        <v>0</v>
      </c>
      <c r="J356" s="80">
        <f>IF(VLOOKUP($E356,$D$6:$AN$1139,3,)=0,0,(VLOOKUP($E356,$D$6:$AN$1139,J$2,)/VLOOKUP($E356,$D$6:$AN$1139,3,))*$F356)</f>
        <v>0</v>
      </c>
      <c r="K356" s="80">
        <f>IF(VLOOKUP($E356,$D$6:$AN$1139,3,)=0,0,(VLOOKUP($E356,$D$6:$AN$1139,K$2,)/VLOOKUP($E356,$D$6:$AN$1139,3,))*$F356)</f>
        <v>0</v>
      </c>
      <c r="L356" s="80">
        <f>IF(VLOOKUP($E356,$D$6:$AN$1139,3,)=0,0,(VLOOKUP($E356,$D$6:$AN$1139,L$2,)/VLOOKUP($E356,$D$6:$AN$1139,3,))*$F356)</f>
        <v>0</v>
      </c>
      <c r="M356" s="80">
        <f>IF(VLOOKUP($E356,$D$6:$AN$1139,3,)=0,0,(VLOOKUP($E356,$D$6:$AN$1139,M$2,)/VLOOKUP($E356,$D$6:$AN$1139,3,))*$F356)</f>
        <v>0</v>
      </c>
      <c r="N356" s="80">
        <f>IF(VLOOKUP($E356,$D$6:$AN$1139,3,)=0,0,(VLOOKUP($E356,$D$6:$AN$1139,N$2,)/VLOOKUP($E356,$D$6:$AN$1139,3,))*$F356)</f>
        <v>0</v>
      </c>
      <c r="O356" s="80">
        <f>IF(VLOOKUP($E356,$D$6:$AN$1139,3,)=0,0,(VLOOKUP($E356,$D$6:$AN$1139,O$2,)/VLOOKUP($E356,$D$6:$AN$1139,3,))*$F356)</f>
        <v>0</v>
      </c>
      <c r="P356" s="80">
        <f>IF(VLOOKUP($E356,$D$6:$AN$1139,3,)=0,0,(VLOOKUP($E356,$D$6:$AN$1139,P$2,)/VLOOKUP($E356,$D$6:$AN$1139,3,))*$F356)</f>
        <v>0</v>
      </c>
      <c r="Q356" s="80">
        <f>IF(VLOOKUP($E356,$D$6:$AN$1139,3,)=0,0,(VLOOKUP($E356,$D$6:$AN$1139,Q$2,)/VLOOKUP($E356,$D$6:$AN$1139,3,))*$F356)</f>
        <v>0</v>
      </c>
      <c r="R356" s="80">
        <f>IF(VLOOKUP($E356,$D$6:$AN$1139,3,)=0,0,(VLOOKUP($E356,$D$6:$AN$1139,R$2,)/VLOOKUP($E356,$D$6:$AN$1139,3,))*$F356)</f>
        <v>0</v>
      </c>
      <c r="S356" s="80">
        <f>IF(VLOOKUP($E356,$D$6:$AN$1139,3,)=0,0,(VLOOKUP($E356,$D$6:$AN$1139,S$2,)/VLOOKUP($E356,$D$6:$AN$1139,3,))*$F356)</f>
        <v>0</v>
      </c>
      <c r="T356" s="80">
        <f>IF(VLOOKUP($E356,$D$6:$AN$1139,3,)=0,0,(VLOOKUP($E356,$D$6:$AN$1139,T$2,)/VLOOKUP($E356,$D$6:$AN$1139,3,))*$F356)</f>
        <v>0</v>
      </c>
      <c r="U356" s="80">
        <f>IF(VLOOKUP($E356,$D$6:$AN$1139,3,)=0,0,(VLOOKUP($E356,$D$6:$AN$1139,U$2,)/VLOOKUP($E356,$D$6:$AN$1139,3,))*$F356)</f>
        <v>0</v>
      </c>
      <c r="V356" s="80">
        <f>IF(VLOOKUP($E356,$D$6:$AN$1139,3,)=0,0,(VLOOKUP($E356,$D$6:$AN$1139,V$2,)/VLOOKUP($E356,$D$6:$AN$1139,3,))*$F356)</f>
        <v>0</v>
      </c>
      <c r="W356" s="80">
        <f>IF(VLOOKUP($E356,$D$6:$AN$1139,3,)=0,0,(VLOOKUP($E356,$D$6:$AN$1139,W$2,)/VLOOKUP($E356,$D$6:$AN$1139,3,))*$F356)</f>
        <v>0</v>
      </c>
      <c r="X356" s="64">
        <f>IF(VLOOKUP($E356,$D$6:$AN$1139,3,)=0,0,(VLOOKUP($E356,$D$6:$AN$1139,X$2,)/VLOOKUP($E356,$D$6:$AN$1139,3,))*$F356)</f>
        <v>0</v>
      </c>
      <c r="Y356" s="64">
        <f>IF(VLOOKUP($E356,$D$6:$AN$1139,3,)=0,0,(VLOOKUP($E356,$D$6:$AN$1139,Y$2,)/VLOOKUP($E356,$D$6:$AN$1139,3,))*$F356)</f>
        <v>0</v>
      </c>
      <c r="Z356" s="64">
        <f>IF(VLOOKUP($E356,$D$6:$AN$1139,3,)=0,0,(VLOOKUP($E356,$D$6:$AN$1139,Z$2,)/VLOOKUP($E356,$D$6:$AN$1139,3,))*$F356)</f>
        <v>0</v>
      </c>
      <c r="AA356" s="64">
        <f t="shared" si="62"/>
        <v>0</v>
      </c>
      <c r="AB356" s="59" t="str">
        <f t="shared" si="63"/>
        <v>ok</v>
      </c>
    </row>
    <row r="357" spans="1:28">
      <c r="A357" s="69" t="s">
        <v>1288</v>
      </c>
      <c r="C357" s="112" t="s">
        <v>774</v>
      </c>
      <c r="D357" s="61" t="s">
        <v>779</v>
      </c>
      <c r="E357" s="61" t="s">
        <v>1114</v>
      </c>
      <c r="F357" s="80">
        <f>VLOOKUP(C357,'Functional Assignment'!$C$2:$AP$778,'Functional Assignment'!$L$2,)</f>
        <v>0</v>
      </c>
      <c r="G357" s="80">
        <f>IF(VLOOKUP($E357,$D$6:$AN$1139,3,)=0,0,(VLOOKUP($E357,$D$6:$AN$1139,G$2,)/VLOOKUP($E357,$D$6:$AN$1139,3,))*$F357)</f>
        <v>0</v>
      </c>
      <c r="H357" s="80">
        <f>IF(VLOOKUP($E357,$D$6:$AN$1139,3,)=0,0,(VLOOKUP($E357,$D$6:$AN$1139,H$2,)/VLOOKUP($E357,$D$6:$AN$1139,3,))*$F357)</f>
        <v>0</v>
      </c>
      <c r="I357" s="80">
        <f>IF(VLOOKUP($E357,$D$6:$AN$1139,3,)=0,0,(VLOOKUP($E357,$D$6:$AN$1139,I$2,)/VLOOKUP($E357,$D$6:$AN$1139,3,))*$F357)</f>
        <v>0</v>
      </c>
      <c r="J357" s="80">
        <f>IF(VLOOKUP($E357,$D$6:$AN$1139,3,)=0,0,(VLOOKUP($E357,$D$6:$AN$1139,J$2,)/VLOOKUP($E357,$D$6:$AN$1139,3,))*$F357)</f>
        <v>0</v>
      </c>
      <c r="K357" s="80">
        <f>IF(VLOOKUP($E357,$D$6:$AN$1139,3,)=0,0,(VLOOKUP($E357,$D$6:$AN$1139,K$2,)/VLOOKUP($E357,$D$6:$AN$1139,3,))*$F357)</f>
        <v>0</v>
      </c>
      <c r="L357" s="80">
        <f>IF(VLOOKUP($E357,$D$6:$AN$1139,3,)=0,0,(VLOOKUP($E357,$D$6:$AN$1139,L$2,)/VLOOKUP($E357,$D$6:$AN$1139,3,))*$F357)</f>
        <v>0</v>
      </c>
      <c r="M357" s="80">
        <f>IF(VLOOKUP($E357,$D$6:$AN$1139,3,)=0,0,(VLOOKUP($E357,$D$6:$AN$1139,M$2,)/VLOOKUP($E357,$D$6:$AN$1139,3,))*$F357)</f>
        <v>0</v>
      </c>
      <c r="N357" s="80">
        <f>IF(VLOOKUP($E357,$D$6:$AN$1139,3,)=0,0,(VLOOKUP($E357,$D$6:$AN$1139,N$2,)/VLOOKUP($E357,$D$6:$AN$1139,3,))*$F357)</f>
        <v>0</v>
      </c>
      <c r="O357" s="80">
        <f>IF(VLOOKUP($E357,$D$6:$AN$1139,3,)=0,0,(VLOOKUP($E357,$D$6:$AN$1139,O$2,)/VLOOKUP($E357,$D$6:$AN$1139,3,))*$F357)</f>
        <v>0</v>
      </c>
      <c r="P357" s="80">
        <f>IF(VLOOKUP($E357,$D$6:$AN$1139,3,)=0,0,(VLOOKUP($E357,$D$6:$AN$1139,P$2,)/VLOOKUP($E357,$D$6:$AN$1139,3,))*$F357)</f>
        <v>0</v>
      </c>
      <c r="Q357" s="80">
        <f>IF(VLOOKUP($E357,$D$6:$AN$1139,3,)=0,0,(VLOOKUP($E357,$D$6:$AN$1139,Q$2,)/VLOOKUP($E357,$D$6:$AN$1139,3,))*$F357)</f>
        <v>0</v>
      </c>
      <c r="R357" s="80">
        <f>IF(VLOOKUP($E357,$D$6:$AN$1139,3,)=0,0,(VLOOKUP($E357,$D$6:$AN$1139,R$2,)/VLOOKUP($E357,$D$6:$AN$1139,3,))*$F357)</f>
        <v>0</v>
      </c>
      <c r="S357" s="80">
        <f>IF(VLOOKUP($E357,$D$6:$AN$1139,3,)=0,0,(VLOOKUP($E357,$D$6:$AN$1139,S$2,)/VLOOKUP($E357,$D$6:$AN$1139,3,))*$F357)</f>
        <v>0</v>
      </c>
      <c r="T357" s="80">
        <f>IF(VLOOKUP($E357,$D$6:$AN$1139,3,)=0,0,(VLOOKUP($E357,$D$6:$AN$1139,T$2,)/VLOOKUP($E357,$D$6:$AN$1139,3,))*$F357)</f>
        <v>0</v>
      </c>
      <c r="U357" s="80">
        <f>IF(VLOOKUP($E357,$D$6:$AN$1139,3,)=0,0,(VLOOKUP($E357,$D$6:$AN$1139,U$2,)/VLOOKUP($E357,$D$6:$AN$1139,3,))*$F357)</f>
        <v>0</v>
      </c>
      <c r="V357" s="80">
        <f>IF(VLOOKUP($E357,$D$6:$AN$1139,3,)=0,0,(VLOOKUP($E357,$D$6:$AN$1139,V$2,)/VLOOKUP($E357,$D$6:$AN$1139,3,))*$F357)</f>
        <v>0</v>
      </c>
      <c r="W357" s="80">
        <f>IF(VLOOKUP($E357,$D$6:$AN$1139,3,)=0,0,(VLOOKUP($E357,$D$6:$AN$1139,W$2,)/VLOOKUP($E357,$D$6:$AN$1139,3,))*$F357)</f>
        <v>0</v>
      </c>
      <c r="X357" s="64">
        <f>IF(VLOOKUP($E357,$D$6:$AN$1139,3,)=0,0,(VLOOKUP($E357,$D$6:$AN$1139,X$2,)/VLOOKUP($E357,$D$6:$AN$1139,3,))*$F357)</f>
        <v>0</v>
      </c>
      <c r="Y357" s="64">
        <f>IF(VLOOKUP($E357,$D$6:$AN$1139,3,)=0,0,(VLOOKUP($E357,$D$6:$AN$1139,Y$2,)/VLOOKUP($E357,$D$6:$AN$1139,3,))*$F357)</f>
        <v>0</v>
      </c>
      <c r="Z357" s="64">
        <f>IF(VLOOKUP($E357,$D$6:$AN$1139,3,)=0,0,(VLOOKUP($E357,$D$6:$AN$1139,Z$2,)/VLOOKUP($E357,$D$6:$AN$1139,3,))*$F357)</f>
        <v>0</v>
      </c>
      <c r="AA357" s="64">
        <f t="shared" si="62"/>
        <v>0</v>
      </c>
      <c r="AB357" s="59" t="str">
        <f t="shared" si="63"/>
        <v>ok</v>
      </c>
    </row>
    <row r="358" spans="1:28">
      <c r="A358" s="69" t="s">
        <v>1288</v>
      </c>
      <c r="C358" s="112" t="s">
        <v>774</v>
      </c>
      <c r="D358" s="61" t="s">
        <v>780</v>
      </c>
      <c r="E358" s="61" t="s">
        <v>1114</v>
      </c>
      <c r="F358" s="80">
        <f>VLOOKUP(C358,'Functional Assignment'!$C$2:$AP$778,'Functional Assignment'!$M$2,)</f>
        <v>0</v>
      </c>
      <c r="G358" s="80">
        <f>IF(VLOOKUP($E358,$D$6:$AN$1139,3,)=0,0,(VLOOKUP($E358,$D$6:$AN$1139,G$2,)/VLOOKUP($E358,$D$6:$AN$1139,3,))*$F358)</f>
        <v>0</v>
      </c>
      <c r="H358" s="80">
        <f>IF(VLOOKUP($E358,$D$6:$AN$1139,3,)=0,0,(VLOOKUP($E358,$D$6:$AN$1139,H$2,)/VLOOKUP($E358,$D$6:$AN$1139,3,))*$F358)</f>
        <v>0</v>
      </c>
      <c r="I358" s="80">
        <f>IF(VLOOKUP($E358,$D$6:$AN$1139,3,)=0,0,(VLOOKUP($E358,$D$6:$AN$1139,I$2,)/VLOOKUP($E358,$D$6:$AN$1139,3,))*$F358)</f>
        <v>0</v>
      </c>
      <c r="J358" s="80">
        <f>IF(VLOOKUP($E358,$D$6:$AN$1139,3,)=0,0,(VLOOKUP($E358,$D$6:$AN$1139,J$2,)/VLOOKUP($E358,$D$6:$AN$1139,3,))*$F358)</f>
        <v>0</v>
      </c>
      <c r="K358" s="80">
        <f>IF(VLOOKUP($E358,$D$6:$AN$1139,3,)=0,0,(VLOOKUP($E358,$D$6:$AN$1139,K$2,)/VLOOKUP($E358,$D$6:$AN$1139,3,))*$F358)</f>
        <v>0</v>
      </c>
      <c r="L358" s="80">
        <f>IF(VLOOKUP($E358,$D$6:$AN$1139,3,)=0,0,(VLOOKUP($E358,$D$6:$AN$1139,L$2,)/VLOOKUP($E358,$D$6:$AN$1139,3,))*$F358)</f>
        <v>0</v>
      </c>
      <c r="M358" s="80">
        <f>IF(VLOOKUP($E358,$D$6:$AN$1139,3,)=0,0,(VLOOKUP($E358,$D$6:$AN$1139,M$2,)/VLOOKUP($E358,$D$6:$AN$1139,3,))*$F358)</f>
        <v>0</v>
      </c>
      <c r="N358" s="80">
        <f>IF(VLOOKUP($E358,$D$6:$AN$1139,3,)=0,0,(VLOOKUP($E358,$D$6:$AN$1139,N$2,)/VLOOKUP($E358,$D$6:$AN$1139,3,))*$F358)</f>
        <v>0</v>
      </c>
      <c r="O358" s="80">
        <f>IF(VLOOKUP($E358,$D$6:$AN$1139,3,)=0,0,(VLOOKUP($E358,$D$6:$AN$1139,O$2,)/VLOOKUP($E358,$D$6:$AN$1139,3,))*$F358)</f>
        <v>0</v>
      </c>
      <c r="P358" s="80">
        <f>IF(VLOOKUP($E358,$D$6:$AN$1139,3,)=0,0,(VLOOKUP($E358,$D$6:$AN$1139,P$2,)/VLOOKUP($E358,$D$6:$AN$1139,3,))*$F358)</f>
        <v>0</v>
      </c>
      <c r="Q358" s="80">
        <f>IF(VLOOKUP($E358,$D$6:$AN$1139,3,)=0,0,(VLOOKUP($E358,$D$6:$AN$1139,Q$2,)/VLOOKUP($E358,$D$6:$AN$1139,3,))*$F358)</f>
        <v>0</v>
      </c>
      <c r="R358" s="80">
        <f>IF(VLOOKUP($E358,$D$6:$AN$1139,3,)=0,0,(VLOOKUP($E358,$D$6:$AN$1139,R$2,)/VLOOKUP($E358,$D$6:$AN$1139,3,))*$F358)</f>
        <v>0</v>
      </c>
      <c r="S358" s="80">
        <f>IF(VLOOKUP($E358,$D$6:$AN$1139,3,)=0,0,(VLOOKUP($E358,$D$6:$AN$1139,S$2,)/VLOOKUP($E358,$D$6:$AN$1139,3,))*$F358)</f>
        <v>0</v>
      </c>
      <c r="T358" s="80">
        <f>IF(VLOOKUP($E358,$D$6:$AN$1139,3,)=0,0,(VLOOKUP($E358,$D$6:$AN$1139,T$2,)/VLOOKUP($E358,$D$6:$AN$1139,3,))*$F358)</f>
        <v>0</v>
      </c>
      <c r="U358" s="80">
        <f>IF(VLOOKUP($E358,$D$6:$AN$1139,3,)=0,0,(VLOOKUP($E358,$D$6:$AN$1139,U$2,)/VLOOKUP($E358,$D$6:$AN$1139,3,))*$F358)</f>
        <v>0</v>
      </c>
      <c r="V358" s="80">
        <f>IF(VLOOKUP($E358,$D$6:$AN$1139,3,)=0,0,(VLOOKUP($E358,$D$6:$AN$1139,V$2,)/VLOOKUP($E358,$D$6:$AN$1139,3,))*$F358)</f>
        <v>0</v>
      </c>
      <c r="W358" s="80">
        <f>IF(VLOOKUP($E358,$D$6:$AN$1139,3,)=0,0,(VLOOKUP($E358,$D$6:$AN$1139,W$2,)/VLOOKUP($E358,$D$6:$AN$1139,3,))*$F358)</f>
        <v>0</v>
      </c>
      <c r="X358" s="64">
        <f>IF(VLOOKUP($E358,$D$6:$AN$1139,3,)=0,0,(VLOOKUP($E358,$D$6:$AN$1139,X$2,)/VLOOKUP($E358,$D$6:$AN$1139,3,))*$F358)</f>
        <v>0</v>
      </c>
      <c r="Y358" s="64">
        <f>IF(VLOOKUP($E358,$D$6:$AN$1139,3,)=0,0,(VLOOKUP($E358,$D$6:$AN$1139,Y$2,)/VLOOKUP($E358,$D$6:$AN$1139,3,))*$F358)</f>
        <v>0</v>
      </c>
      <c r="Z358" s="64">
        <f>IF(VLOOKUP($E358,$D$6:$AN$1139,3,)=0,0,(VLOOKUP($E358,$D$6:$AN$1139,Z$2,)/VLOOKUP($E358,$D$6:$AN$1139,3,))*$F358)</f>
        <v>0</v>
      </c>
      <c r="AA358" s="64">
        <f t="shared" si="62"/>
        <v>0</v>
      </c>
      <c r="AB358" s="59" t="str">
        <f t="shared" si="63"/>
        <v>ok</v>
      </c>
    </row>
    <row r="359" spans="1:28">
      <c r="A359" s="61" t="s">
        <v>392</v>
      </c>
      <c r="D359" s="61" t="s">
        <v>781</v>
      </c>
      <c r="F359" s="77">
        <f t="shared" ref="F359:P359" si="64">SUM(F353:F358)</f>
        <v>0</v>
      </c>
      <c r="G359" s="77">
        <f t="shared" si="64"/>
        <v>0</v>
      </c>
      <c r="H359" s="77">
        <f t="shared" si="64"/>
        <v>0</v>
      </c>
      <c r="I359" s="77">
        <f t="shared" si="64"/>
        <v>0</v>
      </c>
      <c r="J359" s="77">
        <f t="shared" si="64"/>
        <v>0</v>
      </c>
      <c r="K359" s="77">
        <f t="shared" si="64"/>
        <v>0</v>
      </c>
      <c r="L359" s="77">
        <f t="shared" si="64"/>
        <v>0</v>
      </c>
      <c r="M359" s="77">
        <f t="shared" si="64"/>
        <v>0</v>
      </c>
      <c r="N359" s="77">
        <f t="shared" si="64"/>
        <v>0</v>
      </c>
      <c r="O359" s="77">
        <f>SUM(O353:O358)</f>
        <v>0</v>
      </c>
      <c r="P359" s="77">
        <f t="shared" si="64"/>
        <v>0</v>
      </c>
      <c r="Q359" s="77">
        <f t="shared" ref="Q359:Z359" si="65">SUM(Q353:Q358)</f>
        <v>0</v>
      </c>
      <c r="R359" s="77">
        <f t="shared" si="65"/>
        <v>0</v>
      </c>
      <c r="S359" s="77">
        <f t="shared" si="65"/>
        <v>0</v>
      </c>
      <c r="T359" s="77">
        <f t="shared" si="65"/>
        <v>0</v>
      </c>
      <c r="U359" s="77">
        <f t="shared" si="65"/>
        <v>0</v>
      </c>
      <c r="V359" s="77">
        <f t="shared" si="65"/>
        <v>0</v>
      </c>
      <c r="W359" s="77">
        <f t="shared" si="65"/>
        <v>0</v>
      </c>
      <c r="X359" s="63">
        <f t="shared" si="65"/>
        <v>0</v>
      </c>
      <c r="Y359" s="63">
        <f t="shared" si="65"/>
        <v>0</v>
      </c>
      <c r="Z359" s="63">
        <f t="shared" si="65"/>
        <v>0</v>
      </c>
      <c r="AA359" s="65">
        <f t="shared" si="62"/>
        <v>0</v>
      </c>
      <c r="AB359" s="59" t="str">
        <f t="shared" si="63"/>
        <v>ok</v>
      </c>
    </row>
    <row r="360" spans="1:28">
      <c r="F360" s="80"/>
      <c r="G360" s="80"/>
    </row>
    <row r="361" spans="1:28" ht="15">
      <c r="A361" s="66" t="s">
        <v>1154</v>
      </c>
      <c r="F361" s="80"/>
      <c r="G361" s="80"/>
    </row>
    <row r="362" spans="1:28">
      <c r="A362" s="69" t="s">
        <v>362</v>
      </c>
      <c r="C362" s="112" t="s">
        <v>774</v>
      </c>
      <c r="D362" s="61" t="s">
        <v>782</v>
      </c>
      <c r="E362" s="61" t="s">
        <v>880</v>
      </c>
      <c r="F362" s="77">
        <f>VLOOKUP(C362,'Functional Assignment'!$C$2:$AP$778,'Functional Assignment'!$N$2,)</f>
        <v>0</v>
      </c>
      <c r="G362" s="77">
        <f>IF(VLOOKUP($E362,$D$6:$AN$1139,3,)=0,0,(VLOOKUP($E362,$D$6:$AN$1139,G$2,)/VLOOKUP($E362,$D$6:$AN$1139,3,))*$F362)</f>
        <v>0</v>
      </c>
      <c r="H362" s="77">
        <f>IF(VLOOKUP($E362,$D$6:$AN$1139,3,)=0,0,(VLOOKUP($E362,$D$6:$AN$1139,H$2,)/VLOOKUP($E362,$D$6:$AN$1139,3,))*$F362)</f>
        <v>0</v>
      </c>
      <c r="I362" s="77">
        <f>IF(VLOOKUP($E362,$D$6:$AN$1139,3,)=0,0,(VLOOKUP($E362,$D$6:$AN$1139,I$2,)/VLOOKUP($E362,$D$6:$AN$1139,3,))*$F362)</f>
        <v>0</v>
      </c>
      <c r="J362" s="77">
        <f>IF(VLOOKUP($E362,$D$6:$AN$1139,3,)=0,0,(VLOOKUP($E362,$D$6:$AN$1139,J$2,)/VLOOKUP($E362,$D$6:$AN$1139,3,))*$F362)</f>
        <v>0</v>
      </c>
      <c r="K362" s="77">
        <f>IF(VLOOKUP($E362,$D$6:$AN$1139,3,)=0,0,(VLOOKUP($E362,$D$6:$AN$1139,K$2,)/VLOOKUP($E362,$D$6:$AN$1139,3,))*$F362)</f>
        <v>0</v>
      </c>
      <c r="L362" s="77">
        <f>IF(VLOOKUP($E362,$D$6:$AN$1139,3,)=0,0,(VLOOKUP($E362,$D$6:$AN$1139,L$2,)/VLOOKUP($E362,$D$6:$AN$1139,3,))*$F362)</f>
        <v>0</v>
      </c>
      <c r="M362" s="77">
        <f>IF(VLOOKUP($E362,$D$6:$AN$1139,3,)=0,0,(VLOOKUP($E362,$D$6:$AN$1139,M$2,)/VLOOKUP($E362,$D$6:$AN$1139,3,))*$F362)</f>
        <v>0</v>
      </c>
      <c r="N362" s="77">
        <f>IF(VLOOKUP($E362,$D$6:$AN$1139,3,)=0,0,(VLOOKUP($E362,$D$6:$AN$1139,N$2,)/VLOOKUP($E362,$D$6:$AN$1139,3,))*$F362)</f>
        <v>0</v>
      </c>
      <c r="O362" s="77">
        <f>IF(VLOOKUP($E362,$D$6:$AN$1139,3,)=0,0,(VLOOKUP($E362,$D$6:$AN$1139,O$2,)/VLOOKUP($E362,$D$6:$AN$1139,3,))*$F362)</f>
        <v>0</v>
      </c>
      <c r="P362" s="77">
        <f>IF(VLOOKUP($E362,$D$6:$AN$1139,3,)=0,0,(VLOOKUP($E362,$D$6:$AN$1139,P$2,)/VLOOKUP($E362,$D$6:$AN$1139,3,))*$F362)</f>
        <v>0</v>
      </c>
      <c r="Q362" s="77">
        <f>IF(VLOOKUP($E362,$D$6:$AN$1139,3,)=0,0,(VLOOKUP($E362,$D$6:$AN$1139,Q$2,)/VLOOKUP($E362,$D$6:$AN$1139,3,))*$F362)</f>
        <v>0</v>
      </c>
      <c r="R362" s="77">
        <f>IF(VLOOKUP($E362,$D$6:$AN$1139,3,)=0,0,(VLOOKUP($E362,$D$6:$AN$1139,R$2,)/VLOOKUP($E362,$D$6:$AN$1139,3,))*$F362)</f>
        <v>0</v>
      </c>
      <c r="S362" s="77">
        <f>IF(VLOOKUP($E362,$D$6:$AN$1139,3,)=0,0,(VLOOKUP($E362,$D$6:$AN$1139,S$2,)/VLOOKUP($E362,$D$6:$AN$1139,3,))*$F362)</f>
        <v>0</v>
      </c>
      <c r="T362" s="77">
        <f>IF(VLOOKUP($E362,$D$6:$AN$1139,3,)=0,0,(VLOOKUP($E362,$D$6:$AN$1139,T$2,)/VLOOKUP($E362,$D$6:$AN$1139,3,))*$F362)</f>
        <v>0</v>
      </c>
      <c r="U362" s="77">
        <f>IF(VLOOKUP($E362,$D$6:$AN$1139,3,)=0,0,(VLOOKUP($E362,$D$6:$AN$1139,U$2,)/VLOOKUP($E362,$D$6:$AN$1139,3,))*$F362)</f>
        <v>0</v>
      </c>
      <c r="V362" s="77">
        <f>IF(VLOOKUP($E362,$D$6:$AN$1139,3,)=0,0,(VLOOKUP($E362,$D$6:$AN$1139,V$2,)/VLOOKUP($E362,$D$6:$AN$1139,3,))*$F362)</f>
        <v>0</v>
      </c>
      <c r="W362" s="77">
        <f>IF(VLOOKUP($E362,$D$6:$AN$1139,3,)=0,0,(VLOOKUP($E362,$D$6:$AN$1139,W$2,)/VLOOKUP($E362,$D$6:$AN$1139,3,))*$F362)</f>
        <v>0</v>
      </c>
      <c r="X362" s="63">
        <f>IF(VLOOKUP($E362,$D$6:$AN$1139,3,)=0,0,(VLOOKUP($E362,$D$6:$AN$1139,X$2,)/VLOOKUP($E362,$D$6:$AN$1139,3,))*$F362)</f>
        <v>0</v>
      </c>
      <c r="Y362" s="63">
        <f>IF(VLOOKUP($E362,$D$6:$AN$1139,3,)=0,0,(VLOOKUP($E362,$D$6:$AN$1139,Y$2,)/VLOOKUP($E362,$D$6:$AN$1139,3,))*$F362)</f>
        <v>0</v>
      </c>
      <c r="Z362" s="63">
        <f>IF(VLOOKUP($E362,$D$6:$AN$1139,3,)=0,0,(VLOOKUP($E362,$D$6:$AN$1139,Z$2,)/VLOOKUP($E362,$D$6:$AN$1139,3,))*$F362)</f>
        <v>0</v>
      </c>
      <c r="AA362" s="65">
        <f>SUM(G362:Z362)</f>
        <v>0</v>
      </c>
      <c r="AB362" s="59" t="str">
        <f>IF(ABS(F362-AA362)&lt;0.01,"ok","err")</f>
        <v>ok</v>
      </c>
    </row>
    <row r="363" spans="1:28">
      <c r="A363" s="69" t="s">
        <v>364</v>
      </c>
      <c r="C363" s="112" t="s">
        <v>774</v>
      </c>
      <c r="D363" s="61" t="s">
        <v>783</v>
      </c>
      <c r="E363" s="61" t="s">
        <v>189</v>
      </c>
      <c r="F363" s="80">
        <f>VLOOKUP(C363,'Functional Assignment'!$C$2:$AP$778,'Functional Assignment'!$O$2,)</f>
        <v>0</v>
      </c>
      <c r="G363" s="80">
        <f>IF(VLOOKUP($E363,$D$6:$AN$1139,3,)=0,0,(VLOOKUP($E363,$D$6:$AN$1139,G$2,)/VLOOKUP($E363,$D$6:$AN$1139,3,))*$F363)</f>
        <v>0</v>
      </c>
      <c r="H363" s="80">
        <f>IF(VLOOKUP($E363,$D$6:$AN$1139,3,)=0,0,(VLOOKUP($E363,$D$6:$AN$1139,H$2,)/VLOOKUP($E363,$D$6:$AN$1139,3,))*$F363)</f>
        <v>0</v>
      </c>
      <c r="I363" s="80">
        <f>IF(VLOOKUP($E363,$D$6:$AN$1139,3,)=0,0,(VLOOKUP($E363,$D$6:$AN$1139,I$2,)/VLOOKUP($E363,$D$6:$AN$1139,3,))*$F363)</f>
        <v>0</v>
      </c>
      <c r="J363" s="80">
        <f>IF(VLOOKUP($E363,$D$6:$AN$1139,3,)=0,0,(VLOOKUP($E363,$D$6:$AN$1139,J$2,)/VLOOKUP($E363,$D$6:$AN$1139,3,))*$F363)</f>
        <v>0</v>
      </c>
      <c r="K363" s="80">
        <f>IF(VLOOKUP($E363,$D$6:$AN$1139,3,)=0,0,(VLOOKUP($E363,$D$6:$AN$1139,K$2,)/VLOOKUP($E363,$D$6:$AN$1139,3,))*$F363)</f>
        <v>0</v>
      </c>
      <c r="L363" s="80">
        <f>IF(VLOOKUP($E363,$D$6:$AN$1139,3,)=0,0,(VLOOKUP($E363,$D$6:$AN$1139,L$2,)/VLOOKUP($E363,$D$6:$AN$1139,3,))*$F363)</f>
        <v>0</v>
      </c>
      <c r="M363" s="80">
        <f>IF(VLOOKUP($E363,$D$6:$AN$1139,3,)=0,0,(VLOOKUP($E363,$D$6:$AN$1139,M$2,)/VLOOKUP($E363,$D$6:$AN$1139,3,))*$F363)</f>
        <v>0</v>
      </c>
      <c r="N363" s="80">
        <f>IF(VLOOKUP($E363,$D$6:$AN$1139,3,)=0,0,(VLOOKUP($E363,$D$6:$AN$1139,N$2,)/VLOOKUP($E363,$D$6:$AN$1139,3,))*$F363)</f>
        <v>0</v>
      </c>
      <c r="O363" s="80">
        <f>IF(VLOOKUP($E363,$D$6:$AN$1139,3,)=0,0,(VLOOKUP($E363,$D$6:$AN$1139,O$2,)/VLOOKUP($E363,$D$6:$AN$1139,3,))*$F363)</f>
        <v>0</v>
      </c>
      <c r="P363" s="80">
        <f>IF(VLOOKUP($E363,$D$6:$AN$1139,3,)=0,0,(VLOOKUP($E363,$D$6:$AN$1139,P$2,)/VLOOKUP($E363,$D$6:$AN$1139,3,))*$F363)</f>
        <v>0</v>
      </c>
      <c r="Q363" s="80">
        <f>IF(VLOOKUP($E363,$D$6:$AN$1139,3,)=0,0,(VLOOKUP($E363,$D$6:$AN$1139,Q$2,)/VLOOKUP($E363,$D$6:$AN$1139,3,))*$F363)</f>
        <v>0</v>
      </c>
      <c r="R363" s="80">
        <f>IF(VLOOKUP($E363,$D$6:$AN$1139,3,)=0,0,(VLOOKUP($E363,$D$6:$AN$1139,R$2,)/VLOOKUP($E363,$D$6:$AN$1139,3,))*$F363)</f>
        <v>0</v>
      </c>
      <c r="S363" s="80">
        <f>IF(VLOOKUP($E363,$D$6:$AN$1139,3,)=0,0,(VLOOKUP($E363,$D$6:$AN$1139,S$2,)/VLOOKUP($E363,$D$6:$AN$1139,3,))*$F363)</f>
        <v>0</v>
      </c>
      <c r="T363" s="80">
        <f>IF(VLOOKUP($E363,$D$6:$AN$1139,3,)=0,0,(VLOOKUP($E363,$D$6:$AN$1139,T$2,)/VLOOKUP($E363,$D$6:$AN$1139,3,))*$F363)</f>
        <v>0</v>
      </c>
      <c r="U363" s="80">
        <f>IF(VLOOKUP($E363,$D$6:$AN$1139,3,)=0,0,(VLOOKUP($E363,$D$6:$AN$1139,U$2,)/VLOOKUP($E363,$D$6:$AN$1139,3,))*$F363)</f>
        <v>0</v>
      </c>
      <c r="V363" s="80">
        <f>IF(VLOOKUP($E363,$D$6:$AN$1139,3,)=0,0,(VLOOKUP($E363,$D$6:$AN$1139,V$2,)/VLOOKUP($E363,$D$6:$AN$1139,3,))*$F363)</f>
        <v>0</v>
      </c>
      <c r="W363" s="80">
        <f>IF(VLOOKUP($E363,$D$6:$AN$1139,3,)=0,0,(VLOOKUP($E363,$D$6:$AN$1139,W$2,)/VLOOKUP($E363,$D$6:$AN$1139,3,))*$F363)</f>
        <v>0</v>
      </c>
      <c r="X363" s="64">
        <f>IF(VLOOKUP($E363,$D$6:$AN$1139,3,)=0,0,(VLOOKUP($E363,$D$6:$AN$1139,X$2,)/VLOOKUP($E363,$D$6:$AN$1139,3,))*$F363)</f>
        <v>0</v>
      </c>
      <c r="Y363" s="64">
        <f>IF(VLOOKUP($E363,$D$6:$AN$1139,3,)=0,0,(VLOOKUP($E363,$D$6:$AN$1139,Y$2,)/VLOOKUP($E363,$D$6:$AN$1139,3,))*$F363)</f>
        <v>0</v>
      </c>
      <c r="Z363" s="64">
        <f>IF(VLOOKUP($E363,$D$6:$AN$1139,3,)=0,0,(VLOOKUP($E363,$D$6:$AN$1139,Z$2,)/VLOOKUP($E363,$D$6:$AN$1139,3,))*$F363)</f>
        <v>0</v>
      </c>
      <c r="AA363" s="64">
        <f>SUM(G363:Z363)</f>
        <v>0</v>
      </c>
      <c r="AB363" s="59" t="str">
        <f>IF(ABS(F363-AA363)&lt;0.01,"ok","err")</f>
        <v>ok</v>
      </c>
    </row>
    <row r="364" spans="1:28">
      <c r="A364" s="69" t="s">
        <v>363</v>
      </c>
      <c r="C364" s="112" t="s">
        <v>774</v>
      </c>
      <c r="D364" s="61" t="s">
        <v>784</v>
      </c>
      <c r="E364" s="61" t="s">
        <v>192</v>
      </c>
      <c r="F364" s="80">
        <f>VLOOKUP(C364,'Functional Assignment'!$C$2:$AP$778,'Functional Assignment'!$P$2,)</f>
        <v>0</v>
      </c>
      <c r="G364" s="80">
        <f>IF(VLOOKUP($E364,$D$6:$AN$1139,3,)=0,0,(VLOOKUP($E364,$D$6:$AN$1139,G$2,)/VLOOKUP($E364,$D$6:$AN$1139,3,))*$F364)</f>
        <v>0</v>
      </c>
      <c r="H364" s="80">
        <f>IF(VLOOKUP($E364,$D$6:$AN$1139,3,)=0,0,(VLOOKUP($E364,$D$6:$AN$1139,H$2,)/VLOOKUP($E364,$D$6:$AN$1139,3,))*$F364)</f>
        <v>0</v>
      </c>
      <c r="I364" s="80">
        <f>IF(VLOOKUP($E364,$D$6:$AN$1139,3,)=0,0,(VLOOKUP($E364,$D$6:$AN$1139,I$2,)/VLOOKUP($E364,$D$6:$AN$1139,3,))*$F364)</f>
        <v>0</v>
      </c>
      <c r="J364" s="80">
        <f>IF(VLOOKUP($E364,$D$6:$AN$1139,3,)=0,0,(VLOOKUP($E364,$D$6:$AN$1139,J$2,)/VLOOKUP($E364,$D$6:$AN$1139,3,))*$F364)</f>
        <v>0</v>
      </c>
      <c r="K364" s="80">
        <f>IF(VLOOKUP($E364,$D$6:$AN$1139,3,)=0,0,(VLOOKUP($E364,$D$6:$AN$1139,K$2,)/VLOOKUP($E364,$D$6:$AN$1139,3,))*$F364)</f>
        <v>0</v>
      </c>
      <c r="L364" s="80">
        <f>IF(VLOOKUP($E364,$D$6:$AN$1139,3,)=0,0,(VLOOKUP($E364,$D$6:$AN$1139,L$2,)/VLOOKUP($E364,$D$6:$AN$1139,3,))*$F364)</f>
        <v>0</v>
      </c>
      <c r="M364" s="80">
        <f>IF(VLOOKUP($E364,$D$6:$AN$1139,3,)=0,0,(VLOOKUP($E364,$D$6:$AN$1139,M$2,)/VLOOKUP($E364,$D$6:$AN$1139,3,))*$F364)</f>
        <v>0</v>
      </c>
      <c r="N364" s="80">
        <f>IF(VLOOKUP($E364,$D$6:$AN$1139,3,)=0,0,(VLOOKUP($E364,$D$6:$AN$1139,N$2,)/VLOOKUP($E364,$D$6:$AN$1139,3,))*$F364)</f>
        <v>0</v>
      </c>
      <c r="O364" s="80">
        <f>IF(VLOOKUP($E364,$D$6:$AN$1139,3,)=0,0,(VLOOKUP($E364,$D$6:$AN$1139,O$2,)/VLOOKUP($E364,$D$6:$AN$1139,3,))*$F364)</f>
        <v>0</v>
      </c>
      <c r="P364" s="80">
        <f>IF(VLOOKUP($E364,$D$6:$AN$1139,3,)=0,0,(VLOOKUP($E364,$D$6:$AN$1139,P$2,)/VLOOKUP($E364,$D$6:$AN$1139,3,))*$F364)</f>
        <v>0</v>
      </c>
      <c r="Q364" s="80">
        <f>IF(VLOOKUP($E364,$D$6:$AN$1139,3,)=0,0,(VLOOKUP($E364,$D$6:$AN$1139,Q$2,)/VLOOKUP($E364,$D$6:$AN$1139,3,))*$F364)</f>
        <v>0</v>
      </c>
      <c r="R364" s="80">
        <f>IF(VLOOKUP($E364,$D$6:$AN$1139,3,)=0,0,(VLOOKUP($E364,$D$6:$AN$1139,R$2,)/VLOOKUP($E364,$D$6:$AN$1139,3,))*$F364)</f>
        <v>0</v>
      </c>
      <c r="S364" s="80">
        <f>IF(VLOOKUP($E364,$D$6:$AN$1139,3,)=0,0,(VLOOKUP($E364,$D$6:$AN$1139,S$2,)/VLOOKUP($E364,$D$6:$AN$1139,3,))*$F364)</f>
        <v>0</v>
      </c>
      <c r="T364" s="80">
        <f>IF(VLOOKUP($E364,$D$6:$AN$1139,3,)=0,0,(VLOOKUP($E364,$D$6:$AN$1139,T$2,)/VLOOKUP($E364,$D$6:$AN$1139,3,))*$F364)</f>
        <v>0</v>
      </c>
      <c r="U364" s="80">
        <f>IF(VLOOKUP($E364,$D$6:$AN$1139,3,)=0,0,(VLOOKUP($E364,$D$6:$AN$1139,U$2,)/VLOOKUP($E364,$D$6:$AN$1139,3,))*$F364)</f>
        <v>0</v>
      </c>
      <c r="V364" s="80">
        <f>IF(VLOOKUP($E364,$D$6:$AN$1139,3,)=0,0,(VLOOKUP($E364,$D$6:$AN$1139,V$2,)/VLOOKUP($E364,$D$6:$AN$1139,3,))*$F364)</f>
        <v>0</v>
      </c>
      <c r="W364" s="80">
        <f>IF(VLOOKUP($E364,$D$6:$AN$1139,3,)=0,0,(VLOOKUP($E364,$D$6:$AN$1139,W$2,)/VLOOKUP($E364,$D$6:$AN$1139,3,))*$F364)</f>
        <v>0</v>
      </c>
      <c r="X364" s="64">
        <f>IF(VLOOKUP($E364,$D$6:$AN$1139,3,)=0,0,(VLOOKUP($E364,$D$6:$AN$1139,X$2,)/VLOOKUP($E364,$D$6:$AN$1139,3,))*$F364)</f>
        <v>0</v>
      </c>
      <c r="Y364" s="64">
        <f>IF(VLOOKUP($E364,$D$6:$AN$1139,3,)=0,0,(VLOOKUP($E364,$D$6:$AN$1139,Y$2,)/VLOOKUP($E364,$D$6:$AN$1139,3,))*$F364)</f>
        <v>0</v>
      </c>
      <c r="Z364" s="64">
        <f>IF(VLOOKUP($E364,$D$6:$AN$1139,3,)=0,0,(VLOOKUP($E364,$D$6:$AN$1139,Z$2,)/VLOOKUP($E364,$D$6:$AN$1139,3,))*$F364)</f>
        <v>0</v>
      </c>
      <c r="AA364" s="64">
        <f>SUM(G364:Z364)</f>
        <v>0</v>
      </c>
      <c r="AB364" s="59" t="str">
        <f>IF(ABS(F364-AA364)&lt;0.01,"ok","err")</f>
        <v>ok</v>
      </c>
    </row>
    <row r="365" spans="1:28">
      <c r="A365" s="61" t="s">
        <v>1156</v>
      </c>
      <c r="D365" s="61" t="s">
        <v>785</v>
      </c>
      <c r="F365" s="77">
        <f t="shared" ref="F365:P365" si="66">SUM(F362:F364)</f>
        <v>0</v>
      </c>
      <c r="G365" s="77">
        <f t="shared" si="66"/>
        <v>0</v>
      </c>
      <c r="H365" s="77">
        <f t="shared" si="66"/>
        <v>0</v>
      </c>
      <c r="I365" s="77">
        <f t="shared" si="66"/>
        <v>0</v>
      </c>
      <c r="J365" s="77">
        <f t="shared" si="66"/>
        <v>0</v>
      </c>
      <c r="K365" s="77">
        <f t="shared" si="66"/>
        <v>0</v>
      </c>
      <c r="L365" s="77">
        <f t="shared" si="66"/>
        <v>0</v>
      </c>
      <c r="M365" s="77">
        <f t="shared" si="66"/>
        <v>0</v>
      </c>
      <c r="N365" s="77">
        <f t="shared" si="66"/>
        <v>0</v>
      </c>
      <c r="O365" s="77">
        <f>SUM(O362:O364)</f>
        <v>0</v>
      </c>
      <c r="P365" s="77">
        <f t="shared" si="66"/>
        <v>0</v>
      </c>
      <c r="Q365" s="77">
        <f t="shared" ref="Q365:Z365" si="67">SUM(Q362:Q364)</f>
        <v>0</v>
      </c>
      <c r="R365" s="77">
        <f t="shared" si="67"/>
        <v>0</v>
      </c>
      <c r="S365" s="77">
        <f t="shared" si="67"/>
        <v>0</v>
      </c>
      <c r="T365" s="77">
        <f t="shared" si="67"/>
        <v>0</v>
      </c>
      <c r="U365" s="77">
        <f t="shared" si="67"/>
        <v>0</v>
      </c>
      <c r="V365" s="77">
        <f t="shared" si="67"/>
        <v>0</v>
      </c>
      <c r="W365" s="77">
        <f t="shared" si="67"/>
        <v>0</v>
      </c>
      <c r="X365" s="63">
        <f t="shared" si="67"/>
        <v>0</v>
      </c>
      <c r="Y365" s="63">
        <f t="shared" si="67"/>
        <v>0</v>
      </c>
      <c r="Z365" s="63">
        <f t="shared" si="67"/>
        <v>0</v>
      </c>
      <c r="AA365" s="65">
        <f>SUM(G365:Z365)</f>
        <v>0</v>
      </c>
      <c r="AB365" s="59" t="str">
        <f>IF(ABS(F365-AA365)&lt;0.01,"ok","err")</f>
        <v>ok</v>
      </c>
    </row>
    <row r="366" spans="1:28">
      <c r="F366" s="80"/>
      <c r="G366" s="80"/>
    </row>
    <row r="367" spans="1:28" ht="15">
      <c r="A367" s="66" t="s">
        <v>350</v>
      </c>
      <c r="F367" s="80"/>
      <c r="G367" s="80"/>
    </row>
    <row r="368" spans="1:28">
      <c r="A368" s="69" t="s">
        <v>377</v>
      </c>
      <c r="C368" s="112" t="s">
        <v>774</v>
      </c>
      <c r="D368" s="61" t="s">
        <v>786</v>
      </c>
      <c r="E368" s="61" t="s">
        <v>133</v>
      </c>
      <c r="F368" s="77">
        <f>VLOOKUP(C368,'Functional Assignment'!$C$2:$AP$778,'Functional Assignment'!$Q$2,)</f>
        <v>0</v>
      </c>
      <c r="G368" s="77">
        <f>IF(VLOOKUP($E368,$D$6:$AN$1139,3,)=0,0,(VLOOKUP($E368,$D$6:$AN$1139,G$2,)/VLOOKUP($E368,$D$6:$AN$1139,3,))*$F368)</f>
        <v>0</v>
      </c>
      <c r="H368" s="77">
        <f>IF(VLOOKUP($E368,$D$6:$AN$1139,3,)=0,0,(VLOOKUP($E368,$D$6:$AN$1139,H$2,)/VLOOKUP($E368,$D$6:$AN$1139,3,))*$F368)</f>
        <v>0</v>
      </c>
      <c r="I368" s="77">
        <f>IF(VLOOKUP($E368,$D$6:$AN$1139,3,)=0,0,(VLOOKUP($E368,$D$6:$AN$1139,I$2,)/VLOOKUP($E368,$D$6:$AN$1139,3,))*$F368)</f>
        <v>0</v>
      </c>
      <c r="J368" s="77">
        <f>IF(VLOOKUP($E368,$D$6:$AN$1139,3,)=0,0,(VLOOKUP($E368,$D$6:$AN$1139,J$2,)/VLOOKUP($E368,$D$6:$AN$1139,3,))*$F368)</f>
        <v>0</v>
      </c>
      <c r="K368" s="77">
        <f>IF(VLOOKUP($E368,$D$6:$AN$1139,3,)=0,0,(VLOOKUP($E368,$D$6:$AN$1139,K$2,)/VLOOKUP($E368,$D$6:$AN$1139,3,))*$F368)</f>
        <v>0</v>
      </c>
      <c r="L368" s="77">
        <f>IF(VLOOKUP($E368,$D$6:$AN$1139,3,)=0,0,(VLOOKUP($E368,$D$6:$AN$1139,L$2,)/VLOOKUP($E368,$D$6:$AN$1139,3,))*$F368)</f>
        <v>0</v>
      </c>
      <c r="M368" s="77">
        <f>IF(VLOOKUP($E368,$D$6:$AN$1139,3,)=0,0,(VLOOKUP($E368,$D$6:$AN$1139,M$2,)/VLOOKUP($E368,$D$6:$AN$1139,3,))*$F368)</f>
        <v>0</v>
      </c>
      <c r="N368" s="77">
        <f>IF(VLOOKUP($E368,$D$6:$AN$1139,3,)=0,0,(VLOOKUP($E368,$D$6:$AN$1139,N$2,)/VLOOKUP($E368,$D$6:$AN$1139,3,))*$F368)</f>
        <v>0</v>
      </c>
      <c r="O368" s="77">
        <f>IF(VLOOKUP($E368,$D$6:$AN$1139,3,)=0,0,(VLOOKUP($E368,$D$6:$AN$1139,O$2,)/VLOOKUP($E368,$D$6:$AN$1139,3,))*$F368)</f>
        <v>0</v>
      </c>
      <c r="P368" s="77">
        <f>IF(VLOOKUP($E368,$D$6:$AN$1139,3,)=0,0,(VLOOKUP($E368,$D$6:$AN$1139,P$2,)/VLOOKUP($E368,$D$6:$AN$1139,3,))*$F368)</f>
        <v>0</v>
      </c>
      <c r="Q368" s="77">
        <f>IF(VLOOKUP($E368,$D$6:$AN$1139,3,)=0,0,(VLOOKUP($E368,$D$6:$AN$1139,Q$2,)/VLOOKUP($E368,$D$6:$AN$1139,3,))*$F368)</f>
        <v>0</v>
      </c>
      <c r="R368" s="77">
        <f>IF(VLOOKUP($E368,$D$6:$AN$1139,3,)=0,0,(VLOOKUP($E368,$D$6:$AN$1139,R$2,)/VLOOKUP($E368,$D$6:$AN$1139,3,))*$F368)</f>
        <v>0</v>
      </c>
      <c r="S368" s="77">
        <f>IF(VLOOKUP($E368,$D$6:$AN$1139,3,)=0,0,(VLOOKUP($E368,$D$6:$AN$1139,S$2,)/VLOOKUP($E368,$D$6:$AN$1139,3,))*$F368)</f>
        <v>0</v>
      </c>
      <c r="T368" s="77">
        <f>IF(VLOOKUP($E368,$D$6:$AN$1139,3,)=0,0,(VLOOKUP($E368,$D$6:$AN$1139,T$2,)/VLOOKUP($E368,$D$6:$AN$1139,3,))*$F368)</f>
        <v>0</v>
      </c>
      <c r="U368" s="77">
        <f>IF(VLOOKUP($E368,$D$6:$AN$1139,3,)=0,0,(VLOOKUP($E368,$D$6:$AN$1139,U$2,)/VLOOKUP($E368,$D$6:$AN$1139,3,))*$F368)</f>
        <v>0</v>
      </c>
      <c r="V368" s="77">
        <f>IF(VLOOKUP($E368,$D$6:$AN$1139,3,)=0,0,(VLOOKUP($E368,$D$6:$AN$1139,V$2,)/VLOOKUP($E368,$D$6:$AN$1139,3,))*$F368)</f>
        <v>0</v>
      </c>
      <c r="W368" s="77">
        <f>IF(VLOOKUP($E368,$D$6:$AN$1139,3,)=0,0,(VLOOKUP($E368,$D$6:$AN$1139,W$2,)/VLOOKUP($E368,$D$6:$AN$1139,3,))*$F368)</f>
        <v>0</v>
      </c>
      <c r="X368" s="63">
        <f>IF(VLOOKUP($E368,$D$6:$AN$1139,3,)=0,0,(VLOOKUP($E368,$D$6:$AN$1139,X$2,)/VLOOKUP($E368,$D$6:$AN$1139,3,))*$F368)</f>
        <v>0</v>
      </c>
      <c r="Y368" s="63">
        <f>IF(VLOOKUP($E368,$D$6:$AN$1139,3,)=0,0,(VLOOKUP($E368,$D$6:$AN$1139,Y$2,)/VLOOKUP($E368,$D$6:$AN$1139,3,))*$F368)</f>
        <v>0</v>
      </c>
      <c r="Z368" s="63">
        <f>IF(VLOOKUP($E368,$D$6:$AN$1139,3,)=0,0,(VLOOKUP($E368,$D$6:$AN$1139,Z$2,)/VLOOKUP($E368,$D$6:$AN$1139,3,))*$F368)</f>
        <v>0</v>
      </c>
      <c r="AA368" s="65">
        <f>SUM(G368:Z368)</f>
        <v>0</v>
      </c>
      <c r="AB368" s="59" t="str">
        <f>IF(ABS(F368-AA368)&lt;0.01,"ok","err")</f>
        <v>ok</v>
      </c>
    </row>
    <row r="369" spans="1:28">
      <c r="F369" s="80"/>
    </row>
    <row r="370" spans="1:28" ht="15">
      <c r="A370" s="66" t="s">
        <v>351</v>
      </c>
      <c r="F370" s="80"/>
      <c r="G370" s="80"/>
    </row>
    <row r="371" spans="1:28">
      <c r="A371" s="69" t="s">
        <v>379</v>
      </c>
      <c r="C371" s="112" t="s">
        <v>774</v>
      </c>
      <c r="D371" s="61" t="s">
        <v>787</v>
      </c>
      <c r="E371" s="61" t="s">
        <v>133</v>
      </c>
      <c r="F371" s="77">
        <f>VLOOKUP(C371,'Functional Assignment'!$C$2:$AP$778,'Functional Assignment'!$R$2,)</f>
        <v>0</v>
      </c>
      <c r="G371" s="77">
        <f>IF(VLOOKUP($E371,$D$6:$AN$1139,3,)=0,0,(VLOOKUP($E371,$D$6:$AN$1139,G$2,)/VLOOKUP($E371,$D$6:$AN$1139,3,))*$F371)</f>
        <v>0</v>
      </c>
      <c r="H371" s="77">
        <f>IF(VLOOKUP($E371,$D$6:$AN$1139,3,)=0,0,(VLOOKUP($E371,$D$6:$AN$1139,H$2,)/VLOOKUP($E371,$D$6:$AN$1139,3,))*$F371)</f>
        <v>0</v>
      </c>
      <c r="I371" s="77">
        <f>IF(VLOOKUP($E371,$D$6:$AN$1139,3,)=0,0,(VLOOKUP($E371,$D$6:$AN$1139,I$2,)/VLOOKUP($E371,$D$6:$AN$1139,3,))*$F371)</f>
        <v>0</v>
      </c>
      <c r="J371" s="77">
        <f>IF(VLOOKUP($E371,$D$6:$AN$1139,3,)=0,0,(VLOOKUP($E371,$D$6:$AN$1139,J$2,)/VLOOKUP($E371,$D$6:$AN$1139,3,))*$F371)</f>
        <v>0</v>
      </c>
      <c r="K371" s="77">
        <f>IF(VLOOKUP($E371,$D$6:$AN$1139,3,)=0,0,(VLOOKUP($E371,$D$6:$AN$1139,K$2,)/VLOOKUP($E371,$D$6:$AN$1139,3,))*$F371)</f>
        <v>0</v>
      </c>
      <c r="L371" s="77">
        <f>IF(VLOOKUP($E371,$D$6:$AN$1139,3,)=0,0,(VLOOKUP($E371,$D$6:$AN$1139,L$2,)/VLOOKUP($E371,$D$6:$AN$1139,3,))*$F371)</f>
        <v>0</v>
      </c>
      <c r="M371" s="77">
        <f>IF(VLOOKUP($E371,$D$6:$AN$1139,3,)=0,0,(VLOOKUP($E371,$D$6:$AN$1139,M$2,)/VLOOKUP($E371,$D$6:$AN$1139,3,))*$F371)</f>
        <v>0</v>
      </c>
      <c r="N371" s="77">
        <f>IF(VLOOKUP($E371,$D$6:$AN$1139,3,)=0,0,(VLOOKUP($E371,$D$6:$AN$1139,N$2,)/VLOOKUP($E371,$D$6:$AN$1139,3,))*$F371)</f>
        <v>0</v>
      </c>
      <c r="O371" s="77">
        <f>IF(VLOOKUP($E371,$D$6:$AN$1139,3,)=0,0,(VLOOKUP($E371,$D$6:$AN$1139,O$2,)/VLOOKUP($E371,$D$6:$AN$1139,3,))*$F371)</f>
        <v>0</v>
      </c>
      <c r="P371" s="77">
        <f>IF(VLOOKUP($E371,$D$6:$AN$1139,3,)=0,0,(VLOOKUP($E371,$D$6:$AN$1139,P$2,)/VLOOKUP($E371,$D$6:$AN$1139,3,))*$F371)</f>
        <v>0</v>
      </c>
      <c r="Q371" s="77">
        <f>IF(VLOOKUP($E371,$D$6:$AN$1139,3,)=0,0,(VLOOKUP($E371,$D$6:$AN$1139,Q$2,)/VLOOKUP($E371,$D$6:$AN$1139,3,))*$F371)</f>
        <v>0</v>
      </c>
      <c r="R371" s="77">
        <f>IF(VLOOKUP($E371,$D$6:$AN$1139,3,)=0,0,(VLOOKUP($E371,$D$6:$AN$1139,R$2,)/VLOOKUP($E371,$D$6:$AN$1139,3,))*$F371)</f>
        <v>0</v>
      </c>
      <c r="S371" s="77">
        <f>IF(VLOOKUP($E371,$D$6:$AN$1139,3,)=0,0,(VLOOKUP($E371,$D$6:$AN$1139,S$2,)/VLOOKUP($E371,$D$6:$AN$1139,3,))*$F371)</f>
        <v>0</v>
      </c>
      <c r="T371" s="77">
        <f>IF(VLOOKUP($E371,$D$6:$AN$1139,3,)=0,0,(VLOOKUP($E371,$D$6:$AN$1139,T$2,)/VLOOKUP($E371,$D$6:$AN$1139,3,))*$F371)</f>
        <v>0</v>
      </c>
      <c r="U371" s="77">
        <f>IF(VLOOKUP($E371,$D$6:$AN$1139,3,)=0,0,(VLOOKUP($E371,$D$6:$AN$1139,U$2,)/VLOOKUP($E371,$D$6:$AN$1139,3,))*$F371)</f>
        <v>0</v>
      </c>
      <c r="V371" s="77">
        <f>IF(VLOOKUP($E371,$D$6:$AN$1139,3,)=0,0,(VLOOKUP($E371,$D$6:$AN$1139,V$2,)/VLOOKUP($E371,$D$6:$AN$1139,3,))*$F371)</f>
        <v>0</v>
      </c>
      <c r="W371" s="77">
        <f>IF(VLOOKUP($E371,$D$6:$AN$1139,3,)=0,0,(VLOOKUP($E371,$D$6:$AN$1139,W$2,)/VLOOKUP($E371,$D$6:$AN$1139,3,))*$F371)</f>
        <v>0</v>
      </c>
      <c r="X371" s="63">
        <f>IF(VLOOKUP($E371,$D$6:$AN$1139,3,)=0,0,(VLOOKUP($E371,$D$6:$AN$1139,X$2,)/VLOOKUP($E371,$D$6:$AN$1139,3,))*$F371)</f>
        <v>0</v>
      </c>
      <c r="Y371" s="63">
        <f>IF(VLOOKUP($E371,$D$6:$AN$1139,3,)=0,0,(VLOOKUP($E371,$D$6:$AN$1139,Y$2,)/VLOOKUP($E371,$D$6:$AN$1139,3,))*$F371)</f>
        <v>0</v>
      </c>
      <c r="Z371" s="63">
        <f>IF(VLOOKUP($E371,$D$6:$AN$1139,3,)=0,0,(VLOOKUP($E371,$D$6:$AN$1139,Z$2,)/VLOOKUP($E371,$D$6:$AN$1139,3,))*$F371)</f>
        <v>0</v>
      </c>
      <c r="AA371" s="65">
        <f>SUM(G371:Z371)</f>
        <v>0</v>
      </c>
      <c r="AB371" s="59" t="str">
        <f>IF(ABS(F371-AA371)&lt;0.01,"ok","err")</f>
        <v>ok</v>
      </c>
    </row>
    <row r="372" spans="1:28">
      <c r="F372" s="80"/>
    </row>
    <row r="373" spans="1:28" ht="15">
      <c r="A373" s="66" t="s">
        <v>378</v>
      </c>
      <c r="F373" s="80"/>
    </row>
    <row r="374" spans="1:28">
      <c r="A374" s="69" t="s">
        <v>629</v>
      </c>
      <c r="C374" s="112" t="s">
        <v>774</v>
      </c>
      <c r="D374" s="61" t="s">
        <v>788</v>
      </c>
      <c r="E374" s="61" t="s">
        <v>133</v>
      </c>
      <c r="F374" s="77">
        <f>VLOOKUP(C374,'Functional Assignment'!$C$2:$AP$778,'Functional Assignment'!$S$2,)</f>
        <v>0</v>
      </c>
      <c r="G374" s="77">
        <f>IF(VLOOKUP($E374,$D$6:$AN$1139,3,)=0,0,(VLOOKUP($E374,$D$6:$AN$1139,G$2,)/VLOOKUP($E374,$D$6:$AN$1139,3,))*$F374)</f>
        <v>0</v>
      </c>
      <c r="H374" s="77">
        <f>IF(VLOOKUP($E374,$D$6:$AN$1139,3,)=0,0,(VLOOKUP($E374,$D$6:$AN$1139,H$2,)/VLOOKUP($E374,$D$6:$AN$1139,3,))*$F374)</f>
        <v>0</v>
      </c>
      <c r="I374" s="77">
        <f>IF(VLOOKUP($E374,$D$6:$AN$1139,3,)=0,0,(VLOOKUP($E374,$D$6:$AN$1139,I$2,)/VLOOKUP($E374,$D$6:$AN$1139,3,))*$F374)</f>
        <v>0</v>
      </c>
      <c r="J374" s="77">
        <f>IF(VLOOKUP($E374,$D$6:$AN$1139,3,)=0,0,(VLOOKUP($E374,$D$6:$AN$1139,J$2,)/VLOOKUP($E374,$D$6:$AN$1139,3,))*$F374)</f>
        <v>0</v>
      </c>
      <c r="K374" s="77">
        <f>IF(VLOOKUP($E374,$D$6:$AN$1139,3,)=0,0,(VLOOKUP($E374,$D$6:$AN$1139,K$2,)/VLOOKUP($E374,$D$6:$AN$1139,3,))*$F374)</f>
        <v>0</v>
      </c>
      <c r="L374" s="77">
        <f>IF(VLOOKUP($E374,$D$6:$AN$1139,3,)=0,0,(VLOOKUP($E374,$D$6:$AN$1139,L$2,)/VLOOKUP($E374,$D$6:$AN$1139,3,))*$F374)</f>
        <v>0</v>
      </c>
      <c r="M374" s="77">
        <f>IF(VLOOKUP($E374,$D$6:$AN$1139,3,)=0,0,(VLOOKUP($E374,$D$6:$AN$1139,M$2,)/VLOOKUP($E374,$D$6:$AN$1139,3,))*$F374)</f>
        <v>0</v>
      </c>
      <c r="N374" s="77">
        <f>IF(VLOOKUP($E374,$D$6:$AN$1139,3,)=0,0,(VLOOKUP($E374,$D$6:$AN$1139,N$2,)/VLOOKUP($E374,$D$6:$AN$1139,3,))*$F374)</f>
        <v>0</v>
      </c>
      <c r="O374" s="77">
        <f>IF(VLOOKUP($E374,$D$6:$AN$1139,3,)=0,0,(VLOOKUP($E374,$D$6:$AN$1139,O$2,)/VLOOKUP($E374,$D$6:$AN$1139,3,))*$F374)</f>
        <v>0</v>
      </c>
      <c r="P374" s="77">
        <f>IF(VLOOKUP($E374,$D$6:$AN$1139,3,)=0,0,(VLOOKUP($E374,$D$6:$AN$1139,P$2,)/VLOOKUP($E374,$D$6:$AN$1139,3,))*$F374)</f>
        <v>0</v>
      </c>
      <c r="Q374" s="77">
        <f>IF(VLOOKUP($E374,$D$6:$AN$1139,3,)=0,0,(VLOOKUP($E374,$D$6:$AN$1139,Q$2,)/VLOOKUP($E374,$D$6:$AN$1139,3,))*$F374)</f>
        <v>0</v>
      </c>
      <c r="R374" s="77">
        <f>IF(VLOOKUP($E374,$D$6:$AN$1139,3,)=0,0,(VLOOKUP($E374,$D$6:$AN$1139,R$2,)/VLOOKUP($E374,$D$6:$AN$1139,3,))*$F374)</f>
        <v>0</v>
      </c>
      <c r="S374" s="77">
        <f>IF(VLOOKUP($E374,$D$6:$AN$1139,3,)=0,0,(VLOOKUP($E374,$D$6:$AN$1139,S$2,)/VLOOKUP($E374,$D$6:$AN$1139,3,))*$F374)</f>
        <v>0</v>
      </c>
      <c r="T374" s="77">
        <f>IF(VLOOKUP($E374,$D$6:$AN$1139,3,)=0,0,(VLOOKUP($E374,$D$6:$AN$1139,T$2,)/VLOOKUP($E374,$D$6:$AN$1139,3,))*$F374)</f>
        <v>0</v>
      </c>
      <c r="U374" s="77">
        <f>IF(VLOOKUP($E374,$D$6:$AN$1139,3,)=0,0,(VLOOKUP($E374,$D$6:$AN$1139,U$2,)/VLOOKUP($E374,$D$6:$AN$1139,3,))*$F374)</f>
        <v>0</v>
      </c>
      <c r="V374" s="77">
        <f>IF(VLOOKUP($E374,$D$6:$AN$1139,3,)=0,0,(VLOOKUP($E374,$D$6:$AN$1139,V$2,)/VLOOKUP($E374,$D$6:$AN$1139,3,))*$F374)</f>
        <v>0</v>
      </c>
      <c r="W374" s="77">
        <f>IF(VLOOKUP($E374,$D$6:$AN$1139,3,)=0,0,(VLOOKUP($E374,$D$6:$AN$1139,W$2,)/VLOOKUP($E374,$D$6:$AN$1139,3,))*$F374)</f>
        <v>0</v>
      </c>
      <c r="X374" s="63">
        <f>IF(VLOOKUP($E374,$D$6:$AN$1139,3,)=0,0,(VLOOKUP($E374,$D$6:$AN$1139,X$2,)/VLOOKUP($E374,$D$6:$AN$1139,3,))*$F374)</f>
        <v>0</v>
      </c>
      <c r="Y374" s="63">
        <f>IF(VLOOKUP($E374,$D$6:$AN$1139,3,)=0,0,(VLOOKUP($E374,$D$6:$AN$1139,Y$2,)/VLOOKUP($E374,$D$6:$AN$1139,3,))*$F374)</f>
        <v>0</v>
      </c>
      <c r="Z374" s="63">
        <f>IF(VLOOKUP($E374,$D$6:$AN$1139,3,)=0,0,(VLOOKUP($E374,$D$6:$AN$1139,Z$2,)/VLOOKUP($E374,$D$6:$AN$1139,3,))*$F374)</f>
        <v>0</v>
      </c>
      <c r="AA374" s="65">
        <f t="shared" ref="AA374:AA379" si="68">SUM(G374:Z374)</f>
        <v>0</v>
      </c>
      <c r="AB374" s="59" t="str">
        <f t="shared" ref="AB374:AB379" si="69">IF(ABS(F374-AA374)&lt;0.01,"ok","err")</f>
        <v>ok</v>
      </c>
    </row>
    <row r="375" spans="1:28">
      <c r="A375" s="69" t="s">
        <v>630</v>
      </c>
      <c r="C375" s="112" t="s">
        <v>774</v>
      </c>
      <c r="D375" s="61" t="s">
        <v>789</v>
      </c>
      <c r="E375" s="61" t="s">
        <v>133</v>
      </c>
      <c r="F375" s="80">
        <f>VLOOKUP(C375,'Functional Assignment'!$C$2:$AP$778,'Functional Assignment'!$T$2,)</f>
        <v>0</v>
      </c>
      <c r="G375" s="80">
        <f>IF(VLOOKUP($E375,$D$6:$AN$1139,3,)=0,0,(VLOOKUP($E375,$D$6:$AN$1139,G$2,)/VLOOKUP($E375,$D$6:$AN$1139,3,))*$F375)</f>
        <v>0</v>
      </c>
      <c r="H375" s="80">
        <f>IF(VLOOKUP($E375,$D$6:$AN$1139,3,)=0,0,(VLOOKUP($E375,$D$6:$AN$1139,H$2,)/VLOOKUP($E375,$D$6:$AN$1139,3,))*$F375)</f>
        <v>0</v>
      </c>
      <c r="I375" s="80">
        <f>IF(VLOOKUP($E375,$D$6:$AN$1139,3,)=0,0,(VLOOKUP($E375,$D$6:$AN$1139,I$2,)/VLOOKUP($E375,$D$6:$AN$1139,3,))*$F375)</f>
        <v>0</v>
      </c>
      <c r="J375" s="80">
        <f>IF(VLOOKUP($E375,$D$6:$AN$1139,3,)=0,0,(VLOOKUP($E375,$D$6:$AN$1139,J$2,)/VLOOKUP($E375,$D$6:$AN$1139,3,))*$F375)</f>
        <v>0</v>
      </c>
      <c r="K375" s="80">
        <f>IF(VLOOKUP($E375,$D$6:$AN$1139,3,)=0,0,(VLOOKUP($E375,$D$6:$AN$1139,K$2,)/VLOOKUP($E375,$D$6:$AN$1139,3,))*$F375)</f>
        <v>0</v>
      </c>
      <c r="L375" s="80">
        <f>IF(VLOOKUP($E375,$D$6:$AN$1139,3,)=0,0,(VLOOKUP($E375,$D$6:$AN$1139,L$2,)/VLOOKUP($E375,$D$6:$AN$1139,3,))*$F375)</f>
        <v>0</v>
      </c>
      <c r="M375" s="80">
        <f>IF(VLOOKUP($E375,$D$6:$AN$1139,3,)=0,0,(VLOOKUP($E375,$D$6:$AN$1139,M$2,)/VLOOKUP($E375,$D$6:$AN$1139,3,))*$F375)</f>
        <v>0</v>
      </c>
      <c r="N375" s="80">
        <f>IF(VLOOKUP($E375,$D$6:$AN$1139,3,)=0,0,(VLOOKUP($E375,$D$6:$AN$1139,N$2,)/VLOOKUP($E375,$D$6:$AN$1139,3,))*$F375)</f>
        <v>0</v>
      </c>
      <c r="O375" s="80">
        <f>IF(VLOOKUP($E375,$D$6:$AN$1139,3,)=0,0,(VLOOKUP($E375,$D$6:$AN$1139,O$2,)/VLOOKUP($E375,$D$6:$AN$1139,3,))*$F375)</f>
        <v>0</v>
      </c>
      <c r="P375" s="80">
        <f>IF(VLOOKUP($E375,$D$6:$AN$1139,3,)=0,0,(VLOOKUP($E375,$D$6:$AN$1139,P$2,)/VLOOKUP($E375,$D$6:$AN$1139,3,))*$F375)</f>
        <v>0</v>
      </c>
      <c r="Q375" s="80">
        <f>IF(VLOOKUP($E375,$D$6:$AN$1139,3,)=0,0,(VLOOKUP($E375,$D$6:$AN$1139,Q$2,)/VLOOKUP($E375,$D$6:$AN$1139,3,))*$F375)</f>
        <v>0</v>
      </c>
      <c r="R375" s="80">
        <f>IF(VLOOKUP($E375,$D$6:$AN$1139,3,)=0,0,(VLOOKUP($E375,$D$6:$AN$1139,R$2,)/VLOOKUP($E375,$D$6:$AN$1139,3,))*$F375)</f>
        <v>0</v>
      </c>
      <c r="S375" s="80">
        <f>IF(VLOOKUP($E375,$D$6:$AN$1139,3,)=0,0,(VLOOKUP($E375,$D$6:$AN$1139,S$2,)/VLOOKUP($E375,$D$6:$AN$1139,3,))*$F375)</f>
        <v>0</v>
      </c>
      <c r="T375" s="80">
        <f>IF(VLOOKUP($E375,$D$6:$AN$1139,3,)=0,0,(VLOOKUP($E375,$D$6:$AN$1139,T$2,)/VLOOKUP($E375,$D$6:$AN$1139,3,))*$F375)</f>
        <v>0</v>
      </c>
      <c r="U375" s="80">
        <f>IF(VLOOKUP($E375,$D$6:$AN$1139,3,)=0,0,(VLOOKUP($E375,$D$6:$AN$1139,U$2,)/VLOOKUP($E375,$D$6:$AN$1139,3,))*$F375)</f>
        <v>0</v>
      </c>
      <c r="V375" s="80">
        <f>IF(VLOOKUP($E375,$D$6:$AN$1139,3,)=0,0,(VLOOKUP($E375,$D$6:$AN$1139,V$2,)/VLOOKUP($E375,$D$6:$AN$1139,3,))*$F375)</f>
        <v>0</v>
      </c>
      <c r="W375" s="80">
        <f>IF(VLOOKUP($E375,$D$6:$AN$1139,3,)=0,0,(VLOOKUP($E375,$D$6:$AN$1139,W$2,)/VLOOKUP($E375,$D$6:$AN$1139,3,))*$F375)</f>
        <v>0</v>
      </c>
      <c r="X375" s="64">
        <f>IF(VLOOKUP($E375,$D$6:$AN$1139,3,)=0,0,(VLOOKUP($E375,$D$6:$AN$1139,X$2,)/VLOOKUP($E375,$D$6:$AN$1139,3,))*$F375)</f>
        <v>0</v>
      </c>
      <c r="Y375" s="64">
        <f>IF(VLOOKUP($E375,$D$6:$AN$1139,3,)=0,0,(VLOOKUP($E375,$D$6:$AN$1139,Y$2,)/VLOOKUP($E375,$D$6:$AN$1139,3,))*$F375)</f>
        <v>0</v>
      </c>
      <c r="Z375" s="64">
        <f>IF(VLOOKUP($E375,$D$6:$AN$1139,3,)=0,0,(VLOOKUP($E375,$D$6:$AN$1139,Z$2,)/VLOOKUP($E375,$D$6:$AN$1139,3,))*$F375)</f>
        <v>0</v>
      </c>
      <c r="AA375" s="64">
        <f t="shared" si="68"/>
        <v>0</v>
      </c>
      <c r="AB375" s="59" t="str">
        <f t="shared" si="69"/>
        <v>ok</v>
      </c>
    </row>
    <row r="376" spans="1:28">
      <c r="A376" s="69" t="s">
        <v>631</v>
      </c>
      <c r="C376" s="112" t="s">
        <v>774</v>
      </c>
      <c r="D376" s="61" t="s">
        <v>790</v>
      </c>
      <c r="E376" s="61" t="s">
        <v>707</v>
      </c>
      <c r="F376" s="80">
        <f>VLOOKUP(C376,'Functional Assignment'!$C$2:$AP$778,'Functional Assignment'!$U$2,)</f>
        <v>0</v>
      </c>
      <c r="G376" s="80">
        <f>IF(VLOOKUP($E376,$D$6:$AN$1139,3,)=0,0,(VLOOKUP($E376,$D$6:$AN$1139,G$2,)/VLOOKUP($E376,$D$6:$AN$1139,3,))*$F376)</f>
        <v>0</v>
      </c>
      <c r="H376" s="80">
        <f>IF(VLOOKUP($E376,$D$6:$AN$1139,3,)=0,0,(VLOOKUP($E376,$D$6:$AN$1139,H$2,)/VLOOKUP($E376,$D$6:$AN$1139,3,))*$F376)</f>
        <v>0</v>
      </c>
      <c r="I376" s="80">
        <f>IF(VLOOKUP($E376,$D$6:$AN$1139,3,)=0,0,(VLOOKUP($E376,$D$6:$AN$1139,I$2,)/VLOOKUP($E376,$D$6:$AN$1139,3,))*$F376)</f>
        <v>0</v>
      </c>
      <c r="J376" s="80">
        <f>IF(VLOOKUP($E376,$D$6:$AN$1139,3,)=0,0,(VLOOKUP($E376,$D$6:$AN$1139,J$2,)/VLOOKUP($E376,$D$6:$AN$1139,3,))*$F376)</f>
        <v>0</v>
      </c>
      <c r="K376" s="80">
        <f>IF(VLOOKUP($E376,$D$6:$AN$1139,3,)=0,0,(VLOOKUP($E376,$D$6:$AN$1139,K$2,)/VLOOKUP($E376,$D$6:$AN$1139,3,))*$F376)</f>
        <v>0</v>
      </c>
      <c r="L376" s="80">
        <f>IF(VLOOKUP($E376,$D$6:$AN$1139,3,)=0,0,(VLOOKUP($E376,$D$6:$AN$1139,L$2,)/VLOOKUP($E376,$D$6:$AN$1139,3,))*$F376)</f>
        <v>0</v>
      </c>
      <c r="M376" s="80">
        <f>IF(VLOOKUP($E376,$D$6:$AN$1139,3,)=0,0,(VLOOKUP($E376,$D$6:$AN$1139,M$2,)/VLOOKUP($E376,$D$6:$AN$1139,3,))*$F376)</f>
        <v>0</v>
      </c>
      <c r="N376" s="80">
        <f>IF(VLOOKUP($E376,$D$6:$AN$1139,3,)=0,0,(VLOOKUP($E376,$D$6:$AN$1139,N$2,)/VLOOKUP($E376,$D$6:$AN$1139,3,))*$F376)</f>
        <v>0</v>
      </c>
      <c r="O376" s="80">
        <f>IF(VLOOKUP($E376,$D$6:$AN$1139,3,)=0,0,(VLOOKUP($E376,$D$6:$AN$1139,O$2,)/VLOOKUP($E376,$D$6:$AN$1139,3,))*$F376)</f>
        <v>0</v>
      </c>
      <c r="P376" s="80">
        <f>IF(VLOOKUP($E376,$D$6:$AN$1139,3,)=0,0,(VLOOKUP($E376,$D$6:$AN$1139,P$2,)/VLOOKUP($E376,$D$6:$AN$1139,3,))*$F376)</f>
        <v>0</v>
      </c>
      <c r="Q376" s="80">
        <f>IF(VLOOKUP($E376,$D$6:$AN$1139,3,)=0,0,(VLOOKUP($E376,$D$6:$AN$1139,Q$2,)/VLOOKUP($E376,$D$6:$AN$1139,3,))*$F376)</f>
        <v>0</v>
      </c>
      <c r="R376" s="80">
        <f>IF(VLOOKUP($E376,$D$6:$AN$1139,3,)=0,0,(VLOOKUP($E376,$D$6:$AN$1139,R$2,)/VLOOKUP($E376,$D$6:$AN$1139,3,))*$F376)</f>
        <v>0</v>
      </c>
      <c r="S376" s="80">
        <f>IF(VLOOKUP($E376,$D$6:$AN$1139,3,)=0,0,(VLOOKUP($E376,$D$6:$AN$1139,S$2,)/VLOOKUP($E376,$D$6:$AN$1139,3,))*$F376)</f>
        <v>0</v>
      </c>
      <c r="T376" s="80">
        <f>IF(VLOOKUP($E376,$D$6:$AN$1139,3,)=0,0,(VLOOKUP($E376,$D$6:$AN$1139,T$2,)/VLOOKUP($E376,$D$6:$AN$1139,3,))*$F376)</f>
        <v>0</v>
      </c>
      <c r="U376" s="80">
        <f>IF(VLOOKUP($E376,$D$6:$AN$1139,3,)=0,0,(VLOOKUP($E376,$D$6:$AN$1139,U$2,)/VLOOKUP($E376,$D$6:$AN$1139,3,))*$F376)</f>
        <v>0</v>
      </c>
      <c r="V376" s="80">
        <f>IF(VLOOKUP($E376,$D$6:$AN$1139,3,)=0,0,(VLOOKUP($E376,$D$6:$AN$1139,V$2,)/VLOOKUP($E376,$D$6:$AN$1139,3,))*$F376)</f>
        <v>0</v>
      </c>
      <c r="W376" s="80">
        <f>IF(VLOOKUP($E376,$D$6:$AN$1139,3,)=0,0,(VLOOKUP($E376,$D$6:$AN$1139,W$2,)/VLOOKUP($E376,$D$6:$AN$1139,3,))*$F376)</f>
        <v>0</v>
      </c>
      <c r="X376" s="64">
        <f>IF(VLOOKUP($E376,$D$6:$AN$1139,3,)=0,0,(VLOOKUP($E376,$D$6:$AN$1139,X$2,)/VLOOKUP($E376,$D$6:$AN$1139,3,))*$F376)</f>
        <v>0</v>
      </c>
      <c r="Y376" s="64">
        <f>IF(VLOOKUP($E376,$D$6:$AN$1139,3,)=0,0,(VLOOKUP($E376,$D$6:$AN$1139,Y$2,)/VLOOKUP($E376,$D$6:$AN$1139,3,))*$F376)</f>
        <v>0</v>
      </c>
      <c r="Z376" s="64">
        <f>IF(VLOOKUP($E376,$D$6:$AN$1139,3,)=0,0,(VLOOKUP($E376,$D$6:$AN$1139,Z$2,)/VLOOKUP($E376,$D$6:$AN$1139,3,))*$F376)</f>
        <v>0</v>
      </c>
      <c r="AA376" s="64">
        <f t="shared" si="68"/>
        <v>0</v>
      </c>
      <c r="AB376" s="59" t="str">
        <f t="shared" si="69"/>
        <v>ok</v>
      </c>
    </row>
    <row r="377" spans="1:28">
      <c r="A377" s="69" t="s">
        <v>632</v>
      </c>
      <c r="C377" s="112" t="s">
        <v>774</v>
      </c>
      <c r="D377" s="61" t="s">
        <v>791</v>
      </c>
      <c r="E377" s="61" t="s">
        <v>685</v>
      </c>
      <c r="F377" s="80">
        <f>VLOOKUP(C377,'Functional Assignment'!$C$2:$AP$778,'Functional Assignment'!$V$2,)</f>
        <v>0</v>
      </c>
      <c r="G377" s="80">
        <f>IF(VLOOKUP($E377,$D$6:$AN$1139,3,)=0,0,(VLOOKUP($E377,$D$6:$AN$1139,G$2,)/VLOOKUP($E377,$D$6:$AN$1139,3,))*$F377)</f>
        <v>0</v>
      </c>
      <c r="H377" s="80">
        <f>IF(VLOOKUP($E377,$D$6:$AN$1139,3,)=0,0,(VLOOKUP($E377,$D$6:$AN$1139,H$2,)/VLOOKUP($E377,$D$6:$AN$1139,3,))*$F377)</f>
        <v>0</v>
      </c>
      <c r="I377" s="80">
        <f>IF(VLOOKUP($E377,$D$6:$AN$1139,3,)=0,0,(VLOOKUP($E377,$D$6:$AN$1139,I$2,)/VLOOKUP($E377,$D$6:$AN$1139,3,))*$F377)</f>
        <v>0</v>
      </c>
      <c r="J377" s="80">
        <f>IF(VLOOKUP($E377,$D$6:$AN$1139,3,)=0,0,(VLOOKUP($E377,$D$6:$AN$1139,J$2,)/VLOOKUP($E377,$D$6:$AN$1139,3,))*$F377)</f>
        <v>0</v>
      </c>
      <c r="K377" s="80">
        <f>IF(VLOOKUP($E377,$D$6:$AN$1139,3,)=0,0,(VLOOKUP($E377,$D$6:$AN$1139,K$2,)/VLOOKUP($E377,$D$6:$AN$1139,3,))*$F377)</f>
        <v>0</v>
      </c>
      <c r="L377" s="80">
        <f>IF(VLOOKUP($E377,$D$6:$AN$1139,3,)=0,0,(VLOOKUP($E377,$D$6:$AN$1139,L$2,)/VLOOKUP($E377,$D$6:$AN$1139,3,))*$F377)</f>
        <v>0</v>
      </c>
      <c r="M377" s="80">
        <f>IF(VLOOKUP($E377,$D$6:$AN$1139,3,)=0,0,(VLOOKUP($E377,$D$6:$AN$1139,M$2,)/VLOOKUP($E377,$D$6:$AN$1139,3,))*$F377)</f>
        <v>0</v>
      </c>
      <c r="N377" s="80">
        <f>IF(VLOOKUP($E377,$D$6:$AN$1139,3,)=0,0,(VLOOKUP($E377,$D$6:$AN$1139,N$2,)/VLOOKUP($E377,$D$6:$AN$1139,3,))*$F377)</f>
        <v>0</v>
      </c>
      <c r="O377" s="80">
        <f>IF(VLOOKUP($E377,$D$6:$AN$1139,3,)=0,0,(VLOOKUP($E377,$D$6:$AN$1139,O$2,)/VLOOKUP($E377,$D$6:$AN$1139,3,))*$F377)</f>
        <v>0</v>
      </c>
      <c r="P377" s="80">
        <f>IF(VLOOKUP($E377,$D$6:$AN$1139,3,)=0,0,(VLOOKUP($E377,$D$6:$AN$1139,P$2,)/VLOOKUP($E377,$D$6:$AN$1139,3,))*$F377)</f>
        <v>0</v>
      </c>
      <c r="Q377" s="80">
        <f>IF(VLOOKUP($E377,$D$6:$AN$1139,3,)=0,0,(VLOOKUP($E377,$D$6:$AN$1139,Q$2,)/VLOOKUP($E377,$D$6:$AN$1139,3,))*$F377)</f>
        <v>0</v>
      </c>
      <c r="R377" s="80">
        <f>IF(VLOOKUP($E377,$D$6:$AN$1139,3,)=0,0,(VLOOKUP($E377,$D$6:$AN$1139,R$2,)/VLOOKUP($E377,$D$6:$AN$1139,3,))*$F377)</f>
        <v>0</v>
      </c>
      <c r="S377" s="80">
        <f>IF(VLOOKUP($E377,$D$6:$AN$1139,3,)=0,0,(VLOOKUP($E377,$D$6:$AN$1139,S$2,)/VLOOKUP($E377,$D$6:$AN$1139,3,))*$F377)</f>
        <v>0</v>
      </c>
      <c r="T377" s="80">
        <f>IF(VLOOKUP($E377,$D$6:$AN$1139,3,)=0,0,(VLOOKUP($E377,$D$6:$AN$1139,T$2,)/VLOOKUP($E377,$D$6:$AN$1139,3,))*$F377)</f>
        <v>0</v>
      </c>
      <c r="U377" s="80">
        <f>IF(VLOOKUP($E377,$D$6:$AN$1139,3,)=0,0,(VLOOKUP($E377,$D$6:$AN$1139,U$2,)/VLOOKUP($E377,$D$6:$AN$1139,3,))*$F377)</f>
        <v>0</v>
      </c>
      <c r="V377" s="80">
        <f>IF(VLOOKUP($E377,$D$6:$AN$1139,3,)=0,0,(VLOOKUP($E377,$D$6:$AN$1139,V$2,)/VLOOKUP($E377,$D$6:$AN$1139,3,))*$F377)</f>
        <v>0</v>
      </c>
      <c r="W377" s="80">
        <f>IF(VLOOKUP($E377,$D$6:$AN$1139,3,)=0,0,(VLOOKUP($E377,$D$6:$AN$1139,W$2,)/VLOOKUP($E377,$D$6:$AN$1139,3,))*$F377)</f>
        <v>0</v>
      </c>
      <c r="X377" s="64">
        <f>IF(VLOOKUP($E377,$D$6:$AN$1139,3,)=0,0,(VLOOKUP($E377,$D$6:$AN$1139,X$2,)/VLOOKUP($E377,$D$6:$AN$1139,3,))*$F377)</f>
        <v>0</v>
      </c>
      <c r="Y377" s="64">
        <f>IF(VLOOKUP($E377,$D$6:$AN$1139,3,)=0,0,(VLOOKUP($E377,$D$6:$AN$1139,Y$2,)/VLOOKUP($E377,$D$6:$AN$1139,3,))*$F377)</f>
        <v>0</v>
      </c>
      <c r="Z377" s="64">
        <f>IF(VLOOKUP($E377,$D$6:$AN$1139,3,)=0,0,(VLOOKUP($E377,$D$6:$AN$1139,Z$2,)/VLOOKUP($E377,$D$6:$AN$1139,3,))*$F377)</f>
        <v>0</v>
      </c>
      <c r="AA377" s="64">
        <f t="shared" si="68"/>
        <v>0</v>
      </c>
      <c r="AB377" s="59" t="str">
        <f t="shared" si="69"/>
        <v>ok</v>
      </c>
    </row>
    <row r="378" spans="1:28">
      <c r="A378" s="69" t="s">
        <v>633</v>
      </c>
      <c r="C378" s="112" t="s">
        <v>774</v>
      </c>
      <c r="D378" s="61" t="s">
        <v>792</v>
      </c>
      <c r="E378" s="61" t="s">
        <v>706</v>
      </c>
      <c r="F378" s="80">
        <f>VLOOKUP(C378,'Functional Assignment'!$C$2:$AP$778,'Functional Assignment'!$W$2,)</f>
        <v>0</v>
      </c>
      <c r="G378" s="80">
        <f>IF(VLOOKUP($E378,$D$6:$AN$1139,3,)=0,0,(VLOOKUP($E378,$D$6:$AN$1139,G$2,)/VLOOKUP($E378,$D$6:$AN$1139,3,))*$F378)</f>
        <v>0</v>
      </c>
      <c r="H378" s="80">
        <f>IF(VLOOKUP($E378,$D$6:$AN$1139,3,)=0,0,(VLOOKUP($E378,$D$6:$AN$1139,H$2,)/VLOOKUP($E378,$D$6:$AN$1139,3,))*$F378)</f>
        <v>0</v>
      </c>
      <c r="I378" s="80">
        <f>IF(VLOOKUP($E378,$D$6:$AN$1139,3,)=0,0,(VLOOKUP($E378,$D$6:$AN$1139,I$2,)/VLOOKUP($E378,$D$6:$AN$1139,3,))*$F378)</f>
        <v>0</v>
      </c>
      <c r="J378" s="80">
        <f>IF(VLOOKUP($E378,$D$6:$AN$1139,3,)=0,0,(VLOOKUP($E378,$D$6:$AN$1139,J$2,)/VLOOKUP($E378,$D$6:$AN$1139,3,))*$F378)</f>
        <v>0</v>
      </c>
      <c r="K378" s="80">
        <f>IF(VLOOKUP($E378,$D$6:$AN$1139,3,)=0,0,(VLOOKUP($E378,$D$6:$AN$1139,K$2,)/VLOOKUP($E378,$D$6:$AN$1139,3,))*$F378)</f>
        <v>0</v>
      </c>
      <c r="L378" s="80">
        <f>IF(VLOOKUP($E378,$D$6:$AN$1139,3,)=0,0,(VLOOKUP($E378,$D$6:$AN$1139,L$2,)/VLOOKUP($E378,$D$6:$AN$1139,3,))*$F378)</f>
        <v>0</v>
      </c>
      <c r="M378" s="80">
        <f>IF(VLOOKUP($E378,$D$6:$AN$1139,3,)=0,0,(VLOOKUP($E378,$D$6:$AN$1139,M$2,)/VLOOKUP($E378,$D$6:$AN$1139,3,))*$F378)</f>
        <v>0</v>
      </c>
      <c r="N378" s="80">
        <f>IF(VLOOKUP($E378,$D$6:$AN$1139,3,)=0,0,(VLOOKUP($E378,$D$6:$AN$1139,N$2,)/VLOOKUP($E378,$D$6:$AN$1139,3,))*$F378)</f>
        <v>0</v>
      </c>
      <c r="O378" s="80">
        <f>IF(VLOOKUP($E378,$D$6:$AN$1139,3,)=0,0,(VLOOKUP($E378,$D$6:$AN$1139,O$2,)/VLOOKUP($E378,$D$6:$AN$1139,3,))*$F378)</f>
        <v>0</v>
      </c>
      <c r="P378" s="80">
        <f>IF(VLOOKUP($E378,$D$6:$AN$1139,3,)=0,0,(VLOOKUP($E378,$D$6:$AN$1139,P$2,)/VLOOKUP($E378,$D$6:$AN$1139,3,))*$F378)</f>
        <v>0</v>
      </c>
      <c r="Q378" s="80">
        <f>IF(VLOOKUP($E378,$D$6:$AN$1139,3,)=0,0,(VLOOKUP($E378,$D$6:$AN$1139,Q$2,)/VLOOKUP($E378,$D$6:$AN$1139,3,))*$F378)</f>
        <v>0</v>
      </c>
      <c r="R378" s="80">
        <f>IF(VLOOKUP($E378,$D$6:$AN$1139,3,)=0,0,(VLOOKUP($E378,$D$6:$AN$1139,R$2,)/VLOOKUP($E378,$D$6:$AN$1139,3,))*$F378)</f>
        <v>0</v>
      </c>
      <c r="S378" s="80">
        <f>IF(VLOOKUP($E378,$D$6:$AN$1139,3,)=0,0,(VLOOKUP($E378,$D$6:$AN$1139,S$2,)/VLOOKUP($E378,$D$6:$AN$1139,3,))*$F378)</f>
        <v>0</v>
      </c>
      <c r="T378" s="80">
        <f>IF(VLOOKUP($E378,$D$6:$AN$1139,3,)=0,0,(VLOOKUP($E378,$D$6:$AN$1139,T$2,)/VLOOKUP($E378,$D$6:$AN$1139,3,))*$F378)</f>
        <v>0</v>
      </c>
      <c r="U378" s="80">
        <f>IF(VLOOKUP($E378,$D$6:$AN$1139,3,)=0,0,(VLOOKUP($E378,$D$6:$AN$1139,U$2,)/VLOOKUP($E378,$D$6:$AN$1139,3,))*$F378)</f>
        <v>0</v>
      </c>
      <c r="V378" s="80">
        <f>IF(VLOOKUP($E378,$D$6:$AN$1139,3,)=0,0,(VLOOKUP($E378,$D$6:$AN$1139,V$2,)/VLOOKUP($E378,$D$6:$AN$1139,3,))*$F378)</f>
        <v>0</v>
      </c>
      <c r="W378" s="80">
        <f>IF(VLOOKUP($E378,$D$6:$AN$1139,3,)=0,0,(VLOOKUP($E378,$D$6:$AN$1139,W$2,)/VLOOKUP($E378,$D$6:$AN$1139,3,))*$F378)</f>
        <v>0</v>
      </c>
      <c r="X378" s="64">
        <f>IF(VLOOKUP($E378,$D$6:$AN$1139,3,)=0,0,(VLOOKUP($E378,$D$6:$AN$1139,X$2,)/VLOOKUP($E378,$D$6:$AN$1139,3,))*$F378)</f>
        <v>0</v>
      </c>
      <c r="Y378" s="64">
        <f>IF(VLOOKUP($E378,$D$6:$AN$1139,3,)=0,0,(VLOOKUP($E378,$D$6:$AN$1139,Y$2,)/VLOOKUP($E378,$D$6:$AN$1139,3,))*$F378)</f>
        <v>0</v>
      </c>
      <c r="Z378" s="64">
        <f>IF(VLOOKUP($E378,$D$6:$AN$1139,3,)=0,0,(VLOOKUP($E378,$D$6:$AN$1139,Z$2,)/VLOOKUP($E378,$D$6:$AN$1139,3,))*$F378)</f>
        <v>0</v>
      </c>
      <c r="AA378" s="64">
        <f t="shared" si="68"/>
        <v>0</v>
      </c>
      <c r="AB378" s="59" t="str">
        <f t="shared" si="69"/>
        <v>ok</v>
      </c>
    </row>
    <row r="379" spans="1:28">
      <c r="A379" s="61" t="s">
        <v>383</v>
      </c>
      <c r="D379" s="61" t="s">
        <v>793</v>
      </c>
      <c r="F379" s="77">
        <f t="shared" ref="F379:P379" si="70">SUM(F374:F378)</f>
        <v>0</v>
      </c>
      <c r="G379" s="77">
        <f t="shared" si="70"/>
        <v>0</v>
      </c>
      <c r="H379" s="77">
        <f t="shared" si="70"/>
        <v>0</v>
      </c>
      <c r="I379" s="77">
        <f t="shared" si="70"/>
        <v>0</v>
      </c>
      <c r="J379" s="77">
        <f t="shared" si="70"/>
        <v>0</v>
      </c>
      <c r="K379" s="77">
        <f t="shared" si="70"/>
        <v>0</v>
      </c>
      <c r="L379" s="77">
        <f t="shared" si="70"/>
        <v>0</v>
      </c>
      <c r="M379" s="77">
        <f t="shared" si="70"/>
        <v>0</v>
      </c>
      <c r="N379" s="77">
        <f t="shared" si="70"/>
        <v>0</v>
      </c>
      <c r="O379" s="77">
        <f>SUM(O374:O378)</f>
        <v>0</v>
      </c>
      <c r="P379" s="77">
        <f t="shared" si="70"/>
        <v>0</v>
      </c>
      <c r="Q379" s="77">
        <f t="shared" ref="Q379:Z379" si="71">SUM(Q374:Q378)</f>
        <v>0</v>
      </c>
      <c r="R379" s="77">
        <f t="shared" si="71"/>
        <v>0</v>
      </c>
      <c r="S379" s="77">
        <f t="shared" si="71"/>
        <v>0</v>
      </c>
      <c r="T379" s="77">
        <f t="shared" si="71"/>
        <v>0</v>
      </c>
      <c r="U379" s="77">
        <f t="shared" si="71"/>
        <v>0</v>
      </c>
      <c r="V379" s="77">
        <f t="shared" si="71"/>
        <v>0</v>
      </c>
      <c r="W379" s="77">
        <f t="shared" si="71"/>
        <v>0</v>
      </c>
      <c r="X379" s="63">
        <f t="shared" si="71"/>
        <v>0</v>
      </c>
      <c r="Y379" s="63">
        <f t="shared" si="71"/>
        <v>0</v>
      </c>
      <c r="Z379" s="63">
        <f t="shared" si="71"/>
        <v>0</v>
      </c>
      <c r="AA379" s="65">
        <f t="shared" si="68"/>
        <v>0</v>
      </c>
      <c r="AB379" s="59" t="str">
        <f t="shared" si="69"/>
        <v>ok</v>
      </c>
    </row>
    <row r="380" spans="1:28">
      <c r="F380" s="80"/>
    </row>
    <row r="381" spans="1:28" ht="15">
      <c r="A381" s="66" t="s">
        <v>640</v>
      </c>
      <c r="F381" s="80"/>
    </row>
    <row r="382" spans="1:28">
      <c r="A382" s="69" t="s">
        <v>1113</v>
      </c>
      <c r="C382" s="112" t="s">
        <v>774</v>
      </c>
      <c r="D382" s="61" t="s">
        <v>794</v>
      </c>
      <c r="E382" s="61" t="s">
        <v>1379</v>
      </c>
      <c r="F382" s="77">
        <f>VLOOKUP(C382,'Functional Assignment'!$C$2:$AP$778,'Functional Assignment'!$X$2,)</f>
        <v>0</v>
      </c>
      <c r="G382" s="77">
        <f>IF(VLOOKUP($E382,$D$6:$AN$1139,3,)=0,0,(VLOOKUP($E382,$D$6:$AN$1139,G$2,)/VLOOKUP($E382,$D$6:$AN$1139,3,))*$F382)</f>
        <v>0</v>
      </c>
      <c r="H382" s="77">
        <f>IF(VLOOKUP($E382,$D$6:$AN$1139,3,)=0,0,(VLOOKUP($E382,$D$6:$AN$1139,H$2,)/VLOOKUP($E382,$D$6:$AN$1139,3,))*$F382)</f>
        <v>0</v>
      </c>
      <c r="I382" s="77">
        <f>IF(VLOOKUP($E382,$D$6:$AN$1139,3,)=0,0,(VLOOKUP($E382,$D$6:$AN$1139,I$2,)/VLOOKUP($E382,$D$6:$AN$1139,3,))*$F382)</f>
        <v>0</v>
      </c>
      <c r="J382" s="77">
        <f>IF(VLOOKUP($E382,$D$6:$AN$1139,3,)=0,0,(VLOOKUP($E382,$D$6:$AN$1139,J$2,)/VLOOKUP($E382,$D$6:$AN$1139,3,))*$F382)</f>
        <v>0</v>
      </c>
      <c r="K382" s="77">
        <f>IF(VLOOKUP($E382,$D$6:$AN$1139,3,)=0,0,(VLOOKUP($E382,$D$6:$AN$1139,K$2,)/VLOOKUP($E382,$D$6:$AN$1139,3,))*$F382)</f>
        <v>0</v>
      </c>
      <c r="L382" s="77">
        <f>IF(VLOOKUP($E382,$D$6:$AN$1139,3,)=0,0,(VLOOKUP($E382,$D$6:$AN$1139,L$2,)/VLOOKUP($E382,$D$6:$AN$1139,3,))*$F382)</f>
        <v>0</v>
      </c>
      <c r="M382" s="77">
        <f>IF(VLOOKUP($E382,$D$6:$AN$1139,3,)=0,0,(VLOOKUP($E382,$D$6:$AN$1139,M$2,)/VLOOKUP($E382,$D$6:$AN$1139,3,))*$F382)</f>
        <v>0</v>
      </c>
      <c r="N382" s="77">
        <f>IF(VLOOKUP($E382,$D$6:$AN$1139,3,)=0,0,(VLOOKUP($E382,$D$6:$AN$1139,N$2,)/VLOOKUP($E382,$D$6:$AN$1139,3,))*$F382)</f>
        <v>0</v>
      </c>
      <c r="O382" s="77">
        <f>IF(VLOOKUP($E382,$D$6:$AN$1139,3,)=0,0,(VLOOKUP($E382,$D$6:$AN$1139,O$2,)/VLOOKUP($E382,$D$6:$AN$1139,3,))*$F382)</f>
        <v>0</v>
      </c>
      <c r="P382" s="77">
        <f>IF(VLOOKUP($E382,$D$6:$AN$1139,3,)=0,0,(VLOOKUP($E382,$D$6:$AN$1139,P$2,)/VLOOKUP($E382,$D$6:$AN$1139,3,))*$F382)</f>
        <v>0</v>
      </c>
      <c r="Q382" s="77">
        <f>IF(VLOOKUP($E382,$D$6:$AN$1139,3,)=0,0,(VLOOKUP($E382,$D$6:$AN$1139,Q$2,)/VLOOKUP($E382,$D$6:$AN$1139,3,))*$F382)</f>
        <v>0</v>
      </c>
      <c r="R382" s="77">
        <f>IF(VLOOKUP($E382,$D$6:$AN$1139,3,)=0,0,(VLOOKUP($E382,$D$6:$AN$1139,R$2,)/VLOOKUP($E382,$D$6:$AN$1139,3,))*$F382)</f>
        <v>0</v>
      </c>
      <c r="S382" s="77">
        <f>IF(VLOOKUP($E382,$D$6:$AN$1139,3,)=0,0,(VLOOKUP($E382,$D$6:$AN$1139,S$2,)/VLOOKUP($E382,$D$6:$AN$1139,3,))*$F382)</f>
        <v>0</v>
      </c>
      <c r="T382" s="77">
        <f>IF(VLOOKUP($E382,$D$6:$AN$1139,3,)=0,0,(VLOOKUP($E382,$D$6:$AN$1139,T$2,)/VLOOKUP($E382,$D$6:$AN$1139,3,))*$F382)</f>
        <v>0</v>
      </c>
      <c r="U382" s="77">
        <f>IF(VLOOKUP($E382,$D$6:$AN$1139,3,)=0,0,(VLOOKUP($E382,$D$6:$AN$1139,U$2,)/VLOOKUP($E382,$D$6:$AN$1139,3,))*$F382)</f>
        <v>0</v>
      </c>
      <c r="V382" s="77">
        <f>IF(VLOOKUP($E382,$D$6:$AN$1139,3,)=0,0,(VLOOKUP($E382,$D$6:$AN$1139,V$2,)/VLOOKUP($E382,$D$6:$AN$1139,3,))*$F382)</f>
        <v>0</v>
      </c>
      <c r="W382" s="77">
        <f>IF(VLOOKUP($E382,$D$6:$AN$1139,3,)=0,0,(VLOOKUP($E382,$D$6:$AN$1139,W$2,)/VLOOKUP($E382,$D$6:$AN$1139,3,))*$F382)</f>
        <v>0</v>
      </c>
      <c r="X382" s="63">
        <f>IF(VLOOKUP($E382,$D$6:$AN$1139,3,)=0,0,(VLOOKUP($E382,$D$6:$AN$1139,X$2,)/VLOOKUP($E382,$D$6:$AN$1139,3,))*$F382)</f>
        <v>0</v>
      </c>
      <c r="Y382" s="63">
        <f>IF(VLOOKUP($E382,$D$6:$AN$1139,3,)=0,0,(VLOOKUP($E382,$D$6:$AN$1139,Y$2,)/VLOOKUP($E382,$D$6:$AN$1139,3,))*$F382)</f>
        <v>0</v>
      </c>
      <c r="Z382" s="63">
        <f>IF(VLOOKUP($E382,$D$6:$AN$1139,3,)=0,0,(VLOOKUP($E382,$D$6:$AN$1139,Z$2,)/VLOOKUP($E382,$D$6:$AN$1139,3,))*$F382)</f>
        <v>0</v>
      </c>
      <c r="AA382" s="65">
        <f>SUM(G382:Z382)</f>
        <v>0</v>
      </c>
      <c r="AB382" s="59" t="str">
        <f>IF(ABS(F382-AA382)&lt;0.01,"ok","err")</f>
        <v>ok</v>
      </c>
    </row>
    <row r="383" spans="1:28">
      <c r="A383" s="69" t="s">
        <v>1116</v>
      </c>
      <c r="C383" s="112" t="s">
        <v>774</v>
      </c>
      <c r="D383" s="61" t="s">
        <v>795</v>
      </c>
      <c r="E383" s="61" t="s">
        <v>1377</v>
      </c>
      <c r="F383" s="80">
        <f>VLOOKUP(C383,'Functional Assignment'!$C$2:$AP$778,'Functional Assignment'!$Y$2,)</f>
        <v>0</v>
      </c>
      <c r="G383" s="80">
        <f>IF(VLOOKUP($E383,$D$6:$AN$1139,3,)=0,0,(VLOOKUP($E383,$D$6:$AN$1139,G$2,)/VLOOKUP($E383,$D$6:$AN$1139,3,))*$F383)</f>
        <v>0</v>
      </c>
      <c r="H383" s="80">
        <f>IF(VLOOKUP($E383,$D$6:$AN$1139,3,)=0,0,(VLOOKUP($E383,$D$6:$AN$1139,H$2,)/VLOOKUP($E383,$D$6:$AN$1139,3,))*$F383)</f>
        <v>0</v>
      </c>
      <c r="I383" s="80">
        <f>IF(VLOOKUP($E383,$D$6:$AN$1139,3,)=0,0,(VLOOKUP($E383,$D$6:$AN$1139,I$2,)/VLOOKUP($E383,$D$6:$AN$1139,3,))*$F383)</f>
        <v>0</v>
      </c>
      <c r="J383" s="80">
        <f>IF(VLOOKUP($E383,$D$6:$AN$1139,3,)=0,0,(VLOOKUP($E383,$D$6:$AN$1139,J$2,)/VLOOKUP($E383,$D$6:$AN$1139,3,))*$F383)</f>
        <v>0</v>
      </c>
      <c r="K383" s="80">
        <f>IF(VLOOKUP($E383,$D$6:$AN$1139,3,)=0,0,(VLOOKUP($E383,$D$6:$AN$1139,K$2,)/VLOOKUP($E383,$D$6:$AN$1139,3,))*$F383)</f>
        <v>0</v>
      </c>
      <c r="L383" s="80">
        <f>IF(VLOOKUP($E383,$D$6:$AN$1139,3,)=0,0,(VLOOKUP($E383,$D$6:$AN$1139,L$2,)/VLOOKUP($E383,$D$6:$AN$1139,3,))*$F383)</f>
        <v>0</v>
      </c>
      <c r="M383" s="80">
        <f>IF(VLOOKUP($E383,$D$6:$AN$1139,3,)=0,0,(VLOOKUP($E383,$D$6:$AN$1139,M$2,)/VLOOKUP($E383,$D$6:$AN$1139,3,))*$F383)</f>
        <v>0</v>
      </c>
      <c r="N383" s="80">
        <f>IF(VLOOKUP($E383,$D$6:$AN$1139,3,)=0,0,(VLOOKUP($E383,$D$6:$AN$1139,N$2,)/VLOOKUP($E383,$D$6:$AN$1139,3,))*$F383)</f>
        <v>0</v>
      </c>
      <c r="O383" s="80">
        <f>IF(VLOOKUP($E383,$D$6:$AN$1139,3,)=0,0,(VLOOKUP($E383,$D$6:$AN$1139,O$2,)/VLOOKUP($E383,$D$6:$AN$1139,3,))*$F383)</f>
        <v>0</v>
      </c>
      <c r="P383" s="80">
        <f>IF(VLOOKUP($E383,$D$6:$AN$1139,3,)=0,0,(VLOOKUP($E383,$D$6:$AN$1139,P$2,)/VLOOKUP($E383,$D$6:$AN$1139,3,))*$F383)</f>
        <v>0</v>
      </c>
      <c r="Q383" s="80">
        <f>IF(VLOOKUP($E383,$D$6:$AN$1139,3,)=0,0,(VLOOKUP($E383,$D$6:$AN$1139,Q$2,)/VLOOKUP($E383,$D$6:$AN$1139,3,))*$F383)</f>
        <v>0</v>
      </c>
      <c r="R383" s="80">
        <f>IF(VLOOKUP($E383,$D$6:$AN$1139,3,)=0,0,(VLOOKUP($E383,$D$6:$AN$1139,R$2,)/VLOOKUP($E383,$D$6:$AN$1139,3,))*$F383)</f>
        <v>0</v>
      </c>
      <c r="S383" s="80">
        <f>IF(VLOOKUP($E383,$D$6:$AN$1139,3,)=0,0,(VLOOKUP($E383,$D$6:$AN$1139,S$2,)/VLOOKUP($E383,$D$6:$AN$1139,3,))*$F383)</f>
        <v>0</v>
      </c>
      <c r="T383" s="80">
        <f>IF(VLOOKUP($E383,$D$6:$AN$1139,3,)=0,0,(VLOOKUP($E383,$D$6:$AN$1139,T$2,)/VLOOKUP($E383,$D$6:$AN$1139,3,))*$F383)</f>
        <v>0</v>
      </c>
      <c r="U383" s="80">
        <f>IF(VLOOKUP($E383,$D$6:$AN$1139,3,)=0,0,(VLOOKUP($E383,$D$6:$AN$1139,U$2,)/VLOOKUP($E383,$D$6:$AN$1139,3,))*$F383)</f>
        <v>0</v>
      </c>
      <c r="V383" s="80">
        <f>IF(VLOOKUP($E383,$D$6:$AN$1139,3,)=0,0,(VLOOKUP($E383,$D$6:$AN$1139,V$2,)/VLOOKUP($E383,$D$6:$AN$1139,3,))*$F383)</f>
        <v>0</v>
      </c>
      <c r="W383" s="80">
        <f>IF(VLOOKUP($E383,$D$6:$AN$1139,3,)=0,0,(VLOOKUP($E383,$D$6:$AN$1139,W$2,)/VLOOKUP($E383,$D$6:$AN$1139,3,))*$F383)</f>
        <v>0</v>
      </c>
      <c r="X383" s="64">
        <f>IF(VLOOKUP($E383,$D$6:$AN$1139,3,)=0,0,(VLOOKUP($E383,$D$6:$AN$1139,X$2,)/VLOOKUP($E383,$D$6:$AN$1139,3,))*$F383)</f>
        <v>0</v>
      </c>
      <c r="Y383" s="64">
        <f>IF(VLOOKUP($E383,$D$6:$AN$1139,3,)=0,0,(VLOOKUP($E383,$D$6:$AN$1139,Y$2,)/VLOOKUP($E383,$D$6:$AN$1139,3,))*$F383)</f>
        <v>0</v>
      </c>
      <c r="Z383" s="64">
        <f>IF(VLOOKUP($E383,$D$6:$AN$1139,3,)=0,0,(VLOOKUP($E383,$D$6:$AN$1139,Z$2,)/VLOOKUP($E383,$D$6:$AN$1139,3,))*$F383)</f>
        <v>0</v>
      </c>
      <c r="AA383" s="64">
        <f>SUM(G383:Z383)</f>
        <v>0</v>
      </c>
      <c r="AB383" s="59" t="str">
        <f>IF(ABS(F383-AA383)&lt;0.01,"ok","err")</f>
        <v>ok</v>
      </c>
    </row>
    <row r="384" spans="1:28">
      <c r="A384" s="61" t="s">
        <v>721</v>
      </c>
      <c r="D384" s="61" t="s">
        <v>796</v>
      </c>
      <c r="F384" s="77">
        <f t="shared" ref="F384:P384" si="72">F382+F383</f>
        <v>0</v>
      </c>
      <c r="G384" s="77">
        <f t="shared" si="72"/>
        <v>0</v>
      </c>
      <c r="H384" s="77">
        <f t="shared" si="72"/>
        <v>0</v>
      </c>
      <c r="I384" s="77">
        <f t="shared" si="72"/>
        <v>0</v>
      </c>
      <c r="J384" s="77">
        <f t="shared" si="72"/>
        <v>0</v>
      </c>
      <c r="K384" s="77">
        <f t="shared" si="72"/>
        <v>0</v>
      </c>
      <c r="L384" s="77">
        <f t="shared" si="72"/>
        <v>0</v>
      </c>
      <c r="M384" s="77">
        <f t="shared" si="72"/>
        <v>0</v>
      </c>
      <c r="N384" s="77">
        <f t="shared" si="72"/>
        <v>0</v>
      </c>
      <c r="O384" s="77">
        <f>O382+O383</f>
        <v>0</v>
      </c>
      <c r="P384" s="77">
        <f t="shared" si="72"/>
        <v>0</v>
      </c>
      <c r="Q384" s="77">
        <f t="shared" ref="Q384:Z384" si="73">Q382+Q383</f>
        <v>0</v>
      </c>
      <c r="R384" s="77">
        <f t="shared" si="73"/>
        <v>0</v>
      </c>
      <c r="S384" s="77">
        <f t="shared" si="73"/>
        <v>0</v>
      </c>
      <c r="T384" s="77">
        <f t="shared" si="73"/>
        <v>0</v>
      </c>
      <c r="U384" s="77">
        <f t="shared" si="73"/>
        <v>0</v>
      </c>
      <c r="V384" s="77">
        <f t="shared" si="73"/>
        <v>0</v>
      </c>
      <c r="W384" s="77">
        <f t="shared" si="73"/>
        <v>0</v>
      </c>
      <c r="X384" s="63">
        <f t="shared" si="73"/>
        <v>0</v>
      </c>
      <c r="Y384" s="63">
        <f t="shared" si="73"/>
        <v>0</v>
      </c>
      <c r="Z384" s="63">
        <f t="shared" si="73"/>
        <v>0</v>
      </c>
      <c r="AA384" s="65">
        <f>SUM(G384:Z384)</f>
        <v>0</v>
      </c>
      <c r="AB384" s="59" t="str">
        <f>IF(ABS(F384-AA384)&lt;0.01,"ok","err")</f>
        <v>ok</v>
      </c>
    </row>
    <row r="385" spans="1:28">
      <c r="F385" s="80"/>
    </row>
    <row r="386" spans="1:28" ht="15">
      <c r="A386" s="66" t="s">
        <v>356</v>
      </c>
      <c r="F386" s="80"/>
    </row>
    <row r="387" spans="1:28">
      <c r="A387" s="69" t="s">
        <v>1116</v>
      </c>
      <c r="C387" s="112" t="s">
        <v>774</v>
      </c>
      <c r="D387" s="61" t="s">
        <v>797</v>
      </c>
      <c r="E387" s="61" t="s">
        <v>1118</v>
      </c>
      <c r="F387" s="77">
        <f>VLOOKUP(C387,'Functional Assignment'!$C$2:$AP$778,'Functional Assignment'!$Z$2,)</f>
        <v>0</v>
      </c>
      <c r="G387" s="77">
        <f>IF(VLOOKUP($E387,$D$6:$AN$1139,3,)=0,0,(VLOOKUP($E387,$D$6:$AN$1139,G$2,)/VLOOKUP($E387,$D$6:$AN$1139,3,))*$F387)</f>
        <v>0</v>
      </c>
      <c r="H387" s="77">
        <f>IF(VLOOKUP($E387,$D$6:$AN$1139,3,)=0,0,(VLOOKUP($E387,$D$6:$AN$1139,H$2,)/VLOOKUP($E387,$D$6:$AN$1139,3,))*$F387)</f>
        <v>0</v>
      </c>
      <c r="I387" s="77">
        <f>IF(VLOOKUP($E387,$D$6:$AN$1139,3,)=0,0,(VLOOKUP($E387,$D$6:$AN$1139,I$2,)/VLOOKUP($E387,$D$6:$AN$1139,3,))*$F387)</f>
        <v>0</v>
      </c>
      <c r="J387" s="77">
        <f>IF(VLOOKUP($E387,$D$6:$AN$1139,3,)=0,0,(VLOOKUP($E387,$D$6:$AN$1139,J$2,)/VLOOKUP($E387,$D$6:$AN$1139,3,))*$F387)</f>
        <v>0</v>
      </c>
      <c r="K387" s="77">
        <f>IF(VLOOKUP($E387,$D$6:$AN$1139,3,)=0,0,(VLOOKUP($E387,$D$6:$AN$1139,K$2,)/VLOOKUP($E387,$D$6:$AN$1139,3,))*$F387)</f>
        <v>0</v>
      </c>
      <c r="L387" s="77">
        <f>IF(VLOOKUP($E387,$D$6:$AN$1139,3,)=0,0,(VLOOKUP($E387,$D$6:$AN$1139,L$2,)/VLOOKUP($E387,$D$6:$AN$1139,3,))*$F387)</f>
        <v>0</v>
      </c>
      <c r="M387" s="77">
        <f>IF(VLOOKUP($E387,$D$6:$AN$1139,3,)=0,0,(VLOOKUP($E387,$D$6:$AN$1139,M$2,)/VLOOKUP($E387,$D$6:$AN$1139,3,))*$F387)</f>
        <v>0</v>
      </c>
      <c r="N387" s="77">
        <f>IF(VLOOKUP($E387,$D$6:$AN$1139,3,)=0,0,(VLOOKUP($E387,$D$6:$AN$1139,N$2,)/VLOOKUP($E387,$D$6:$AN$1139,3,))*$F387)</f>
        <v>0</v>
      </c>
      <c r="O387" s="77">
        <f>IF(VLOOKUP($E387,$D$6:$AN$1139,3,)=0,0,(VLOOKUP($E387,$D$6:$AN$1139,O$2,)/VLOOKUP($E387,$D$6:$AN$1139,3,))*$F387)</f>
        <v>0</v>
      </c>
      <c r="P387" s="77">
        <f>IF(VLOOKUP($E387,$D$6:$AN$1139,3,)=0,0,(VLOOKUP($E387,$D$6:$AN$1139,P$2,)/VLOOKUP($E387,$D$6:$AN$1139,3,))*$F387)</f>
        <v>0</v>
      </c>
      <c r="Q387" s="77">
        <f>IF(VLOOKUP($E387,$D$6:$AN$1139,3,)=0,0,(VLOOKUP($E387,$D$6:$AN$1139,Q$2,)/VLOOKUP($E387,$D$6:$AN$1139,3,))*$F387)</f>
        <v>0</v>
      </c>
      <c r="R387" s="77">
        <f>IF(VLOOKUP($E387,$D$6:$AN$1139,3,)=0,0,(VLOOKUP($E387,$D$6:$AN$1139,R$2,)/VLOOKUP($E387,$D$6:$AN$1139,3,))*$F387)</f>
        <v>0</v>
      </c>
      <c r="S387" s="77">
        <f>IF(VLOOKUP($E387,$D$6:$AN$1139,3,)=0,0,(VLOOKUP($E387,$D$6:$AN$1139,S$2,)/VLOOKUP($E387,$D$6:$AN$1139,3,))*$F387)</f>
        <v>0</v>
      </c>
      <c r="T387" s="77">
        <f>IF(VLOOKUP($E387,$D$6:$AN$1139,3,)=0,0,(VLOOKUP($E387,$D$6:$AN$1139,T$2,)/VLOOKUP($E387,$D$6:$AN$1139,3,))*$F387)</f>
        <v>0</v>
      </c>
      <c r="U387" s="77">
        <f>IF(VLOOKUP($E387,$D$6:$AN$1139,3,)=0,0,(VLOOKUP($E387,$D$6:$AN$1139,U$2,)/VLOOKUP($E387,$D$6:$AN$1139,3,))*$F387)</f>
        <v>0</v>
      </c>
      <c r="V387" s="77">
        <f>IF(VLOOKUP($E387,$D$6:$AN$1139,3,)=0,0,(VLOOKUP($E387,$D$6:$AN$1139,V$2,)/VLOOKUP($E387,$D$6:$AN$1139,3,))*$F387)</f>
        <v>0</v>
      </c>
      <c r="W387" s="77">
        <f>IF(VLOOKUP($E387,$D$6:$AN$1139,3,)=0,0,(VLOOKUP($E387,$D$6:$AN$1139,W$2,)/VLOOKUP($E387,$D$6:$AN$1139,3,))*$F387)</f>
        <v>0</v>
      </c>
      <c r="X387" s="63">
        <f>IF(VLOOKUP($E387,$D$6:$AN$1139,3,)=0,0,(VLOOKUP($E387,$D$6:$AN$1139,X$2,)/VLOOKUP($E387,$D$6:$AN$1139,3,))*$F387)</f>
        <v>0</v>
      </c>
      <c r="Y387" s="63">
        <f>IF(VLOOKUP($E387,$D$6:$AN$1139,3,)=0,0,(VLOOKUP($E387,$D$6:$AN$1139,Y$2,)/VLOOKUP($E387,$D$6:$AN$1139,3,))*$F387)</f>
        <v>0</v>
      </c>
      <c r="Z387" s="63">
        <f>IF(VLOOKUP($E387,$D$6:$AN$1139,3,)=0,0,(VLOOKUP($E387,$D$6:$AN$1139,Z$2,)/VLOOKUP($E387,$D$6:$AN$1139,3,))*$F387)</f>
        <v>0</v>
      </c>
      <c r="AA387" s="65">
        <f>SUM(G387:Z387)</f>
        <v>0</v>
      </c>
      <c r="AB387" s="59" t="str">
        <f>IF(ABS(F387-AA387)&lt;0.01,"ok","err")</f>
        <v>ok</v>
      </c>
    </row>
    <row r="388" spans="1:28">
      <c r="A388" s="69"/>
      <c r="C388" s="112"/>
      <c r="F388" s="80"/>
      <c r="AB388" s="59"/>
    </row>
    <row r="389" spans="1:28" hidden="1">
      <c r="F389" s="80">
        <v>-481.11596323706613</v>
      </c>
      <c r="G389" s="61">
        <v>-282.97749498118196</v>
      </c>
      <c r="H389" s="61">
        <v>-81.183507636622537</v>
      </c>
      <c r="I389" s="61">
        <v>0</v>
      </c>
      <c r="J389" s="61">
        <v>-86.606165658267514</v>
      </c>
      <c r="K389" s="61">
        <v>0</v>
      </c>
      <c r="L389" s="61">
        <v>-1.6617745370208263</v>
      </c>
      <c r="M389" s="61">
        <v>0</v>
      </c>
      <c r="N389" s="61">
        <v>-26.887646721466677</v>
      </c>
      <c r="O389" s="61">
        <v>0</v>
      </c>
      <c r="P389" s="61">
        <v>0</v>
      </c>
      <c r="Q389" s="61">
        <v>0</v>
      </c>
      <c r="R389" s="61">
        <v>0</v>
      </c>
      <c r="S389" s="61">
        <v>0</v>
      </c>
      <c r="T389" s="61">
        <v>-0.14048586126522331</v>
      </c>
      <c r="U389" s="61">
        <v>-0.66586449312009954</v>
      </c>
      <c r="V389" s="61">
        <v>0</v>
      </c>
      <c r="W389" s="61">
        <v>-0.99302334812130444</v>
      </c>
      <c r="AA389" s="45">
        <v>-482.10898658518755</v>
      </c>
    </row>
    <row r="390" spans="1:28" ht="15">
      <c r="A390" s="66" t="s">
        <v>355</v>
      </c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63"/>
      <c r="Y390" s="63"/>
      <c r="Z390" s="63"/>
      <c r="AA390" s="65"/>
    </row>
    <row r="391" spans="1:28">
      <c r="A391" s="69" t="s">
        <v>1116</v>
      </c>
      <c r="C391" s="112" t="s">
        <v>774</v>
      </c>
      <c r="D391" s="61" t="s">
        <v>798</v>
      </c>
      <c r="E391" s="61" t="s">
        <v>1119</v>
      </c>
      <c r="F391" s="77">
        <f>VLOOKUP(C391,'Functional Assignment'!$C$2:$AP$778,'Functional Assignment'!$AA$2,)</f>
        <v>0</v>
      </c>
      <c r="G391" s="77">
        <f>IF(VLOOKUP($E391,$D$6:$AN$1139,3,)=0,0,(VLOOKUP($E391,$D$6:$AN$1139,G$2,)/VLOOKUP($E391,$D$6:$AN$1139,3,))*$F391)</f>
        <v>0</v>
      </c>
      <c r="H391" s="77">
        <f>IF(VLOOKUP($E391,$D$6:$AN$1139,3,)=0,0,(VLOOKUP($E391,$D$6:$AN$1139,H$2,)/VLOOKUP($E391,$D$6:$AN$1139,3,))*$F391)</f>
        <v>0</v>
      </c>
      <c r="I391" s="77">
        <f>IF(VLOOKUP($E391,$D$6:$AN$1139,3,)=0,0,(VLOOKUP($E391,$D$6:$AN$1139,I$2,)/VLOOKUP($E391,$D$6:$AN$1139,3,))*$F391)</f>
        <v>0</v>
      </c>
      <c r="J391" s="77">
        <f>IF(VLOOKUP($E391,$D$6:$AN$1139,3,)=0,0,(VLOOKUP($E391,$D$6:$AN$1139,J$2,)/VLOOKUP($E391,$D$6:$AN$1139,3,))*$F391)</f>
        <v>0</v>
      </c>
      <c r="K391" s="77">
        <f>IF(VLOOKUP($E391,$D$6:$AN$1139,3,)=0,0,(VLOOKUP($E391,$D$6:$AN$1139,K$2,)/VLOOKUP($E391,$D$6:$AN$1139,3,))*$F391)</f>
        <v>0</v>
      </c>
      <c r="L391" s="77">
        <f>IF(VLOOKUP($E391,$D$6:$AN$1139,3,)=0,0,(VLOOKUP($E391,$D$6:$AN$1139,L$2,)/VLOOKUP($E391,$D$6:$AN$1139,3,))*$F391)</f>
        <v>0</v>
      </c>
      <c r="M391" s="77">
        <f>IF(VLOOKUP($E391,$D$6:$AN$1139,3,)=0,0,(VLOOKUP($E391,$D$6:$AN$1139,M$2,)/VLOOKUP($E391,$D$6:$AN$1139,3,))*$F391)</f>
        <v>0</v>
      </c>
      <c r="N391" s="77">
        <f>IF(VLOOKUP($E391,$D$6:$AN$1139,3,)=0,0,(VLOOKUP($E391,$D$6:$AN$1139,N$2,)/VLOOKUP($E391,$D$6:$AN$1139,3,))*$F391)</f>
        <v>0</v>
      </c>
      <c r="O391" s="77">
        <f>IF(VLOOKUP($E391,$D$6:$AN$1139,3,)=0,0,(VLOOKUP($E391,$D$6:$AN$1139,O$2,)/VLOOKUP($E391,$D$6:$AN$1139,3,))*$F391)</f>
        <v>0</v>
      </c>
      <c r="P391" s="77">
        <f>IF(VLOOKUP($E391,$D$6:$AN$1139,3,)=0,0,(VLOOKUP($E391,$D$6:$AN$1139,P$2,)/VLOOKUP($E391,$D$6:$AN$1139,3,))*$F391)</f>
        <v>0</v>
      </c>
      <c r="Q391" s="77">
        <f>IF(VLOOKUP($E391,$D$6:$AN$1139,3,)=0,0,(VLOOKUP($E391,$D$6:$AN$1139,Q$2,)/VLOOKUP($E391,$D$6:$AN$1139,3,))*$F391)</f>
        <v>0</v>
      </c>
      <c r="R391" s="77">
        <f>IF(VLOOKUP($E391,$D$6:$AN$1139,3,)=0,0,(VLOOKUP($E391,$D$6:$AN$1139,R$2,)/VLOOKUP($E391,$D$6:$AN$1139,3,))*$F391)</f>
        <v>0</v>
      </c>
      <c r="S391" s="77">
        <f>IF(VLOOKUP($E391,$D$6:$AN$1139,3,)=0,0,(VLOOKUP($E391,$D$6:$AN$1139,S$2,)/VLOOKUP($E391,$D$6:$AN$1139,3,))*$F391)</f>
        <v>0</v>
      </c>
      <c r="T391" s="77">
        <f>IF(VLOOKUP($E391,$D$6:$AN$1139,3,)=0,0,(VLOOKUP($E391,$D$6:$AN$1139,T$2,)/VLOOKUP($E391,$D$6:$AN$1139,3,))*$F391)</f>
        <v>0</v>
      </c>
      <c r="U391" s="77">
        <f>IF(VLOOKUP($E391,$D$6:$AN$1139,3,)=0,0,(VLOOKUP($E391,$D$6:$AN$1139,U$2,)/VLOOKUP($E391,$D$6:$AN$1139,3,))*$F391)</f>
        <v>0</v>
      </c>
      <c r="V391" s="77">
        <f>IF(VLOOKUP($E391,$D$6:$AN$1139,3,)=0,0,(VLOOKUP($E391,$D$6:$AN$1139,V$2,)/VLOOKUP($E391,$D$6:$AN$1139,3,))*$F391)</f>
        <v>0</v>
      </c>
      <c r="W391" s="77">
        <f>IF(VLOOKUP($E391,$D$6:$AN$1139,3,)=0,0,(VLOOKUP($E391,$D$6:$AN$1139,W$2,)/VLOOKUP($E391,$D$6:$AN$1139,3,))*$F391)</f>
        <v>0</v>
      </c>
      <c r="X391" s="63">
        <f>IF(VLOOKUP($E391,$D$6:$AN$1139,3,)=0,0,(VLOOKUP($E391,$D$6:$AN$1139,X$2,)/VLOOKUP($E391,$D$6:$AN$1139,3,))*$F391)</f>
        <v>0</v>
      </c>
      <c r="Y391" s="63">
        <f>IF(VLOOKUP($E391,$D$6:$AN$1139,3,)=0,0,(VLOOKUP($E391,$D$6:$AN$1139,Y$2,)/VLOOKUP($E391,$D$6:$AN$1139,3,))*$F391)</f>
        <v>0</v>
      </c>
      <c r="Z391" s="63">
        <f>IF(VLOOKUP($E391,$D$6:$AN$1139,3,)=0,0,(VLOOKUP($E391,$D$6:$AN$1139,Z$2,)/VLOOKUP($E391,$D$6:$AN$1139,3,))*$F391)</f>
        <v>0</v>
      </c>
      <c r="AA391" s="65">
        <f>SUM(G391:Z391)</f>
        <v>0</v>
      </c>
      <c r="AB391" s="59" t="str">
        <f>IF(ABS(F391-AA391)&lt;0.01,"ok","err")</f>
        <v>ok</v>
      </c>
    </row>
    <row r="392" spans="1:28">
      <c r="F392" s="80"/>
    </row>
    <row r="393" spans="1:28" ht="15">
      <c r="A393" s="66" t="s">
        <v>376</v>
      </c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63"/>
      <c r="Y393" s="63"/>
      <c r="Z393" s="63"/>
      <c r="AA393" s="65"/>
    </row>
    <row r="394" spans="1:28">
      <c r="A394" s="69" t="s">
        <v>1116</v>
      </c>
      <c r="C394" s="112" t="s">
        <v>774</v>
      </c>
      <c r="D394" s="61" t="s">
        <v>799</v>
      </c>
      <c r="E394" s="61" t="s">
        <v>1120</v>
      </c>
      <c r="F394" s="77">
        <f>VLOOKUP(C394,'Functional Assignment'!$C$2:$AP$778,'Functional Assignment'!$AB$2,)</f>
        <v>0</v>
      </c>
      <c r="G394" s="77">
        <f>IF(VLOOKUP($E394,$D$6:$AN$1139,3,)=0,0,(VLOOKUP($E394,$D$6:$AN$1139,G$2,)/VLOOKUP($E394,$D$6:$AN$1139,3,))*$F394)</f>
        <v>0</v>
      </c>
      <c r="H394" s="77">
        <f>IF(VLOOKUP($E394,$D$6:$AN$1139,3,)=0,0,(VLOOKUP($E394,$D$6:$AN$1139,H$2,)/VLOOKUP($E394,$D$6:$AN$1139,3,))*$F394)</f>
        <v>0</v>
      </c>
      <c r="I394" s="77">
        <f>IF(VLOOKUP($E394,$D$6:$AN$1139,3,)=0,0,(VLOOKUP($E394,$D$6:$AN$1139,I$2,)/VLOOKUP($E394,$D$6:$AN$1139,3,))*$F394)</f>
        <v>0</v>
      </c>
      <c r="J394" s="77">
        <f>IF(VLOOKUP($E394,$D$6:$AN$1139,3,)=0,0,(VLOOKUP($E394,$D$6:$AN$1139,J$2,)/VLOOKUP($E394,$D$6:$AN$1139,3,))*$F394)</f>
        <v>0</v>
      </c>
      <c r="K394" s="77">
        <f>IF(VLOOKUP($E394,$D$6:$AN$1139,3,)=0,0,(VLOOKUP($E394,$D$6:$AN$1139,K$2,)/VLOOKUP($E394,$D$6:$AN$1139,3,))*$F394)</f>
        <v>0</v>
      </c>
      <c r="L394" s="77">
        <f>IF(VLOOKUP($E394,$D$6:$AN$1139,3,)=0,0,(VLOOKUP($E394,$D$6:$AN$1139,L$2,)/VLOOKUP($E394,$D$6:$AN$1139,3,))*$F394)</f>
        <v>0</v>
      </c>
      <c r="M394" s="77">
        <f>IF(VLOOKUP($E394,$D$6:$AN$1139,3,)=0,0,(VLOOKUP($E394,$D$6:$AN$1139,M$2,)/VLOOKUP($E394,$D$6:$AN$1139,3,))*$F394)</f>
        <v>0</v>
      </c>
      <c r="N394" s="77">
        <f>IF(VLOOKUP($E394,$D$6:$AN$1139,3,)=0,0,(VLOOKUP($E394,$D$6:$AN$1139,N$2,)/VLOOKUP($E394,$D$6:$AN$1139,3,))*$F394)</f>
        <v>0</v>
      </c>
      <c r="O394" s="77">
        <f>IF(VLOOKUP($E394,$D$6:$AN$1139,3,)=0,0,(VLOOKUP($E394,$D$6:$AN$1139,O$2,)/VLOOKUP($E394,$D$6:$AN$1139,3,))*$F394)</f>
        <v>0</v>
      </c>
      <c r="P394" s="77">
        <f>IF(VLOOKUP($E394,$D$6:$AN$1139,3,)=0,0,(VLOOKUP($E394,$D$6:$AN$1139,P$2,)/VLOOKUP($E394,$D$6:$AN$1139,3,))*$F394)</f>
        <v>0</v>
      </c>
      <c r="Q394" s="77">
        <f>IF(VLOOKUP($E394,$D$6:$AN$1139,3,)=0,0,(VLOOKUP($E394,$D$6:$AN$1139,Q$2,)/VLOOKUP($E394,$D$6:$AN$1139,3,))*$F394)</f>
        <v>0</v>
      </c>
      <c r="R394" s="77">
        <f>IF(VLOOKUP($E394,$D$6:$AN$1139,3,)=0,0,(VLOOKUP($E394,$D$6:$AN$1139,R$2,)/VLOOKUP($E394,$D$6:$AN$1139,3,))*$F394)</f>
        <v>0</v>
      </c>
      <c r="S394" s="77">
        <f>IF(VLOOKUP($E394,$D$6:$AN$1139,3,)=0,0,(VLOOKUP($E394,$D$6:$AN$1139,S$2,)/VLOOKUP($E394,$D$6:$AN$1139,3,))*$F394)</f>
        <v>0</v>
      </c>
      <c r="T394" s="77">
        <f>IF(VLOOKUP($E394,$D$6:$AN$1139,3,)=0,0,(VLOOKUP($E394,$D$6:$AN$1139,T$2,)/VLOOKUP($E394,$D$6:$AN$1139,3,))*$F394)</f>
        <v>0</v>
      </c>
      <c r="U394" s="77">
        <f>IF(VLOOKUP($E394,$D$6:$AN$1139,3,)=0,0,(VLOOKUP($E394,$D$6:$AN$1139,U$2,)/VLOOKUP($E394,$D$6:$AN$1139,3,))*$F394)</f>
        <v>0</v>
      </c>
      <c r="V394" s="77">
        <f>IF(VLOOKUP($E394,$D$6:$AN$1139,3,)=0,0,(VLOOKUP($E394,$D$6:$AN$1139,V$2,)/VLOOKUP($E394,$D$6:$AN$1139,3,))*$F394)</f>
        <v>0</v>
      </c>
      <c r="W394" s="77">
        <f>IF(VLOOKUP($E394,$D$6:$AN$1139,3,)=0,0,(VLOOKUP($E394,$D$6:$AN$1139,W$2,)/VLOOKUP($E394,$D$6:$AN$1139,3,))*$F394)</f>
        <v>0</v>
      </c>
      <c r="X394" s="63">
        <f>IF(VLOOKUP($E394,$D$6:$AN$1139,3,)=0,0,(VLOOKUP($E394,$D$6:$AN$1139,X$2,)/VLOOKUP($E394,$D$6:$AN$1139,3,))*$F394)</f>
        <v>0</v>
      </c>
      <c r="Y394" s="63">
        <f>IF(VLOOKUP($E394,$D$6:$AN$1139,3,)=0,0,(VLOOKUP($E394,$D$6:$AN$1139,Y$2,)/VLOOKUP($E394,$D$6:$AN$1139,3,))*$F394)</f>
        <v>0</v>
      </c>
      <c r="Z394" s="63">
        <f>IF(VLOOKUP($E394,$D$6:$AN$1139,3,)=0,0,(VLOOKUP($E394,$D$6:$AN$1139,Z$2,)/VLOOKUP($E394,$D$6:$AN$1139,3,))*$F394)</f>
        <v>0</v>
      </c>
      <c r="AA394" s="65">
        <f>SUM(G394:Z394)</f>
        <v>0</v>
      </c>
      <c r="AB394" s="59" t="str">
        <f>IF(ABS(F394-AA394)&lt;0.01,"ok","err")</f>
        <v>ok</v>
      </c>
    </row>
    <row r="395" spans="1:28">
      <c r="F395" s="80"/>
    </row>
    <row r="396" spans="1:28" ht="15">
      <c r="A396" s="66" t="s">
        <v>1047</v>
      </c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63"/>
      <c r="Y396" s="63"/>
      <c r="Z396" s="63"/>
      <c r="AA396" s="65"/>
    </row>
    <row r="397" spans="1:28">
      <c r="A397" s="69" t="s">
        <v>1116</v>
      </c>
      <c r="C397" s="112" t="s">
        <v>774</v>
      </c>
      <c r="D397" s="61" t="s">
        <v>800</v>
      </c>
      <c r="E397" s="61" t="s">
        <v>1121</v>
      </c>
      <c r="F397" s="77">
        <f>VLOOKUP(C397,'Functional Assignment'!$C$2:$AP$778,'Functional Assignment'!$AC$2,)</f>
        <v>0</v>
      </c>
      <c r="G397" s="77">
        <f>IF(VLOOKUP($E397,$D$6:$AN$1139,3,)=0,0,(VLOOKUP($E397,$D$6:$AN$1139,G$2,)/VLOOKUP($E397,$D$6:$AN$1139,3,))*$F397)</f>
        <v>0</v>
      </c>
      <c r="H397" s="77">
        <f>IF(VLOOKUP($E397,$D$6:$AN$1139,3,)=0,0,(VLOOKUP($E397,$D$6:$AN$1139,H$2,)/VLOOKUP($E397,$D$6:$AN$1139,3,))*$F397)</f>
        <v>0</v>
      </c>
      <c r="I397" s="77">
        <f>IF(VLOOKUP($E397,$D$6:$AN$1139,3,)=0,0,(VLOOKUP($E397,$D$6:$AN$1139,I$2,)/VLOOKUP($E397,$D$6:$AN$1139,3,))*$F397)</f>
        <v>0</v>
      </c>
      <c r="J397" s="77">
        <f>IF(VLOOKUP($E397,$D$6:$AN$1139,3,)=0,0,(VLOOKUP($E397,$D$6:$AN$1139,J$2,)/VLOOKUP($E397,$D$6:$AN$1139,3,))*$F397)</f>
        <v>0</v>
      </c>
      <c r="K397" s="77">
        <f>IF(VLOOKUP($E397,$D$6:$AN$1139,3,)=0,0,(VLOOKUP($E397,$D$6:$AN$1139,K$2,)/VLOOKUP($E397,$D$6:$AN$1139,3,))*$F397)</f>
        <v>0</v>
      </c>
      <c r="L397" s="77">
        <f>IF(VLOOKUP($E397,$D$6:$AN$1139,3,)=0,0,(VLOOKUP($E397,$D$6:$AN$1139,L$2,)/VLOOKUP($E397,$D$6:$AN$1139,3,))*$F397)</f>
        <v>0</v>
      </c>
      <c r="M397" s="77">
        <f>IF(VLOOKUP($E397,$D$6:$AN$1139,3,)=0,0,(VLOOKUP($E397,$D$6:$AN$1139,M$2,)/VLOOKUP($E397,$D$6:$AN$1139,3,))*$F397)</f>
        <v>0</v>
      </c>
      <c r="N397" s="77">
        <f>IF(VLOOKUP($E397,$D$6:$AN$1139,3,)=0,0,(VLOOKUP($E397,$D$6:$AN$1139,N$2,)/VLOOKUP($E397,$D$6:$AN$1139,3,))*$F397)</f>
        <v>0</v>
      </c>
      <c r="O397" s="77">
        <f>IF(VLOOKUP($E397,$D$6:$AN$1139,3,)=0,0,(VLOOKUP($E397,$D$6:$AN$1139,O$2,)/VLOOKUP($E397,$D$6:$AN$1139,3,))*$F397)</f>
        <v>0</v>
      </c>
      <c r="P397" s="77">
        <f>IF(VLOOKUP($E397,$D$6:$AN$1139,3,)=0,0,(VLOOKUP($E397,$D$6:$AN$1139,P$2,)/VLOOKUP($E397,$D$6:$AN$1139,3,))*$F397)</f>
        <v>0</v>
      </c>
      <c r="Q397" s="77">
        <f>IF(VLOOKUP($E397,$D$6:$AN$1139,3,)=0,0,(VLOOKUP($E397,$D$6:$AN$1139,Q$2,)/VLOOKUP($E397,$D$6:$AN$1139,3,))*$F397)</f>
        <v>0</v>
      </c>
      <c r="R397" s="77">
        <f>IF(VLOOKUP($E397,$D$6:$AN$1139,3,)=0,0,(VLOOKUP($E397,$D$6:$AN$1139,R$2,)/VLOOKUP($E397,$D$6:$AN$1139,3,))*$F397)</f>
        <v>0</v>
      </c>
      <c r="S397" s="77">
        <f>IF(VLOOKUP($E397,$D$6:$AN$1139,3,)=0,0,(VLOOKUP($E397,$D$6:$AN$1139,S$2,)/VLOOKUP($E397,$D$6:$AN$1139,3,))*$F397)</f>
        <v>0</v>
      </c>
      <c r="T397" s="77">
        <f>IF(VLOOKUP($E397,$D$6:$AN$1139,3,)=0,0,(VLOOKUP($E397,$D$6:$AN$1139,T$2,)/VLOOKUP($E397,$D$6:$AN$1139,3,))*$F397)</f>
        <v>0</v>
      </c>
      <c r="U397" s="77">
        <f>IF(VLOOKUP($E397,$D$6:$AN$1139,3,)=0,0,(VLOOKUP($E397,$D$6:$AN$1139,U$2,)/VLOOKUP($E397,$D$6:$AN$1139,3,))*$F397)</f>
        <v>0</v>
      </c>
      <c r="V397" s="77">
        <f>IF(VLOOKUP($E397,$D$6:$AN$1139,3,)=0,0,(VLOOKUP($E397,$D$6:$AN$1139,V$2,)/VLOOKUP($E397,$D$6:$AN$1139,3,))*$F397)</f>
        <v>0</v>
      </c>
      <c r="W397" s="77">
        <f>IF(VLOOKUP($E397,$D$6:$AN$1139,3,)=0,0,(VLOOKUP($E397,$D$6:$AN$1139,W$2,)/VLOOKUP($E397,$D$6:$AN$1139,3,))*$F397)</f>
        <v>0</v>
      </c>
      <c r="X397" s="63">
        <f>IF(VLOOKUP($E397,$D$6:$AN$1139,3,)=0,0,(VLOOKUP($E397,$D$6:$AN$1139,X$2,)/VLOOKUP($E397,$D$6:$AN$1139,3,))*$F397)</f>
        <v>0</v>
      </c>
      <c r="Y397" s="63">
        <f>IF(VLOOKUP($E397,$D$6:$AN$1139,3,)=0,0,(VLOOKUP($E397,$D$6:$AN$1139,Y$2,)/VLOOKUP($E397,$D$6:$AN$1139,3,))*$F397)</f>
        <v>0</v>
      </c>
      <c r="Z397" s="63">
        <f>IF(VLOOKUP($E397,$D$6:$AN$1139,3,)=0,0,(VLOOKUP($E397,$D$6:$AN$1139,Z$2,)/VLOOKUP($E397,$D$6:$AN$1139,3,))*$F397)</f>
        <v>0</v>
      </c>
      <c r="AA397" s="65">
        <f>SUM(G397:Z397)</f>
        <v>0</v>
      </c>
      <c r="AB397" s="59" t="str">
        <f>IF(ABS(F397-AA397)&lt;0.01,"ok","err")</f>
        <v>ok</v>
      </c>
    </row>
    <row r="398" spans="1:28">
      <c r="F398" s="80"/>
    </row>
    <row r="399" spans="1:28" ht="15">
      <c r="A399" s="66" t="s">
        <v>353</v>
      </c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63"/>
      <c r="Y399" s="63"/>
      <c r="Z399" s="63"/>
      <c r="AA399" s="65"/>
    </row>
    <row r="400" spans="1:28">
      <c r="A400" s="69" t="s">
        <v>1116</v>
      </c>
      <c r="C400" s="112" t="s">
        <v>774</v>
      </c>
      <c r="D400" s="61" t="s">
        <v>801</v>
      </c>
      <c r="E400" s="61" t="s">
        <v>1121</v>
      </c>
      <c r="F400" s="77">
        <f>VLOOKUP(C400,'Functional Assignment'!$C$2:$AP$778,'Functional Assignment'!$AD$2,)</f>
        <v>0</v>
      </c>
      <c r="G400" s="77">
        <f>IF(VLOOKUP($E400,$D$6:$AN$1139,3,)=0,0,(VLOOKUP($E400,$D$6:$AN$1139,G$2,)/VLOOKUP($E400,$D$6:$AN$1139,3,))*$F400)</f>
        <v>0</v>
      </c>
      <c r="H400" s="77">
        <f>IF(VLOOKUP($E400,$D$6:$AN$1139,3,)=0,0,(VLOOKUP($E400,$D$6:$AN$1139,H$2,)/VLOOKUP($E400,$D$6:$AN$1139,3,))*$F400)</f>
        <v>0</v>
      </c>
      <c r="I400" s="77">
        <f>IF(VLOOKUP($E400,$D$6:$AN$1139,3,)=0,0,(VLOOKUP($E400,$D$6:$AN$1139,I$2,)/VLOOKUP($E400,$D$6:$AN$1139,3,))*$F400)</f>
        <v>0</v>
      </c>
      <c r="J400" s="77">
        <f>IF(VLOOKUP($E400,$D$6:$AN$1139,3,)=0,0,(VLOOKUP($E400,$D$6:$AN$1139,J$2,)/VLOOKUP($E400,$D$6:$AN$1139,3,))*$F400)</f>
        <v>0</v>
      </c>
      <c r="K400" s="77">
        <f>IF(VLOOKUP($E400,$D$6:$AN$1139,3,)=0,0,(VLOOKUP($E400,$D$6:$AN$1139,K$2,)/VLOOKUP($E400,$D$6:$AN$1139,3,))*$F400)</f>
        <v>0</v>
      </c>
      <c r="L400" s="77">
        <f>IF(VLOOKUP($E400,$D$6:$AN$1139,3,)=0,0,(VLOOKUP($E400,$D$6:$AN$1139,L$2,)/VLOOKUP($E400,$D$6:$AN$1139,3,))*$F400)</f>
        <v>0</v>
      </c>
      <c r="M400" s="77">
        <f>IF(VLOOKUP($E400,$D$6:$AN$1139,3,)=0,0,(VLOOKUP($E400,$D$6:$AN$1139,M$2,)/VLOOKUP($E400,$D$6:$AN$1139,3,))*$F400)</f>
        <v>0</v>
      </c>
      <c r="N400" s="77">
        <f>IF(VLOOKUP($E400,$D$6:$AN$1139,3,)=0,0,(VLOOKUP($E400,$D$6:$AN$1139,N$2,)/VLOOKUP($E400,$D$6:$AN$1139,3,))*$F400)</f>
        <v>0</v>
      </c>
      <c r="O400" s="77">
        <f>IF(VLOOKUP($E400,$D$6:$AN$1139,3,)=0,0,(VLOOKUP($E400,$D$6:$AN$1139,O$2,)/VLOOKUP($E400,$D$6:$AN$1139,3,))*$F400)</f>
        <v>0</v>
      </c>
      <c r="P400" s="77">
        <f>IF(VLOOKUP($E400,$D$6:$AN$1139,3,)=0,0,(VLOOKUP($E400,$D$6:$AN$1139,P$2,)/VLOOKUP($E400,$D$6:$AN$1139,3,))*$F400)</f>
        <v>0</v>
      </c>
      <c r="Q400" s="77">
        <f>IF(VLOOKUP($E400,$D$6:$AN$1139,3,)=0,0,(VLOOKUP($E400,$D$6:$AN$1139,Q$2,)/VLOOKUP($E400,$D$6:$AN$1139,3,))*$F400)</f>
        <v>0</v>
      </c>
      <c r="R400" s="77">
        <f>IF(VLOOKUP($E400,$D$6:$AN$1139,3,)=0,0,(VLOOKUP($E400,$D$6:$AN$1139,R$2,)/VLOOKUP($E400,$D$6:$AN$1139,3,))*$F400)</f>
        <v>0</v>
      </c>
      <c r="S400" s="77">
        <f>IF(VLOOKUP($E400,$D$6:$AN$1139,3,)=0,0,(VLOOKUP($E400,$D$6:$AN$1139,S$2,)/VLOOKUP($E400,$D$6:$AN$1139,3,))*$F400)</f>
        <v>0</v>
      </c>
      <c r="T400" s="77">
        <f>IF(VLOOKUP($E400,$D$6:$AN$1139,3,)=0,0,(VLOOKUP($E400,$D$6:$AN$1139,T$2,)/VLOOKUP($E400,$D$6:$AN$1139,3,))*$F400)</f>
        <v>0</v>
      </c>
      <c r="U400" s="77">
        <f>IF(VLOOKUP($E400,$D$6:$AN$1139,3,)=0,0,(VLOOKUP($E400,$D$6:$AN$1139,U$2,)/VLOOKUP($E400,$D$6:$AN$1139,3,))*$F400)</f>
        <v>0</v>
      </c>
      <c r="V400" s="77">
        <f>IF(VLOOKUP($E400,$D$6:$AN$1139,3,)=0,0,(VLOOKUP($E400,$D$6:$AN$1139,V$2,)/VLOOKUP($E400,$D$6:$AN$1139,3,))*$F400)</f>
        <v>0</v>
      </c>
      <c r="W400" s="77">
        <f>IF(VLOOKUP($E400,$D$6:$AN$1139,3,)=0,0,(VLOOKUP($E400,$D$6:$AN$1139,W$2,)/VLOOKUP($E400,$D$6:$AN$1139,3,))*$F400)</f>
        <v>0</v>
      </c>
      <c r="X400" s="63">
        <f>IF(VLOOKUP($E400,$D$6:$AN$1139,3,)=0,0,(VLOOKUP($E400,$D$6:$AN$1139,X$2,)/VLOOKUP($E400,$D$6:$AN$1139,3,))*$F400)</f>
        <v>0</v>
      </c>
      <c r="Y400" s="63">
        <f>IF(VLOOKUP($E400,$D$6:$AN$1139,3,)=0,0,(VLOOKUP($E400,$D$6:$AN$1139,Y$2,)/VLOOKUP($E400,$D$6:$AN$1139,3,))*$F400)</f>
        <v>0</v>
      </c>
      <c r="Z400" s="63">
        <f>IF(VLOOKUP($E400,$D$6:$AN$1139,3,)=0,0,(VLOOKUP($E400,$D$6:$AN$1139,Z$2,)/VLOOKUP($E400,$D$6:$AN$1139,3,))*$F400)</f>
        <v>0</v>
      </c>
      <c r="AA400" s="65">
        <f>SUM(G400:Z400)</f>
        <v>0</v>
      </c>
      <c r="AB400" s="59" t="str">
        <f>IF(ABS(F400-AA400)&lt;0.01,"ok","err")</f>
        <v>ok</v>
      </c>
    </row>
    <row r="401" spans="1:28">
      <c r="F401" s="80"/>
    </row>
    <row r="402" spans="1:28" ht="15">
      <c r="A402" s="66" t="s">
        <v>352</v>
      </c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63"/>
      <c r="Y402" s="63"/>
      <c r="Z402" s="63"/>
      <c r="AA402" s="65"/>
    </row>
    <row r="403" spans="1:28">
      <c r="A403" s="69" t="s">
        <v>1116</v>
      </c>
      <c r="C403" s="112" t="s">
        <v>774</v>
      </c>
      <c r="D403" s="61" t="s">
        <v>802</v>
      </c>
      <c r="E403" s="61" t="s">
        <v>1122</v>
      </c>
      <c r="F403" s="77">
        <f>VLOOKUP(C403,'Functional Assignment'!$C$2:$AP$778,'Functional Assignment'!$AE$2,)</f>
        <v>0</v>
      </c>
      <c r="G403" s="77">
        <f>IF(VLOOKUP($E403,$D$6:$AN$1139,3,)=0,0,(VLOOKUP($E403,$D$6:$AN$1139,G$2,)/VLOOKUP($E403,$D$6:$AN$1139,3,))*$F403)</f>
        <v>0</v>
      </c>
      <c r="H403" s="77">
        <f>IF(VLOOKUP($E403,$D$6:$AN$1139,3,)=0,0,(VLOOKUP($E403,$D$6:$AN$1139,H$2,)/VLOOKUP($E403,$D$6:$AN$1139,3,))*$F403)</f>
        <v>0</v>
      </c>
      <c r="I403" s="77">
        <f>IF(VLOOKUP($E403,$D$6:$AN$1139,3,)=0,0,(VLOOKUP($E403,$D$6:$AN$1139,I$2,)/VLOOKUP($E403,$D$6:$AN$1139,3,))*$F403)</f>
        <v>0</v>
      </c>
      <c r="J403" s="77">
        <f>IF(VLOOKUP($E403,$D$6:$AN$1139,3,)=0,0,(VLOOKUP($E403,$D$6:$AN$1139,J$2,)/VLOOKUP($E403,$D$6:$AN$1139,3,))*$F403)</f>
        <v>0</v>
      </c>
      <c r="K403" s="77">
        <f>IF(VLOOKUP($E403,$D$6:$AN$1139,3,)=0,0,(VLOOKUP($E403,$D$6:$AN$1139,K$2,)/VLOOKUP($E403,$D$6:$AN$1139,3,))*$F403)</f>
        <v>0</v>
      </c>
      <c r="L403" s="77">
        <f>IF(VLOOKUP($E403,$D$6:$AN$1139,3,)=0,0,(VLOOKUP($E403,$D$6:$AN$1139,L$2,)/VLOOKUP($E403,$D$6:$AN$1139,3,))*$F403)</f>
        <v>0</v>
      </c>
      <c r="M403" s="77">
        <f>IF(VLOOKUP($E403,$D$6:$AN$1139,3,)=0,0,(VLOOKUP($E403,$D$6:$AN$1139,M$2,)/VLOOKUP($E403,$D$6:$AN$1139,3,))*$F403)</f>
        <v>0</v>
      </c>
      <c r="N403" s="77">
        <f>IF(VLOOKUP($E403,$D$6:$AN$1139,3,)=0,0,(VLOOKUP($E403,$D$6:$AN$1139,N$2,)/VLOOKUP($E403,$D$6:$AN$1139,3,))*$F403)</f>
        <v>0</v>
      </c>
      <c r="O403" s="77">
        <f>IF(VLOOKUP($E403,$D$6:$AN$1139,3,)=0,0,(VLOOKUP($E403,$D$6:$AN$1139,O$2,)/VLOOKUP($E403,$D$6:$AN$1139,3,))*$F403)</f>
        <v>0</v>
      </c>
      <c r="P403" s="77">
        <f>IF(VLOOKUP($E403,$D$6:$AN$1139,3,)=0,0,(VLOOKUP($E403,$D$6:$AN$1139,P$2,)/VLOOKUP($E403,$D$6:$AN$1139,3,))*$F403)</f>
        <v>0</v>
      </c>
      <c r="Q403" s="77">
        <f>IF(VLOOKUP($E403,$D$6:$AN$1139,3,)=0,0,(VLOOKUP($E403,$D$6:$AN$1139,Q$2,)/VLOOKUP($E403,$D$6:$AN$1139,3,))*$F403)</f>
        <v>0</v>
      </c>
      <c r="R403" s="77">
        <f>IF(VLOOKUP($E403,$D$6:$AN$1139,3,)=0,0,(VLOOKUP($E403,$D$6:$AN$1139,R$2,)/VLOOKUP($E403,$D$6:$AN$1139,3,))*$F403)</f>
        <v>0</v>
      </c>
      <c r="S403" s="77">
        <f>IF(VLOOKUP($E403,$D$6:$AN$1139,3,)=0,0,(VLOOKUP($E403,$D$6:$AN$1139,S$2,)/VLOOKUP($E403,$D$6:$AN$1139,3,))*$F403)</f>
        <v>0</v>
      </c>
      <c r="T403" s="77">
        <f>IF(VLOOKUP($E403,$D$6:$AN$1139,3,)=0,0,(VLOOKUP($E403,$D$6:$AN$1139,T$2,)/VLOOKUP($E403,$D$6:$AN$1139,3,))*$F403)</f>
        <v>0</v>
      </c>
      <c r="U403" s="77">
        <f>IF(VLOOKUP($E403,$D$6:$AN$1139,3,)=0,0,(VLOOKUP($E403,$D$6:$AN$1139,U$2,)/VLOOKUP($E403,$D$6:$AN$1139,3,))*$F403)</f>
        <v>0</v>
      </c>
      <c r="V403" s="77">
        <f>IF(VLOOKUP($E403,$D$6:$AN$1139,3,)=0,0,(VLOOKUP($E403,$D$6:$AN$1139,V$2,)/VLOOKUP($E403,$D$6:$AN$1139,3,))*$F403)</f>
        <v>0</v>
      </c>
      <c r="W403" s="77">
        <f>IF(VLOOKUP($E403,$D$6:$AN$1139,3,)=0,0,(VLOOKUP($E403,$D$6:$AN$1139,W$2,)/VLOOKUP($E403,$D$6:$AN$1139,3,))*$F403)</f>
        <v>0</v>
      </c>
      <c r="X403" s="63">
        <f>IF(VLOOKUP($E403,$D$6:$AN$1139,3,)=0,0,(VLOOKUP($E403,$D$6:$AN$1139,X$2,)/VLOOKUP($E403,$D$6:$AN$1139,3,))*$F403)</f>
        <v>0</v>
      </c>
      <c r="Y403" s="63">
        <f>IF(VLOOKUP($E403,$D$6:$AN$1139,3,)=0,0,(VLOOKUP($E403,$D$6:$AN$1139,Y$2,)/VLOOKUP($E403,$D$6:$AN$1139,3,))*$F403)</f>
        <v>0</v>
      </c>
      <c r="Z403" s="63">
        <f>IF(VLOOKUP($E403,$D$6:$AN$1139,3,)=0,0,(VLOOKUP($E403,$D$6:$AN$1139,Z$2,)/VLOOKUP($E403,$D$6:$AN$1139,3,))*$F403)</f>
        <v>0</v>
      </c>
      <c r="AA403" s="65">
        <f>SUM(G403:Z403)</f>
        <v>0</v>
      </c>
      <c r="AB403" s="59" t="str">
        <f>IF(ABS(F403-AA403)&lt;0.01,"ok","err")</f>
        <v>ok</v>
      </c>
    </row>
    <row r="404" spans="1:28"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63"/>
      <c r="Y404" s="63"/>
      <c r="Z404" s="63"/>
      <c r="AA404" s="65"/>
    </row>
    <row r="405" spans="1:28">
      <c r="A405" s="61" t="s">
        <v>944</v>
      </c>
      <c r="D405" s="61" t="s">
        <v>803</v>
      </c>
      <c r="F405" s="77">
        <f t="shared" ref="F405:P405" si="74">F359+F365+F368+F371+F379+F384+F387+F391+F394+F397+F400+F403</f>
        <v>0</v>
      </c>
      <c r="G405" s="77">
        <f t="shared" si="74"/>
        <v>0</v>
      </c>
      <c r="H405" s="77">
        <f t="shared" si="74"/>
        <v>0</v>
      </c>
      <c r="I405" s="77">
        <f t="shared" si="74"/>
        <v>0</v>
      </c>
      <c r="J405" s="77">
        <f t="shared" si="74"/>
        <v>0</v>
      </c>
      <c r="K405" s="77">
        <f t="shared" si="74"/>
        <v>0</v>
      </c>
      <c r="L405" s="77">
        <f t="shared" si="74"/>
        <v>0</v>
      </c>
      <c r="M405" s="77">
        <f t="shared" si="74"/>
        <v>0</v>
      </c>
      <c r="N405" s="77">
        <f t="shared" si="74"/>
        <v>0</v>
      </c>
      <c r="O405" s="77">
        <f>O359+O365+O368+O371+O379+O384+O387+O391+O394+O397+O400+O403</f>
        <v>0</v>
      </c>
      <c r="P405" s="77">
        <f t="shared" si="74"/>
        <v>0</v>
      </c>
      <c r="Q405" s="77">
        <f>Q359+Q365+Q368+Q371+Q379+Q384+Q387+Q391+Q394+Q397+Q400+Q403</f>
        <v>0</v>
      </c>
      <c r="R405" s="77">
        <f>R359+R365+R368+R371+R379+R384+R387+R391+R394+R397+R400+R403</f>
        <v>0</v>
      </c>
      <c r="S405" s="77">
        <f t="shared" ref="S405:Z405" si="75">S359+S365+S368+S371+S379+S384+S387+S391+S394+S397+S400+S403</f>
        <v>0</v>
      </c>
      <c r="T405" s="77">
        <f t="shared" si="75"/>
        <v>0</v>
      </c>
      <c r="U405" s="77">
        <f t="shared" si="75"/>
        <v>0</v>
      </c>
      <c r="V405" s="77">
        <f t="shared" si="75"/>
        <v>0</v>
      </c>
      <c r="W405" s="77">
        <f t="shared" si="75"/>
        <v>0</v>
      </c>
      <c r="X405" s="63">
        <f t="shared" si="75"/>
        <v>0</v>
      </c>
      <c r="Y405" s="63">
        <f t="shared" si="75"/>
        <v>0</v>
      </c>
      <c r="Z405" s="63">
        <f t="shared" si="75"/>
        <v>0</v>
      </c>
      <c r="AA405" s="65">
        <f>SUM(G405:Z405)</f>
        <v>0</v>
      </c>
      <c r="AB405" s="59" t="str">
        <f>IF(ABS(F405-AA405)&lt;0.01,"ok","err")</f>
        <v>ok</v>
      </c>
    </row>
    <row r="408" spans="1:28" ht="15">
      <c r="A408" s="66" t="s">
        <v>742</v>
      </c>
    </row>
    <row r="410" spans="1:28" ht="15">
      <c r="A410" s="66" t="s">
        <v>369</v>
      </c>
    </row>
    <row r="411" spans="1:28">
      <c r="A411" s="69" t="s">
        <v>361</v>
      </c>
      <c r="C411" s="61" t="s">
        <v>743</v>
      </c>
      <c r="D411" s="61" t="s">
        <v>744</v>
      </c>
      <c r="E411" s="61" t="s">
        <v>880</v>
      </c>
      <c r="F411" s="77">
        <f>VLOOKUP(C411,'Functional Assignment'!$C$2:$AP$778,'Functional Assignment'!$H$2,)</f>
        <v>0</v>
      </c>
      <c r="G411" s="77">
        <f>IF(VLOOKUP($E411,$D$6:$AN$1139,3,)=0,0,(VLOOKUP($E411,$D$6:$AN$1139,G$2,)/VLOOKUP($E411,$D$6:$AN$1139,3,))*$F411)</f>
        <v>0</v>
      </c>
      <c r="H411" s="77">
        <f>IF(VLOOKUP($E411,$D$6:$AN$1139,3,)=0,0,(VLOOKUP($E411,$D$6:$AN$1139,H$2,)/VLOOKUP($E411,$D$6:$AN$1139,3,))*$F411)</f>
        <v>0</v>
      </c>
      <c r="I411" s="77">
        <f>IF(VLOOKUP($E411,$D$6:$AN$1139,3,)=0,0,(VLOOKUP($E411,$D$6:$AN$1139,I$2,)/VLOOKUP($E411,$D$6:$AN$1139,3,))*$F411)</f>
        <v>0</v>
      </c>
      <c r="J411" s="77">
        <f>IF(VLOOKUP($E411,$D$6:$AN$1139,3,)=0,0,(VLOOKUP($E411,$D$6:$AN$1139,J$2,)/VLOOKUP($E411,$D$6:$AN$1139,3,))*$F411)</f>
        <v>0</v>
      </c>
      <c r="K411" s="77">
        <f>IF(VLOOKUP($E411,$D$6:$AN$1139,3,)=0,0,(VLOOKUP($E411,$D$6:$AN$1139,K$2,)/VLOOKUP($E411,$D$6:$AN$1139,3,))*$F411)</f>
        <v>0</v>
      </c>
      <c r="L411" s="77">
        <f>IF(VLOOKUP($E411,$D$6:$AN$1139,3,)=0,0,(VLOOKUP($E411,$D$6:$AN$1139,L$2,)/VLOOKUP($E411,$D$6:$AN$1139,3,))*$F411)</f>
        <v>0</v>
      </c>
      <c r="M411" s="77">
        <f>IF(VLOOKUP($E411,$D$6:$AN$1139,3,)=0,0,(VLOOKUP($E411,$D$6:$AN$1139,M$2,)/VLOOKUP($E411,$D$6:$AN$1139,3,))*$F411)</f>
        <v>0</v>
      </c>
      <c r="N411" s="77">
        <f>IF(VLOOKUP($E411,$D$6:$AN$1139,3,)=0,0,(VLOOKUP($E411,$D$6:$AN$1139,N$2,)/VLOOKUP($E411,$D$6:$AN$1139,3,))*$F411)</f>
        <v>0</v>
      </c>
      <c r="O411" s="77">
        <f>IF(VLOOKUP($E411,$D$6:$AN$1139,3,)=0,0,(VLOOKUP($E411,$D$6:$AN$1139,O$2,)/VLOOKUP($E411,$D$6:$AN$1139,3,))*$F411)</f>
        <v>0</v>
      </c>
      <c r="P411" s="77">
        <f>IF(VLOOKUP($E411,$D$6:$AN$1139,3,)=0,0,(VLOOKUP($E411,$D$6:$AN$1139,P$2,)/VLOOKUP($E411,$D$6:$AN$1139,3,))*$F411)</f>
        <v>0</v>
      </c>
      <c r="Q411" s="77">
        <f>IF(VLOOKUP($E411,$D$6:$AN$1139,3,)=0,0,(VLOOKUP($E411,$D$6:$AN$1139,Q$2,)/VLOOKUP($E411,$D$6:$AN$1139,3,))*$F411)</f>
        <v>0</v>
      </c>
      <c r="R411" s="77">
        <f>IF(VLOOKUP($E411,$D$6:$AN$1139,3,)=0,0,(VLOOKUP($E411,$D$6:$AN$1139,R$2,)/VLOOKUP($E411,$D$6:$AN$1139,3,))*$F411)</f>
        <v>0</v>
      </c>
      <c r="S411" s="77">
        <f>IF(VLOOKUP($E411,$D$6:$AN$1139,3,)=0,0,(VLOOKUP($E411,$D$6:$AN$1139,S$2,)/VLOOKUP($E411,$D$6:$AN$1139,3,))*$F411)</f>
        <v>0</v>
      </c>
      <c r="T411" s="77">
        <f>IF(VLOOKUP($E411,$D$6:$AN$1139,3,)=0,0,(VLOOKUP($E411,$D$6:$AN$1139,T$2,)/VLOOKUP($E411,$D$6:$AN$1139,3,))*$F411)</f>
        <v>0</v>
      </c>
      <c r="U411" s="77">
        <f>IF(VLOOKUP($E411,$D$6:$AN$1139,3,)=0,0,(VLOOKUP($E411,$D$6:$AN$1139,U$2,)/VLOOKUP($E411,$D$6:$AN$1139,3,))*$F411)</f>
        <v>0</v>
      </c>
      <c r="V411" s="77">
        <f>IF(VLOOKUP($E411,$D$6:$AN$1139,3,)=0,0,(VLOOKUP($E411,$D$6:$AN$1139,V$2,)/VLOOKUP($E411,$D$6:$AN$1139,3,))*$F411)</f>
        <v>0</v>
      </c>
      <c r="W411" s="77">
        <f>IF(VLOOKUP($E411,$D$6:$AN$1139,3,)=0,0,(VLOOKUP($E411,$D$6:$AN$1139,W$2,)/VLOOKUP($E411,$D$6:$AN$1139,3,))*$F411)</f>
        <v>0</v>
      </c>
      <c r="X411" s="63">
        <f>IF(VLOOKUP($E411,$D$6:$AN$1139,3,)=0,0,(VLOOKUP($E411,$D$6:$AN$1139,X$2,)/VLOOKUP($E411,$D$6:$AN$1139,3,))*$F411)</f>
        <v>0</v>
      </c>
      <c r="Y411" s="63">
        <f>IF(VLOOKUP($E411,$D$6:$AN$1139,3,)=0,0,(VLOOKUP($E411,$D$6:$AN$1139,Y$2,)/VLOOKUP($E411,$D$6:$AN$1139,3,))*$F411)</f>
        <v>0</v>
      </c>
      <c r="Z411" s="63">
        <f>IF(VLOOKUP($E411,$D$6:$AN$1139,3,)=0,0,(VLOOKUP($E411,$D$6:$AN$1139,Z$2,)/VLOOKUP($E411,$D$6:$AN$1139,3,))*$F411)</f>
        <v>0</v>
      </c>
      <c r="AA411" s="65">
        <f t="shared" ref="AA411:AA417" si="76">SUM(G411:Z411)</f>
        <v>0</v>
      </c>
      <c r="AB411" s="59" t="str">
        <f t="shared" ref="AB411:AB417" si="77">IF(ABS(F411-AA411)&lt;0.01,"ok","err")</f>
        <v>ok</v>
      </c>
    </row>
    <row r="412" spans="1:28">
      <c r="A412" s="69" t="s">
        <v>1285</v>
      </c>
      <c r="C412" s="61" t="s">
        <v>743</v>
      </c>
      <c r="D412" s="61" t="s">
        <v>745</v>
      </c>
      <c r="E412" s="61" t="s">
        <v>189</v>
      </c>
      <c r="F412" s="80">
        <f>VLOOKUP(C412,'Functional Assignment'!$C$2:$AP$778,'Functional Assignment'!$I$2,)</f>
        <v>0</v>
      </c>
      <c r="G412" s="80">
        <f>IF(VLOOKUP($E412,$D$6:$AN$1139,3,)=0,0,(VLOOKUP($E412,$D$6:$AN$1139,G$2,)/VLOOKUP($E412,$D$6:$AN$1139,3,))*$F412)</f>
        <v>0</v>
      </c>
      <c r="H412" s="80">
        <f>IF(VLOOKUP($E412,$D$6:$AN$1139,3,)=0,0,(VLOOKUP($E412,$D$6:$AN$1139,H$2,)/VLOOKUP($E412,$D$6:$AN$1139,3,))*$F412)</f>
        <v>0</v>
      </c>
      <c r="I412" s="80">
        <f>IF(VLOOKUP($E412,$D$6:$AN$1139,3,)=0,0,(VLOOKUP($E412,$D$6:$AN$1139,I$2,)/VLOOKUP($E412,$D$6:$AN$1139,3,))*$F412)</f>
        <v>0</v>
      </c>
      <c r="J412" s="80">
        <f>IF(VLOOKUP($E412,$D$6:$AN$1139,3,)=0,0,(VLOOKUP($E412,$D$6:$AN$1139,J$2,)/VLOOKUP($E412,$D$6:$AN$1139,3,))*$F412)</f>
        <v>0</v>
      </c>
      <c r="K412" s="80">
        <f>IF(VLOOKUP($E412,$D$6:$AN$1139,3,)=0,0,(VLOOKUP($E412,$D$6:$AN$1139,K$2,)/VLOOKUP($E412,$D$6:$AN$1139,3,))*$F412)</f>
        <v>0</v>
      </c>
      <c r="L412" s="80">
        <f>IF(VLOOKUP($E412,$D$6:$AN$1139,3,)=0,0,(VLOOKUP($E412,$D$6:$AN$1139,L$2,)/VLOOKUP($E412,$D$6:$AN$1139,3,))*$F412)</f>
        <v>0</v>
      </c>
      <c r="M412" s="80">
        <f>IF(VLOOKUP($E412,$D$6:$AN$1139,3,)=0,0,(VLOOKUP($E412,$D$6:$AN$1139,M$2,)/VLOOKUP($E412,$D$6:$AN$1139,3,))*$F412)</f>
        <v>0</v>
      </c>
      <c r="N412" s="80">
        <f>IF(VLOOKUP($E412,$D$6:$AN$1139,3,)=0,0,(VLOOKUP($E412,$D$6:$AN$1139,N$2,)/VLOOKUP($E412,$D$6:$AN$1139,3,))*$F412)</f>
        <v>0</v>
      </c>
      <c r="O412" s="80">
        <f>IF(VLOOKUP($E412,$D$6:$AN$1139,3,)=0,0,(VLOOKUP($E412,$D$6:$AN$1139,O$2,)/VLOOKUP($E412,$D$6:$AN$1139,3,))*$F412)</f>
        <v>0</v>
      </c>
      <c r="P412" s="80">
        <f>IF(VLOOKUP($E412,$D$6:$AN$1139,3,)=0,0,(VLOOKUP($E412,$D$6:$AN$1139,P$2,)/VLOOKUP($E412,$D$6:$AN$1139,3,))*$F412)</f>
        <v>0</v>
      </c>
      <c r="Q412" s="80">
        <f>IF(VLOOKUP($E412,$D$6:$AN$1139,3,)=0,0,(VLOOKUP($E412,$D$6:$AN$1139,Q$2,)/VLOOKUP($E412,$D$6:$AN$1139,3,))*$F412)</f>
        <v>0</v>
      </c>
      <c r="R412" s="80">
        <f>IF(VLOOKUP($E412,$D$6:$AN$1139,3,)=0,0,(VLOOKUP($E412,$D$6:$AN$1139,R$2,)/VLOOKUP($E412,$D$6:$AN$1139,3,))*$F412)</f>
        <v>0</v>
      </c>
      <c r="S412" s="80">
        <f>IF(VLOOKUP($E412,$D$6:$AN$1139,3,)=0,0,(VLOOKUP($E412,$D$6:$AN$1139,S$2,)/VLOOKUP($E412,$D$6:$AN$1139,3,))*$F412)</f>
        <v>0</v>
      </c>
      <c r="T412" s="80">
        <f>IF(VLOOKUP($E412,$D$6:$AN$1139,3,)=0,0,(VLOOKUP($E412,$D$6:$AN$1139,T$2,)/VLOOKUP($E412,$D$6:$AN$1139,3,))*$F412)</f>
        <v>0</v>
      </c>
      <c r="U412" s="80">
        <f>IF(VLOOKUP($E412,$D$6:$AN$1139,3,)=0,0,(VLOOKUP($E412,$D$6:$AN$1139,U$2,)/VLOOKUP($E412,$D$6:$AN$1139,3,))*$F412)</f>
        <v>0</v>
      </c>
      <c r="V412" s="80">
        <f>IF(VLOOKUP($E412,$D$6:$AN$1139,3,)=0,0,(VLOOKUP($E412,$D$6:$AN$1139,V$2,)/VLOOKUP($E412,$D$6:$AN$1139,3,))*$F412)</f>
        <v>0</v>
      </c>
      <c r="W412" s="80">
        <f>IF(VLOOKUP($E412,$D$6:$AN$1139,3,)=0,0,(VLOOKUP($E412,$D$6:$AN$1139,W$2,)/VLOOKUP($E412,$D$6:$AN$1139,3,))*$F412)</f>
        <v>0</v>
      </c>
      <c r="X412" s="64">
        <f>IF(VLOOKUP($E412,$D$6:$AN$1139,3,)=0,0,(VLOOKUP($E412,$D$6:$AN$1139,X$2,)/VLOOKUP($E412,$D$6:$AN$1139,3,))*$F412)</f>
        <v>0</v>
      </c>
      <c r="Y412" s="64">
        <f>IF(VLOOKUP($E412,$D$6:$AN$1139,3,)=0,0,(VLOOKUP($E412,$D$6:$AN$1139,Y$2,)/VLOOKUP($E412,$D$6:$AN$1139,3,))*$F412)</f>
        <v>0</v>
      </c>
      <c r="Z412" s="64">
        <f>IF(VLOOKUP($E412,$D$6:$AN$1139,3,)=0,0,(VLOOKUP($E412,$D$6:$AN$1139,Z$2,)/VLOOKUP($E412,$D$6:$AN$1139,3,))*$F412)</f>
        <v>0</v>
      </c>
      <c r="AA412" s="64">
        <f t="shared" si="76"/>
        <v>0</v>
      </c>
      <c r="AB412" s="59" t="str">
        <f t="shared" si="77"/>
        <v>ok</v>
      </c>
    </row>
    <row r="413" spans="1:28">
      <c r="A413" s="69" t="s">
        <v>1286</v>
      </c>
      <c r="C413" s="61" t="s">
        <v>743</v>
      </c>
      <c r="D413" s="61" t="s">
        <v>746</v>
      </c>
      <c r="E413" s="61" t="s">
        <v>192</v>
      </c>
      <c r="F413" s="80">
        <f>VLOOKUP(C413,'Functional Assignment'!$C$2:$AP$778,'Functional Assignment'!$J$2,)</f>
        <v>0</v>
      </c>
      <c r="G413" s="80">
        <f>IF(VLOOKUP($E413,$D$6:$AN$1139,3,)=0,0,(VLOOKUP($E413,$D$6:$AN$1139,G$2,)/VLOOKUP($E413,$D$6:$AN$1139,3,))*$F413)</f>
        <v>0</v>
      </c>
      <c r="H413" s="80">
        <f>IF(VLOOKUP($E413,$D$6:$AN$1139,3,)=0,0,(VLOOKUP($E413,$D$6:$AN$1139,H$2,)/VLOOKUP($E413,$D$6:$AN$1139,3,))*$F413)</f>
        <v>0</v>
      </c>
      <c r="I413" s="80">
        <f>IF(VLOOKUP($E413,$D$6:$AN$1139,3,)=0,0,(VLOOKUP($E413,$D$6:$AN$1139,I$2,)/VLOOKUP($E413,$D$6:$AN$1139,3,))*$F413)</f>
        <v>0</v>
      </c>
      <c r="J413" s="80">
        <f>IF(VLOOKUP($E413,$D$6:$AN$1139,3,)=0,0,(VLOOKUP($E413,$D$6:$AN$1139,J$2,)/VLOOKUP($E413,$D$6:$AN$1139,3,))*$F413)</f>
        <v>0</v>
      </c>
      <c r="K413" s="80">
        <f>IF(VLOOKUP($E413,$D$6:$AN$1139,3,)=0,0,(VLOOKUP($E413,$D$6:$AN$1139,K$2,)/VLOOKUP($E413,$D$6:$AN$1139,3,))*$F413)</f>
        <v>0</v>
      </c>
      <c r="L413" s="80">
        <f>IF(VLOOKUP($E413,$D$6:$AN$1139,3,)=0,0,(VLOOKUP($E413,$D$6:$AN$1139,L$2,)/VLOOKUP($E413,$D$6:$AN$1139,3,))*$F413)</f>
        <v>0</v>
      </c>
      <c r="M413" s="80">
        <f>IF(VLOOKUP($E413,$D$6:$AN$1139,3,)=0,0,(VLOOKUP($E413,$D$6:$AN$1139,M$2,)/VLOOKUP($E413,$D$6:$AN$1139,3,))*$F413)</f>
        <v>0</v>
      </c>
      <c r="N413" s="80">
        <f>IF(VLOOKUP($E413,$D$6:$AN$1139,3,)=0,0,(VLOOKUP($E413,$D$6:$AN$1139,N$2,)/VLOOKUP($E413,$D$6:$AN$1139,3,))*$F413)</f>
        <v>0</v>
      </c>
      <c r="O413" s="80">
        <f>IF(VLOOKUP($E413,$D$6:$AN$1139,3,)=0,0,(VLOOKUP($E413,$D$6:$AN$1139,O$2,)/VLOOKUP($E413,$D$6:$AN$1139,3,))*$F413)</f>
        <v>0</v>
      </c>
      <c r="P413" s="80">
        <f>IF(VLOOKUP($E413,$D$6:$AN$1139,3,)=0,0,(VLOOKUP($E413,$D$6:$AN$1139,P$2,)/VLOOKUP($E413,$D$6:$AN$1139,3,))*$F413)</f>
        <v>0</v>
      </c>
      <c r="Q413" s="80">
        <f>IF(VLOOKUP($E413,$D$6:$AN$1139,3,)=0,0,(VLOOKUP($E413,$D$6:$AN$1139,Q$2,)/VLOOKUP($E413,$D$6:$AN$1139,3,))*$F413)</f>
        <v>0</v>
      </c>
      <c r="R413" s="80">
        <f>IF(VLOOKUP($E413,$D$6:$AN$1139,3,)=0,0,(VLOOKUP($E413,$D$6:$AN$1139,R$2,)/VLOOKUP($E413,$D$6:$AN$1139,3,))*$F413)</f>
        <v>0</v>
      </c>
      <c r="S413" s="80">
        <f>IF(VLOOKUP($E413,$D$6:$AN$1139,3,)=0,0,(VLOOKUP($E413,$D$6:$AN$1139,S$2,)/VLOOKUP($E413,$D$6:$AN$1139,3,))*$F413)</f>
        <v>0</v>
      </c>
      <c r="T413" s="80">
        <f>IF(VLOOKUP($E413,$D$6:$AN$1139,3,)=0,0,(VLOOKUP($E413,$D$6:$AN$1139,T$2,)/VLOOKUP($E413,$D$6:$AN$1139,3,))*$F413)</f>
        <v>0</v>
      </c>
      <c r="U413" s="80">
        <f>IF(VLOOKUP($E413,$D$6:$AN$1139,3,)=0,0,(VLOOKUP($E413,$D$6:$AN$1139,U$2,)/VLOOKUP($E413,$D$6:$AN$1139,3,))*$F413)</f>
        <v>0</v>
      </c>
      <c r="V413" s="80">
        <f>IF(VLOOKUP($E413,$D$6:$AN$1139,3,)=0,0,(VLOOKUP($E413,$D$6:$AN$1139,V$2,)/VLOOKUP($E413,$D$6:$AN$1139,3,))*$F413)</f>
        <v>0</v>
      </c>
      <c r="W413" s="80">
        <f>IF(VLOOKUP($E413,$D$6:$AN$1139,3,)=0,0,(VLOOKUP($E413,$D$6:$AN$1139,W$2,)/VLOOKUP($E413,$D$6:$AN$1139,3,))*$F413)</f>
        <v>0</v>
      </c>
      <c r="X413" s="64">
        <f>IF(VLOOKUP($E413,$D$6:$AN$1139,3,)=0,0,(VLOOKUP($E413,$D$6:$AN$1139,X$2,)/VLOOKUP($E413,$D$6:$AN$1139,3,))*$F413)</f>
        <v>0</v>
      </c>
      <c r="Y413" s="64">
        <f>IF(VLOOKUP($E413,$D$6:$AN$1139,3,)=0,0,(VLOOKUP($E413,$D$6:$AN$1139,Y$2,)/VLOOKUP($E413,$D$6:$AN$1139,3,))*$F413)</f>
        <v>0</v>
      </c>
      <c r="Z413" s="64">
        <f>IF(VLOOKUP($E413,$D$6:$AN$1139,3,)=0,0,(VLOOKUP($E413,$D$6:$AN$1139,Z$2,)/VLOOKUP($E413,$D$6:$AN$1139,3,))*$F413)</f>
        <v>0</v>
      </c>
      <c r="AA413" s="64">
        <f t="shared" si="76"/>
        <v>0</v>
      </c>
      <c r="AB413" s="59" t="str">
        <f t="shared" si="77"/>
        <v>ok</v>
      </c>
    </row>
    <row r="414" spans="1:28">
      <c r="A414" s="69" t="s">
        <v>1287</v>
      </c>
      <c r="C414" s="61" t="s">
        <v>743</v>
      </c>
      <c r="D414" s="61" t="s">
        <v>747</v>
      </c>
      <c r="E414" s="61" t="s">
        <v>1114</v>
      </c>
      <c r="F414" s="80">
        <f>VLOOKUP(C414,'Functional Assignment'!$C$2:$AP$778,'Functional Assignment'!$K$2,)</f>
        <v>0</v>
      </c>
      <c r="G414" s="80">
        <f>IF(VLOOKUP($E414,$D$6:$AN$1139,3,)=0,0,(VLOOKUP($E414,$D$6:$AN$1139,G$2,)/VLOOKUP($E414,$D$6:$AN$1139,3,))*$F414)</f>
        <v>0</v>
      </c>
      <c r="H414" s="80">
        <f>IF(VLOOKUP($E414,$D$6:$AN$1139,3,)=0,0,(VLOOKUP($E414,$D$6:$AN$1139,H$2,)/VLOOKUP($E414,$D$6:$AN$1139,3,))*$F414)</f>
        <v>0</v>
      </c>
      <c r="I414" s="80">
        <f>IF(VLOOKUP($E414,$D$6:$AN$1139,3,)=0,0,(VLOOKUP($E414,$D$6:$AN$1139,I$2,)/VLOOKUP($E414,$D$6:$AN$1139,3,))*$F414)</f>
        <v>0</v>
      </c>
      <c r="J414" s="80">
        <f>IF(VLOOKUP($E414,$D$6:$AN$1139,3,)=0,0,(VLOOKUP($E414,$D$6:$AN$1139,J$2,)/VLOOKUP($E414,$D$6:$AN$1139,3,))*$F414)</f>
        <v>0</v>
      </c>
      <c r="K414" s="80">
        <f>IF(VLOOKUP($E414,$D$6:$AN$1139,3,)=0,0,(VLOOKUP($E414,$D$6:$AN$1139,K$2,)/VLOOKUP($E414,$D$6:$AN$1139,3,))*$F414)</f>
        <v>0</v>
      </c>
      <c r="L414" s="80">
        <f>IF(VLOOKUP($E414,$D$6:$AN$1139,3,)=0,0,(VLOOKUP($E414,$D$6:$AN$1139,L$2,)/VLOOKUP($E414,$D$6:$AN$1139,3,))*$F414)</f>
        <v>0</v>
      </c>
      <c r="M414" s="80">
        <f>IF(VLOOKUP($E414,$D$6:$AN$1139,3,)=0,0,(VLOOKUP($E414,$D$6:$AN$1139,M$2,)/VLOOKUP($E414,$D$6:$AN$1139,3,))*$F414)</f>
        <v>0</v>
      </c>
      <c r="N414" s="80">
        <f>IF(VLOOKUP($E414,$D$6:$AN$1139,3,)=0,0,(VLOOKUP($E414,$D$6:$AN$1139,N$2,)/VLOOKUP($E414,$D$6:$AN$1139,3,))*$F414)</f>
        <v>0</v>
      </c>
      <c r="O414" s="80">
        <f>IF(VLOOKUP($E414,$D$6:$AN$1139,3,)=0,0,(VLOOKUP($E414,$D$6:$AN$1139,O$2,)/VLOOKUP($E414,$D$6:$AN$1139,3,))*$F414)</f>
        <v>0</v>
      </c>
      <c r="P414" s="80">
        <f>IF(VLOOKUP($E414,$D$6:$AN$1139,3,)=0,0,(VLOOKUP($E414,$D$6:$AN$1139,P$2,)/VLOOKUP($E414,$D$6:$AN$1139,3,))*$F414)</f>
        <v>0</v>
      </c>
      <c r="Q414" s="80">
        <f>IF(VLOOKUP($E414,$D$6:$AN$1139,3,)=0,0,(VLOOKUP($E414,$D$6:$AN$1139,Q$2,)/VLOOKUP($E414,$D$6:$AN$1139,3,))*$F414)</f>
        <v>0</v>
      </c>
      <c r="R414" s="80">
        <f>IF(VLOOKUP($E414,$D$6:$AN$1139,3,)=0,0,(VLOOKUP($E414,$D$6:$AN$1139,R$2,)/VLOOKUP($E414,$D$6:$AN$1139,3,))*$F414)</f>
        <v>0</v>
      </c>
      <c r="S414" s="80">
        <f>IF(VLOOKUP($E414,$D$6:$AN$1139,3,)=0,0,(VLOOKUP($E414,$D$6:$AN$1139,S$2,)/VLOOKUP($E414,$D$6:$AN$1139,3,))*$F414)</f>
        <v>0</v>
      </c>
      <c r="T414" s="80">
        <f>IF(VLOOKUP($E414,$D$6:$AN$1139,3,)=0,0,(VLOOKUP($E414,$D$6:$AN$1139,T$2,)/VLOOKUP($E414,$D$6:$AN$1139,3,))*$F414)</f>
        <v>0</v>
      </c>
      <c r="U414" s="80">
        <f>IF(VLOOKUP($E414,$D$6:$AN$1139,3,)=0,0,(VLOOKUP($E414,$D$6:$AN$1139,U$2,)/VLOOKUP($E414,$D$6:$AN$1139,3,))*$F414)</f>
        <v>0</v>
      </c>
      <c r="V414" s="80">
        <f>IF(VLOOKUP($E414,$D$6:$AN$1139,3,)=0,0,(VLOOKUP($E414,$D$6:$AN$1139,V$2,)/VLOOKUP($E414,$D$6:$AN$1139,3,))*$F414)</f>
        <v>0</v>
      </c>
      <c r="W414" s="80">
        <f>IF(VLOOKUP($E414,$D$6:$AN$1139,3,)=0,0,(VLOOKUP($E414,$D$6:$AN$1139,W$2,)/VLOOKUP($E414,$D$6:$AN$1139,3,))*$F414)</f>
        <v>0</v>
      </c>
      <c r="X414" s="64">
        <f>IF(VLOOKUP($E414,$D$6:$AN$1139,3,)=0,0,(VLOOKUP($E414,$D$6:$AN$1139,X$2,)/VLOOKUP($E414,$D$6:$AN$1139,3,))*$F414)</f>
        <v>0</v>
      </c>
      <c r="Y414" s="64">
        <f>IF(VLOOKUP($E414,$D$6:$AN$1139,3,)=0,0,(VLOOKUP($E414,$D$6:$AN$1139,Y$2,)/VLOOKUP($E414,$D$6:$AN$1139,3,))*$F414)</f>
        <v>0</v>
      </c>
      <c r="Z414" s="64">
        <f>IF(VLOOKUP($E414,$D$6:$AN$1139,3,)=0,0,(VLOOKUP($E414,$D$6:$AN$1139,Z$2,)/VLOOKUP($E414,$D$6:$AN$1139,3,))*$F414)</f>
        <v>0</v>
      </c>
      <c r="AA414" s="64">
        <f t="shared" si="76"/>
        <v>0</v>
      </c>
      <c r="AB414" s="59" t="str">
        <f t="shared" si="77"/>
        <v>ok</v>
      </c>
    </row>
    <row r="415" spans="1:28">
      <c r="A415" s="69" t="s">
        <v>1288</v>
      </c>
      <c r="C415" s="61" t="s">
        <v>743</v>
      </c>
      <c r="D415" s="61" t="s">
        <v>748</v>
      </c>
      <c r="E415" s="61" t="s">
        <v>1114</v>
      </c>
      <c r="F415" s="80">
        <f>VLOOKUP(C415,'Functional Assignment'!$C$2:$AP$778,'Functional Assignment'!$L$2,)</f>
        <v>0</v>
      </c>
      <c r="G415" s="80">
        <f>IF(VLOOKUP($E415,$D$6:$AN$1139,3,)=0,0,(VLOOKUP($E415,$D$6:$AN$1139,G$2,)/VLOOKUP($E415,$D$6:$AN$1139,3,))*$F415)</f>
        <v>0</v>
      </c>
      <c r="H415" s="80">
        <f>IF(VLOOKUP($E415,$D$6:$AN$1139,3,)=0,0,(VLOOKUP($E415,$D$6:$AN$1139,H$2,)/VLOOKUP($E415,$D$6:$AN$1139,3,))*$F415)</f>
        <v>0</v>
      </c>
      <c r="I415" s="80">
        <f>IF(VLOOKUP($E415,$D$6:$AN$1139,3,)=0,0,(VLOOKUP($E415,$D$6:$AN$1139,I$2,)/VLOOKUP($E415,$D$6:$AN$1139,3,))*$F415)</f>
        <v>0</v>
      </c>
      <c r="J415" s="80">
        <f>IF(VLOOKUP($E415,$D$6:$AN$1139,3,)=0,0,(VLOOKUP($E415,$D$6:$AN$1139,J$2,)/VLOOKUP($E415,$D$6:$AN$1139,3,))*$F415)</f>
        <v>0</v>
      </c>
      <c r="K415" s="80">
        <f>IF(VLOOKUP($E415,$D$6:$AN$1139,3,)=0,0,(VLOOKUP($E415,$D$6:$AN$1139,K$2,)/VLOOKUP($E415,$D$6:$AN$1139,3,))*$F415)</f>
        <v>0</v>
      </c>
      <c r="L415" s="80">
        <f>IF(VLOOKUP($E415,$D$6:$AN$1139,3,)=0,0,(VLOOKUP($E415,$D$6:$AN$1139,L$2,)/VLOOKUP($E415,$D$6:$AN$1139,3,))*$F415)</f>
        <v>0</v>
      </c>
      <c r="M415" s="80">
        <f>IF(VLOOKUP($E415,$D$6:$AN$1139,3,)=0,0,(VLOOKUP($E415,$D$6:$AN$1139,M$2,)/VLOOKUP($E415,$D$6:$AN$1139,3,))*$F415)</f>
        <v>0</v>
      </c>
      <c r="N415" s="80">
        <f>IF(VLOOKUP($E415,$D$6:$AN$1139,3,)=0,0,(VLOOKUP($E415,$D$6:$AN$1139,N$2,)/VLOOKUP($E415,$D$6:$AN$1139,3,))*$F415)</f>
        <v>0</v>
      </c>
      <c r="O415" s="80">
        <f>IF(VLOOKUP($E415,$D$6:$AN$1139,3,)=0,0,(VLOOKUP($E415,$D$6:$AN$1139,O$2,)/VLOOKUP($E415,$D$6:$AN$1139,3,))*$F415)</f>
        <v>0</v>
      </c>
      <c r="P415" s="80">
        <f>IF(VLOOKUP($E415,$D$6:$AN$1139,3,)=0,0,(VLOOKUP($E415,$D$6:$AN$1139,P$2,)/VLOOKUP($E415,$D$6:$AN$1139,3,))*$F415)</f>
        <v>0</v>
      </c>
      <c r="Q415" s="80">
        <f>IF(VLOOKUP($E415,$D$6:$AN$1139,3,)=0,0,(VLOOKUP($E415,$D$6:$AN$1139,Q$2,)/VLOOKUP($E415,$D$6:$AN$1139,3,))*$F415)</f>
        <v>0</v>
      </c>
      <c r="R415" s="80">
        <f>IF(VLOOKUP($E415,$D$6:$AN$1139,3,)=0,0,(VLOOKUP($E415,$D$6:$AN$1139,R$2,)/VLOOKUP($E415,$D$6:$AN$1139,3,))*$F415)</f>
        <v>0</v>
      </c>
      <c r="S415" s="80">
        <f>IF(VLOOKUP($E415,$D$6:$AN$1139,3,)=0,0,(VLOOKUP($E415,$D$6:$AN$1139,S$2,)/VLOOKUP($E415,$D$6:$AN$1139,3,))*$F415)</f>
        <v>0</v>
      </c>
      <c r="T415" s="80">
        <f>IF(VLOOKUP($E415,$D$6:$AN$1139,3,)=0,0,(VLOOKUP($E415,$D$6:$AN$1139,T$2,)/VLOOKUP($E415,$D$6:$AN$1139,3,))*$F415)</f>
        <v>0</v>
      </c>
      <c r="U415" s="80">
        <f>IF(VLOOKUP($E415,$D$6:$AN$1139,3,)=0,0,(VLOOKUP($E415,$D$6:$AN$1139,U$2,)/VLOOKUP($E415,$D$6:$AN$1139,3,))*$F415)</f>
        <v>0</v>
      </c>
      <c r="V415" s="80">
        <f>IF(VLOOKUP($E415,$D$6:$AN$1139,3,)=0,0,(VLOOKUP($E415,$D$6:$AN$1139,V$2,)/VLOOKUP($E415,$D$6:$AN$1139,3,))*$F415)</f>
        <v>0</v>
      </c>
      <c r="W415" s="80">
        <f>IF(VLOOKUP($E415,$D$6:$AN$1139,3,)=0,0,(VLOOKUP($E415,$D$6:$AN$1139,W$2,)/VLOOKUP($E415,$D$6:$AN$1139,3,))*$F415)</f>
        <v>0</v>
      </c>
      <c r="X415" s="64">
        <f>IF(VLOOKUP($E415,$D$6:$AN$1139,3,)=0,0,(VLOOKUP($E415,$D$6:$AN$1139,X$2,)/VLOOKUP($E415,$D$6:$AN$1139,3,))*$F415)</f>
        <v>0</v>
      </c>
      <c r="Y415" s="64">
        <f>IF(VLOOKUP($E415,$D$6:$AN$1139,3,)=0,0,(VLOOKUP($E415,$D$6:$AN$1139,Y$2,)/VLOOKUP($E415,$D$6:$AN$1139,3,))*$F415)</f>
        <v>0</v>
      </c>
      <c r="Z415" s="64">
        <f>IF(VLOOKUP($E415,$D$6:$AN$1139,3,)=0,0,(VLOOKUP($E415,$D$6:$AN$1139,Z$2,)/VLOOKUP($E415,$D$6:$AN$1139,3,))*$F415)</f>
        <v>0</v>
      </c>
      <c r="AA415" s="64">
        <f t="shared" si="76"/>
        <v>0</v>
      </c>
      <c r="AB415" s="59" t="str">
        <f t="shared" si="77"/>
        <v>ok</v>
      </c>
    </row>
    <row r="416" spans="1:28">
      <c r="A416" s="69" t="s">
        <v>1288</v>
      </c>
      <c r="C416" s="61" t="s">
        <v>743</v>
      </c>
      <c r="D416" s="61" t="s">
        <v>749</v>
      </c>
      <c r="E416" s="61" t="s">
        <v>1114</v>
      </c>
      <c r="F416" s="80">
        <f>VLOOKUP(C416,'Functional Assignment'!$C$2:$AP$778,'Functional Assignment'!$M$2,)</f>
        <v>0</v>
      </c>
      <c r="G416" s="80">
        <f>IF(VLOOKUP($E416,$D$6:$AN$1139,3,)=0,0,(VLOOKUP($E416,$D$6:$AN$1139,G$2,)/VLOOKUP($E416,$D$6:$AN$1139,3,))*$F416)</f>
        <v>0</v>
      </c>
      <c r="H416" s="80">
        <f>IF(VLOOKUP($E416,$D$6:$AN$1139,3,)=0,0,(VLOOKUP($E416,$D$6:$AN$1139,H$2,)/VLOOKUP($E416,$D$6:$AN$1139,3,))*$F416)</f>
        <v>0</v>
      </c>
      <c r="I416" s="80">
        <f>IF(VLOOKUP($E416,$D$6:$AN$1139,3,)=0,0,(VLOOKUP($E416,$D$6:$AN$1139,I$2,)/VLOOKUP($E416,$D$6:$AN$1139,3,))*$F416)</f>
        <v>0</v>
      </c>
      <c r="J416" s="80">
        <f>IF(VLOOKUP($E416,$D$6:$AN$1139,3,)=0,0,(VLOOKUP($E416,$D$6:$AN$1139,J$2,)/VLOOKUP($E416,$D$6:$AN$1139,3,))*$F416)</f>
        <v>0</v>
      </c>
      <c r="K416" s="80">
        <f>IF(VLOOKUP($E416,$D$6:$AN$1139,3,)=0,0,(VLOOKUP($E416,$D$6:$AN$1139,K$2,)/VLOOKUP($E416,$D$6:$AN$1139,3,))*$F416)</f>
        <v>0</v>
      </c>
      <c r="L416" s="80">
        <f>IF(VLOOKUP($E416,$D$6:$AN$1139,3,)=0,0,(VLOOKUP($E416,$D$6:$AN$1139,L$2,)/VLOOKUP($E416,$D$6:$AN$1139,3,))*$F416)</f>
        <v>0</v>
      </c>
      <c r="M416" s="80">
        <f>IF(VLOOKUP($E416,$D$6:$AN$1139,3,)=0,0,(VLOOKUP($E416,$D$6:$AN$1139,M$2,)/VLOOKUP($E416,$D$6:$AN$1139,3,))*$F416)</f>
        <v>0</v>
      </c>
      <c r="N416" s="80">
        <f>IF(VLOOKUP($E416,$D$6:$AN$1139,3,)=0,0,(VLOOKUP($E416,$D$6:$AN$1139,N$2,)/VLOOKUP($E416,$D$6:$AN$1139,3,))*$F416)</f>
        <v>0</v>
      </c>
      <c r="O416" s="80">
        <f>IF(VLOOKUP($E416,$D$6:$AN$1139,3,)=0,0,(VLOOKUP($E416,$D$6:$AN$1139,O$2,)/VLOOKUP($E416,$D$6:$AN$1139,3,))*$F416)</f>
        <v>0</v>
      </c>
      <c r="P416" s="80">
        <f>IF(VLOOKUP($E416,$D$6:$AN$1139,3,)=0,0,(VLOOKUP($E416,$D$6:$AN$1139,P$2,)/VLOOKUP($E416,$D$6:$AN$1139,3,))*$F416)</f>
        <v>0</v>
      </c>
      <c r="Q416" s="80">
        <f>IF(VLOOKUP($E416,$D$6:$AN$1139,3,)=0,0,(VLOOKUP($E416,$D$6:$AN$1139,Q$2,)/VLOOKUP($E416,$D$6:$AN$1139,3,))*$F416)</f>
        <v>0</v>
      </c>
      <c r="R416" s="80">
        <f>IF(VLOOKUP($E416,$D$6:$AN$1139,3,)=0,0,(VLOOKUP($E416,$D$6:$AN$1139,R$2,)/VLOOKUP($E416,$D$6:$AN$1139,3,))*$F416)</f>
        <v>0</v>
      </c>
      <c r="S416" s="80">
        <f>IF(VLOOKUP($E416,$D$6:$AN$1139,3,)=0,0,(VLOOKUP($E416,$D$6:$AN$1139,S$2,)/VLOOKUP($E416,$D$6:$AN$1139,3,))*$F416)</f>
        <v>0</v>
      </c>
      <c r="T416" s="80">
        <f>IF(VLOOKUP($E416,$D$6:$AN$1139,3,)=0,0,(VLOOKUP($E416,$D$6:$AN$1139,T$2,)/VLOOKUP($E416,$D$6:$AN$1139,3,))*$F416)</f>
        <v>0</v>
      </c>
      <c r="U416" s="80">
        <f>IF(VLOOKUP($E416,$D$6:$AN$1139,3,)=0,0,(VLOOKUP($E416,$D$6:$AN$1139,U$2,)/VLOOKUP($E416,$D$6:$AN$1139,3,))*$F416)</f>
        <v>0</v>
      </c>
      <c r="V416" s="80">
        <f>IF(VLOOKUP($E416,$D$6:$AN$1139,3,)=0,0,(VLOOKUP($E416,$D$6:$AN$1139,V$2,)/VLOOKUP($E416,$D$6:$AN$1139,3,))*$F416)</f>
        <v>0</v>
      </c>
      <c r="W416" s="80">
        <f>IF(VLOOKUP($E416,$D$6:$AN$1139,3,)=0,0,(VLOOKUP($E416,$D$6:$AN$1139,W$2,)/VLOOKUP($E416,$D$6:$AN$1139,3,))*$F416)</f>
        <v>0</v>
      </c>
      <c r="X416" s="64">
        <f>IF(VLOOKUP($E416,$D$6:$AN$1139,3,)=0,0,(VLOOKUP($E416,$D$6:$AN$1139,X$2,)/VLOOKUP($E416,$D$6:$AN$1139,3,))*$F416)</f>
        <v>0</v>
      </c>
      <c r="Y416" s="64">
        <f>IF(VLOOKUP($E416,$D$6:$AN$1139,3,)=0,0,(VLOOKUP($E416,$D$6:$AN$1139,Y$2,)/VLOOKUP($E416,$D$6:$AN$1139,3,))*$F416)</f>
        <v>0</v>
      </c>
      <c r="Z416" s="64">
        <f>IF(VLOOKUP($E416,$D$6:$AN$1139,3,)=0,0,(VLOOKUP($E416,$D$6:$AN$1139,Z$2,)/VLOOKUP($E416,$D$6:$AN$1139,3,))*$F416)</f>
        <v>0</v>
      </c>
      <c r="AA416" s="64">
        <f t="shared" si="76"/>
        <v>0</v>
      </c>
      <c r="AB416" s="59" t="str">
        <f t="shared" si="77"/>
        <v>ok</v>
      </c>
    </row>
    <row r="417" spans="1:28">
      <c r="A417" s="61" t="s">
        <v>392</v>
      </c>
      <c r="D417" s="61" t="s">
        <v>750</v>
      </c>
      <c r="F417" s="77">
        <f>SUM(F411:F416)</f>
        <v>0</v>
      </c>
      <c r="G417" s="77">
        <f t="shared" ref="G417:W417" si="78">SUM(G411:G416)</f>
        <v>0</v>
      </c>
      <c r="H417" s="77">
        <f t="shared" si="78"/>
        <v>0</v>
      </c>
      <c r="I417" s="77">
        <f t="shared" si="78"/>
        <v>0</v>
      </c>
      <c r="J417" s="77">
        <f t="shared" si="78"/>
        <v>0</v>
      </c>
      <c r="K417" s="77">
        <f t="shared" si="78"/>
        <v>0</v>
      </c>
      <c r="L417" s="77">
        <f t="shared" si="78"/>
        <v>0</v>
      </c>
      <c r="M417" s="77">
        <f t="shared" si="78"/>
        <v>0</v>
      </c>
      <c r="N417" s="77">
        <f t="shared" si="78"/>
        <v>0</v>
      </c>
      <c r="O417" s="77">
        <f>SUM(O411:O416)</f>
        <v>0</v>
      </c>
      <c r="P417" s="77">
        <f t="shared" si="78"/>
        <v>0</v>
      </c>
      <c r="Q417" s="77">
        <f t="shared" si="78"/>
        <v>0</v>
      </c>
      <c r="R417" s="77">
        <f t="shared" si="78"/>
        <v>0</v>
      </c>
      <c r="S417" s="77">
        <f t="shared" si="78"/>
        <v>0</v>
      </c>
      <c r="T417" s="77">
        <f t="shared" si="78"/>
        <v>0</v>
      </c>
      <c r="U417" s="77">
        <f t="shared" si="78"/>
        <v>0</v>
      </c>
      <c r="V417" s="77">
        <f t="shared" si="78"/>
        <v>0</v>
      </c>
      <c r="W417" s="77">
        <f t="shared" si="78"/>
        <v>0</v>
      </c>
      <c r="X417" s="63">
        <f>SUM(X411:X416)</f>
        <v>0</v>
      </c>
      <c r="Y417" s="63">
        <f>SUM(Y411:Y416)</f>
        <v>0</v>
      </c>
      <c r="Z417" s="63">
        <f>SUM(Z411:Z416)</f>
        <v>0</v>
      </c>
      <c r="AA417" s="65">
        <f t="shared" si="76"/>
        <v>0</v>
      </c>
      <c r="AB417" s="59" t="str">
        <f t="shared" si="77"/>
        <v>ok</v>
      </c>
    </row>
    <row r="418" spans="1:28">
      <c r="F418" s="80"/>
      <c r="G418" s="80"/>
    </row>
    <row r="419" spans="1:28" ht="15">
      <c r="A419" s="66" t="s">
        <v>1154</v>
      </c>
      <c r="F419" s="80"/>
      <c r="G419" s="80"/>
    </row>
    <row r="420" spans="1:28">
      <c r="A420" s="69" t="s">
        <v>362</v>
      </c>
      <c r="C420" s="61" t="s">
        <v>743</v>
      </c>
      <c r="D420" s="61" t="s">
        <v>751</v>
      </c>
      <c r="E420" s="61" t="s">
        <v>880</v>
      </c>
      <c r="F420" s="77">
        <f>VLOOKUP(C420,'Functional Assignment'!$C$2:$AP$778,'Functional Assignment'!$N$2,)</f>
        <v>0</v>
      </c>
      <c r="G420" s="77">
        <f>IF(VLOOKUP($E420,$D$6:$AN$1139,3,)=0,0,(VLOOKUP($E420,$D$6:$AN$1139,G$2,)/VLOOKUP($E420,$D$6:$AN$1139,3,))*$F420)</f>
        <v>0</v>
      </c>
      <c r="H420" s="77">
        <f>IF(VLOOKUP($E420,$D$6:$AN$1139,3,)=0,0,(VLOOKUP($E420,$D$6:$AN$1139,H$2,)/VLOOKUP($E420,$D$6:$AN$1139,3,))*$F420)</f>
        <v>0</v>
      </c>
      <c r="I420" s="77">
        <f>IF(VLOOKUP($E420,$D$6:$AN$1139,3,)=0,0,(VLOOKUP($E420,$D$6:$AN$1139,I$2,)/VLOOKUP($E420,$D$6:$AN$1139,3,))*$F420)</f>
        <v>0</v>
      </c>
      <c r="J420" s="77">
        <f>IF(VLOOKUP($E420,$D$6:$AN$1139,3,)=0,0,(VLOOKUP($E420,$D$6:$AN$1139,J$2,)/VLOOKUP($E420,$D$6:$AN$1139,3,))*$F420)</f>
        <v>0</v>
      </c>
      <c r="K420" s="77">
        <f>IF(VLOOKUP($E420,$D$6:$AN$1139,3,)=0,0,(VLOOKUP($E420,$D$6:$AN$1139,K$2,)/VLOOKUP($E420,$D$6:$AN$1139,3,))*$F420)</f>
        <v>0</v>
      </c>
      <c r="L420" s="77">
        <f>IF(VLOOKUP($E420,$D$6:$AN$1139,3,)=0,0,(VLOOKUP($E420,$D$6:$AN$1139,L$2,)/VLOOKUP($E420,$D$6:$AN$1139,3,))*$F420)</f>
        <v>0</v>
      </c>
      <c r="M420" s="77">
        <f>IF(VLOOKUP($E420,$D$6:$AN$1139,3,)=0,0,(VLOOKUP($E420,$D$6:$AN$1139,M$2,)/VLOOKUP($E420,$D$6:$AN$1139,3,))*$F420)</f>
        <v>0</v>
      </c>
      <c r="N420" s="77">
        <f>IF(VLOOKUP($E420,$D$6:$AN$1139,3,)=0,0,(VLOOKUP($E420,$D$6:$AN$1139,N$2,)/VLOOKUP($E420,$D$6:$AN$1139,3,))*$F420)</f>
        <v>0</v>
      </c>
      <c r="O420" s="77">
        <f>IF(VLOOKUP($E420,$D$6:$AN$1139,3,)=0,0,(VLOOKUP($E420,$D$6:$AN$1139,O$2,)/VLOOKUP($E420,$D$6:$AN$1139,3,))*$F420)</f>
        <v>0</v>
      </c>
      <c r="P420" s="77">
        <f>IF(VLOOKUP($E420,$D$6:$AN$1139,3,)=0,0,(VLOOKUP($E420,$D$6:$AN$1139,P$2,)/VLOOKUP($E420,$D$6:$AN$1139,3,))*$F420)</f>
        <v>0</v>
      </c>
      <c r="Q420" s="77">
        <f>IF(VLOOKUP($E420,$D$6:$AN$1139,3,)=0,0,(VLOOKUP($E420,$D$6:$AN$1139,Q$2,)/VLOOKUP($E420,$D$6:$AN$1139,3,))*$F420)</f>
        <v>0</v>
      </c>
      <c r="R420" s="77">
        <f>IF(VLOOKUP($E420,$D$6:$AN$1139,3,)=0,0,(VLOOKUP($E420,$D$6:$AN$1139,R$2,)/VLOOKUP($E420,$D$6:$AN$1139,3,))*$F420)</f>
        <v>0</v>
      </c>
      <c r="S420" s="77">
        <f>IF(VLOOKUP($E420,$D$6:$AN$1139,3,)=0,0,(VLOOKUP($E420,$D$6:$AN$1139,S$2,)/VLOOKUP($E420,$D$6:$AN$1139,3,))*$F420)</f>
        <v>0</v>
      </c>
      <c r="T420" s="77">
        <f>IF(VLOOKUP($E420,$D$6:$AN$1139,3,)=0,0,(VLOOKUP($E420,$D$6:$AN$1139,T$2,)/VLOOKUP($E420,$D$6:$AN$1139,3,))*$F420)</f>
        <v>0</v>
      </c>
      <c r="U420" s="77">
        <f>IF(VLOOKUP($E420,$D$6:$AN$1139,3,)=0,0,(VLOOKUP($E420,$D$6:$AN$1139,U$2,)/VLOOKUP($E420,$D$6:$AN$1139,3,))*$F420)</f>
        <v>0</v>
      </c>
      <c r="V420" s="77">
        <f>IF(VLOOKUP($E420,$D$6:$AN$1139,3,)=0,0,(VLOOKUP($E420,$D$6:$AN$1139,V$2,)/VLOOKUP($E420,$D$6:$AN$1139,3,))*$F420)</f>
        <v>0</v>
      </c>
      <c r="W420" s="77">
        <f>IF(VLOOKUP($E420,$D$6:$AN$1139,3,)=0,0,(VLOOKUP($E420,$D$6:$AN$1139,W$2,)/VLOOKUP($E420,$D$6:$AN$1139,3,))*$F420)</f>
        <v>0</v>
      </c>
      <c r="X420" s="63">
        <f>IF(VLOOKUP($E420,$D$6:$AN$1139,3,)=0,0,(VLOOKUP($E420,$D$6:$AN$1139,X$2,)/VLOOKUP($E420,$D$6:$AN$1139,3,))*$F420)</f>
        <v>0</v>
      </c>
      <c r="Y420" s="63">
        <f>IF(VLOOKUP($E420,$D$6:$AN$1139,3,)=0,0,(VLOOKUP($E420,$D$6:$AN$1139,Y$2,)/VLOOKUP($E420,$D$6:$AN$1139,3,))*$F420)</f>
        <v>0</v>
      </c>
      <c r="Z420" s="63">
        <f>IF(VLOOKUP($E420,$D$6:$AN$1139,3,)=0,0,(VLOOKUP($E420,$D$6:$AN$1139,Z$2,)/VLOOKUP($E420,$D$6:$AN$1139,3,))*$F420)</f>
        <v>0</v>
      </c>
      <c r="AA420" s="65">
        <f>SUM(G420:Z420)</f>
        <v>0</v>
      </c>
      <c r="AB420" s="59" t="str">
        <f>IF(ABS(F420-AA420)&lt;0.01,"ok","err")</f>
        <v>ok</v>
      </c>
    </row>
    <row r="421" spans="1:28">
      <c r="A421" s="69" t="s">
        <v>364</v>
      </c>
      <c r="C421" s="61" t="s">
        <v>743</v>
      </c>
      <c r="D421" s="61" t="s">
        <v>752</v>
      </c>
      <c r="E421" s="61" t="s">
        <v>189</v>
      </c>
      <c r="F421" s="80">
        <f>VLOOKUP(C421,'Functional Assignment'!$C$2:$AP$778,'Functional Assignment'!$O$2,)</f>
        <v>0</v>
      </c>
      <c r="G421" s="80">
        <f>IF(VLOOKUP($E421,$D$6:$AN$1139,3,)=0,0,(VLOOKUP($E421,$D$6:$AN$1139,G$2,)/VLOOKUP($E421,$D$6:$AN$1139,3,))*$F421)</f>
        <v>0</v>
      </c>
      <c r="H421" s="80">
        <f>IF(VLOOKUP($E421,$D$6:$AN$1139,3,)=0,0,(VLOOKUP($E421,$D$6:$AN$1139,H$2,)/VLOOKUP($E421,$D$6:$AN$1139,3,))*$F421)</f>
        <v>0</v>
      </c>
      <c r="I421" s="80">
        <f>IF(VLOOKUP($E421,$D$6:$AN$1139,3,)=0,0,(VLOOKUP($E421,$D$6:$AN$1139,I$2,)/VLOOKUP($E421,$D$6:$AN$1139,3,))*$F421)</f>
        <v>0</v>
      </c>
      <c r="J421" s="80">
        <f>IF(VLOOKUP($E421,$D$6:$AN$1139,3,)=0,0,(VLOOKUP($E421,$D$6:$AN$1139,J$2,)/VLOOKUP($E421,$D$6:$AN$1139,3,))*$F421)</f>
        <v>0</v>
      </c>
      <c r="K421" s="80">
        <f>IF(VLOOKUP($E421,$D$6:$AN$1139,3,)=0,0,(VLOOKUP($E421,$D$6:$AN$1139,K$2,)/VLOOKUP($E421,$D$6:$AN$1139,3,))*$F421)</f>
        <v>0</v>
      </c>
      <c r="L421" s="80">
        <f>IF(VLOOKUP($E421,$D$6:$AN$1139,3,)=0,0,(VLOOKUP($E421,$D$6:$AN$1139,L$2,)/VLOOKUP($E421,$D$6:$AN$1139,3,))*$F421)</f>
        <v>0</v>
      </c>
      <c r="M421" s="80">
        <f>IF(VLOOKUP($E421,$D$6:$AN$1139,3,)=0,0,(VLOOKUP($E421,$D$6:$AN$1139,M$2,)/VLOOKUP($E421,$D$6:$AN$1139,3,))*$F421)</f>
        <v>0</v>
      </c>
      <c r="N421" s="80">
        <f>IF(VLOOKUP($E421,$D$6:$AN$1139,3,)=0,0,(VLOOKUP($E421,$D$6:$AN$1139,N$2,)/VLOOKUP($E421,$D$6:$AN$1139,3,))*$F421)</f>
        <v>0</v>
      </c>
      <c r="O421" s="80">
        <f>IF(VLOOKUP($E421,$D$6:$AN$1139,3,)=0,0,(VLOOKUP($E421,$D$6:$AN$1139,O$2,)/VLOOKUP($E421,$D$6:$AN$1139,3,))*$F421)</f>
        <v>0</v>
      </c>
      <c r="P421" s="80">
        <f>IF(VLOOKUP($E421,$D$6:$AN$1139,3,)=0,0,(VLOOKUP($E421,$D$6:$AN$1139,P$2,)/VLOOKUP($E421,$D$6:$AN$1139,3,))*$F421)</f>
        <v>0</v>
      </c>
      <c r="Q421" s="80">
        <f>IF(VLOOKUP($E421,$D$6:$AN$1139,3,)=0,0,(VLOOKUP($E421,$D$6:$AN$1139,Q$2,)/VLOOKUP($E421,$D$6:$AN$1139,3,))*$F421)</f>
        <v>0</v>
      </c>
      <c r="R421" s="80">
        <f>IF(VLOOKUP($E421,$D$6:$AN$1139,3,)=0,0,(VLOOKUP($E421,$D$6:$AN$1139,R$2,)/VLOOKUP($E421,$D$6:$AN$1139,3,))*$F421)</f>
        <v>0</v>
      </c>
      <c r="S421" s="80">
        <f>IF(VLOOKUP($E421,$D$6:$AN$1139,3,)=0,0,(VLOOKUP($E421,$D$6:$AN$1139,S$2,)/VLOOKUP($E421,$D$6:$AN$1139,3,))*$F421)</f>
        <v>0</v>
      </c>
      <c r="T421" s="80">
        <f>IF(VLOOKUP($E421,$D$6:$AN$1139,3,)=0,0,(VLOOKUP($E421,$D$6:$AN$1139,T$2,)/VLOOKUP($E421,$D$6:$AN$1139,3,))*$F421)</f>
        <v>0</v>
      </c>
      <c r="U421" s="80">
        <f>IF(VLOOKUP($E421,$D$6:$AN$1139,3,)=0,0,(VLOOKUP($E421,$D$6:$AN$1139,U$2,)/VLOOKUP($E421,$D$6:$AN$1139,3,))*$F421)</f>
        <v>0</v>
      </c>
      <c r="V421" s="80">
        <f>IF(VLOOKUP($E421,$D$6:$AN$1139,3,)=0,0,(VLOOKUP($E421,$D$6:$AN$1139,V$2,)/VLOOKUP($E421,$D$6:$AN$1139,3,))*$F421)</f>
        <v>0</v>
      </c>
      <c r="W421" s="80">
        <f>IF(VLOOKUP($E421,$D$6:$AN$1139,3,)=0,0,(VLOOKUP($E421,$D$6:$AN$1139,W$2,)/VLOOKUP($E421,$D$6:$AN$1139,3,))*$F421)</f>
        <v>0</v>
      </c>
      <c r="X421" s="64">
        <f>IF(VLOOKUP($E421,$D$6:$AN$1139,3,)=0,0,(VLOOKUP($E421,$D$6:$AN$1139,X$2,)/VLOOKUP($E421,$D$6:$AN$1139,3,))*$F421)</f>
        <v>0</v>
      </c>
      <c r="Y421" s="64">
        <f>IF(VLOOKUP($E421,$D$6:$AN$1139,3,)=0,0,(VLOOKUP($E421,$D$6:$AN$1139,Y$2,)/VLOOKUP($E421,$D$6:$AN$1139,3,))*$F421)</f>
        <v>0</v>
      </c>
      <c r="Z421" s="64">
        <f>IF(VLOOKUP($E421,$D$6:$AN$1139,3,)=0,0,(VLOOKUP($E421,$D$6:$AN$1139,Z$2,)/VLOOKUP($E421,$D$6:$AN$1139,3,))*$F421)</f>
        <v>0</v>
      </c>
      <c r="AA421" s="64">
        <f>SUM(G421:Z421)</f>
        <v>0</v>
      </c>
      <c r="AB421" s="59" t="str">
        <f>IF(ABS(F421-AA421)&lt;0.01,"ok","err")</f>
        <v>ok</v>
      </c>
    </row>
    <row r="422" spans="1:28">
      <c r="A422" s="69" t="s">
        <v>363</v>
      </c>
      <c r="C422" s="61" t="s">
        <v>743</v>
      </c>
      <c r="D422" s="61" t="s">
        <v>753</v>
      </c>
      <c r="E422" s="61" t="s">
        <v>192</v>
      </c>
      <c r="F422" s="80">
        <f>VLOOKUP(C422,'Functional Assignment'!$C$2:$AP$778,'Functional Assignment'!$P$2,)</f>
        <v>0</v>
      </c>
      <c r="G422" s="80">
        <f>IF(VLOOKUP($E422,$D$6:$AN$1139,3,)=0,0,(VLOOKUP($E422,$D$6:$AN$1139,G$2,)/VLOOKUP($E422,$D$6:$AN$1139,3,))*$F422)</f>
        <v>0</v>
      </c>
      <c r="H422" s="80">
        <f>IF(VLOOKUP($E422,$D$6:$AN$1139,3,)=0,0,(VLOOKUP($E422,$D$6:$AN$1139,H$2,)/VLOOKUP($E422,$D$6:$AN$1139,3,))*$F422)</f>
        <v>0</v>
      </c>
      <c r="I422" s="80">
        <f>IF(VLOOKUP($E422,$D$6:$AN$1139,3,)=0,0,(VLOOKUP($E422,$D$6:$AN$1139,I$2,)/VLOOKUP($E422,$D$6:$AN$1139,3,))*$F422)</f>
        <v>0</v>
      </c>
      <c r="J422" s="80">
        <f>IF(VLOOKUP($E422,$D$6:$AN$1139,3,)=0,0,(VLOOKUP($E422,$D$6:$AN$1139,J$2,)/VLOOKUP($E422,$D$6:$AN$1139,3,))*$F422)</f>
        <v>0</v>
      </c>
      <c r="K422" s="80">
        <f>IF(VLOOKUP($E422,$D$6:$AN$1139,3,)=0,0,(VLOOKUP($E422,$D$6:$AN$1139,K$2,)/VLOOKUP($E422,$D$6:$AN$1139,3,))*$F422)</f>
        <v>0</v>
      </c>
      <c r="L422" s="80">
        <f>IF(VLOOKUP($E422,$D$6:$AN$1139,3,)=0,0,(VLOOKUP($E422,$D$6:$AN$1139,L$2,)/VLOOKUP($E422,$D$6:$AN$1139,3,))*$F422)</f>
        <v>0</v>
      </c>
      <c r="M422" s="80">
        <f>IF(VLOOKUP($E422,$D$6:$AN$1139,3,)=0,0,(VLOOKUP($E422,$D$6:$AN$1139,M$2,)/VLOOKUP($E422,$D$6:$AN$1139,3,))*$F422)</f>
        <v>0</v>
      </c>
      <c r="N422" s="80">
        <f>IF(VLOOKUP($E422,$D$6:$AN$1139,3,)=0,0,(VLOOKUP($E422,$D$6:$AN$1139,N$2,)/VLOOKUP($E422,$D$6:$AN$1139,3,))*$F422)</f>
        <v>0</v>
      </c>
      <c r="O422" s="80">
        <f>IF(VLOOKUP($E422,$D$6:$AN$1139,3,)=0,0,(VLOOKUP($E422,$D$6:$AN$1139,O$2,)/VLOOKUP($E422,$D$6:$AN$1139,3,))*$F422)</f>
        <v>0</v>
      </c>
      <c r="P422" s="80">
        <f>IF(VLOOKUP($E422,$D$6:$AN$1139,3,)=0,0,(VLOOKUP($E422,$D$6:$AN$1139,P$2,)/VLOOKUP($E422,$D$6:$AN$1139,3,))*$F422)</f>
        <v>0</v>
      </c>
      <c r="Q422" s="80">
        <f>IF(VLOOKUP($E422,$D$6:$AN$1139,3,)=0,0,(VLOOKUP($E422,$D$6:$AN$1139,Q$2,)/VLOOKUP($E422,$D$6:$AN$1139,3,))*$F422)</f>
        <v>0</v>
      </c>
      <c r="R422" s="80">
        <f>IF(VLOOKUP($E422,$D$6:$AN$1139,3,)=0,0,(VLOOKUP($E422,$D$6:$AN$1139,R$2,)/VLOOKUP($E422,$D$6:$AN$1139,3,))*$F422)</f>
        <v>0</v>
      </c>
      <c r="S422" s="80">
        <f>IF(VLOOKUP($E422,$D$6:$AN$1139,3,)=0,0,(VLOOKUP($E422,$D$6:$AN$1139,S$2,)/VLOOKUP($E422,$D$6:$AN$1139,3,))*$F422)</f>
        <v>0</v>
      </c>
      <c r="T422" s="80">
        <f>IF(VLOOKUP($E422,$D$6:$AN$1139,3,)=0,0,(VLOOKUP($E422,$D$6:$AN$1139,T$2,)/VLOOKUP($E422,$D$6:$AN$1139,3,))*$F422)</f>
        <v>0</v>
      </c>
      <c r="U422" s="80">
        <f>IF(VLOOKUP($E422,$D$6:$AN$1139,3,)=0,0,(VLOOKUP($E422,$D$6:$AN$1139,U$2,)/VLOOKUP($E422,$D$6:$AN$1139,3,))*$F422)</f>
        <v>0</v>
      </c>
      <c r="V422" s="80">
        <f>IF(VLOOKUP($E422,$D$6:$AN$1139,3,)=0,0,(VLOOKUP($E422,$D$6:$AN$1139,V$2,)/VLOOKUP($E422,$D$6:$AN$1139,3,))*$F422)</f>
        <v>0</v>
      </c>
      <c r="W422" s="80">
        <f>IF(VLOOKUP($E422,$D$6:$AN$1139,3,)=0,0,(VLOOKUP($E422,$D$6:$AN$1139,W$2,)/VLOOKUP($E422,$D$6:$AN$1139,3,))*$F422)</f>
        <v>0</v>
      </c>
      <c r="X422" s="64">
        <f>IF(VLOOKUP($E422,$D$6:$AN$1139,3,)=0,0,(VLOOKUP($E422,$D$6:$AN$1139,X$2,)/VLOOKUP($E422,$D$6:$AN$1139,3,))*$F422)</f>
        <v>0</v>
      </c>
      <c r="Y422" s="64">
        <f>IF(VLOOKUP($E422,$D$6:$AN$1139,3,)=0,0,(VLOOKUP($E422,$D$6:$AN$1139,Y$2,)/VLOOKUP($E422,$D$6:$AN$1139,3,))*$F422)</f>
        <v>0</v>
      </c>
      <c r="Z422" s="64">
        <f>IF(VLOOKUP($E422,$D$6:$AN$1139,3,)=0,0,(VLOOKUP($E422,$D$6:$AN$1139,Z$2,)/VLOOKUP($E422,$D$6:$AN$1139,3,))*$F422)</f>
        <v>0</v>
      </c>
      <c r="AA422" s="64">
        <f>SUM(G422:Z422)</f>
        <v>0</v>
      </c>
      <c r="AB422" s="59" t="str">
        <f>IF(ABS(F422-AA422)&lt;0.01,"ok","err")</f>
        <v>ok</v>
      </c>
    </row>
    <row r="423" spans="1:28">
      <c r="A423" s="61" t="s">
        <v>1156</v>
      </c>
      <c r="D423" s="61" t="s">
        <v>754</v>
      </c>
      <c r="F423" s="77">
        <f>SUM(F420:F422)</f>
        <v>0</v>
      </c>
      <c r="G423" s="77">
        <f t="shared" ref="G423:W423" si="79">SUM(G420:G422)</f>
        <v>0</v>
      </c>
      <c r="H423" s="77">
        <f t="shared" si="79"/>
        <v>0</v>
      </c>
      <c r="I423" s="77">
        <f t="shared" si="79"/>
        <v>0</v>
      </c>
      <c r="J423" s="77">
        <f t="shared" si="79"/>
        <v>0</v>
      </c>
      <c r="K423" s="77">
        <f t="shared" si="79"/>
        <v>0</v>
      </c>
      <c r="L423" s="77">
        <f t="shared" si="79"/>
        <v>0</v>
      </c>
      <c r="M423" s="77">
        <f t="shared" si="79"/>
        <v>0</v>
      </c>
      <c r="N423" s="77">
        <f t="shared" si="79"/>
        <v>0</v>
      </c>
      <c r="O423" s="77">
        <f>SUM(O420:O422)</f>
        <v>0</v>
      </c>
      <c r="P423" s="77">
        <f t="shared" si="79"/>
        <v>0</v>
      </c>
      <c r="Q423" s="77">
        <f t="shared" si="79"/>
        <v>0</v>
      </c>
      <c r="R423" s="77">
        <f t="shared" si="79"/>
        <v>0</v>
      </c>
      <c r="S423" s="77">
        <f t="shared" si="79"/>
        <v>0</v>
      </c>
      <c r="T423" s="77">
        <f t="shared" si="79"/>
        <v>0</v>
      </c>
      <c r="U423" s="77">
        <f t="shared" si="79"/>
        <v>0</v>
      </c>
      <c r="V423" s="77">
        <f t="shared" si="79"/>
        <v>0</v>
      </c>
      <c r="W423" s="77">
        <f t="shared" si="79"/>
        <v>0</v>
      </c>
      <c r="X423" s="63">
        <f>SUM(X420:X422)</f>
        <v>0</v>
      </c>
      <c r="Y423" s="63">
        <f>SUM(Y420:Y422)</f>
        <v>0</v>
      </c>
      <c r="Z423" s="63">
        <f>SUM(Z420:Z422)</f>
        <v>0</v>
      </c>
      <c r="AA423" s="65">
        <f>SUM(G423:Z423)</f>
        <v>0</v>
      </c>
      <c r="AB423" s="59" t="str">
        <f>IF(ABS(F423-AA423)&lt;0.01,"ok","err")</f>
        <v>ok</v>
      </c>
    </row>
    <row r="424" spans="1:28">
      <c r="F424" s="80"/>
      <c r="G424" s="80"/>
    </row>
    <row r="425" spans="1:28" ht="15">
      <c r="A425" s="66" t="s">
        <v>350</v>
      </c>
      <c r="F425" s="80"/>
      <c r="G425" s="80"/>
    </row>
    <row r="426" spans="1:28">
      <c r="A426" s="69" t="s">
        <v>377</v>
      </c>
      <c r="C426" s="61" t="s">
        <v>743</v>
      </c>
      <c r="D426" s="61" t="s">
        <v>755</v>
      </c>
      <c r="E426" s="61" t="s">
        <v>133</v>
      </c>
      <c r="F426" s="77">
        <f>VLOOKUP(C426,'Functional Assignment'!$C$2:$AP$778,'Functional Assignment'!$Q$2,)</f>
        <v>0</v>
      </c>
      <c r="G426" s="77">
        <f>IF(VLOOKUP($E426,$D$6:$AN$1139,3,)=0,0,(VLOOKUP($E426,$D$6:$AN$1139,G$2,)/VLOOKUP($E426,$D$6:$AN$1139,3,))*$F426)</f>
        <v>0</v>
      </c>
      <c r="H426" s="77">
        <f>IF(VLOOKUP($E426,$D$6:$AN$1139,3,)=0,0,(VLOOKUP($E426,$D$6:$AN$1139,H$2,)/VLOOKUP($E426,$D$6:$AN$1139,3,))*$F426)</f>
        <v>0</v>
      </c>
      <c r="I426" s="77">
        <f>IF(VLOOKUP($E426,$D$6:$AN$1139,3,)=0,0,(VLOOKUP($E426,$D$6:$AN$1139,I$2,)/VLOOKUP($E426,$D$6:$AN$1139,3,))*$F426)</f>
        <v>0</v>
      </c>
      <c r="J426" s="77">
        <f>IF(VLOOKUP($E426,$D$6:$AN$1139,3,)=0,0,(VLOOKUP($E426,$D$6:$AN$1139,J$2,)/VLOOKUP($E426,$D$6:$AN$1139,3,))*$F426)</f>
        <v>0</v>
      </c>
      <c r="K426" s="77">
        <f>IF(VLOOKUP($E426,$D$6:$AN$1139,3,)=0,0,(VLOOKUP($E426,$D$6:$AN$1139,K$2,)/VLOOKUP($E426,$D$6:$AN$1139,3,))*$F426)</f>
        <v>0</v>
      </c>
      <c r="L426" s="77">
        <f>IF(VLOOKUP($E426,$D$6:$AN$1139,3,)=0,0,(VLOOKUP($E426,$D$6:$AN$1139,L$2,)/VLOOKUP($E426,$D$6:$AN$1139,3,))*$F426)</f>
        <v>0</v>
      </c>
      <c r="M426" s="77">
        <f>IF(VLOOKUP($E426,$D$6:$AN$1139,3,)=0,0,(VLOOKUP($E426,$D$6:$AN$1139,M$2,)/VLOOKUP($E426,$D$6:$AN$1139,3,))*$F426)</f>
        <v>0</v>
      </c>
      <c r="N426" s="77">
        <f>IF(VLOOKUP($E426,$D$6:$AN$1139,3,)=0,0,(VLOOKUP($E426,$D$6:$AN$1139,N$2,)/VLOOKUP($E426,$D$6:$AN$1139,3,))*$F426)</f>
        <v>0</v>
      </c>
      <c r="O426" s="77">
        <f>IF(VLOOKUP($E426,$D$6:$AN$1139,3,)=0,0,(VLOOKUP($E426,$D$6:$AN$1139,O$2,)/VLOOKUP($E426,$D$6:$AN$1139,3,))*$F426)</f>
        <v>0</v>
      </c>
      <c r="P426" s="77">
        <f>IF(VLOOKUP($E426,$D$6:$AN$1139,3,)=0,0,(VLOOKUP($E426,$D$6:$AN$1139,P$2,)/VLOOKUP($E426,$D$6:$AN$1139,3,))*$F426)</f>
        <v>0</v>
      </c>
      <c r="Q426" s="77">
        <f>IF(VLOOKUP($E426,$D$6:$AN$1139,3,)=0,0,(VLOOKUP($E426,$D$6:$AN$1139,Q$2,)/VLOOKUP($E426,$D$6:$AN$1139,3,))*$F426)</f>
        <v>0</v>
      </c>
      <c r="R426" s="77">
        <f>IF(VLOOKUP($E426,$D$6:$AN$1139,3,)=0,0,(VLOOKUP($E426,$D$6:$AN$1139,R$2,)/VLOOKUP($E426,$D$6:$AN$1139,3,))*$F426)</f>
        <v>0</v>
      </c>
      <c r="S426" s="77">
        <f>IF(VLOOKUP($E426,$D$6:$AN$1139,3,)=0,0,(VLOOKUP($E426,$D$6:$AN$1139,S$2,)/VLOOKUP($E426,$D$6:$AN$1139,3,))*$F426)</f>
        <v>0</v>
      </c>
      <c r="T426" s="77">
        <f>IF(VLOOKUP($E426,$D$6:$AN$1139,3,)=0,0,(VLOOKUP($E426,$D$6:$AN$1139,T$2,)/VLOOKUP($E426,$D$6:$AN$1139,3,))*$F426)</f>
        <v>0</v>
      </c>
      <c r="U426" s="77">
        <f>IF(VLOOKUP($E426,$D$6:$AN$1139,3,)=0,0,(VLOOKUP($E426,$D$6:$AN$1139,U$2,)/VLOOKUP($E426,$D$6:$AN$1139,3,))*$F426)</f>
        <v>0</v>
      </c>
      <c r="V426" s="77">
        <f>IF(VLOOKUP($E426,$D$6:$AN$1139,3,)=0,0,(VLOOKUP($E426,$D$6:$AN$1139,V$2,)/VLOOKUP($E426,$D$6:$AN$1139,3,))*$F426)</f>
        <v>0</v>
      </c>
      <c r="W426" s="77">
        <f>IF(VLOOKUP($E426,$D$6:$AN$1139,3,)=0,0,(VLOOKUP($E426,$D$6:$AN$1139,W$2,)/VLOOKUP($E426,$D$6:$AN$1139,3,))*$F426)</f>
        <v>0</v>
      </c>
      <c r="X426" s="63">
        <f>IF(VLOOKUP($E426,$D$6:$AN$1139,3,)=0,0,(VLOOKUP($E426,$D$6:$AN$1139,X$2,)/VLOOKUP($E426,$D$6:$AN$1139,3,))*$F426)</f>
        <v>0</v>
      </c>
      <c r="Y426" s="63">
        <f>IF(VLOOKUP($E426,$D$6:$AN$1139,3,)=0,0,(VLOOKUP($E426,$D$6:$AN$1139,Y$2,)/VLOOKUP($E426,$D$6:$AN$1139,3,))*$F426)</f>
        <v>0</v>
      </c>
      <c r="Z426" s="63">
        <f>IF(VLOOKUP($E426,$D$6:$AN$1139,3,)=0,0,(VLOOKUP($E426,$D$6:$AN$1139,Z$2,)/VLOOKUP($E426,$D$6:$AN$1139,3,))*$F426)</f>
        <v>0</v>
      </c>
      <c r="AA426" s="65">
        <f>SUM(G426:Z426)</f>
        <v>0</v>
      </c>
      <c r="AB426" s="59" t="str">
        <f>IF(ABS(F426-AA426)&lt;0.01,"ok","err")</f>
        <v>ok</v>
      </c>
    </row>
    <row r="427" spans="1:28">
      <c r="F427" s="80"/>
    </row>
    <row r="428" spans="1:28" ht="15">
      <c r="A428" s="66" t="s">
        <v>351</v>
      </c>
      <c r="F428" s="80"/>
      <c r="G428" s="80"/>
    </row>
    <row r="429" spans="1:28">
      <c r="A429" s="69" t="s">
        <v>379</v>
      </c>
      <c r="C429" s="61" t="s">
        <v>743</v>
      </c>
      <c r="D429" s="61" t="s">
        <v>756</v>
      </c>
      <c r="E429" s="61" t="s">
        <v>133</v>
      </c>
      <c r="F429" s="77">
        <f>VLOOKUP(C429,'Functional Assignment'!$C$2:$AP$778,'Functional Assignment'!$R$2,)</f>
        <v>0</v>
      </c>
      <c r="G429" s="77">
        <f>IF(VLOOKUP($E429,$D$6:$AN$1139,3,)=0,0,(VLOOKUP($E429,$D$6:$AN$1139,G$2,)/VLOOKUP($E429,$D$6:$AN$1139,3,))*$F429)</f>
        <v>0</v>
      </c>
      <c r="H429" s="77">
        <f>IF(VLOOKUP($E429,$D$6:$AN$1139,3,)=0,0,(VLOOKUP($E429,$D$6:$AN$1139,H$2,)/VLOOKUP($E429,$D$6:$AN$1139,3,))*$F429)</f>
        <v>0</v>
      </c>
      <c r="I429" s="77">
        <f>IF(VLOOKUP($E429,$D$6:$AN$1139,3,)=0,0,(VLOOKUP($E429,$D$6:$AN$1139,I$2,)/VLOOKUP($E429,$D$6:$AN$1139,3,))*$F429)</f>
        <v>0</v>
      </c>
      <c r="J429" s="77">
        <f>IF(VLOOKUP($E429,$D$6:$AN$1139,3,)=0,0,(VLOOKUP($E429,$D$6:$AN$1139,J$2,)/VLOOKUP($E429,$D$6:$AN$1139,3,))*$F429)</f>
        <v>0</v>
      </c>
      <c r="K429" s="77">
        <f>IF(VLOOKUP($E429,$D$6:$AN$1139,3,)=0,0,(VLOOKUP($E429,$D$6:$AN$1139,K$2,)/VLOOKUP($E429,$D$6:$AN$1139,3,))*$F429)</f>
        <v>0</v>
      </c>
      <c r="L429" s="77">
        <f>IF(VLOOKUP($E429,$D$6:$AN$1139,3,)=0,0,(VLOOKUP($E429,$D$6:$AN$1139,L$2,)/VLOOKUP($E429,$D$6:$AN$1139,3,))*$F429)</f>
        <v>0</v>
      </c>
      <c r="M429" s="77">
        <f>IF(VLOOKUP($E429,$D$6:$AN$1139,3,)=0,0,(VLOOKUP($E429,$D$6:$AN$1139,M$2,)/VLOOKUP($E429,$D$6:$AN$1139,3,))*$F429)</f>
        <v>0</v>
      </c>
      <c r="N429" s="77">
        <f>IF(VLOOKUP($E429,$D$6:$AN$1139,3,)=0,0,(VLOOKUP($E429,$D$6:$AN$1139,N$2,)/VLOOKUP($E429,$D$6:$AN$1139,3,))*$F429)</f>
        <v>0</v>
      </c>
      <c r="O429" s="77">
        <f>IF(VLOOKUP($E429,$D$6:$AN$1139,3,)=0,0,(VLOOKUP($E429,$D$6:$AN$1139,O$2,)/VLOOKUP($E429,$D$6:$AN$1139,3,))*$F429)</f>
        <v>0</v>
      </c>
      <c r="P429" s="77">
        <f>IF(VLOOKUP($E429,$D$6:$AN$1139,3,)=0,0,(VLOOKUP($E429,$D$6:$AN$1139,P$2,)/VLOOKUP($E429,$D$6:$AN$1139,3,))*$F429)</f>
        <v>0</v>
      </c>
      <c r="Q429" s="77">
        <f>IF(VLOOKUP($E429,$D$6:$AN$1139,3,)=0,0,(VLOOKUP($E429,$D$6:$AN$1139,Q$2,)/VLOOKUP($E429,$D$6:$AN$1139,3,))*$F429)</f>
        <v>0</v>
      </c>
      <c r="R429" s="77">
        <f>IF(VLOOKUP($E429,$D$6:$AN$1139,3,)=0,0,(VLOOKUP($E429,$D$6:$AN$1139,R$2,)/VLOOKUP($E429,$D$6:$AN$1139,3,))*$F429)</f>
        <v>0</v>
      </c>
      <c r="S429" s="77">
        <f>IF(VLOOKUP($E429,$D$6:$AN$1139,3,)=0,0,(VLOOKUP($E429,$D$6:$AN$1139,S$2,)/VLOOKUP($E429,$D$6:$AN$1139,3,))*$F429)</f>
        <v>0</v>
      </c>
      <c r="T429" s="77">
        <f>IF(VLOOKUP($E429,$D$6:$AN$1139,3,)=0,0,(VLOOKUP($E429,$D$6:$AN$1139,T$2,)/VLOOKUP($E429,$D$6:$AN$1139,3,))*$F429)</f>
        <v>0</v>
      </c>
      <c r="U429" s="77">
        <f>IF(VLOOKUP($E429,$D$6:$AN$1139,3,)=0,0,(VLOOKUP($E429,$D$6:$AN$1139,U$2,)/VLOOKUP($E429,$D$6:$AN$1139,3,))*$F429)</f>
        <v>0</v>
      </c>
      <c r="V429" s="77">
        <f>IF(VLOOKUP($E429,$D$6:$AN$1139,3,)=0,0,(VLOOKUP($E429,$D$6:$AN$1139,V$2,)/VLOOKUP($E429,$D$6:$AN$1139,3,))*$F429)</f>
        <v>0</v>
      </c>
      <c r="W429" s="77">
        <f>IF(VLOOKUP($E429,$D$6:$AN$1139,3,)=0,0,(VLOOKUP($E429,$D$6:$AN$1139,W$2,)/VLOOKUP($E429,$D$6:$AN$1139,3,))*$F429)</f>
        <v>0</v>
      </c>
      <c r="X429" s="63">
        <f>IF(VLOOKUP($E429,$D$6:$AN$1139,3,)=0,0,(VLOOKUP($E429,$D$6:$AN$1139,X$2,)/VLOOKUP($E429,$D$6:$AN$1139,3,))*$F429)</f>
        <v>0</v>
      </c>
      <c r="Y429" s="63">
        <f>IF(VLOOKUP($E429,$D$6:$AN$1139,3,)=0,0,(VLOOKUP($E429,$D$6:$AN$1139,Y$2,)/VLOOKUP($E429,$D$6:$AN$1139,3,))*$F429)</f>
        <v>0</v>
      </c>
      <c r="Z429" s="63">
        <f>IF(VLOOKUP($E429,$D$6:$AN$1139,3,)=0,0,(VLOOKUP($E429,$D$6:$AN$1139,Z$2,)/VLOOKUP($E429,$D$6:$AN$1139,3,))*$F429)</f>
        <v>0</v>
      </c>
      <c r="AA429" s="65">
        <f>SUM(G429:Z429)</f>
        <v>0</v>
      </c>
      <c r="AB429" s="59" t="str">
        <f>IF(ABS(F429-AA429)&lt;0.01,"ok","err")</f>
        <v>ok</v>
      </c>
    </row>
    <row r="430" spans="1:28">
      <c r="F430" s="80"/>
    </row>
    <row r="431" spans="1:28" ht="15">
      <c r="A431" s="66" t="s">
        <v>378</v>
      </c>
      <c r="F431" s="80"/>
    </row>
    <row r="432" spans="1:28">
      <c r="A432" s="69" t="s">
        <v>629</v>
      </c>
      <c r="C432" s="61" t="s">
        <v>743</v>
      </c>
      <c r="D432" s="61" t="s">
        <v>757</v>
      </c>
      <c r="E432" s="61" t="s">
        <v>133</v>
      </c>
      <c r="F432" s="77">
        <f>VLOOKUP(C432,'Functional Assignment'!$C$2:$AP$778,'Functional Assignment'!$S$2,)</f>
        <v>0</v>
      </c>
      <c r="G432" s="77">
        <f>IF(VLOOKUP($E432,$D$6:$AN$1139,3,)=0,0,(VLOOKUP($E432,$D$6:$AN$1139,G$2,)/VLOOKUP($E432,$D$6:$AN$1139,3,))*$F432)</f>
        <v>0</v>
      </c>
      <c r="H432" s="77">
        <f>IF(VLOOKUP($E432,$D$6:$AN$1139,3,)=0,0,(VLOOKUP($E432,$D$6:$AN$1139,H$2,)/VLOOKUP($E432,$D$6:$AN$1139,3,))*$F432)</f>
        <v>0</v>
      </c>
      <c r="I432" s="77">
        <f>IF(VLOOKUP($E432,$D$6:$AN$1139,3,)=0,0,(VLOOKUP($E432,$D$6:$AN$1139,I$2,)/VLOOKUP($E432,$D$6:$AN$1139,3,))*$F432)</f>
        <v>0</v>
      </c>
      <c r="J432" s="77">
        <f>IF(VLOOKUP($E432,$D$6:$AN$1139,3,)=0,0,(VLOOKUP($E432,$D$6:$AN$1139,J$2,)/VLOOKUP($E432,$D$6:$AN$1139,3,))*$F432)</f>
        <v>0</v>
      </c>
      <c r="K432" s="77">
        <f>IF(VLOOKUP($E432,$D$6:$AN$1139,3,)=0,0,(VLOOKUP($E432,$D$6:$AN$1139,K$2,)/VLOOKUP($E432,$D$6:$AN$1139,3,))*$F432)</f>
        <v>0</v>
      </c>
      <c r="L432" s="77">
        <f>IF(VLOOKUP($E432,$D$6:$AN$1139,3,)=0,0,(VLOOKUP($E432,$D$6:$AN$1139,L$2,)/VLOOKUP($E432,$D$6:$AN$1139,3,))*$F432)</f>
        <v>0</v>
      </c>
      <c r="M432" s="77">
        <f>IF(VLOOKUP($E432,$D$6:$AN$1139,3,)=0,0,(VLOOKUP($E432,$D$6:$AN$1139,M$2,)/VLOOKUP($E432,$D$6:$AN$1139,3,))*$F432)</f>
        <v>0</v>
      </c>
      <c r="N432" s="77">
        <f>IF(VLOOKUP($E432,$D$6:$AN$1139,3,)=0,0,(VLOOKUP($E432,$D$6:$AN$1139,N$2,)/VLOOKUP($E432,$D$6:$AN$1139,3,))*$F432)</f>
        <v>0</v>
      </c>
      <c r="O432" s="77">
        <f>IF(VLOOKUP($E432,$D$6:$AN$1139,3,)=0,0,(VLOOKUP($E432,$D$6:$AN$1139,O$2,)/VLOOKUP($E432,$D$6:$AN$1139,3,))*$F432)</f>
        <v>0</v>
      </c>
      <c r="P432" s="77">
        <f>IF(VLOOKUP($E432,$D$6:$AN$1139,3,)=0,0,(VLOOKUP($E432,$D$6:$AN$1139,P$2,)/VLOOKUP($E432,$D$6:$AN$1139,3,))*$F432)</f>
        <v>0</v>
      </c>
      <c r="Q432" s="77">
        <f>IF(VLOOKUP($E432,$D$6:$AN$1139,3,)=0,0,(VLOOKUP($E432,$D$6:$AN$1139,Q$2,)/VLOOKUP($E432,$D$6:$AN$1139,3,))*$F432)</f>
        <v>0</v>
      </c>
      <c r="R432" s="77">
        <f>IF(VLOOKUP($E432,$D$6:$AN$1139,3,)=0,0,(VLOOKUP($E432,$D$6:$AN$1139,R$2,)/VLOOKUP($E432,$D$6:$AN$1139,3,))*$F432)</f>
        <v>0</v>
      </c>
      <c r="S432" s="77">
        <f>IF(VLOOKUP($E432,$D$6:$AN$1139,3,)=0,0,(VLOOKUP($E432,$D$6:$AN$1139,S$2,)/VLOOKUP($E432,$D$6:$AN$1139,3,))*$F432)</f>
        <v>0</v>
      </c>
      <c r="T432" s="77">
        <f>IF(VLOOKUP($E432,$D$6:$AN$1139,3,)=0,0,(VLOOKUP($E432,$D$6:$AN$1139,T$2,)/VLOOKUP($E432,$D$6:$AN$1139,3,))*$F432)</f>
        <v>0</v>
      </c>
      <c r="U432" s="77">
        <f>IF(VLOOKUP($E432,$D$6:$AN$1139,3,)=0,0,(VLOOKUP($E432,$D$6:$AN$1139,U$2,)/VLOOKUP($E432,$D$6:$AN$1139,3,))*$F432)</f>
        <v>0</v>
      </c>
      <c r="V432" s="77">
        <f>IF(VLOOKUP($E432,$D$6:$AN$1139,3,)=0,0,(VLOOKUP($E432,$D$6:$AN$1139,V$2,)/VLOOKUP($E432,$D$6:$AN$1139,3,))*$F432)</f>
        <v>0</v>
      </c>
      <c r="W432" s="77">
        <f>IF(VLOOKUP($E432,$D$6:$AN$1139,3,)=0,0,(VLOOKUP($E432,$D$6:$AN$1139,W$2,)/VLOOKUP($E432,$D$6:$AN$1139,3,))*$F432)</f>
        <v>0</v>
      </c>
      <c r="X432" s="63">
        <f>IF(VLOOKUP($E432,$D$6:$AN$1139,3,)=0,0,(VLOOKUP($E432,$D$6:$AN$1139,X$2,)/VLOOKUP($E432,$D$6:$AN$1139,3,))*$F432)</f>
        <v>0</v>
      </c>
      <c r="Y432" s="63">
        <f>IF(VLOOKUP($E432,$D$6:$AN$1139,3,)=0,0,(VLOOKUP($E432,$D$6:$AN$1139,Y$2,)/VLOOKUP($E432,$D$6:$AN$1139,3,))*$F432)</f>
        <v>0</v>
      </c>
      <c r="Z432" s="63">
        <f>IF(VLOOKUP($E432,$D$6:$AN$1139,3,)=0,0,(VLOOKUP($E432,$D$6:$AN$1139,Z$2,)/VLOOKUP($E432,$D$6:$AN$1139,3,))*$F432)</f>
        <v>0</v>
      </c>
      <c r="AA432" s="65">
        <f t="shared" ref="AA432:AA437" si="80">SUM(G432:Z432)</f>
        <v>0</v>
      </c>
      <c r="AB432" s="59" t="str">
        <f t="shared" ref="AB432:AB437" si="81">IF(ABS(F432-AA432)&lt;0.01,"ok","err")</f>
        <v>ok</v>
      </c>
    </row>
    <row r="433" spans="1:28">
      <c r="A433" s="69" t="s">
        <v>630</v>
      </c>
      <c r="C433" s="61" t="s">
        <v>743</v>
      </c>
      <c r="D433" s="61" t="s">
        <v>758</v>
      </c>
      <c r="E433" s="61" t="s">
        <v>133</v>
      </c>
      <c r="F433" s="80">
        <f>VLOOKUP(C433,'Functional Assignment'!$C$2:$AP$778,'Functional Assignment'!$T$2,)</f>
        <v>0</v>
      </c>
      <c r="G433" s="80">
        <f>IF(VLOOKUP($E433,$D$6:$AN$1139,3,)=0,0,(VLOOKUP($E433,$D$6:$AN$1139,G$2,)/VLOOKUP($E433,$D$6:$AN$1139,3,))*$F433)</f>
        <v>0</v>
      </c>
      <c r="H433" s="80">
        <f>IF(VLOOKUP($E433,$D$6:$AN$1139,3,)=0,0,(VLOOKUP($E433,$D$6:$AN$1139,H$2,)/VLOOKUP($E433,$D$6:$AN$1139,3,))*$F433)</f>
        <v>0</v>
      </c>
      <c r="I433" s="80">
        <f>IF(VLOOKUP($E433,$D$6:$AN$1139,3,)=0,0,(VLOOKUP($E433,$D$6:$AN$1139,I$2,)/VLOOKUP($E433,$D$6:$AN$1139,3,))*$F433)</f>
        <v>0</v>
      </c>
      <c r="J433" s="80">
        <f>IF(VLOOKUP($E433,$D$6:$AN$1139,3,)=0,0,(VLOOKUP($E433,$D$6:$AN$1139,J$2,)/VLOOKUP($E433,$D$6:$AN$1139,3,))*$F433)</f>
        <v>0</v>
      </c>
      <c r="K433" s="80">
        <f>IF(VLOOKUP($E433,$D$6:$AN$1139,3,)=0,0,(VLOOKUP($E433,$D$6:$AN$1139,K$2,)/VLOOKUP($E433,$D$6:$AN$1139,3,))*$F433)</f>
        <v>0</v>
      </c>
      <c r="L433" s="80">
        <f>IF(VLOOKUP($E433,$D$6:$AN$1139,3,)=0,0,(VLOOKUP($E433,$D$6:$AN$1139,L$2,)/VLOOKUP($E433,$D$6:$AN$1139,3,))*$F433)</f>
        <v>0</v>
      </c>
      <c r="M433" s="80">
        <f>IF(VLOOKUP($E433,$D$6:$AN$1139,3,)=0,0,(VLOOKUP($E433,$D$6:$AN$1139,M$2,)/VLOOKUP($E433,$D$6:$AN$1139,3,))*$F433)</f>
        <v>0</v>
      </c>
      <c r="N433" s="80">
        <f>IF(VLOOKUP($E433,$D$6:$AN$1139,3,)=0,0,(VLOOKUP($E433,$D$6:$AN$1139,N$2,)/VLOOKUP($E433,$D$6:$AN$1139,3,))*$F433)</f>
        <v>0</v>
      </c>
      <c r="O433" s="80">
        <f>IF(VLOOKUP($E433,$D$6:$AN$1139,3,)=0,0,(VLOOKUP($E433,$D$6:$AN$1139,O$2,)/VLOOKUP($E433,$D$6:$AN$1139,3,))*$F433)</f>
        <v>0</v>
      </c>
      <c r="P433" s="80">
        <f>IF(VLOOKUP($E433,$D$6:$AN$1139,3,)=0,0,(VLOOKUP($E433,$D$6:$AN$1139,P$2,)/VLOOKUP($E433,$D$6:$AN$1139,3,))*$F433)</f>
        <v>0</v>
      </c>
      <c r="Q433" s="80">
        <f>IF(VLOOKUP($E433,$D$6:$AN$1139,3,)=0,0,(VLOOKUP($E433,$D$6:$AN$1139,Q$2,)/VLOOKUP($E433,$D$6:$AN$1139,3,))*$F433)</f>
        <v>0</v>
      </c>
      <c r="R433" s="80">
        <f>IF(VLOOKUP($E433,$D$6:$AN$1139,3,)=0,0,(VLOOKUP($E433,$D$6:$AN$1139,R$2,)/VLOOKUP($E433,$D$6:$AN$1139,3,))*$F433)</f>
        <v>0</v>
      </c>
      <c r="S433" s="80">
        <f>IF(VLOOKUP($E433,$D$6:$AN$1139,3,)=0,0,(VLOOKUP($E433,$D$6:$AN$1139,S$2,)/VLOOKUP($E433,$D$6:$AN$1139,3,))*$F433)</f>
        <v>0</v>
      </c>
      <c r="T433" s="80">
        <f>IF(VLOOKUP($E433,$D$6:$AN$1139,3,)=0,0,(VLOOKUP($E433,$D$6:$AN$1139,T$2,)/VLOOKUP($E433,$D$6:$AN$1139,3,))*$F433)</f>
        <v>0</v>
      </c>
      <c r="U433" s="80">
        <f>IF(VLOOKUP($E433,$D$6:$AN$1139,3,)=0,0,(VLOOKUP($E433,$D$6:$AN$1139,U$2,)/VLOOKUP($E433,$D$6:$AN$1139,3,))*$F433)</f>
        <v>0</v>
      </c>
      <c r="V433" s="80">
        <f>IF(VLOOKUP($E433,$D$6:$AN$1139,3,)=0,0,(VLOOKUP($E433,$D$6:$AN$1139,V$2,)/VLOOKUP($E433,$D$6:$AN$1139,3,))*$F433)</f>
        <v>0</v>
      </c>
      <c r="W433" s="80">
        <f>IF(VLOOKUP($E433,$D$6:$AN$1139,3,)=0,0,(VLOOKUP($E433,$D$6:$AN$1139,W$2,)/VLOOKUP($E433,$D$6:$AN$1139,3,))*$F433)</f>
        <v>0</v>
      </c>
      <c r="X433" s="64">
        <f>IF(VLOOKUP($E433,$D$6:$AN$1139,3,)=0,0,(VLOOKUP($E433,$D$6:$AN$1139,X$2,)/VLOOKUP($E433,$D$6:$AN$1139,3,))*$F433)</f>
        <v>0</v>
      </c>
      <c r="Y433" s="64">
        <f>IF(VLOOKUP($E433,$D$6:$AN$1139,3,)=0,0,(VLOOKUP($E433,$D$6:$AN$1139,Y$2,)/VLOOKUP($E433,$D$6:$AN$1139,3,))*$F433)</f>
        <v>0</v>
      </c>
      <c r="Z433" s="64">
        <f>IF(VLOOKUP($E433,$D$6:$AN$1139,3,)=0,0,(VLOOKUP($E433,$D$6:$AN$1139,Z$2,)/VLOOKUP($E433,$D$6:$AN$1139,3,))*$F433)</f>
        <v>0</v>
      </c>
      <c r="AA433" s="64">
        <f t="shared" si="80"/>
        <v>0</v>
      </c>
      <c r="AB433" s="59" t="str">
        <f t="shared" si="81"/>
        <v>ok</v>
      </c>
    </row>
    <row r="434" spans="1:28">
      <c r="A434" s="69" t="s">
        <v>631</v>
      </c>
      <c r="C434" s="61" t="s">
        <v>743</v>
      </c>
      <c r="D434" s="61" t="s">
        <v>759</v>
      </c>
      <c r="E434" s="61" t="s">
        <v>707</v>
      </c>
      <c r="F434" s="80">
        <f>VLOOKUP(C434,'Functional Assignment'!$C$2:$AP$778,'Functional Assignment'!$U$2,)</f>
        <v>0</v>
      </c>
      <c r="G434" s="80">
        <f>IF(VLOOKUP($E434,$D$6:$AN$1139,3,)=0,0,(VLOOKUP($E434,$D$6:$AN$1139,G$2,)/VLOOKUP($E434,$D$6:$AN$1139,3,))*$F434)</f>
        <v>0</v>
      </c>
      <c r="H434" s="80">
        <f>IF(VLOOKUP($E434,$D$6:$AN$1139,3,)=0,0,(VLOOKUP($E434,$D$6:$AN$1139,H$2,)/VLOOKUP($E434,$D$6:$AN$1139,3,))*$F434)</f>
        <v>0</v>
      </c>
      <c r="I434" s="80">
        <f>IF(VLOOKUP($E434,$D$6:$AN$1139,3,)=0,0,(VLOOKUP($E434,$D$6:$AN$1139,I$2,)/VLOOKUP($E434,$D$6:$AN$1139,3,))*$F434)</f>
        <v>0</v>
      </c>
      <c r="J434" s="80">
        <f>IF(VLOOKUP($E434,$D$6:$AN$1139,3,)=0,0,(VLOOKUP($E434,$D$6:$AN$1139,J$2,)/VLOOKUP($E434,$D$6:$AN$1139,3,))*$F434)</f>
        <v>0</v>
      </c>
      <c r="K434" s="80">
        <f>IF(VLOOKUP($E434,$D$6:$AN$1139,3,)=0,0,(VLOOKUP($E434,$D$6:$AN$1139,K$2,)/VLOOKUP($E434,$D$6:$AN$1139,3,))*$F434)</f>
        <v>0</v>
      </c>
      <c r="L434" s="80">
        <f>IF(VLOOKUP($E434,$D$6:$AN$1139,3,)=0,0,(VLOOKUP($E434,$D$6:$AN$1139,L$2,)/VLOOKUP($E434,$D$6:$AN$1139,3,))*$F434)</f>
        <v>0</v>
      </c>
      <c r="M434" s="80">
        <f>IF(VLOOKUP($E434,$D$6:$AN$1139,3,)=0,0,(VLOOKUP($E434,$D$6:$AN$1139,M$2,)/VLOOKUP($E434,$D$6:$AN$1139,3,))*$F434)</f>
        <v>0</v>
      </c>
      <c r="N434" s="80">
        <f>IF(VLOOKUP($E434,$D$6:$AN$1139,3,)=0,0,(VLOOKUP($E434,$D$6:$AN$1139,N$2,)/VLOOKUP($E434,$D$6:$AN$1139,3,))*$F434)</f>
        <v>0</v>
      </c>
      <c r="O434" s="80">
        <f>IF(VLOOKUP($E434,$D$6:$AN$1139,3,)=0,0,(VLOOKUP($E434,$D$6:$AN$1139,O$2,)/VLOOKUP($E434,$D$6:$AN$1139,3,))*$F434)</f>
        <v>0</v>
      </c>
      <c r="P434" s="80">
        <f>IF(VLOOKUP($E434,$D$6:$AN$1139,3,)=0,0,(VLOOKUP($E434,$D$6:$AN$1139,P$2,)/VLOOKUP($E434,$D$6:$AN$1139,3,))*$F434)</f>
        <v>0</v>
      </c>
      <c r="Q434" s="80">
        <f>IF(VLOOKUP($E434,$D$6:$AN$1139,3,)=0,0,(VLOOKUP($E434,$D$6:$AN$1139,Q$2,)/VLOOKUP($E434,$D$6:$AN$1139,3,))*$F434)</f>
        <v>0</v>
      </c>
      <c r="R434" s="80">
        <f>IF(VLOOKUP($E434,$D$6:$AN$1139,3,)=0,0,(VLOOKUP($E434,$D$6:$AN$1139,R$2,)/VLOOKUP($E434,$D$6:$AN$1139,3,))*$F434)</f>
        <v>0</v>
      </c>
      <c r="S434" s="80">
        <f>IF(VLOOKUP($E434,$D$6:$AN$1139,3,)=0,0,(VLOOKUP($E434,$D$6:$AN$1139,S$2,)/VLOOKUP($E434,$D$6:$AN$1139,3,))*$F434)</f>
        <v>0</v>
      </c>
      <c r="T434" s="80">
        <f>IF(VLOOKUP($E434,$D$6:$AN$1139,3,)=0,0,(VLOOKUP($E434,$D$6:$AN$1139,T$2,)/VLOOKUP($E434,$D$6:$AN$1139,3,))*$F434)</f>
        <v>0</v>
      </c>
      <c r="U434" s="80">
        <f>IF(VLOOKUP($E434,$D$6:$AN$1139,3,)=0,0,(VLOOKUP($E434,$D$6:$AN$1139,U$2,)/VLOOKUP($E434,$D$6:$AN$1139,3,))*$F434)</f>
        <v>0</v>
      </c>
      <c r="V434" s="80">
        <f>IF(VLOOKUP($E434,$D$6:$AN$1139,3,)=0,0,(VLOOKUP($E434,$D$6:$AN$1139,V$2,)/VLOOKUP($E434,$D$6:$AN$1139,3,))*$F434)</f>
        <v>0</v>
      </c>
      <c r="W434" s="80">
        <f>IF(VLOOKUP($E434,$D$6:$AN$1139,3,)=0,0,(VLOOKUP($E434,$D$6:$AN$1139,W$2,)/VLOOKUP($E434,$D$6:$AN$1139,3,))*$F434)</f>
        <v>0</v>
      </c>
      <c r="X434" s="64">
        <f>IF(VLOOKUP($E434,$D$6:$AN$1139,3,)=0,0,(VLOOKUP($E434,$D$6:$AN$1139,X$2,)/VLOOKUP($E434,$D$6:$AN$1139,3,))*$F434)</f>
        <v>0</v>
      </c>
      <c r="Y434" s="64">
        <f>IF(VLOOKUP($E434,$D$6:$AN$1139,3,)=0,0,(VLOOKUP($E434,$D$6:$AN$1139,Y$2,)/VLOOKUP($E434,$D$6:$AN$1139,3,))*$F434)</f>
        <v>0</v>
      </c>
      <c r="Z434" s="64">
        <f>IF(VLOOKUP($E434,$D$6:$AN$1139,3,)=0,0,(VLOOKUP($E434,$D$6:$AN$1139,Z$2,)/VLOOKUP($E434,$D$6:$AN$1139,3,))*$F434)</f>
        <v>0</v>
      </c>
      <c r="AA434" s="64">
        <f t="shared" si="80"/>
        <v>0</v>
      </c>
      <c r="AB434" s="59" t="str">
        <f t="shared" si="81"/>
        <v>ok</v>
      </c>
    </row>
    <row r="435" spans="1:28">
      <c r="A435" s="69" t="s">
        <v>632</v>
      </c>
      <c r="C435" s="61" t="s">
        <v>743</v>
      </c>
      <c r="D435" s="61" t="s">
        <v>760</v>
      </c>
      <c r="E435" s="61" t="s">
        <v>685</v>
      </c>
      <c r="F435" s="80">
        <f>VLOOKUP(C435,'Functional Assignment'!$C$2:$AP$778,'Functional Assignment'!$V$2,)</f>
        <v>0</v>
      </c>
      <c r="G435" s="80">
        <f>IF(VLOOKUP($E435,$D$6:$AN$1139,3,)=0,0,(VLOOKUP($E435,$D$6:$AN$1139,G$2,)/VLOOKUP($E435,$D$6:$AN$1139,3,))*$F435)</f>
        <v>0</v>
      </c>
      <c r="H435" s="80">
        <f>IF(VLOOKUP($E435,$D$6:$AN$1139,3,)=0,0,(VLOOKUP($E435,$D$6:$AN$1139,H$2,)/VLOOKUP($E435,$D$6:$AN$1139,3,))*$F435)</f>
        <v>0</v>
      </c>
      <c r="I435" s="80">
        <f>IF(VLOOKUP($E435,$D$6:$AN$1139,3,)=0,0,(VLOOKUP($E435,$D$6:$AN$1139,I$2,)/VLOOKUP($E435,$D$6:$AN$1139,3,))*$F435)</f>
        <v>0</v>
      </c>
      <c r="J435" s="80">
        <f>IF(VLOOKUP($E435,$D$6:$AN$1139,3,)=0,0,(VLOOKUP($E435,$D$6:$AN$1139,J$2,)/VLOOKUP($E435,$D$6:$AN$1139,3,))*$F435)</f>
        <v>0</v>
      </c>
      <c r="K435" s="80">
        <f>IF(VLOOKUP($E435,$D$6:$AN$1139,3,)=0,0,(VLOOKUP($E435,$D$6:$AN$1139,K$2,)/VLOOKUP($E435,$D$6:$AN$1139,3,))*$F435)</f>
        <v>0</v>
      </c>
      <c r="L435" s="80">
        <f>IF(VLOOKUP($E435,$D$6:$AN$1139,3,)=0,0,(VLOOKUP($E435,$D$6:$AN$1139,L$2,)/VLOOKUP($E435,$D$6:$AN$1139,3,))*$F435)</f>
        <v>0</v>
      </c>
      <c r="M435" s="80">
        <f>IF(VLOOKUP($E435,$D$6:$AN$1139,3,)=0,0,(VLOOKUP($E435,$D$6:$AN$1139,M$2,)/VLOOKUP($E435,$D$6:$AN$1139,3,))*$F435)</f>
        <v>0</v>
      </c>
      <c r="N435" s="80">
        <f>IF(VLOOKUP($E435,$D$6:$AN$1139,3,)=0,0,(VLOOKUP($E435,$D$6:$AN$1139,N$2,)/VLOOKUP($E435,$D$6:$AN$1139,3,))*$F435)</f>
        <v>0</v>
      </c>
      <c r="O435" s="80">
        <f>IF(VLOOKUP($E435,$D$6:$AN$1139,3,)=0,0,(VLOOKUP($E435,$D$6:$AN$1139,O$2,)/VLOOKUP($E435,$D$6:$AN$1139,3,))*$F435)</f>
        <v>0</v>
      </c>
      <c r="P435" s="80">
        <f>IF(VLOOKUP($E435,$D$6:$AN$1139,3,)=0,0,(VLOOKUP($E435,$D$6:$AN$1139,P$2,)/VLOOKUP($E435,$D$6:$AN$1139,3,))*$F435)</f>
        <v>0</v>
      </c>
      <c r="Q435" s="80">
        <f>IF(VLOOKUP($E435,$D$6:$AN$1139,3,)=0,0,(VLOOKUP($E435,$D$6:$AN$1139,Q$2,)/VLOOKUP($E435,$D$6:$AN$1139,3,))*$F435)</f>
        <v>0</v>
      </c>
      <c r="R435" s="80">
        <f>IF(VLOOKUP($E435,$D$6:$AN$1139,3,)=0,0,(VLOOKUP($E435,$D$6:$AN$1139,R$2,)/VLOOKUP($E435,$D$6:$AN$1139,3,))*$F435)</f>
        <v>0</v>
      </c>
      <c r="S435" s="80">
        <f>IF(VLOOKUP($E435,$D$6:$AN$1139,3,)=0,0,(VLOOKUP($E435,$D$6:$AN$1139,S$2,)/VLOOKUP($E435,$D$6:$AN$1139,3,))*$F435)</f>
        <v>0</v>
      </c>
      <c r="T435" s="80">
        <f>IF(VLOOKUP($E435,$D$6:$AN$1139,3,)=0,0,(VLOOKUP($E435,$D$6:$AN$1139,T$2,)/VLOOKUP($E435,$D$6:$AN$1139,3,))*$F435)</f>
        <v>0</v>
      </c>
      <c r="U435" s="80">
        <f>IF(VLOOKUP($E435,$D$6:$AN$1139,3,)=0,0,(VLOOKUP($E435,$D$6:$AN$1139,U$2,)/VLOOKUP($E435,$D$6:$AN$1139,3,))*$F435)</f>
        <v>0</v>
      </c>
      <c r="V435" s="80">
        <f>IF(VLOOKUP($E435,$D$6:$AN$1139,3,)=0,0,(VLOOKUP($E435,$D$6:$AN$1139,V$2,)/VLOOKUP($E435,$D$6:$AN$1139,3,))*$F435)</f>
        <v>0</v>
      </c>
      <c r="W435" s="80">
        <f>IF(VLOOKUP($E435,$D$6:$AN$1139,3,)=0,0,(VLOOKUP($E435,$D$6:$AN$1139,W$2,)/VLOOKUP($E435,$D$6:$AN$1139,3,))*$F435)</f>
        <v>0</v>
      </c>
      <c r="X435" s="64">
        <f>IF(VLOOKUP($E435,$D$6:$AN$1139,3,)=0,0,(VLOOKUP($E435,$D$6:$AN$1139,X$2,)/VLOOKUP($E435,$D$6:$AN$1139,3,))*$F435)</f>
        <v>0</v>
      </c>
      <c r="Y435" s="64">
        <f>IF(VLOOKUP($E435,$D$6:$AN$1139,3,)=0,0,(VLOOKUP($E435,$D$6:$AN$1139,Y$2,)/VLOOKUP($E435,$D$6:$AN$1139,3,))*$F435)</f>
        <v>0</v>
      </c>
      <c r="Z435" s="64">
        <f>IF(VLOOKUP($E435,$D$6:$AN$1139,3,)=0,0,(VLOOKUP($E435,$D$6:$AN$1139,Z$2,)/VLOOKUP($E435,$D$6:$AN$1139,3,))*$F435)</f>
        <v>0</v>
      </c>
      <c r="AA435" s="64">
        <f t="shared" si="80"/>
        <v>0</v>
      </c>
      <c r="AB435" s="59" t="str">
        <f t="shared" si="81"/>
        <v>ok</v>
      </c>
    </row>
    <row r="436" spans="1:28">
      <c r="A436" s="69" t="s">
        <v>633</v>
      </c>
      <c r="C436" s="61" t="s">
        <v>743</v>
      </c>
      <c r="D436" s="61" t="s">
        <v>761</v>
      </c>
      <c r="E436" s="61" t="s">
        <v>706</v>
      </c>
      <c r="F436" s="80">
        <f>VLOOKUP(C436,'Functional Assignment'!$C$2:$AP$778,'Functional Assignment'!$W$2,)</f>
        <v>0</v>
      </c>
      <c r="G436" s="80">
        <f>IF(VLOOKUP($E436,$D$6:$AN$1139,3,)=0,0,(VLOOKUP($E436,$D$6:$AN$1139,G$2,)/VLOOKUP($E436,$D$6:$AN$1139,3,))*$F436)</f>
        <v>0</v>
      </c>
      <c r="H436" s="80">
        <f>IF(VLOOKUP($E436,$D$6:$AN$1139,3,)=0,0,(VLOOKUP($E436,$D$6:$AN$1139,H$2,)/VLOOKUP($E436,$D$6:$AN$1139,3,))*$F436)</f>
        <v>0</v>
      </c>
      <c r="I436" s="80">
        <f>IF(VLOOKUP($E436,$D$6:$AN$1139,3,)=0,0,(VLOOKUP($E436,$D$6:$AN$1139,I$2,)/VLOOKUP($E436,$D$6:$AN$1139,3,))*$F436)</f>
        <v>0</v>
      </c>
      <c r="J436" s="80">
        <f>IF(VLOOKUP($E436,$D$6:$AN$1139,3,)=0,0,(VLOOKUP($E436,$D$6:$AN$1139,J$2,)/VLOOKUP($E436,$D$6:$AN$1139,3,))*$F436)</f>
        <v>0</v>
      </c>
      <c r="K436" s="80">
        <f>IF(VLOOKUP($E436,$D$6:$AN$1139,3,)=0,0,(VLOOKUP($E436,$D$6:$AN$1139,K$2,)/VLOOKUP($E436,$D$6:$AN$1139,3,))*$F436)</f>
        <v>0</v>
      </c>
      <c r="L436" s="80">
        <f>IF(VLOOKUP($E436,$D$6:$AN$1139,3,)=0,0,(VLOOKUP($E436,$D$6:$AN$1139,L$2,)/VLOOKUP($E436,$D$6:$AN$1139,3,))*$F436)</f>
        <v>0</v>
      </c>
      <c r="M436" s="80">
        <f>IF(VLOOKUP($E436,$D$6:$AN$1139,3,)=0,0,(VLOOKUP($E436,$D$6:$AN$1139,M$2,)/VLOOKUP($E436,$D$6:$AN$1139,3,))*$F436)</f>
        <v>0</v>
      </c>
      <c r="N436" s="80">
        <f>IF(VLOOKUP($E436,$D$6:$AN$1139,3,)=0,0,(VLOOKUP($E436,$D$6:$AN$1139,N$2,)/VLOOKUP($E436,$D$6:$AN$1139,3,))*$F436)</f>
        <v>0</v>
      </c>
      <c r="O436" s="80">
        <f>IF(VLOOKUP($E436,$D$6:$AN$1139,3,)=0,0,(VLOOKUP($E436,$D$6:$AN$1139,O$2,)/VLOOKUP($E436,$D$6:$AN$1139,3,))*$F436)</f>
        <v>0</v>
      </c>
      <c r="P436" s="80">
        <f>IF(VLOOKUP($E436,$D$6:$AN$1139,3,)=0,0,(VLOOKUP($E436,$D$6:$AN$1139,P$2,)/VLOOKUP($E436,$D$6:$AN$1139,3,))*$F436)</f>
        <v>0</v>
      </c>
      <c r="Q436" s="80">
        <f>IF(VLOOKUP($E436,$D$6:$AN$1139,3,)=0,0,(VLOOKUP($E436,$D$6:$AN$1139,Q$2,)/VLOOKUP($E436,$D$6:$AN$1139,3,))*$F436)</f>
        <v>0</v>
      </c>
      <c r="R436" s="80">
        <f>IF(VLOOKUP($E436,$D$6:$AN$1139,3,)=0,0,(VLOOKUP($E436,$D$6:$AN$1139,R$2,)/VLOOKUP($E436,$D$6:$AN$1139,3,))*$F436)</f>
        <v>0</v>
      </c>
      <c r="S436" s="80">
        <f>IF(VLOOKUP($E436,$D$6:$AN$1139,3,)=0,0,(VLOOKUP($E436,$D$6:$AN$1139,S$2,)/VLOOKUP($E436,$D$6:$AN$1139,3,))*$F436)</f>
        <v>0</v>
      </c>
      <c r="T436" s="80">
        <f>IF(VLOOKUP($E436,$D$6:$AN$1139,3,)=0,0,(VLOOKUP($E436,$D$6:$AN$1139,T$2,)/VLOOKUP($E436,$D$6:$AN$1139,3,))*$F436)</f>
        <v>0</v>
      </c>
      <c r="U436" s="80">
        <f>IF(VLOOKUP($E436,$D$6:$AN$1139,3,)=0,0,(VLOOKUP($E436,$D$6:$AN$1139,U$2,)/VLOOKUP($E436,$D$6:$AN$1139,3,))*$F436)</f>
        <v>0</v>
      </c>
      <c r="V436" s="80">
        <f>IF(VLOOKUP($E436,$D$6:$AN$1139,3,)=0,0,(VLOOKUP($E436,$D$6:$AN$1139,V$2,)/VLOOKUP($E436,$D$6:$AN$1139,3,))*$F436)</f>
        <v>0</v>
      </c>
      <c r="W436" s="80">
        <f>IF(VLOOKUP($E436,$D$6:$AN$1139,3,)=0,0,(VLOOKUP($E436,$D$6:$AN$1139,W$2,)/VLOOKUP($E436,$D$6:$AN$1139,3,))*$F436)</f>
        <v>0</v>
      </c>
      <c r="X436" s="64">
        <f>IF(VLOOKUP($E436,$D$6:$AN$1139,3,)=0,0,(VLOOKUP($E436,$D$6:$AN$1139,X$2,)/VLOOKUP($E436,$D$6:$AN$1139,3,))*$F436)</f>
        <v>0</v>
      </c>
      <c r="Y436" s="64">
        <f>IF(VLOOKUP($E436,$D$6:$AN$1139,3,)=0,0,(VLOOKUP($E436,$D$6:$AN$1139,Y$2,)/VLOOKUP($E436,$D$6:$AN$1139,3,))*$F436)</f>
        <v>0</v>
      </c>
      <c r="Z436" s="64">
        <f>IF(VLOOKUP($E436,$D$6:$AN$1139,3,)=0,0,(VLOOKUP($E436,$D$6:$AN$1139,Z$2,)/VLOOKUP($E436,$D$6:$AN$1139,3,))*$F436)</f>
        <v>0</v>
      </c>
      <c r="AA436" s="64">
        <f t="shared" si="80"/>
        <v>0</v>
      </c>
      <c r="AB436" s="59" t="str">
        <f t="shared" si="81"/>
        <v>ok</v>
      </c>
    </row>
    <row r="437" spans="1:28">
      <c r="A437" s="61" t="s">
        <v>383</v>
      </c>
      <c r="D437" s="61" t="s">
        <v>762</v>
      </c>
      <c r="F437" s="77">
        <f>SUM(F432:F436)</f>
        <v>0</v>
      </c>
      <c r="G437" s="77">
        <f t="shared" ref="G437:W437" si="82">SUM(G432:G436)</f>
        <v>0</v>
      </c>
      <c r="H437" s="77">
        <f t="shared" si="82"/>
        <v>0</v>
      </c>
      <c r="I437" s="77">
        <f t="shared" si="82"/>
        <v>0</v>
      </c>
      <c r="J437" s="77">
        <f t="shared" si="82"/>
        <v>0</v>
      </c>
      <c r="K437" s="77">
        <f t="shared" si="82"/>
        <v>0</v>
      </c>
      <c r="L437" s="77">
        <f t="shared" si="82"/>
        <v>0</v>
      </c>
      <c r="M437" s="77">
        <f t="shared" si="82"/>
        <v>0</v>
      </c>
      <c r="N437" s="77">
        <f t="shared" si="82"/>
        <v>0</v>
      </c>
      <c r="O437" s="77">
        <f>SUM(O432:O436)</f>
        <v>0</v>
      </c>
      <c r="P437" s="77">
        <f t="shared" si="82"/>
        <v>0</v>
      </c>
      <c r="Q437" s="77">
        <f t="shared" si="82"/>
        <v>0</v>
      </c>
      <c r="R437" s="77">
        <f t="shared" si="82"/>
        <v>0</v>
      </c>
      <c r="S437" s="77">
        <f t="shared" si="82"/>
        <v>0</v>
      </c>
      <c r="T437" s="77">
        <f t="shared" si="82"/>
        <v>0</v>
      </c>
      <c r="U437" s="77">
        <f t="shared" si="82"/>
        <v>0</v>
      </c>
      <c r="V437" s="77">
        <f t="shared" si="82"/>
        <v>0</v>
      </c>
      <c r="W437" s="77">
        <f t="shared" si="82"/>
        <v>0</v>
      </c>
      <c r="X437" s="63">
        <f>SUM(X432:X436)</f>
        <v>0</v>
      </c>
      <c r="Y437" s="63">
        <f>SUM(Y432:Y436)</f>
        <v>0</v>
      </c>
      <c r="Z437" s="63">
        <f>SUM(Z432:Z436)</f>
        <v>0</v>
      </c>
      <c r="AA437" s="65">
        <f t="shared" si="80"/>
        <v>0</v>
      </c>
      <c r="AB437" s="59" t="str">
        <f t="shared" si="81"/>
        <v>ok</v>
      </c>
    </row>
    <row r="438" spans="1:28">
      <c r="F438" s="80"/>
    </row>
    <row r="439" spans="1:28" ht="15">
      <c r="A439" s="66" t="s">
        <v>640</v>
      </c>
      <c r="F439" s="80"/>
    </row>
    <row r="440" spans="1:28">
      <c r="A440" s="69" t="s">
        <v>1113</v>
      </c>
      <c r="C440" s="61" t="s">
        <v>743</v>
      </c>
      <c r="D440" s="61" t="s">
        <v>763</v>
      </c>
      <c r="E440" s="61" t="s">
        <v>1379</v>
      </c>
      <c r="F440" s="77">
        <f>VLOOKUP(C440,'Functional Assignment'!$C$2:$AP$778,'Functional Assignment'!$X$2,)</f>
        <v>0</v>
      </c>
      <c r="G440" s="77">
        <f>IF(VLOOKUP($E440,$D$6:$AN$1139,3,)=0,0,(VLOOKUP($E440,$D$6:$AN$1139,G$2,)/VLOOKUP($E440,$D$6:$AN$1139,3,))*$F440)</f>
        <v>0</v>
      </c>
      <c r="H440" s="77">
        <f>IF(VLOOKUP($E440,$D$6:$AN$1139,3,)=0,0,(VLOOKUP($E440,$D$6:$AN$1139,H$2,)/VLOOKUP($E440,$D$6:$AN$1139,3,))*$F440)</f>
        <v>0</v>
      </c>
      <c r="I440" s="77">
        <f>IF(VLOOKUP($E440,$D$6:$AN$1139,3,)=0,0,(VLOOKUP($E440,$D$6:$AN$1139,I$2,)/VLOOKUP($E440,$D$6:$AN$1139,3,))*$F440)</f>
        <v>0</v>
      </c>
      <c r="J440" s="77">
        <f>IF(VLOOKUP($E440,$D$6:$AN$1139,3,)=0,0,(VLOOKUP($E440,$D$6:$AN$1139,J$2,)/VLOOKUP($E440,$D$6:$AN$1139,3,))*$F440)</f>
        <v>0</v>
      </c>
      <c r="K440" s="77">
        <f>IF(VLOOKUP($E440,$D$6:$AN$1139,3,)=0,0,(VLOOKUP($E440,$D$6:$AN$1139,K$2,)/VLOOKUP($E440,$D$6:$AN$1139,3,))*$F440)</f>
        <v>0</v>
      </c>
      <c r="L440" s="77">
        <f>IF(VLOOKUP($E440,$D$6:$AN$1139,3,)=0,0,(VLOOKUP($E440,$D$6:$AN$1139,L$2,)/VLOOKUP($E440,$D$6:$AN$1139,3,))*$F440)</f>
        <v>0</v>
      </c>
      <c r="M440" s="77">
        <f>IF(VLOOKUP($E440,$D$6:$AN$1139,3,)=0,0,(VLOOKUP($E440,$D$6:$AN$1139,M$2,)/VLOOKUP($E440,$D$6:$AN$1139,3,))*$F440)</f>
        <v>0</v>
      </c>
      <c r="N440" s="77">
        <f>IF(VLOOKUP($E440,$D$6:$AN$1139,3,)=0,0,(VLOOKUP($E440,$D$6:$AN$1139,N$2,)/VLOOKUP($E440,$D$6:$AN$1139,3,))*$F440)</f>
        <v>0</v>
      </c>
      <c r="O440" s="77">
        <f>IF(VLOOKUP($E440,$D$6:$AN$1139,3,)=0,0,(VLOOKUP($E440,$D$6:$AN$1139,O$2,)/VLOOKUP($E440,$D$6:$AN$1139,3,))*$F440)</f>
        <v>0</v>
      </c>
      <c r="P440" s="77">
        <f>IF(VLOOKUP($E440,$D$6:$AN$1139,3,)=0,0,(VLOOKUP($E440,$D$6:$AN$1139,P$2,)/VLOOKUP($E440,$D$6:$AN$1139,3,))*$F440)</f>
        <v>0</v>
      </c>
      <c r="Q440" s="77">
        <f>IF(VLOOKUP($E440,$D$6:$AN$1139,3,)=0,0,(VLOOKUP($E440,$D$6:$AN$1139,Q$2,)/VLOOKUP($E440,$D$6:$AN$1139,3,))*$F440)</f>
        <v>0</v>
      </c>
      <c r="R440" s="77">
        <f>IF(VLOOKUP($E440,$D$6:$AN$1139,3,)=0,0,(VLOOKUP($E440,$D$6:$AN$1139,R$2,)/VLOOKUP($E440,$D$6:$AN$1139,3,))*$F440)</f>
        <v>0</v>
      </c>
      <c r="S440" s="77">
        <f>IF(VLOOKUP($E440,$D$6:$AN$1139,3,)=0,0,(VLOOKUP($E440,$D$6:$AN$1139,S$2,)/VLOOKUP($E440,$D$6:$AN$1139,3,))*$F440)</f>
        <v>0</v>
      </c>
      <c r="T440" s="77">
        <f>IF(VLOOKUP($E440,$D$6:$AN$1139,3,)=0,0,(VLOOKUP($E440,$D$6:$AN$1139,T$2,)/VLOOKUP($E440,$D$6:$AN$1139,3,))*$F440)</f>
        <v>0</v>
      </c>
      <c r="U440" s="77">
        <f>IF(VLOOKUP($E440,$D$6:$AN$1139,3,)=0,0,(VLOOKUP($E440,$D$6:$AN$1139,U$2,)/VLOOKUP($E440,$D$6:$AN$1139,3,))*$F440)</f>
        <v>0</v>
      </c>
      <c r="V440" s="77">
        <f>IF(VLOOKUP($E440,$D$6:$AN$1139,3,)=0,0,(VLOOKUP($E440,$D$6:$AN$1139,V$2,)/VLOOKUP($E440,$D$6:$AN$1139,3,))*$F440)</f>
        <v>0</v>
      </c>
      <c r="W440" s="77">
        <f>IF(VLOOKUP($E440,$D$6:$AN$1139,3,)=0,0,(VLOOKUP($E440,$D$6:$AN$1139,W$2,)/VLOOKUP($E440,$D$6:$AN$1139,3,))*$F440)</f>
        <v>0</v>
      </c>
      <c r="X440" s="63">
        <f>IF(VLOOKUP($E440,$D$6:$AN$1139,3,)=0,0,(VLOOKUP($E440,$D$6:$AN$1139,X$2,)/VLOOKUP($E440,$D$6:$AN$1139,3,))*$F440)</f>
        <v>0</v>
      </c>
      <c r="Y440" s="63">
        <f>IF(VLOOKUP($E440,$D$6:$AN$1139,3,)=0,0,(VLOOKUP($E440,$D$6:$AN$1139,Y$2,)/VLOOKUP($E440,$D$6:$AN$1139,3,))*$F440)</f>
        <v>0</v>
      </c>
      <c r="Z440" s="63">
        <f>IF(VLOOKUP($E440,$D$6:$AN$1139,3,)=0,0,(VLOOKUP($E440,$D$6:$AN$1139,Z$2,)/VLOOKUP($E440,$D$6:$AN$1139,3,))*$F440)</f>
        <v>0</v>
      </c>
      <c r="AA440" s="65">
        <f>SUM(G440:Z440)</f>
        <v>0</v>
      </c>
      <c r="AB440" s="59" t="str">
        <f>IF(ABS(F440-AA440)&lt;0.01,"ok","err")</f>
        <v>ok</v>
      </c>
    </row>
    <row r="441" spans="1:28">
      <c r="A441" s="69" t="s">
        <v>1116</v>
      </c>
      <c r="C441" s="61" t="s">
        <v>743</v>
      </c>
      <c r="D441" s="61" t="s">
        <v>804</v>
      </c>
      <c r="E441" s="61" t="s">
        <v>1377</v>
      </c>
      <c r="F441" s="80">
        <f>VLOOKUP(C441,'Functional Assignment'!$C$2:$AP$778,'Functional Assignment'!$Y$2,)</f>
        <v>0</v>
      </c>
      <c r="G441" s="80">
        <f>IF(VLOOKUP($E441,$D$6:$AN$1139,3,)=0,0,(VLOOKUP($E441,$D$6:$AN$1139,G$2,)/VLOOKUP($E441,$D$6:$AN$1139,3,))*$F441)</f>
        <v>0</v>
      </c>
      <c r="H441" s="80">
        <f>IF(VLOOKUP($E441,$D$6:$AN$1139,3,)=0,0,(VLOOKUP($E441,$D$6:$AN$1139,H$2,)/VLOOKUP($E441,$D$6:$AN$1139,3,))*$F441)</f>
        <v>0</v>
      </c>
      <c r="I441" s="80">
        <f>IF(VLOOKUP($E441,$D$6:$AN$1139,3,)=0,0,(VLOOKUP($E441,$D$6:$AN$1139,I$2,)/VLOOKUP($E441,$D$6:$AN$1139,3,))*$F441)</f>
        <v>0</v>
      </c>
      <c r="J441" s="80">
        <f>IF(VLOOKUP($E441,$D$6:$AN$1139,3,)=0,0,(VLOOKUP($E441,$D$6:$AN$1139,J$2,)/VLOOKUP($E441,$D$6:$AN$1139,3,))*$F441)</f>
        <v>0</v>
      </c>
      <c r="K441" s="80">
        <f>IF(VLOOKUP($E441,$D$6:$AN$1139,3,)=0,0,(VLOOKUP($E441,$D$6:$AN$1139,K$2,)/VLOOKUP($E441,$D$6:$AN$1139,3,))*$F441)</f>
        <v>0</v>
      </c>
      <c r="L441" s="80">
        <f>IF(VLOOKUP($E441,$D$6:$AN$1139,3,)=0,0,(VLOOKUP($E441,$D$6:$AN$1139,L$2,)/VLOOKUP($E441,$D$6:$AN$1139,3,))*$F441)</f>
        <v>0</v>
      </c>
      <c r="M441" s="80">
        <f>IF(VLOOKUP($E441,$D$6:$AN$1139,3,)=0,0,(VLOOKUP($E441,$D$6:$AN$1139,M$2,)/VLOOKUP($E441,$D$6:$AN$1139,3,))*$F441)</f>
        <v>0</v>
      </c>
      <c r="N441" s="80">
        <f>IF(VLOOKUP($E441,$D$6:$AN$1139,3,)=0,0,(VLOOKUP($E441,$D$6:$AN$1139,N$2,)/VLOOKUP($E441,$D$6:$AN$1139,3,))*$F441)</f>
        <v>0</v>
      </c>
      <c r="O441" s="80">
        <f>IF(VLOOKUP($E441,$D$6:$AN$1139,3,)=0,0,(VLOOKUP($E441,$D$6:$AN$1139,O$2,)/VLOOKUP($E441,$D$6:$AN$1139,3,))*$F441)</f>
        <v>0</v>
      </c>
      <c r="P441" s="80">
        <f>IF(VLOOKUP($E441,$D$6:$AN$1139,3,)=0,0,(VLOOKUP($E441,$D$6:$AN$1139,P$2,)/VLOOKUP($E441,$D$6:$AN$1139,3,))*$F441)</f>
        <v>0</v>
      </c>
      <c r="Q441" s="80">
        <f>IF(VLOOKUP($E441,$D$6:$AN$1139,3,)=0,0,(VLOOKUP($E441,$D$6:$AN$1139,Q$2,)/VLOOKUP($E441,$D$6:$AN$1139,3,))*$F441)</f>
        <v>0</v>
      </c>
      <c r="R441" s="80">
        <f>IF(VLOOKUP($E441,$D$6:$AN$1139,3,)=0,0,(VLOOKUP($E441,$D$6:$AN$1139,R$2,)/VLOOKUP($E441,$D$6:$AN$1139,3,))*$F441)</f>
        <v>0</v>
      </c>
      <c r="S441" s="80">
        <f>IF(VLOOKUP($E441,$D$6:$AN$1139,3,)=0,0,(VLOOKUP($E441,$D$6:$AN$1139,S$2,)/VLOOKUP($E441,$D$6:$AN$1139,3,))*$F441)</f>
        <v>0</v>
      </c>
      <c r="T441" s="80">
        <f>IF(VLOOKUP($E441,$D$6:$AN$1139,3,)=0,0,(VLOOKUP($E441,$D$6:$AN$1139,T$2,)/VLOOKUP($E441,$D$6:$AN$1139,3,))*$F441)</f>
        <v>0</v>
      </c>
      <c r="U441" s="80">
        <f>IF(VLOOKUP($E441,$D$6:$AN$1139,3,)=0,0,(VLOOKUP($E441,$D$6:$AN$1139,U$2,)/VLOOKUP($E441,$D$6:$AN$1139,3,))*$F441)</f>
        <v>0</v>
      </c>
      <c r="V441" s="80">
        <f>IF(VLOOKUP($E441,$D$6:$AN$1139,3,)=0,0,(VLOOKUP($E441,$D$6:$AN$1139,V$2,)/VLOOKUP($E441,$D$6:$AN$1139,3,))*$F441)</f>
        <v>0</v>
      </c>
      <c r="W441" s="80">
        <f>IF(VLOOKUP($E441,$D$6:$AN$1139,3,)=0,0,(VLOOKUP($E441,$D$6:$AN$1139,W$2,)/VLOOKUP($E441,$D$6:$AN$1139,3,))*$F441)</f>
        <v>0</v>
      </c>
      <c r="X441" s="64">
        <f>IF(VLOOKUP($E441,$D$6:$AN$1139,3,)=0,0,(VLOOKUP($E441,$D$6:$AN$1139,X$2,)/VLOOKUP($E441,$D$6:$AN$1139,3,))*$F441)</f>
        <v>0</v>
      </c>
      <c r="Y441" s="64">
        <f>IF(VLOOKUP($E441,$D$6:$AN$1139,3,)=0,0,(VLOOKUP($E441,$D$6:$AN$1139,Y$2,)/VLOOKUP($E441,$D$6:$AN$1139,3,))*$F441)</f>
        <v>0</v>
      </c>
      <c r="Z441" s="64">
        <f>IF(VLOOKUP($E441,$D$6:$AN$1139,3,)=0,0,(VLOOKUP($E441,$D$6:$AN$1139,Z$2,)/VLOOKUP($E441,$D$6:$AN$1139,3,))*$F441)</f>
        <v>0</v>
      </c>
      <c r="AA441" s="64">
        <f>SUM(G441:Z441)</f>
        <v>0</v>
      </c>
      <c r="AB441" s="59" t="str">
        <f>IF(ABS(F441-AA441)&lt;0.01,"ok","err")</f>
        <v>ok</v>
      </c>
    </row>
    <row r="442" spans="1:28">
      <c r="A442" s="61" t="s">
        <v>721</v>
      </c>
      <c r="D442" s="61" t="s">
        <v>805</v>
      </c>
      <c r="F442" s="77">
        <f>F440+F441</f>
        <v>0</v>
      </c>
      <c r="G442" s="77">
        <f t="shared" ref="G442:W442" si="83">G440+G441</f>
        <v>0</v>
      </c>
      <c r="H442" s="77">
        <f t="shared" si="83"/>
        <v>0</v>
      </c>
      <c r="I442" s="77">
        <f t="shared" si="83"/>
        <v>0</v>
      </c>
      <c r="J442" s="77">
        <f t="shared" si="83"/>
        <v>0</v>
      </c>
      <c r="K442" s="77">
        <f t="shared" si="83"/>
        <v>0</v>
      </c>
      <c r="L442" s="77">
        <f t="shared" si="83"/>
        <v>0</v>
      </c>
      <c r="M442" s="77">
        <f t="shared" si="83"/>
        <v>0</v>
      </c>
      <c r="N442" s="77">
        <f t="shared" si="83"/>
        <v>0</v>
      </c>
      <c r="O442" s="77">
        <f>O440+O441</f>
        <v>0</v>
      </c>
      <c r="P442" s="77">
        <f t="shared" si="83"/>
        <v>0</v>
      </c>
      <c r="Q442" s="77">
        <f t="shared" si="83"/>
        <v>0</v>
      </c>
      <c r="R442" s="77">
        <f t="shared" si="83"/>
        <v>0</v>
      </c>
      <c r="S442" s="77">
        <f t="shared" si="83"/>
        <v>0</v>
      </c>
      <c r="T442" s="77">
        <f t="shared" si="83"/>
        <v>0</v>
      </c>
      <c r="U442" s="77">
        <f t="shared" si="83"/>
        <v>0</v>
      </c>
      <c r="V442" s="77">
        <f t="shared" si="83"/>
        <v>0</v>
      </c>
      <c r="W442" s="77">
        <f t="shared" si="83"/>
        <v>0</v>
      </c>
      <c r="X442" s="63">
        <f>X440+X441</f>
        <v>0</v>
      </c>
      <c r="Y442" s="63">
        <f>Y440+Y441</f>
        <v>0</v>
      </c>
      <c r="Z442" s="63">
        <f>Z440+Z441</f>
        <v>0</v>
      </c>
      <c r="AA442" s="65">
        <f>SUM(G442:Z442)</f>
        <v>0</v>
      </c>
      <c r="AB442" s="59" t="str">
        <f>IF(ABS(F442-AA442)&lt;0.01,"ok","err")</f>
        <v>ok</v>
      </c>
    </row>
    <row r="443" spans="1:28">
      <c r="F443" s="80"/>
    </row>
    <row r="444" spans="1:28" ht="15">
      <c r="A444" s="66" t="s">
        <v>356</v>
      </c>
      <c r="F444" s="80"/>
    </row>
    <row r="445" spans="1:28">
      <c r="A445" s="69" t="s">
        <v>1116</v>
      </c>
      <c r="C445" s="61" t="s">
        <v>743</v>
      </c>
      <c r="D445" s="61" t="s">
        <v>806</v>
      </c>
      <c r="E445" s="61" t="s">
        <v>1118</v>
      </c>
      <c r="F445" s="77">
        <f>VLOOKUP(C445,'Functional Assignment'!$C$2:$AP$778,'Functional Assignment'!$Z$2,)</f>
        <v>0</v>
      </c>
      <c r="G445" s="77">
        <f>IF(VLOOKUP($E445,$D$6:$AN$1139,3,)=0,0,(VLOOKUP($E445,$D$6:$AN$1139,G$2,)/VLOOKUP($E445,$D$6:$AN$1139,3,))*$F445)</f>
        <v>0</v>
      </c>
      <c r="H445" s="77">
        <f>IF(VLOOKUP($E445,$D$6:$AN$1139,3,)=0,0,(VLOOKUP($E445,$D$6:$AN$1139,H$2,)/VLOOKUP($E445,$D$6:$AN$1139,3,))*$F445)</f>
        <v>0</v>
      </c>
      <c r="I445" s="77">
        <f>IF(VLOOKUP($E445,$D$6:$AN$1139,3,)=0,0,(VLOOKUP($E445,$D$6:$AN$1139,I$2,)/VLOOKUP($E445,$D$6:$AN$1139,3,))*$F445)</f>
        <v>0</v>
      </c>
      <c r="J445" s="77">
        <f>IF(VLOOKUP($E445,$D$6:$AN$1139,3,)=0,0,(VLOOKUP($E445,$D$6:$AN$1139,J$2,)/VLOOKUP($E445,$D$6:$AN$1139,3,))*$F445)</f>
        <v>0</v>
      </c>
      <c r="K445" s="77">
        <f>IF(VLOOKUP($E445,$D$6:$AN$1139,3,)=0,0,(VLOOKUP($E445,$D$6:$AN$1139,K$2,)/VLOOKUP($E445,$D$6:$AN$1139,3,))*$F445)</f>
        <v>0</v>
      </c>
      <c r="L445" s="77">
        <f>IF(VLOOKUP($E445,$D$6:$AN$1139,3,)=0,0,(VLOOKUP($E445,$D$6:$AN$1139,L$2,)/VLOOKUP($E445,$D$6:$AN$1139,3,))*$F445)</f>
        <v>0</v>
      </c>
      <c r="M445" s="77">
        <f>IF(VLOOKUP($E445,$D$6:$AN$1139,3,)=0,0,(VLOOKUP($E445,$D$6:$AN$1139,M$2,)/VLOOKUP($E445,$D$6:$AN$1139,3,))*$F445)</f>
        <v>0</v>
      </c>
      <c r="N445" s="77">
        <f>IF(VLOOKUP($E445,$D$6:$AN$1139,3,)=0,0,(VLOOKUP($E445,$D$6:$AN$1139,N$2,)/VLOOKUP($E445,$D$6:$AN$1139,3,))*$F445)</f>
        <v>0</v>
      </c>
      <c r="O445" s="77">
        <f>IF(VLOOKUP($E445,$D$6:$AN$1139,3,)=0,0,(VLOOKUP($E445,$D$6:$AN$1139,O$2,)/VLOOKUP($E445,$D$6:$AN$1139,3,))*$F445)</f>
        <v>0</v>
      </c>
      <c r="P445" s="77">
        <f>IF(VLOOKUP($E445,$D$6:$AN$1139,3,)=0,0,(VLOOKUP($E445,$D$6:$AN$1139,P$2,)/VLOOKUP($E445,$D$6:$AN$1139,3,))*$F445)</f>
        <v>0</v>
      </c>
      <c r="Q445" s="77">
        <f>IF(VLOOKUP($E445,$D$6:$AN$1139,3,)=0,0,(VLOOKUP($E445,$D$6:$AN$1139,Q$2,)/VLOOKUP($E445,$D$6:$AN$1139,3,))*$F445)</f>
        <v>0</v>
      </c>
      <c r="R445" s="77">
        <f>IF(VLOOKUP($E445,$D$6:$AN$1139,3,)=0,0,(VLOOKUP($E445,$D$6:$AN$1139,R$2,)/VLOOKUP($E445,$D$6:$AN$1139,3,))*$F445)</f>
        <v>0</v>
      </c>
      <c r="S445" s="77">
        <f>IF(VLOOKUP($E445,$D$6:$AN$1139,3,)=0,0,(VLOOKUP($E445,$D$6:$AN$1139,S$2,)/VLOOKUP($E445,$D$6:$AN$1139,3,))*$F445)</f>
        <v>0</v>
      </c>
      <c r="T445" s="77">
        <f>IF(VLOOKUP($E445,$D$6:$AN$1139,3,)=0,0,(VLOOKUP($E445,$D$6:$AN$1139,T$2,)/VLOOKUP($E445,$D$6:$AN$1139,3,))*$F445)</f>
        <v>0</v>
      </c>
      <c r="U445" s="77">
        <f>IF(VLOOKUP($E445,$D$6:$AN$1139,3,)=0,0,(VLOOKUP($E445,$D$6:$AN$1139,U$2,)/VLOOKUP($E445,$D$6:$AN$1139,3,))*$F445)</f>
        <v>0</v>
      </c>
      <c r="V445" s="77">
        <f>IF(VLOOKUP($E445,$D$6:$AN$1139,3,)=0,0,(VLOOKUP($E445,$D$6:$AN$1139,V$2,)/VLOOKUP($E445,$D$6:$AN$1139,3,))*$F445)</f>
        <v>0</v>
      </c>
      <c r="W445" s="77">
        <f>IF(VLOOKUP($E445,$D$6:$AN$1139,3,)=0,0,(VLOOKUP($E445,$D$6:$AN$1139,W$2,)/VLOOKUP($E445,$D$6:$AN$1139,3,))*$F445)</f>
        <v>0</v>
      </c>
      <c r="X445" s="63">
        <f>IF(VLOOKUP($E445,$D$6:$AN$1139,3,)=0,0,(VLOOKUP($E445,$D$6:$AN$1139,X$2,)/VLOOKUP($E445,$D$6:$AN$1139,3,))*$F445)</f>
        <v>0</v>
      </c>
      <c r="Y445" s="63">
        <f>IF(VLOOKUP($E445,$D$6:$AN$1139,3,)=0,0,(VLOOKUP($E445,$D$6:$AN$1139,Y$2,)/VLOOKUP($E445,$D$6:$AN$1139,3,))*$F445)</f>
        <v>0</v>
      </c>
      <c r="Z445" s="63">
        <f>IF(VLOOKUP($E445,$D$6:$AN$1139,3,)=0,0,(VLOOKUP($E445,$D$6:$AN$1139,Z$2,)/VLOOKUP($E445,$D$6:$AN$1139,3,))*$F445)</f>
        <v>0</v>
      </c>
      <c r="AA445" s="65">
        <f>SUM(G445:Z445)</f>
        <v>0</v>
      </c>
      <c r="AB445" s="59" t="str">
        <f>IF(ABS(F445-AA445)&lt;0.01,"ok","err")</f>
        <v>ok</v>
      </c>
    </row>
    <row r="446" spans="1:28">
      <c r="F446" s="80"/>
    </row>
    <row r="447" spans="1:28" ht="15">
      <c r="A447" s="66" t="s">
        <v>355</v>
      </c>
      <c r="F447" s="80"/>
    </row>
    <row r="448" spans="1:28">
      <c r="A448" s="69" t="s">
        <v>1116</v>
      </c>
      <c r="C448" s="61" t="s">
        <v>743</v>
      </c>
      <c r="D448" s="61" t="s">
        <v>807</v>
      </c>
      <c r="E448" s="61" t="s">
        <v>1119</v>
      </c>
      <c r="F448" s="77">
        <f>VLOOKUP(C448,'Functional Assignment'!$C$2:$AP$778,'Functional Assignment'!$AA$2,)</f>
        <v>0</v>
      </c>
      <c r="G448" s="77">
        <f>IF(VLOOKUP($E448,$D$6:$AN$1139,3,)=0,0,(VLOOKUP($E448,$D$6:$AN$1139,G$2,)/VLOOKUP($E448,$D$6:$AN$1139,3,))*$F448)</f>
        <v>0</v>
      </c>
      <c r="H448" s="77">
        <f>IF(VLOOKUP($E448,$D$6:$AN$1139,3,)=0,0,(VLOOKUP($E448,$D$6:$AN$1139,H$2,)/VLOOKUP($E448,$D$6:$AN$1139,3,))*$F448)</f>
        <v>0</v>
      </c>
      <c r="I448" s="77">
        <f>IF(VLOOKUP($E448,$D$6:$AN$1139,3,)=0,0,(VLOOKUP($E448,$D$6:$AN$1139,I$2,)/VLOOKUP($E448,$D$6:$AN$1139,3,))*$F448)</f>
        <v>0</v>
      </c>
      <c r="J448" s="77">
        <f>IF(VLOOKUP($E448,$D$6:$AN$1139,3,)=0,0,(VLOOKUP($E448,$D$6:$AN$1139,J$2,)/VLOOKUP($E448,$D$6:$AN$1139,3,))*$F448)</f>
        <v>0</v>
      </c>
      <c r="K448" s="77">
        <f>IF(VLOOKUP($E448,$D$6:$AN$1139,3,)=0,0,(VLOOKUP($E448,$D$6:$AN$1139,K$2,)/VLOOKUP($E448,$D$6:$AN$1139,3,))*$F448)</f>
        <v>0</v>
      </c>
      <c r="L448" s="77">
        <f>IF(VLOOKUP($E448,$D$6:$AN$1139,3,)=0,0,(VLOOKUP($E448,$D$6:$AN$1139,L$2,)/VLOOKUP($E448,$D$6:$AN$1139,3,))*$F448)</f>
        <v>0</v>
      </c>
      <c r="M448" s="77">
        <f>IF(VLOOKUP($E448,$D$6:$AN$1139,3,)=0,0,(VLOOKUP($E448,$D$6:$AN$1139,M$2,)/VLOOKUP($E448,$D$6:$AN$1139,3,))*$F448)</f>
        <v>0</v>
      </c>
      <c r="N448" s="77">
        <f>IF(VLOOKUP($E448,$D$6:$AN$1139,3,)=0,0,(VLOOKUP($E448,$D$6:$AN$1139,N$2,)/VLOOKUP($E448,$D$6:$AN$1139,3,))*$F448)</f>
        <v>0</v>
      </c>
      <c r="O448" s="77">
        <f>IF(VLOOKUP($E448,$D$6:$AN$1139,3,)=0,0,(VLOOKUP($E448,$D$6:$AN$1139,O$2,)/VLOOKUP($E448,$D$6:$AN$1139,3,))*$F448)</f>
        <v>0</v>
      </c>
      <c r="P448" s="77">
        <f>IF(VLOOKUP($E448,$D$6:$AN$1139,3,)=0,0,(VLOOKUP($E448,$D$6:$AN$1139,P$2,)/VLOOKUP($E448,$D$6:$AN$1139,3,))*$F448)</f>
        <v>0</v>
      </c>
      <c r="Q448" s="77">
        <f>IF(VLOOKUP($E448,$D$6:$AN$1139,3,)=0,0,(VLOOKUP($E448,$D$6:$AN$1139,Q$2,)/VLOOKUP($E448,$D$6:$AN$1139,3,))*$F448)</f>
        <v>0</v>
      </c>
      <c r="R448" s="77">
        <f>IF(VLOOKUP($E448,$D$6:$AN$1139,3,)=0,0,(VLOOKUP($E448,$D$6:$AN$1139,R$2,)/VLOOKUP($E448,$D$6:$AN$1139,3,))*$F448)</f>
        <v>0</v>
      </c>
      <c r="S448" s="77">
        <f>IF(VLOOKUP($E448,$D$6:$AN$1139,3,)=0,0,(VLOOKUP($E448,$D$6:$AN$1139,S$2,)/VLOOKUP($E448,$D$6:$AN$1139,3,))*$F448)</f>
        <v>0</v>
      </c>
      <c r="T448" s="77">
        <f>IF(VLOOKUP($E448,$D$6:$AN$1139,3,)=0,0,(VLOOKUP($E448,$D$6:$AN$1139,T$2,)/VLOOKUP($E448,$D$6:$AN$1139,3,))*$F448)</f>
        <v>0</v>
      </c>
      <c r="U448" s="77">
        <f>IF(VLOOKUP($E448,$D$6:$AN$1139,3,)=0,0,(VLOOKUP($E448,$D$6:$AN$1139,U$2,)/VLOOKUP($E448,$D$6:$AN$1139,3,))*$F448)</f>
        <v>0</v>
      </c>
      <c r="V448" s="77">
        <f>IF(VLOOKUP($E448,$D$6:$AN$1139,3,)=0,0,(VLOOKUP($E448,$D$6:$AN$1139,V$2,)/VLOOKUP($E448,$D$6:$AN$1139,3,))*$F448)</f>
        <v>0</v>
      </c>
      <c r="W448" s="77">
        <f>IF(VLOOKUP($E448,$D$6:$AN$1139,3,)=0,0,(VLOOKUP($E448,$D$6:$AN$1139,W$2,)/VLOOKUP($E448,$D$6:$AN$1139,3,))*$F448)</f>
        <v>0</v>
      </c>
      <c r="X448" s="63">
        <f>IF(VLOOKUP($E448,$D$6:$AN$1139,3,)=0,0,(VLOOKUP($E448,$D$6:$AN$1139,X$2,)/VLOOKUP($E448,$D$6:$AN$1139,3,))*$F448)</f>
        <v>0</v>
      </c>
      <c r="Y448" s="63">
        <f>IF(VLOOKUP($E448,$D$6:$AN$1139,3,)=0,0,(VLOOKUP($E448,$D$6:$AN$1139,Y$2,)/VLOOKUP($E448,$D$6:$AN$1139,3,))*$F448)</f>
        <v>0</v>
      </c>
      <c r="Z448" s="63">
        <f>IF(VLOOKUP($E448,$D$6:$AN$1139,3,)=0,0,(VLOOKUP($E448,$D$6:$AN$1139,Z$2,)/VLOOKUP($E448,$D$6:$AN$1139,3,))*$F448)</f>
        <v>0</v>
      </c>
      <c r="AA448" s="65">
        <f>SUM(G448:Z448)</f>
        <v>0</v>
      </c>
      <c r="AB448" s="59" t="str">
        <f>IF(ABS(F448-AA448)&lt;0.01,"ok","err")</f>
        <v>ok</v>
      </c>
    </row>
    <row r="449" spans="1:28"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63"/>
      <c r="Y449" s="63"/>
      <c r="Z449" s="63"/>
      <c r="AA449" s="65"/>
    </row>
    <row r="450" spans="1:28" ht="15">
      <c r="A450" s="66" t="s">
        <v>376</v>
      </c>
      <c r="F450" s="80"/>
    </row>
    <row r="451" spans="1:28">
      <c r="A451" s="69" t="s">
        <v>1116</v>
      </c>
      <c r="C451" s="61" t="s">
        <v>743</v>
      </c>
      <c r="D451" s="61" t="s">
        <v>808</v>
      </c>
      <c r="E451" s="61" t="s">
        <v>1120</v>
      </c>
      <c r="F451" s="77">
        <f>VLOOKUP(C451,'Functional Assignment'!$C$2:$AP$778,'Functional Assignment'!$AB$2,)</f>
        <v>0</v>
      </c>
      <c r="G451" s="77">
        <f>IF(VLOOKUP($E451,$D$6:$AN$1139,3,)=0,0,(VLOOKUP($E451,$D$6:$AN$1139,G$2,)/VLOOKUP($E451,$D$6:$AN$1139,3,))*$F451)</f>
        <v>0</v>
      </c>
      <c r="H451" s="77">
        <f>IF(VLOOKUP($E451,$D$6:$AN$1139,3,)=0,0,(VLOOKUP($E451,$D$6:$AN$1139,H$2,)/VLOOKUP($E451,$D$6:$AN$1139,3,))*$F451)</f>
        <v>0</v>
      </c>
      <c r="I451" s="77">
        <f>IF(VLOOKUP($E451,$D$6:$AN$1139,3,)=0,0,(VLOOKUP($E451,$D$6:$AN$1139,I$2,)/VLOOKUP($E451,$D$6:$AN$1139,3,))*$F451)</f>
        <v>0</v>
      </c>
      <c r="J451" s="77">
        <f>IF(VLOOKUP($E451,$D$6:$AN$1139,3,)=0,0,(VLOOKUP($E451,$D$6:$AN$1139,J$2,)/VLOOKUP($E451,$D$6:$AN$1139,3,))*$F451)</f>
        <v>0</v>
      </c>
      <c r="K451" s="77">
        <f>IF(VLOOKUP($E451,$D$6:$AN$1139,3,)=0,0,(VLOOKUP($E451,$D$6:$AN$1139,K$2,)/VLOOKUP($E451,$D$6:$AN$1139,3,))*$F451)</f>
        <v>0</v>
      </c>
      <c r="L451" s="77">
        <f>IF(VLOOKUP($E451,$D$6:$AN$1139,3,)=0,0,(VLOOKUP($E451,$D$6:$AN$1139,L$2,)/VLOOKUP($E451,$D$6:$AN$1139,3,))*$F451)</f>
        <v>0</v>
      </c>
      <c r="M451" s="77">
        <f>IF(VLOOKUP($E451,$D$6:$AN$1139,3,)=0,0,(VLOOKUP($E451,$D$6:$AN$1139,M$2,)/VLOOKUP($E451,$D$6:$AN$1139,3,))*$F451)</f>
        <v>0</v>
      </c>
      <c r="N451" s="77">
        <f>IF(VLOOKUP($E451,$D$6:$AN$1139,3,)=0,0,(VLOOKUP($E451,$D$6:$AN$1139,N$2,)/VLOOKUP($E451,$D$6:$AN$1139,3,))*$F451)</f>
        <v>0</v>
      </c>
      <c r="O451" s="77">
        <f>IF(VLOOKUP($E451,$D$6:$AN$1139,3,)=0,0,(VLOOKUP($E451,$D$6:$AN$1139,O$2,)/VLOOKUP($E451,$D$6:$AN$1139,3,))*$F451)</f>
        <v>0</v>
      </c>
      <c r="P451" s="77">
        <f>IF(VLOOKUP($E451,$D$6:$AN$1139,3,)=0,0,(VLOOKUP($E451,$D$6:$AN$1139,P$2,)/VLOOKUP($E451,$D$6:$AN$1139,3,))*$F451)</f>
        <v>0</v>
      </c>
      <c r="Q451" s="77">
        <f>IF(VLOOKUP($E451,$D$6:$AN$1139,3,)=0,0,(VLOOKUP($E451,$D$6:$AN$1139,Q$2,)/VLOOKUP($E451,$D$6:$AN$1139,3,))*$F451)</f>
        <v>0</v>
      </c>
      <c r="R451" s="77">
        <f>IF(VLOOKUP($E451,$D$6:$AN$1139,3,)=0,0,(VLOOKUP($E451,$D$6:$AN$1139,R$2,)/VLOOKUP($E451,$D$6:$AN$1139,3,))*$F451)</f>
        <v>0</v>
      </c>
      <c r="S451" s="77">
        <f>IF(VLOOKUP($E451,$D$6:$AN$1139,3,)=0,0,(VLOOKUP($E451,$D$6:$AN$1139,S$2,)/VLOOKUP($E451,$D$6:$AN$1139,3,))*$F451)</f>
        <v>0</v>
      </c>
      <c r="T451" s="77">
        <f>IF(VLOOKUP($E451,$D$6:$AN$1139,3,)=0,0,(VLOOKUP($E451,$D$6:$AN$1139,T$2,)/VLOOKUP($E451,$D$6:$AN$1139,3,))*$F451)</f>
        <v>0</v>
      </c>
      <c r="U451" s="77">
        <f>IF(VLOOKUP($E451,$D$6:$AN$1139,3,)=0,0,(VLOOKUP($E451,$D$6:$AN$1139,U$2,)/VLOOKUP($E451,$D$6:$AN$1139,3,))*$F451)</f>
        <v>0</v>
      </c>
      <c r="V451" s="77">
        <f>IF(VLOOKUP($E451,$D$6:$AN$1139,3,)=0,0,(VLOOKUP($E451,$D$6:$AN$1139,V$2,)/VLOOKUP($E451,$D$6:$AN$1139,3,))*$F451)</f>
        <v>0</v>
      </c>
      <c r="W451" s="77">
        <f>IF(VLOOKUP($E451,$D$6:$AN$1139,3,)=0,0,(VLOOKUP($E451,$D$6:$AN$1139,W$2,)/VLOOKUP($E451,$D$6:$AN$1139,3,))*$F451)</f>
        <v>0</v>
      </c>
      <c r="X451" s="63">
        <f>IF(VLOOKUP($E451,$D$6:$AN$1139,3,)=0,0,(VLOOKUP($E451,$D$6:$AN$1139,X$2,)/VLOOKUP($E451,$D$6:$AN$1139,3,))*$F451)</f>
        <v>0</v>
      </c>
      <c r="Y451" s="63">
        <f>IF(VLOOKUP($E451,$D$6:$AN$1139,3,)=0,0,(VLOOKUP($E451,$D$6:$AN$1139,Y$2,)/VLOOKUP($E451,$D$6:$AN$1139,3,))*$F451)</f>
        <v>0</v>
      </c>
      <c r="Z451" s="63">
        <f>IF(VLOOKUP($E451,$D$6:$AN$1139,3,)=0,0,(VLOOKUP($E451,$D$6:$AN$1139,Z$2,)/VLOOKUP($E451,$D$6:$AN$1139,3,))*$F451)</f>
        <v>0</v>
      </c>
      <c r="AA451" s="65">
        <f>SUM(G451:Z451)</f>
        <v>0</v>
      </c>
      <c r="AB451" s="59" t="str">
        <f>IF(ABS(F451-AA451)&lt;0.01,"ok","err")</f>
        <v>ok</v>
      </c>
    </row>
    <row r="452" spans="1:28"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63"/>
      <c r="Y452" s="63"/>
      <c r="Z452" s="63"/>
      <c r="AA452" s="65"/>
    </row>
    <row r="453" spans="1:28" ht="15">
      <c r="A453" s="66" t="s">
        <v>1047</v>
      </c>
      <c r="F453" s="80"/>
    </row>
    <row r="454" spans="1:28">
      <c r="A454" s="69" t="s">
        <v>1116</v>
      </c>
      <c r="C454" s="61" t="s">
        <v>743</v>
      </c>
      <c r="D454" s="61" t="s">
        <v>809</v>
      </c>
      <c r="E454" s="61" t="s">
        <v>1121</v>
      </c>
      <c r="F454" s="77">
        <f>VLOOKUP(C454,'Functional Assignment'!$C$2:$AP$778,'Functional Assignment'!$AC$2,)</f>
        <v>0</v>
      </c>
      <c r="G454" s="77">
        <f>IF(VLOOKUP($E454,$D$6:$AN$1139,3,)=0,0,(VLOOKUP($E454,$D$6:$AN$1139,G$2,)/VLOOKUP($E454,$D$6:$AN$1139,3,))*$F454)</f>
        <v>0</v>
      </c>
      <c r="H454" s="77">
        <f>IF(VLOOKUP($E454,$D$6:$AN$1139,3,)=0,0,(VLOOKUP($E454,$D$6:$AN$1139,H$2,)/VLOOKUP($E454,$D$6:$AN$1139,3,))*$F454)</f>
        <v>0</v>
      </c>
      <c r="I454" s="77">
        <f>IF(VLOOKUP($E454,$D$6:$AN$1139,3,)=0,0,(VLOOKUP($E454,$D$6:$AN$1139,I$2,)/VLOOKUP($E454,$D$6:$AN$1139,3,))*$F454)</f>
        <v>0</v>
      </c>
      <c r="J454" s="77">
        <f>IF(VLOOKUP($E454,$D$6:$AN$1139,3,)=0,0,(VLOOKUP($E454,$D$6:$AN$1139,J$2,)/VLOOKUP($E454,$D$6:$AN$1139,3,))*$F454)</f>
        <v>0</v>
      </c>
      <c r="K454" s="77">
        <f>IF(VLOOKUP($E454,$D$6:$AN$1139,3,)=0,0,(VLOOKUP($E454,$D$6:$AN$1139,K$2,)/VLOOKUP($E454,$D$6:$AN$1139,3,))*$F454)</f>
        <v>0</v>
      </c>
      <c r="L454" s="77">
        <f>IF(VLOOKUP($E454,$D$6:$AN$1139,3,)=0,0,(VLOOKUP($E454,$D$6:$AN$1139,L$2,)/VLOOKUP($E454,$D$6:$AN$1139,3,))*$F454)</f>
        <v>0</v>
      </c>
      <c r="M454" s="77">
        <f>IF(VLOOKUP($E454,$D$6:$AN$1139,3,)=0,0,(VLOOKUP($E454,$D$6:$AN$1139,M$2,)/VLOOKUP($E454,$D$6:$AN$1139,3,))*$F454)</f>
        <v>0</v>
      </c>
      <c r="N454" s="77">
        <f>IF(VLOOKUP($E454,$D$6:$AN$1139,3,)=0,0,(VLOOKUP($E454,$D$6:$AN$1139,N$2,)/VLOOKUP($E454,$D$6:$AN$1139,3,))*$F454)</f>
        <v>0</v>
      </c>
      <c r="O454" s="77">
        <f>IF(VLOOKUP($E454,$D$6:$AN$1139,3,)=0,0,(VLOOKUP($E454,$D$6:$AN$1139,O$2,)/VLOOKUP($E454,$D$6:$AN$1139,3,))*$F454)</f>
        <v>0</v>
      </c>
      <c r="P454" s="77">
        <f>IF(VLOOKUP($E454,$D$6:$AN$1139,3,)=0,0,(VLOOKUP($E454,$D$6:$AN$1139,P$2,)/VLOOKUP($E454,$D$6:$AN$1139,3,))*$F454)</f>
        <v>0</v>
      </c>
      <c r="Q454" s="77">
        <f>IF(VLOOKUP($E454,$D$6:$AN$1139,3,)=0,0,(VLOOKUP($E454,$D$6:$AN$1139,Q$2,)/VLOOKUP($E454,$D$6:$AN$1139,3,))*$F454)</f>
        <v>0</v>
      </c>
      <c r="R454" s="77">
        <f>IF(VLOOKUP($E454,$D$6:$AN$1139,3,)=0,0,(VLOOKUP($E454,$D$6:$AN$1139,R$2,)/VLOOKUP($E454,$D$6:$AN$1139,3,))*$F454)</f>
        <v>0</v>
      </c>
      <c r="S454" s="77">
        <f>IF(VLOOKUP($E454,$D$6:$AN$1139,3,)=0,0,(VLOOKUP($E454,$D$6:$AN$1139,S$2,)/VLOOKUP($E454,$D$6:$AN$1139,3,))*$F454)</f>
        <v>0</v>
      </c>
      <c r="T454" s="77">
        <f>IF(VLOOKUP($E454,$D$6:$AN$1139,3,)=0,0,(VLOOKUP($E454,$D$6:$AN$1139,T$2,)/VLOOKUP($E454,$D$6:$AN$1139,3,))*$F454)</f>
        <v>0</v>
      </c>
      <c r="U454" s="77">
        <f>IF(VLOOKUP($E454,$D$6:$AN$1139,3,)=0,0,(VLOOKUP($E454,$D$6:$AN$1139,U$2,)/VLOOKUP($E454,$D$6:$AN$1139,3,))*$F454)</f>
        <v>0</v>
      </c>
      <c r="V454" s="77">
        <f>IF(VLOOKUP($E454,$D$6:$AN$1139,3,)=0,0,(VLOOKUP($E454,$D$6:$AN$1139,V$2,)/VLOOKUP($E454,$D$6:$AN$1139,3,))*$F454)</f>
        <v>0</v>
      </c>
      <c r="W454" s="77">
        <f>IF(VLOOKUP($E454,$D$6:$AN$1139,3,)=0,0,(VLOOKUP($E454,$D$6:$AN$1139,W$2,)/VLOOKUP($E454,$D$6:$AN$1139,3,))*$F454)</f>
        <v>0</v>
      </c>
      <c r="X454" s="63">
        <f>IF(VLOOKUP($E454,$D$6:$AN$1139,3,)=0,0,(VLOOKUP($E454,$D$6:$AN$1139,X$2,)/VLOOKUP($E454,$D$6:$AN$1139,3,))*$F454)</f>
        <v>0</v>
      </c>
      <c r="Y454" s="63">
        <f>IF(VLOOKUP($E454,$D$6:$AN$1139,3,)=0,0,(VLOOKUP($E454,$D$6:$AN$1139,Y$2,)/VLOOKUP($E454,$D$6:$AN$1139,3,))*$F454)</f>
        <v>0</v>
      </c>
      <c r="Z454" s="63">
        <f>IF(VLOOKUP($E454,$D$6:$AN$1139,3,)=0,0,(VLOOKUP($E454,$D$6:$AN$1139,Z$2,)/VLOOKUP($E454,$D$6:$AN$1139,3,))*$F454)</f>
        <v>0</v>
      </c>
      <c r="AA454" s="65">
        <f>SUM(G454:Z454)</f>
        <v>0</v>
      </c>
      <c r="AB454" s="59" t="str">
        <f>IF(ABS(F454-AA454)&lt;0.01,"ok","err")</f>
        <v>ok</v>
      </c>
    </row>
    <row r="455" spans="1:28"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63"/>
      <c r="Y455" s="63"/>
      <c r="Z455" s="63"/>
      <c r="AA455" s="65"/>
    </row>
    <row r="456" spans="1:28" ht="15">
      <c r="A456" s="66" t="s">
        <v>353</v>
      </c>
      <c r="F456" s="80"/>
    </row>
    <row r="457" spans="1:28">
      <c r="A457" s="69" t="s">
        <v>1116</v>
      </c>
      <c r="C457" s="61" t="s">
        <v>743</v>
      </c>
      <c r="D457" s="61" t="s">
        <v>810</v>
      </c>
      <c r="E457" s="61" t="s">
        <v>1121</v>
      </c>
      <c r="F457" s="77">
        <f>VLOOKUP(C457,'Functional Assignment'!$C$2:$AP$778,'Functional Assignment'!$AD$2,)</f>
        <v>0</v>
      </c>
      <c r="G457" s="77">
        <f>IF(VLOOKUP($E457,$D$6:$AN$1139,3,)=0,0,(VLOOKUP($E457,$D$6:$AN$1139,G$2,)/VLOOKUP($E457,$D$6:$AN$1139,3,))*$F457)</f>
        <v>0</v>
      </c>
      <c r="H457" s="77">
        <f>IF(VLOOKUP($E457,$D$6:$AN$1139,3,)=0,0,(VLOOKUP($E457,$D$6:$AN$1139,H$2,)/VLOOKUP($E457,$D$6:$AN$1139,3,))*$F457)</f>
        <v>0</v>
      </c>
      <c r="I457" s="77">
        <f>IF(VLOOKUP($E457,$D$6:$AN$1139,3,)=0,0,(VLOOKUP($E457,$D$6:$AN$1139,I$2,)/VLOOKUP($E457,$D$6:$AN$1139,3,))*$F457)</f>
        <v>0</v>
      </c>
      <c r="J457" s="77">
        <f>IF(VLOOKUP($E457,$D$6:$AN$1139,3,)=0,0,(VLOOKUP($E457,$D$6:$AN$1139,J$2,)/VLOOKUP($E457,$D$6:$AN$1139,3,))*$F457)</f>
        <v>0</v>
      </c>
      <c r="K457" s="77">
        <f>IF(VLOOKUP($E457,$D$6:$AN$1139,3,)=0,0,(VLOOKUP($E457,$D$6:$AN$1139,K$2,)/VLOOKUP($E457,$D$6:$AN$1139,3,))*$F457)</f>
        <v>0</v>
      </c>
      <c r="L457" s="77">
        <f>IF(VLOOKUP($E457,$D$6:$AN$1139,3,)=0,0,(VLOOKUP($E457,$D$6:$AN$1139,L$2,)/VLOOKUP($E457,$D$6:$AN$1139,3,))*$F457)</f>
        <v>0</v>
      </c>
      <c r="M457" s="77">
        <f>IF(VLOOKUP($E457,$D$6:$AN$1139,3,)=0,0,(VLOOKUP($E457,$D$6:$AN$1139,M$2,)/VLOOKUP($E457,$D$6:$AN$1139,3,))*$F457)</f>
        <v>0</v>
      </c>
      <c r="N457" s="77">
        <f>IF(VLOOKUP($E457,$D$6:$AN$1139,3,)=0,0,(VLOOKUP($E457,$D$6:$AN$1139,N$2,)/VLOOKUP($E457,$D$6:$AN$1139,3,))*$F457)</f>
        <v>0</v>
      </c>
      <c r="O457" s="77">
        <f>IF(VLOOKUP($E457,$D$6:$AN$1139,3,)=0,0,(VLOOKUP($E457,$D$6:$AN$1139,O$2,)/VLOOKUP($E457,$D$6:$AN$1139,3,))*$F457)</f>
        <v>0</v>
      </c>
      <c r="P457" s="77">
        <f>IF(VLOOKUP($E457,$D$6:$AN$1139,3,)=0,0,(VLOOKUP($E457,$D$6:$AN$1139,P$2,)/VLOOKUP($E457,$D$6:$AN$1139,3,))*$F457)</f>
        <v>0</v>
      </c>
      <c r="Q457" s="77">
        <f>IF(VLOOKUP($E457,$D$6:$AN$1139,3,)=0,0,(VLOOKUP($E457,$D$6:$AN$1139,Q$2,)/VLOOKUP($E457,$D$6:$AN$1139,3,))*$F457)</f>
        <v>0</v>
      </c>
      <c r="R457" s="77">
        <f>IF(VLOOKUP($E457,$D$6:$AN$1139,3,)=0,0,(VLOOKUP($E457,$D$6:$AN$1139,R$2,)/VLOOKUP($E457,$D$6:$AN$1139,3,))*$F457)</f>
        <v>0</v>
      </c>
      <c r="S457" s="77">
        <f>IF(VLOOKUP($E457,$D$6:$AN$1139,3,)=0,0,(VLOOKUP($E457,$D$6:$AN$1139,S$2,)/VLOOKUP($E457,$D$6:$AN$1139,3,))*$F457)</f>
        <v>0</v>
      </c>
      <c r="T457" s="77">
        <f>IF(VLOOKUP($E457,$D$6:$AN$1139,3,)=0,0,(VLOOKUP($E457,$D$6:$AN$1139,T$2,)/VLOOKUP($E457,$D$6:$AN$1139,3,))*$F457)</f>
        <v>0</v>
      </c>
      <c r="U457" s="77">
        <f>IF(VLOOKUP($E457,$D$6:$AN$1139,3,)=0,0,(VLOOKUP($E457,$D$6:$AN$1139,U$2,)/VLOOKUP($E457,$D$6:$AN$1139,3,))*$F457)</f>
        <v>0</v>
      </c>
      <c r="V457" s="77">
        <f>IF(VLOOKUP($E457,$D$6:$AN$1139,3,)=0,0,(VLOOKUP($E457,$D$6:$AN$1139,V$2,)/VLOOKUP($E457,$D$6:$AN$1139,3,))*$F457)</f>
        <v>0</v>
      </c>
      <c r="W457" s="77">
        <f>IF(VLOOKUP($E457,$D$6:$AN$1139,3,)=0,0,(VLOOKUP($E457,$D$6:$AN$1139,W$2,)/VLOOKUP($E457,$D$6:$AN$1139,3,))*$F457)</f>
        <v>0</v>
      </c>
      <c r="X457" s="63">
        <f>IF(VLOOKUP($E457,$D$6:$AN$1139,3,)=0,0,(VLOOKUP($E457,$D$6:$AN$1139,X$2,)/VLOOKUP($E457,$D$6:$AN$1139,3,))*$F457)</f>
        <v>0</v>
      </c>
      <c r="Y457" s="63">
        <f>IF(VLOOKUP($E457,$D$6:$AN$1139,3,)=0,0,(VLOOKUP($E457,$D$6:$AN$1139,Y$2,)/VLOOKUP($E457,$D$6:$AN$1139,3,))*$F457)</f>
        <v>0</v>
      </c>
      <c r="Z457" s="63">
        <f>IF(VLOOKUP($E457,$D$6:$AN$1139,3,)=0,0,(VLOOKUP($E457,$D$6:$AN$1139,Z$2,)/VLOOKUP($E457,$D$6:$AN$1139,3,))*$F457)</f>
        <v>0</v>
      </c>
      <c r="AA457" s="65">
        <f>SUM(G457:Z457)</f>
        <v>0</v>
      </c>
      <c r="AB457" s="59" t="str">
        <f>IF(ABS(F457-AA457)&lt;0.01,"ok","err")</f>
        <v>ok</v>
      </c>
    </row>
    <row r="458" spans="1:28"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63"/>
      <c r="Y458" s="63"/>
      <c r="Z458" s="63"/>
      <c r="AA458" s="65"/>
    </row>
    <row r="459" spans="1:28" ht="15">
      <c r="A459" s="66" t="s">
        <v>352</v>
      </c>
      <c r="F459" s="80"/>
    </row>
    <row r="460" spans="1:28">
      <c r="A460" s="69" t="s">
        <v>1116</v>
      </c>
      <c r="C460" s="61" t="s">
        <v>743</v>
      </c>
      <c r="D460" s="61" t="s">
        <v>811</v>
      </c>
      <c r="E460" s="61" t="s">
        <v>1122</v>
      </c>
      <c r="F460" s="77">
        <f>VLOOKUP(C460,'Functional Assignment'!$C$2:$AP$778,'Functional Assignment'!$AE$2,)</f>
        <v>0</v>
      </c>
      <c r="G460" s="77">
        <f>IF(VLOOKUP($E460,$D$6:$AN$1139,3,)=0,0,(VLOOKUP($E460,$D$6:$AN$1139,G$2,)/VLOOKUP($E460,$D$6:$AN$1139,3,))*$F460)</f>
        <v>0</v>
      </c>
      <c r="H460" s="77">
        <f>IF(VLOOKUP($E460,$D$6:$AN$1139,3,)=0,0,(VLOOKUP($E460,$D$6:$AN$1139,H$2,)/VLOOKUP($E460,$D$6:$AN$1139,3,))*$F460)</f>
        <v>0</v>
      </c>
      <c r="I460" s="77">
        <f>IF(VLOOKUP($E460,$D$6:$AN$1139,3,)=0,0,(VLOOKUP($E460,$D$6:$AN$1139,I$2,)/VLOOKUP($E460,$D$6:$AN$1139,3,))*$F460)</f>
        <v>0</v>
      </c>
      <c r="J460" s="77">
        <f>IF(VLOOKUP($E460,$D$6:$AN$1139,3,)=0,0,(VLOOKUP($E460,$D$6:$AN$1139,J$2,)/VLOOKUP($E460,$D$6:$AN$1139,3,))*$F460)</f>
        <v>0</v>
      </c>
      <c r="K460" s="77">
        <f>IF(VLOOKUP($E460,$D$6:$AN$1139,3,)=0,0,(VLOOKUP($E460,$D$6:$AN$1139,K$2,)/VLOOKUP($E460,$D$6:$AN$1139,3,))*$F460)</f>
        <v>0</v>
      </c>
      <c r="L460" s="77">
        <f>IF(VLOOKUP($E460,$D$6:$AN$1139,3,)=0,0,(VLOOKUP($E460,$D$6:$AN$1139,L$2,)/VLOOKUP($E460,$D$6:$AN$1139,3,))*$F460)</f>
        <v>0</v>
      </c>
      <c r="M460" s="77">
        <f>IF(VLOOKUP($E460,$D$6:$AN$1139,3,)=0,0,(VLOOKUP($E460,$D$6:$AN$1139,M$2,)/VLOOKUP($E460,$D$6:$AN$1139,3,))*$F460)</f>
        <v>0</v>
      </c>
      <c r="N460" s="77">
        <f>IF(VLOOKUP($E460,$D$6:$AN$1139,3,)=0,0,(VLOOKUP($E460,$D$6:$AN$1139,N$2,)/VLOOKUP($E460,$D$6:$AN$1139,3,))*$F460)</f>
        <v>0</v>
      </c>
      <c r="O460" s="77">
        <f>IF(VLOOKUP($E460,$D$6:$AN$1139,3,)=0,0,(VLOOKUP($E460,$D$6:$AN$1139,O$2,)/VLOOKUP($E460,$D$6:$AN$1139,3,))*$F460)</f>
        <v>0</v>
      </c>
      <c r="P460" s="77">
        <f>IF(VLOOKUP($E460,$D$6:$AN$1139,3,)=0,0,(VLOOKUP($E460,$D$6:$AN$1139,P$2,)/VLOOKUP($E460,$D$6:$AN$1139,3,))*$F460)</f>
        <v>0</v>
      </c>
      <c r="Q460" s="77">
        <f>IF(VLOOKUP($E460,$D$6:$AN$1139,3,)=0,0,(VLOOKUP($E460,$D$6:$AN$1139,Q$2,)/VLOOKUP($E460,$D$6:$AN$1139,3,))*$F460)</f>
        <v>0</v>
      </c>
      <c r="R460" s="77">
        <f>IF(VLOOKUP($E460,$D$6:$AN$1139,3,)=0,0,(VLOOKUP($E460,$D$6:$AN$1139,R$2,)/VLOOKUP($E460,$D$6:$AN$1139,3,))*$F460)</f>
        <v>0</v>
      </c>
      <c r="S460" s="77">
        <f>IF(VLOOKUP($E460,$D$6:$AN$1139,3,)=0,0,(VLOOKUP($E460,$D$6:$AN$1139,S$2,)/VLOOKUP($E460,$D$6:$AN$1139,3,))*$F460)</f>
        <v>0</v>
      </c>
      <c r="T460" s="77">
        <f>IF(VLOOKUP($E460,$D$6:$AN$1139,3,)=0,0,(VLOOKUP($E460,$D$6:$AN$1139,T$2,)/VLOOKUP($E460,$D$6:$AN$1139,3,))*$F460)</f>
        <v>0</v>
      </c>
      <c r="U460" s="77">
        <f>IF(VLOOKUP($E460,$D$6:$AN$1139,3,)=0,0,(VLOOKUP($E460,$D$6:$AN$1139,U$2,)/VLOOKUP($E460,$D$6:$AN$1139,3,))*$F460)</f>
        <v>0</v>
      </c>
      <c r="V460" s="77">
        <f>IF(VLOOKUP($E460,$D$6:$AN$1139,3,)=0,0,(VLOOKUP($E460,$D$6:$AN$1139,V$2,)/VLOOKUP($E460,$D$6:$AN$1139,3,))*$F460)</f>
        <v>0</v>
      </c>
      <c r="W460" s="77">
        <f>IF(VLOOKUP($E460,$D$6:$AN$1139,3,)=0,0,(VLOOKUP($E460,$D$6:$AN$1139,W$2,)/VLOOKUP($E460,$D$6:$AN$1139,3,))*$F460)</f>
        <v>0</v>
      </c>
      <c r="X460" s="63">
        <f>IF(VLOOKUP($E460,$D$6:$AN$1139,3,)=0,0,(VLOOKUP($E460,$D$6:$AN$1139,X$2,)/VLOOKUP($E460,$D$6:$AN$1139,3,))*$F460)</f>
        <v>0</v>
      </c>
      <c r="Y460" s="63">
        <f>IF(VLOOKUP($E460,$D$6:$AN$1139,3,)=0,0,(VLOOKUP($E460,$D$6:$AN$1139,Y$2,)/VLOOKUP($E460,$D$6:$AN$1139,3,))*$F460)</f>
        <v>0</v>
      </c>
      <c r="Z460" s="63">
        <f>IF(VLOOKUP($E460,$D$6:$AN$1139,3,)=0,0,(VLOOKUP($E460,$D$6:$AN$1139,Z$2,)/VLOOKUP($E460,$D$6:$AN$1139,3,))*$F460)</f>
        <v>0</v>
      </c>
      <c r="AA460" s="65">
        <f>SUM(G460:Z460)</f>
        <v>0</v>
      </c>
      <c r="AB460" s="59" t="str">
        <f>IF(ABS(F460-AA460)&lt;0.01,"ok","err")</f>
        <v>ok</v>
      </c>
    </row>
    <row r="461" spans="1:28"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63"/>
      <c r="Y461" s="63"/>
      <c r="Z461" s="63"/>
      <c r="AA461" s="65"/>
    </row>
    <row r="462" spans="1:28">
      <c r="A462" s="61" t="s">
        <v>944</v>
      </c>
      <c r="D462" s="61" t="s">
        <v>812</v>
      </c>
      <c r="F462" s="77">
        <f>F417+F423+F426+F429+F437+F442+F445+F448+F451+F454+F457+F460</f>
        <v>0</v>
      </c>
      <c r="G462" s="77">
        <f t="shared" ref="G462:Z462" si="84">G417+G423+G426+G429+G437+G442+G445+G448+G451+G454+G457+G460</f>
        <v>0</v>
      </c>
      <c r="H462" s="77">
        <f t="shared" si="84"/>
        <v>0</v>
      </c>
      <c r="I462" s="77">
        <f t="shared" si="84"/>
        <v>0</v>
      </c>
      <c r="J462" s="77">
        <f t="shared" si="84"/>
        <v>0</v>
      </c>
      <c r="K462" s="77">
        <f t="shared" si="84"/>
        <v>0</v>
      </c>
      <c r="L462" s="77">
        <f t="shared" si="84"/>
        <v>0</v>
      </c>
      <c r="M462" s="77">
        <f t="shared" si="84"/>
        <v>0</v>
      </c>
      <c r="N462" s="77">
        <f t="shared" si="84"/>
        <v>0</v>
      </c>
      <c r="O462" s="77">
        <f>O417+O423+O426+O429+O437+O442+O445+O448+O451+O454+O457+O460</f>
        <v>0</v>
      </c>
      <c r="P462" s="77">
        <f t="shared" si="84"/>
        <v>0</v>
      </c>
      <c r="Q462" s="77">
        <f t="shared" si="84"/>
        <v>0</v>
      </c>
      <c r="R462" s="77">
        <f t="shared" si="84"/>
        <v>0</v>
      </c>
      <c r="S462" s="77">
        <f t="shared" si="84"/>
        <v>0</v>
      </c>
      <c r="T462" s="77">
        <f t="shared" si="84"/>
        <v>0</v>
      </c>
      <c r="U462" s="77">
        <f t="shared" si="84"/>
        <v>0</v>
      </c>
      <c r="V462" s="77">
        <f t="shared" si="84"/>
        <v>0</v>
      </c>
      <c r="W462" s="77">
        <f t="shared" si="84"/>
        <v>0</v>
      </c>
      <c r="X462" s="63">
        <f t="shared" si="84"/>
        <v>0</v>
      </c>
      <c r="Y462" s="63">
        <f t="shared" si="84"/>
        <v>0</v>
      </c>
      <c r="Z462" s="63">
        <f t="shared" si="84"/>
        <v>0</v>
      </c>
      <c r="AA462" s="65">
        <f>SUM(G462:Z462)</f>
        <v>0</v>
      </c>
      <c r="AB462" s="59" t="str">
        <f>IF(ABS(F462-AA462)&lt;0.01,"ok","err")</f>
        <v>ok</v>
      </c>
    </row>
    <row r="463" spans="1:28"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63"/>
      <c r="Y463" s="63"/>
      <c r="Z463" s="63"/>
      <c r="AA463" s="65"/>
    </row>
    <row r="465" spans="1:28" ht="15">
      <c r="A465" s="66" t="s">
        <v>814</v>
      </c>
    </row>
    <row r="467" spans="1:28" ht="15">
      <c r="A467" s="66" t="s">
        <v>369</v>
      </c>
    </row>
    <row r="468" spans="1:28">
      <c r="A468" s="69" t="s">
        <v>361</v>
      </c>
      <c r="C468" s="61" t="s">
        <v>1097</v>
      </c>
      <c r="D468" s="61" t="s">
        <v>539</v>
      </c>
      <c r="E468" s="61" t="s">
        <v>880</v>
      </c>
      <c r="F468" s="77">
        <f>VLOOKUP(C468,'Functional Assignment'!$C$2:$AP$778,'Functional Assignment'!$H$2,)</f>
        <v>6115271.7487434316</v>
      </c>
      <c r="G468" s="77">
        <f>IF(VLOOKUP($E468,$D$6:$AN$1139,3,)=0,0,(VLOOKUP($E468,$D$6:$AN$1139,G$2,)/VLOOKUP($E468,$D$6:$AN$1139,3,))*$F468)</f>
        <v>2183099.785514235</v>
      </c>
      <c r="H468" s="77">
        <f>IF(VLOOKUP($E468,$D$6:$AN$1139,3,)=0,0,(VLOOKUP($E468,$D$6:$AN$1139,H$2,)/VLOOKUP($E468,$D$6:$AN$1139,3,))*$F468)</f>
        <v>708511.29435022466</v>
      </c>
      <c r="I468" s="77">
        <f>IF(VLOOKUP($E468,$D$6:$AN$1139,3,)=0,0,(VLOOKUP($E468,$D$6:$AN$1139,I$2,)/VLOOKUP($E468,$D$6:$AN$1139,3,))*$F468)</f>
        <v>0</v>
      </c>
      <c r="J468" s="77">
        <f>IF(VLOOKUP($E468,$D$6:$AN$1139,3,)=0,0,(VLOOKUP($E468,$D$6:$AN$1139,J$2,)/VLOOKUP($E468,$D$6:$AN$1139,3,))*$F468)</f>
        <v>81595.999553090718</v>
      </c>
      <c r="K468" s="77">
        <f>IF(VLOOKUP($E468,$D$6:$AN$1139,3,)=0,0,(VLOOKUP($E468,$D$6:$AN$1139,K$2,)/VLOOKUP($E468,$D$6:$AN$1139,3,))*$F468)</f>
        <v>1005799.2222418415</v>
      </c>
      <c r="L468" s="77">
        <f>IF(VLOOKUP($E468,$D$6:$AN$1139,3,)=0,0,(VLOOKUP($E468,$D$6:$AN$1139,L$2,)/VLOOKUP($E468,$D$6:$AN$1139,3,))*$F468)</f>
        <v>0</v>
      </c>
      <c r="M468" s="77">
        <f>IF(VLOOKUP($E468,$D$6:$AN$1139,3,)=0,0,(VLOOKUP($E468,$D$6:$AN$1139,M$2,)/VLOOKUP($E468,$D$6:$AN$1139,3,))*$F468)</f>
        <v>0</v>
      </c>
      <c r="N468" s="77">
        <f>IF(VLOOKUP($E468,$D$6:$AN$1139,3,)=0,0,(VLOOKUP($E468,$D$6:$AN$1139,N$2,)/VLOOKUP($E468,$D$6:$AN$1139,3,))*$F468)</f>
        <v>1023074.6039804831</v>
      </c>
      <c r="O468" s="77">
        <f>IF(VLOOKUP($E468,$D$6:$AN$1139,3,)=0,0,(VLOOKUP($E468,$D$6:$AN$1139,O$2,)/VLOOKUP($E468,$D$6:$AN$1139,3,))*$F468)</f>
        <v>532291.52455826232</v>
      </c>
      <c r="P468" s="77">
        <f>IF(VLOOKUP($E468,$D$6:$AN$1139,3,)=0,0,(VLOOKUP($E468,$D$6:$AN$1139,P$2,)/VLOOKUP($E468,$D$6:$AN$1139,3,))*$F468)</f>
        <v>430696.6568872162</v>
      </c>
      <c r="Q468" s="77">
        <f>IF(VLOOKUP($E468,$D$6:$AN$1139,3,)=0,0,(VLOOKUP($E468,$D$6:$AN$1139,Q$2,)/VLOOKUP($E468,$D$6:$AN$1139,3,))*$F468)</f>
        <v>55019.563356487139</v>
      </c>
      <c r="R468" s="77">
        <f>IF(VLOOKUP($E468,$D$6:$AN$1139,3,)=0,0,(VLOOKUP($E468,$D$6:$AN$1139,R$2,)/VLOOKUP($E468,$D$6:$AN$1139,3,))*$F468)</f>
        <v>28829.104867367652</v>
      </c>
      <c r="S468" s="77">
        <f>IF(VLOOKUP($E468,$D$6:$AN$1139,3,)=0,0,(VLOOKUP($E468,$D$6:$AN$1139,S$2,)/VLOOKUP($E468,$D$6:$AN$1139,3,))*$F468)</f>
        <v>63004.690756645788</v>
      </c>
      <c r="T468" s="77">
        <f>IF(VLOOKUP($E468,$D$6:$AN$1139,3,)=0,0,(VLOOKUP($E468,$D$6:$AN$1139,T$2,)/VLOOKUP($E468,$D$6:$AN$1139,3,))*$F468)</f>
        <v>1761.3897983570139</v>
      </c>
      <c r="U468" s="77">
        <f>IF(VLOOKUP($E468,$D$6:$AN$1139,3,)=0,0,(VLOOKUP($E468,$D$6:$AN$1139,U$2,)/VLOOKUP($E468,$D$6:$AN$1139,3,))*$F468)</f>
        <v>1587.9128792210877</v>
      </c>
      <c r="V468" s="77">
        <f>IF(VLOOKUP($E468,$D$6:$AN$1139,3,)=0,0,(VLOOKUP($E468,$D$6:$AN$1139,V$2,)/VLOOKUP($E468,$D$6:$AN$1139,3,))*$F468)</f>
        <v>0</v>
      </c>
      <c r="W468" s="77">
        <f>IF(VLOOKUP($E468,$D$6:$AN$1139,3,)=0,0,(VLOOKUP($E468,$D$6:$AN$1139,W$2,)/VLOOKUP($E468,$D$6:$AN$1139,3,))*$F468)</f>
        <v>0</v>
      </c>
      <c r="X468" s="63">
        <f>IF(VLOOKUP($E468,$D$6:$AN$1139,3,)=0,0,(VLOOKUP($E468,$D$6:$AN$1139,X$2,)/VLOOKUP($E468,$D$6:$AN$1139,3,))*$F468)</f>
        <v>0</v>
      </c>
      <c r="Y468" s="63">
        <f>IF(VLOOKUP($E468,$D$6:$AN$1139,3,)=0,0,(VLOOKUP($E468,$D$6:$AN$1139,Y$2,)/VLOOKUP($E468,$D$6:$AN$1139,3,))*$F468)</f>
        <v>0</v>
      </c>
      <c r="Z468" s="63">
        <f>IF(VLOOKUP($E468,$D$6:$AN$1139,3,)=0,0,(VLOOKUP($E468,$D$6:$AN$1139,Z$2,)/VLOOKUP($E468,$D$6:$AN$1139,3,))*$F468)</f>
        <v>0</v>
      </c>
      <c r="AA468" s="65">
        <f t="shared" ref="AA468:AA474" si="85">SUM(G468:Z468)</f>
        <v>6115271.7487434335</v>
      </c>
      <c r="AB468" s="59" t="str">
        <f t="shared" ref="AB468:AB474" si="86">IF(ABS(F468-AA468)&lt;0.01,"ok","err")</f>
        <v>ok</v>
      </c>
    </row>
    <row r="469" spans="1:28">
      <c r="A469" s="69" t="s">
        <v>1285</v>
      </c>
      <c r="C469" s="61" t="s">
        <v>1097</v>
      </c>
      <c r="D469" s="61" t="s">
        <v>540</v>
      </c>
      <c r="E469" s="61" t="s">
        <v>189</v>
      </c>
      <c r="F469" s="80">
        <f>VLOOKUP(C469,'Functional Assignment'!$C$2:$AP$778,'Functional Assignment'!$I$2,)</f>
        <v>5959112.6880757092</v>
      </c>
      <c r="G469" s="80">
        <f>IF(VLOOKUP($E469,$D$6:$AN$1139,3,)=0,0,(VLOOKUP($E469,$D$6:$AN$1139,G$2,)/VLOOKUP($E469,$D$6:$AN$1139,3,))*$F469)</f>
        <v>3120770.4971598634</v>
      </c>
      <c r="H469" s="80">
        <f>IF(VLOOKUP($E469,$D$6:$AN$1139,3,)=0,0,(VLOOKUP($E469,$D$6:$AN$1139,H$2,)/VLOOKUP($E469,$D$6:$AN$1139,3,))*$F469)</f>
        <v>488896.99729774299</v>
      </c>
      <c r="I469" s="80">
        <f>IF(VLOOKUP($E469,$D$6:$AN$1139,3,)=0,0,(VLOOKUP($E469,$D$6:$AN$1139,I$2,)/VLOOKUP($E469,$D$6:$AN$1139,3,))*$F469)</f>
        <v>0</v>
      </c>
      <c r="J469" s="80">
        <f>IF(VLOOKUP($E469,$D$6:$AN$1139,3,)=0,0,(VLOOKUP($E469,$D$6:$AN$1139,J$2,)/VLOOKUP($E469,$D$6:$AN$1139,3,))*$F469)</f>
        <v>58310.91353875996</v>
      </c>
      <c r="K469" s="80">
        <f>IF(VLOOKUP($E469,$D$6:$AN$1139,3,)=0,0,(VLOOKUP($E469,$D$6:$AN$1139,K$2,)/VLOOKUP($E469,$D$6:$AN$1139,3,))*$F469)</f>
        <v>753879.60453439958</v>
      </c>
      <c r="L469" s="80">
        <f>IF(VLOOKUP($E469,$D$6:$AN$1139,3,)=0,0,(VLOOKUP($E469,$D$6:$AN$1139,L$2,)/VLOOKUP($E469,$D$6:$AN$1139,3,))*$F469)</f>
        <v>0</v>
      </c>
      <c r="M469" s="80">
        <f>IF(VLOOKUP($E469,$D$6:$AN$1139,3,)=0,0,(VLOOKUP($E469,$D$6:$AN$1139,M$2,)/VLOOKUP($E469,$D$6:$AN$1139,3,))*$F469)</f>
        <v>0</v>
      </c>
      <c r="N469" s="80">
        <f>IF(VLOOKUP($E469,$D$6:$AN$1139,3,)=0,0,(VLOOKUP($E469,$D$6:$AN$1139,N$2,)/VLOOKUP($E469,$D$6:$AN$1139,3,))*$F469)</f>
        <v>649337.16513573064</v>
      </c>
      <c r="O469" s="80">
        <f>IF(VLOOKUP($E469,$D$6:$AN$1139,3,)=0,0,(VLOOKUP($E469,$D$6:$AN$1139,O$2,)/VLOOKUP($E469,$D$6:$AN$1139,3,))*$F469)</f>
        <v>364500.24935939227</v>
      </c>
      <c r="P469" s="80">
        <f>IF(VLOOKUP($E469,$D$6:$AN$1139,3,)=0,0,(VLOOKUP($E469,$D$6:$AN$1139,P$2,)/VLOOKUP($E469,$D$6:$AN$1139,3,))*$F469)</f>
        <v>322238.68955259724</v>
      </c>
      <c r="Q469" s="80">
        <f>IF(VLOOKUP($E469,$D$6:$AN$1139,3,)=0,0,(VLOOKUP($E469,$D$6:$AN$1139,Q$2,)/VLOOKUP($E469,$D$6:$AN$1139,3,))*$F469)</f>
        <v>48089.391746834233</v>
      </c>
      <c r="R469" s="80">
        <f>IF(VLOOKUP($E469,$D$6:$AN$1139,3,)=0,0,(VLOOKUP($E469,$D$6:$AN$1139,R$2,)/VLOOKUP($E469,$D$6:$AN$1139,3,))*$F469)</f>
        <v>30957.912621081174</v>
      </c>
      <c r="S469" s="80">
        <f>IF(VLOOKUP($E469,$D$6:$AN$1139,3,)=0,0,(VLOOKUP($E469,$D$6:$AN$1139,S$2,)/VLOOKUP($E469,$D$6:$AN$1139,3,))*$F469)</f>
        <v>117394.30815682044</v>
      </c>
      <c r="T469" s="80">
        <f>IF(VLOOKUP($E469,$D$6:$AN$1139,3,)=0,0,(VLOOKUP($E469,$D$6:$AN$1139,T$2,)/VLOOKUP($E469,$D$6:$AN$1139,3,))*$F469)</f>
        <v>2692.275829123294</v>
      </c>
      <c r="U469" s="80">
        <f>IF(VLOOKUP($E469,$D$6:$AN$1139,3,)=0,0,(VLOOKUP($E469,$D$6:$AN$1139,U$2,)/VLOOKUP($E469,$D$6:$AN$1139,3,))*$F469)</f>
        <v>2044.6831433642665</v>
      </c>
      <c r="V469" s="80">
        <f>IF(VLOOKUP($E469,$D$6:$AN$1139,3,)=0,0,(VLOOKUP($E469,$D$6:$AN$1139,V$2,)/VLOOKUP($E469,$D$6:$AN$1139,3,))*$F469)</f>
        <v>0</v>
      </c>
      <c r="W469" s="80">
        <f>IF(VLOOKUP($E469,$D$6:$AN$1139,3,)=0,0,(VLOOKUP($E469,$D$6:$AN$1139,W$2,)/VLOOKUP($E469,$D$6:$AN$1139,3,))*$F469)</f>
        <v>0</v>
      </c>
      <c r="X469" s="64">
        <f>IF(VLOOKUP($E469,$D$6:$AN$1139,3,)=0,0,(VLOOKUP($E469,$D$6:$AN$1139,X$2,)/VLOOKUP($E469,$D$6:$AN$1139,3,))*$F469)</f>
        <v>0</v>
      </c>
      <c r="Y469" s="64">
        <f>IF(VLOOKUP($E469,$D$6:$AN$1139,3,)=0,0,(VLOOKUP($E469,$D$6:$AN$1139,Y$2,)/VLOOKUP($E469,$D$6:$AN$1139,3,))*$F469)</f>
        <v>0</v>
      </c>
      <c r="Z469" s="64">
        <f>IF(VLOOKUP($E469,$D$6:$AN$1139,3,)=0,0,(VLOOKUP($E469,$D$6:$AN$1139,Z$2,)/VLOOKUP($E469,$D$6:$AN$1139,3,))*$F469)</f>
        <v>0</v>
      </c>
      <c r="AA469" s="64">
        <f t="shared" si="85"/>
        <v>5959112.6880757082</v>
      </c>
      <c r="AB469" s="59" t="str">
        <f t="shared" si="86"/>
        <v>ok</v>
      </c>
    </row>
    <row r="470" spans="1:28">
      <c r="A470" s="69" t="s">
        <v>1286</v>
      </c>
      <c r="C470" s="61" t="s">
        <v>1097</v>
      </c>
      <c r="D470" s="61" t="s">
        <v>541</v>
      </c>
      <c r="E470" s="61" t="s">
        <v>192</v>
      </c>
      <c r="F470" s="80">
        <f>VLOOKUP(C470,'Functional Assignment'!$C$2:$AP$778,'Functional Assignment'!$J$2,)</f>
        <v>5402855.7771688811</v>
      </c>
      <c r="G470" s="80">
        <f>IF(VLOOKUP($E470,$D$6:$AN$1139,3,)=0,0,(VLOOKUP($E470,$D$6:$AN$1139,G$2,)/VLOOKUP($E470,$D$6:$AN$1139,3,))*$F470)</f>
        <v>2553066.9143558135</v>
      </c>
      <c r="H470" s="80">
        <f>IF(VLOOKUP($E470,$D$6:$AN$1139,3,)=0,0,(VLOOKUP($E470,$D$6:$AN$1139,H$2,)/VLOOKUP($E470,$D$6:$AN$1139,3,))*$F470)</f>
        <v>743897.6390814794</v>
      </c>
      <c r="I470" s="80">
        <f>IF(VLOOKUP($E470,$D$6:$AN$1139,3,)=0,0,(VLOOKUP($E470,$D$6:$AN$1139,I$2,)/VLOOKUP($E470,$D$6:$AN$1139,3,))*$F470)</f>
        <v>0</v>
      </c>
      <c r="J470" s="80">
        <f>IF(VLOOKUP($E470,$D$6:$AN$1139,3,)=0,0,(VLOOKUP($E470,$D$6:$AN$1139,J$2,)/VLOOKUP($E470,$D$6:$AN$1139,3,))*$F470)</f>
        <v>63338.119529123062</v>
      </c>
      <c r="K470" s="80">
        <f>IF(VLOOKUP($E470,$D$6:$AN$1139,3,)=0,0,(VLOOKUP($E470,$D$6:$AN$1139,K$2,)/VLOOKUP($E470,$D$6:$AN$1139,3,))*$F470)</f>
        <v>788569.60661916609</v>
      </c>
      <c r="L470" s="80">
        <f>IF(VLOOKUP($E470,$D$6:$AN$1139,3,)=0,0,(VLOOKUP($E470,$D$6:$AN$1139,L$2,)/VLOOKUP($E470,$D$6:$AN$1139,3,))*$F470)</f>
        <v>0</v>
      </c>
      <c r="M470" s="80">
        <f>IF(VLOOKUP($E470,$D$6:$AN$1139,3,)=0,0,(VLOOKUP($E470,$D$6:$AN$1139,M$2,)/VLOOKUP($E470,$D$6:$AN$1139,3,))*$F470)</f>
        <v>0</v>
      </c>
      <c r="N470" s="80">
        <f>IF(VLOOKUP($E470,$D$6:$AN$1139,3,)=0,0,(VLOOKUP($E470,$D$6:$AN$1139,N$2,)/VLOOKUP($E470,$D$6:$AN$1139,3,))*$F470)</f>
        <v>662419.87074203638</v>
      </c>
      <c r="O470" s="80">
        <f>IF(VLOOKUP($E470,$D$6:$AN$1139,3,)=0,0,(VLOOKUP($E470,$D$6:$AN$1139,O$2,)/VLOOKUP($E470,$D$6:$AN$1139,3,))*$F470)</f>
        <v>387423.20922045858</v>
      </c>
      <c r="P470" s="80">
        <f>IF(VLOOKUP($E470,$D$6:$AN$1139,3,)=0,0,(VLOOKUP($E470,$D$6:$AN$1139,P$2,)/VLOOKUP($E470,$D$6:$AN$1139,3,))*$F470)</f>
        <v>148209.57968835993</v>
      </c>
      <c r="Q470" s="80">
        <f>IF(VLOOKUP($E470,$D$6:$AN$1139,3,)=0,0,(VLOOKUP($E470,$D$6:$AN$1139,Q$2,)/VLOOKUP($E470,$D$6:$AN$1139,3,))*$F470)</f>
        <v>32491.854209545094</v>
      </c>
      <c r="R470" s="80">
        <f>IF(VLOOKUP($E470,$D$6:$AN$1139,3,)=0,0,(VLOOKUP($E470,$D$6:$AN$1139,R$2,)/VLOOKUP($E470,$D$6:$AN$1139,3,))*$F470)</f>
        <v>22703.584542797667</v>
      </c>
      <c r="S470" s="80">
        <f>IF(VLOOKUP($E470,$D$6:$AN$1139,3,)=0,0,(VLOOKUP($E470,$D$6:$AN$1139,S$2,)/VLOOKUP($E470,$D$6:$AN$1139,3,))*$F470)</f>
        <v>0</v>
      </c>
      <c r="T470" s="80">
        <f>IF(VLOOKUP($E470,$D$6:$AN$1139,3,)=0,0,(VLOOKUP($E470,$D$6:$AN$1139,T$2,)/VLOOKUP($E470,$D$6:$AN$1139,3,))*$F470)</f>
        <v>0</v>
      </c>
      <c r="U470" s="80">
        <f>IF(VLOOKUP($E470,$D$6:$AN$1139,3,)=0,0,(VLOOKUP($E470,$D$6:$AN$1139,U$2,)/VLOOKUP($E470,$D$6:$AN$1139,3,))*$F470)</f>
        <v>735.3991801018866</v>
      </c>
      <c r="V470" s="80">
        <f>IF(VLOOKUP($E470,$D$6:$AN$1139,3,)=0,0,(VLOOKUP($E470,$D$6:$AN$1139,V$2,)/VLOOKUP($E470,$D$6:$AN$1139,3,))*$F470)</f>
        <v>0</v>
      </c>
      <c r="W470" s="80">
        <f>IF(VLOOKUP($E470,$D$6:$AN$1139,3,)=0,0,(VLOOKUP($E470,$D$6:$AN$1139,W$2,)/VLOOKUP($E470,$D$6:$AN$1139,3,))*$F470)</f>
        <v>0</v>
      </c>
      <c r="X470" s="64">
        <f>IF(VLOOKUP($E470,$D$6:$AN$1139,3,)=0,0,(VLOOKUP($E470,$D$6:$AN$1139,X$2,)/VLOOKUP($E470,$D$6:$AN$1139,3,))*$F470)</f>
        <v>0</v>
      </c>
      <c r="Y470" s="64">
        <f>IF(VLOOKUP($E470,$D$6:$AN$1139,3,)=0,0,(VLOOKUP($E470,$D$6:$AN$1139,Y$2,)/VLOOKUP($E470,$D$6:$AN$1139,3,))*$F470)</f>
        <v>0</v>
      </c>
      <c r="Z470" s="64">
        <f>IF(VLOOKUP($E470,$D$6:$AN$1139,3,)=0,0,(VLOOKUP($E470,$D$6:$AN$1139,Z$2,)/VLOOKUP($E470,$D$6:$AN$1139,3,))*$F470)</f>
        <v>0</v>
      </c>
      <c r="AA470" s="64">
        <f t="shared" si="85"/>
        <v>5402855.7771688821</v>
      </c>
      <c r="AB470" s="59" t="str">
        <f t="shared" si="86"/>
        <v>ok</v>
      </c>
    </row>
    <row r="471" spans="1:28">
      <c r="A471" s="69" t="s">
        <v>1287</v>
      </c>
      <c r="C471" s="61" t="s">
        <v>1097</v>
      </c>
      <c r="D471" s="61" t="s">
        <v>542</v>
      </c>
      <c r="E471" s="61" t="s">
        <v>1114</v>
      </c>
      <c r="F471" s="80">
        <f>VLOOKUP(C471,'Functional Assignment'!$C$2:$AP$778,'Functional Assignment'!$K$2,)</f>
        <v>0</v>
      </c>
      <c r="G471" s="80">
        <f>IF(VLOOKUP($E471,$D$6:$AN$1139,3,)=0,0,(VLOOKUP($E471,$D$6:$AN$1139,G$2,)/VLOOKUP($E471,$D$6:$AN$1139,3,))*$F471)</f>
        <v>0</v>
      </c>
      <c r="H471" s="80">
        <f>IF(VLOOKUP($E471,$D$6:$AN$1139,3,)=0,0,(VLOOKUP($E471,$D$6:$AN$1139,H$2,)/VLOOKUP($E471,$D$6:$AN$1139,3,))*$F471)</f>
        <v>0</v>
      </c>
      <c r="I471" s="80">
        <f>IF(VLOOKUP($E471,$D$6:$AN$1139,3,)=0,0,(VLOOKUP($E471,$D$6:$AN$1139,I$2,)/VLOOKUP($E471,$D$6:$AN$1139,3,))*$F471)</f>
        <v>0</v>
      </c>
      <c r="J471" s="80">
        <f>IF(VLOOKUP($E471,$D$6:$AN$1139,3,)=0,0,(VLOOKUP($E471,$D$6:$AN$1139,J$2,)/VLOOKUP($E471,$D$6:$AN$1139,3,))*$F471)</f>
        <v>0</v>
      </c>
      <c r="K471" s="80">
        <f>IF(VLOOKUP($E471,$D$6:$AN$1139,3,)=0,0,(VLOOKUP($E471,$D$6:$AN$1139,K$2,)/VLOOKUP($E471,$D$6:$AN$1139,3,))*$F471)</f>
        <v>0</v>
      </c>
      <c r="L471" s="80">
        <f>IF(VLOOKUP($E471,$D$6:$AN$1139,3,)=0,0,(VLOOKUP($E471,$D$6:$AN$1139,L$2,)/VLOOKUP($E471,$D$6:$AN$1139,3,))*$F471)</f>
        <v>0</v>
      </c>
      <c r="M471" s="80">
        <f>IF(VLOOKUP($E471,$D$6:$AN$1139,3,)=0,0,(VLOOKUP($E471,$D$6:$AN$1139,M$2,)/VLOOKUP($E471,$D$6:$AN$1139,3,))*$F471)</f>
        <v>0</v>
      </c>
      <c r="N471" s="80">
        <f>IF(VLOOKUP($E471,$D$6:$AN$1139,3,)=0,0,(VLOOKUP($E471,$D$6:$AN$1139,N$2,)/VLOOKUP($E471,$D$6:$AN$1139,3,))*$F471)</f>
        <v>0</v>
      </c>
      <c r="O471" s="80">
        <f>IF(VLOOKUP($E471,$D$6:$AN$1139,3,)=0,0,(VLOOKUP($E471,$D$6:$AN$1139,O$2,)/VLOOKUP($E471,$D$6:$AN$1139,3,))*$F471)</f>
        <v>0</v>
      </c>
      <c r="P471" s="80">
        <f>IF(VLOOKUP($E471,$D$6:$AN$1139,3,)=0,0,(VLOOKUP($E471,$D$6:$AN$1139,P$2,)/VLOOKUP($E471,$D$6:$AN$1139,3,))*$F471)</f>
        <v>0</v>
      </c>
      <c r="Q471" s="80">
        <f>IF(VLOOKUP($E471,$D$6:$AN$1139,3,)=0,0,(VLOOKUP($E471,$D$6:$AN$1139,Q$2,)/VLOOKUP($E471,$D$6:$AN$1139,3,))*$F471)</f>
        <v>0</v>
      </c>
      <c r="R471" s="80">
        <f>IF(VLOOKUP($E471,$D$6:$AN$1139,3,)=0,0,(VLOOKUP($E471,$D$6:$AN$1139,R$2,)/VLOOKUP($E471,$D$6:$AN$1139,3,))*$F471)</f>
        <v>0</v>
      </c>
      <c r="S471" s="80">
        <f>IF(VLOOKUP($E471,$D$6:$AN$1139,3,)=0,0,(VLOOKUP($E471,$D$6:$AN$1139,S$2,)/VLOOKUP($E471,$D$6:$AN$1139,3,))*$F471)</f>
        <v>0</v>
      </c>
      <c r="T471" s="80">
        <f>IF(VLOOKUP($E471,$D$6:$AN$1139,3,)=0,0,(VLOOKUP($E471,$D$6:$AN$1139,T$2,)/VLOOKUP($E471,$D$6:$AN$1139,3,))*$F471)</f>
        <v>0</v>
      </c>
      <c r="U471" s="80">
        <f>IF(VLOOKUP($E471,$D$6:$AN$1139,3,)=0,0,(VLOOKUP($E471,$D$6:$AN$1139,U$2,)/VLOOKUP($E471,$D$6:$AN$1139,3,))*$F471)</f>
        <v>0</v>
      </c>
      <c r="V471" s="80">
        <f>IF(VLOOKUP($E471,$D$6:$AN$1139,3,)=0,0,(VLOOKUP($E471,$D$6:$AN$1139,V$2,)/VLOOKUP($E471,$D$6:$AN$1139,3,))*$F471)</f>
        <v>0</v>
      </c>
      <c r="W471" s="80">
        <f>IF(VLOOKUP($E471,$D$6:$AN$1139,3,)=0,0,(VLOOKUP($E471,$D$6:$AN$1139,W$2,)/VLOOKUP($E471,$D$6:$AN$1139,3,))*$F471)</f>
        <v>0</v>
      </c>
      <c r="X471" s="64">
        <f>IF(VLOOKUP($E471,$D$6:$AN$1139,3,)=0,0,(VLOOKUP($E471,$D$6:$AN$1139,X$2,)/VLOOKUP($E471,$D$6:$AN$1139,3,))*$F471)</f>
        <v>0</v>
      </c>
      <c r="Y471" s="64">
        <f>IF(VLOOKUP($E471,$D$6:$AN$1139,3,)=0,0,(VLOOKUP($E471,$D$6:$AN$1139,Y$2,)/VLOOKUP($E471,$D$6:$AN$1139,3,))*$F471)</f>
        <v>0</v>
      </c>
      <c r="Z471" s="64">
        <f>IF(VLOOKUP($E471,$D$6:$AN$1139,3,)=0,0,(VLOOKUP($E471,$D$6:$AN$1139,Z$2,)/VLOOKUP($E471,$D$6:$AN$1139,3,))*$F471)</f>
        <v>0</v>
      </c>
      <c r="AA471" s="64">
        <f t="shared" si="85"/>
        <v>0</v>
      </c>
      <c r="AB471" s="59" t="str">
        <f t="shared" si="86"/>
        <v>ok</v>
      </c>
    </row>
    <row r="472" spans="1:28">
      <c r="A472" s="69" t="s">
        <v>1288</v>
      </c>
      <c r="C472" s="61" t="s">
        <v>1097</v>
      </c>
      <c r="D472" s="61" t="s">
        <v>543</v>
      </c>
      <c r="E472" s="61" t="s">
        <v>1114</v>
      </c>
      <c r="F472" s="80">
        <f>VLOOKUP(C472,'Functional Assignment'!$C$2:$AP$778,'Functional Assignment'!$L$2,)</f>
        <v>0</v>
      </c>
      <c r="G472" s="80">
        <f>IF(VLOOKUP($E472,$D$6:$AN$1139,3,)=0,0,(VLOOKUP($E472,$D$6:$AN$1139,G$2,)/VLOOKUP($E472,$D$6:$AN$1139,3,))*$F472)</f>
        <v>0</v>
      </c>
      <c r="H472" s="80">
        <f>IF(VLOOKUP($E472,$D$6:$AN$1139,3,)=0,0,(VLOOKUP($E472,$D$6:$AN$1139,H$2,)/VLOOKUP($E472,$D$6:$AN$1139,3,))*$F472)</f>
        <v>0</v>
      </c>
      <c r="I472" s="80">
        <f>IF(VLOOKUP($E472,$D$6:$AN$1139,3,)=0,0,(VLOOKUP($E472,$D$6:$AN$1139,I$2,)/VLOOKUP($E472,$D$6:$AN$1139,3,))*$F472)</f>
        <v>0</v>
      </c>
      <c r="J472" s="80">
        <f>IF(VLOOKUP($E472,$D$6:$AN$1139,3,)=0,0,(VLOOKUP($E472,$D$6:$AN$1139,J$2,)/VLOOKUP($E472,$D$6:$AN$1139,3,))*$F472)</f>
        <v>0</v>
      </c>
      <c r="K472" s="80">
        <f>IF(VLOOKUP($E472,$D$6:$AN$1139,3,)=0,0,(VLOOKUP($E472,$D$6:$AN$1139,K$2,)/VLOOKUP($E472,$D$6:$AN$1139,3,))*$F472)</f>
        <v>0</v>
      </c>
      <c r="L472" s="80">
        <f>IF(VLOOKUP($E472,$D$6:$AN$1139,3,)=0,0,(VLOOKUP($E472,$D$6:$AN$1139,L$2,)/VLOOKUP($E472,$D$6:$AN$1139,3,))*$F472)</f>
        <v>0</v>
      </c>
      <c r="M472" s="80">
        <f>IF(VLOOKUP($E472,$D$6:$AN$1139,3,)=0,0,(VLOOKUP($E472,$D$6:$AN$1139,M$2,)/VLOOKUP($E472,$D$6:$AN$1139,3,))*$F472)</f>
        <v>0</v>
      </c>
      <c r="N472" s="80">
        <f>IF(VLOOKUP($E472,$D$6:$AN$1139,3,)=0,0,(VLOOKUP($E472,$D$6:$AN$1139,N$2,)/VLOOKUP($E472,$D$6:$AN$1139,3,))*$F472)</f>
        <v>0</v>
      </c>
      <c r="O472" s="80">
        <f>IF(VLOOKUP($E472,$D$6:$AN$1139,3,)=0,0,(VLOOKUP($E472,$D$6:$AN$1139,O$2,)/VLOOKUP($E472,$D$6:$AN$1139,3,))*$F472)</f>
        <v>0</v>
      </c>
      <c r="P472" s="80">
        <f>IF(VLOOKUP($E472,$D$6:$AN$1139,3,)=0,0,(VLOOKUP($E472,$D$6:$AN$1139,P$2,)/VLOOKUP($E472,$D$6:$AN$1139,3,))*$F472)</f>
        <v>0</v>
      </c>
      <c r="Q472" s="80">
        <f>IF(VLOOKUP($E472,$D$6:$AN$1139,3,)=0,0,(VLOOKUP($E472,$D$6:$AN$1139,Q$2,)/VLOOKUP($E472,$D$6:$AN$1139,3,))*$F472)</f>
        <v>0</v>
      </c>
      <c r="R472" s="80">
        <f>IF(VLOOKUP($E472,$D$6:$AN$1139,3,)=0,0,(VLOOKUP($E472,$D$6:$AN$1139,R$2,)/VLOOKUP($E472,$D$6:$AN$1139,3,))*$F472)</f>
        <v>0</v>
      </c>
      <c r="S472" s="80">
        <f>IF(VLOOKUP($E472,$D$6:$AN$1139,3,)=0,0,(VLOOKUP($E472,$D$6:$AN$1139,S$2,)/VLOOKUP($E472,$D$6:$AN$1139,3,))*$F472)</f>
        <v>0</v>
      </c>
      <c r="T472" s="80">
        <f>IF(VLOOKUP($E472,$D$6:$AN$1139,3,)=0,0,(VLOOKUP($E472,$D$6:$AN$1139,T$2,)/VLOOKUP($E472,$D$6:$AN$1139,3,))*$F472)</f>
        <v>0</v>
      </c>
      <c r="U472" s="80">
        <f>IF(VLOOKUP($E472,$D$6:$AN$1139,3,)=0,0,(VLOOKUP($E472,$D$6:$AN$1139,U$2,)/VLOOKUP($E472,$D$6:$AN$1139,3,))*$F472)</f>
        <v>0</v>
      </c>
      <c r="V472" s="80">
        <f>IF(VLOOKUP($E472,$D$6:$AN$1139,3,)=0,0,(VLOOKUP($E472,$D$6:$AN$1139,V$2,)/VLOOKUP($E472,$D$6:$AN$1139,3,))*$F472)</f>
        <v>0</v>
      </c>
      <c r="W472" s="80">
        <f>IF(VLOOKUP($E472,$D$6:$AN$1139,3,)=0,0,(VLOOKUP($E472,$D$6:$AN$1139,W$2,)/VLOOKUP($E472,$D$6:$AN$1139,3,))*$F472)</f>
        <v>0</v>
      </c>
      <c r="X472" s="64">
        <f>IF(VLOOKUP($E472,$D$6:$AN$1139,3,)=0,0,(VLOOKUP($E472,$D$6:$AN$1139,X$2,)/VLOOKUP($E472,$D$6:$AN$1139,3,))*$F472)</f>
        <v>0</v>
      </c>
      <c r="Y472" s="64">
        <f>IF(VLOOKUP($E472,$D$6:$AN$1139,3,)=0,0,(VLOOKUP($E472,$D$6:$AN$1139,Y$2,)/VLOOKUP($E472,$D$6:$AN$1139,3,))*$F472)</f>
        <v>0</v>
      </c>
      <c r="Z472" s="64">
        <f>IF(VLOOKUP($E472,$D$6:$AN$1139,3,)=0,0,(VLOOKUP($E472,$D$6:$AN$1139,Z$2,)/VLOOKUP($E472,$D$6:$AN$1139,3,))*$F472)</f>
        <v>0</v>
      </c>
      <c r="AA472" s="64">
        <f t="shared" si="85"/>
        <v>0</v>
      </c>
      <c r="AB472" s="59" t="str">
        <f t="shared" si="86"/>
        <v>ok</v>
      </c>
    </row>
    <row r="473" spans="1:28">
      <c r="A473" s="69" t="s">
        <v>1288</v>
      </c>
      <c r="C473" s="61" t="s">
        <v>1097</v>
      </c>
      <c r="D473" s="61" t="s">
        <v>544</v>
      </c>
      <c r="E473" s="61" t="s">
        <v>1114</v>
      </c>
      <c r="F473" s="80">
        <f>VLOOKUP(C473,'Functional Assignment'!$C$2:$AP$778,'Functional Assignment'!$M$2,)</f>
        <v>0</v>
      </c>
      <c r="G473" s="80">
        <f>IF(VLOOKUP($E473,$D$6:$AN$1139,3,)=0,0,(VLOOKUP($E473,$D$6:$AN$1139,G$2,)/VLOOKUP($E473,$D$6:$AN$1139,3,))*$F473)</f>
        <v>0</v>
      </c>
      <c r="H473" s="80">
        <f>IF(VLOOKUP($E473,$D$6:$AN$1139,3,)=0,0,(VLOOKUP($E473,$D$6:$AN$1139,H$2,)/VLOOKUP($E473,$D$6:$AN$1139,3,))*$F473)</f>
        <v>0</v>
      </c>
      <c r="I473" s="80">
        <f>IF(VLOOKUP($E473,$D$6:$AN$1139,3,)=0,0,(VLOOKUP($E473,$D$6:$AN$1139,I$2,)/VLOOKUP($E473,$D$6:$AN$1139,3,))*$F473)</f>
        <v>0</v>
      </c>
      <c r="J473" s="80">
        <f>IF(VLOOKUP($E473,$D$6:$AN$1139,3,)=0,0,(VLOOKUP($E473,$D$6:$AN$1139,J$2,)/VLOOKUP($E473,$D$6:$AN$1139,3,))*$F473)</f>
        <v>0</v>
      </c>
      <c r="K473" s="80">
        <f>IF(VLOOKUP($E473,$D$6:$AN$1139,3,)=0,0,(VLOOKUP($E473,$D$6:$AN$1139,K$2,)/VLOOKUP($E473,$D$6:$AN$1139,3,))*$F473)</f>
        <v>0</v>
      </c>
      <c r="L473" s="80">
        <f>IF(VLOOKUP($E473,$D$6:$AN$1139,3,)=0,0,(VLOOKUP($E473,$D$6:$AN$1139,L$2,)/VLOOKUP($E473,$D$6:$AN$1139,3,))*$F473)</f>
        <v>0</v>
      </c>
      <c r="M473" s="80">
        <f>IF(VLOOKUP($E473,$D$6:$AN$1139,3,)=0,0,(VLOOKUP($E473,$D$6:$AN$1139,M$2,)/VLOOKUP($E473,$D$6:$AN$1139,3,))*$F473)</f>
        <v>0</v>
      </c>
      <c r="N473" s="80">
        <f>IF(VLOOKUP($E473,$D$6:$AN$1139,3,)=0,0,(VLOOKUP($E473,$D$6:$AN$1139,N$2,)/VLOOKUP($E473,$D$6:$AN$1139,3,))*$F473)</f>
        <v>0</v>
      </c>
      <c r="O473" s="80">
        <f>IF(VLOOKUP($E473,$D$6:$AN$1139,3,)=0,0,(VLOOKUP($E473,$D$6:$AN$1139,O$2,)/VLOOKUP($E473,$D$6:$AN$1139,3,))*$F473)</f>
        <v>0</v>
      </c>
      <c r="P473" s="80">
        <f>IF(VLOOKUP($E473,$D$6:$AN$1139,3,)=0,0,(VLOOKUP($E473,$D$6:$AN$1139,P$2,)/VLOOKUP($E473,$D$6:$AN$1139,3,))*$F473)</f>
        <v>0</v>
      </c>
      <c r="Q473" s="80">
        <f>IF(VLOOKUP($E473,$D$6:$AN$1139,3,)=0,0,(VLOOKUP($E473,$D$6:$AN$1139,Q$2,)/VLOOKUP($E473,$D$6:$AN$1139,3,))*$F473)</f>
        <v>0</v>
      </c>
      <c r="R473" s="80">
        <f>IF(VLOOKUP($E473,$D$6:$AN$1139,3,)=0,0,(VLOOKUP($E473,$D$6:$AN$1139,R$2,)/VLOOKUP($E473,$D$6:$AN$1139,3,))*$F473)</f>
        <v>0</v>
      </c>
      <c r="S473" s="80">
        <f>IF(VLOOKUP($E473,$D$6:$AN$1139,3,)=0,0,(VLOOKUP($E473,$D$6:$AN$1139,S$2,)/VLOOKUP($E473,$D$6:$AN$1139,3,))*$F473)</f>
        <v>0</v>
      </c>
      <c r="T473" s="80">
        <f>IF(VLOOKUP($E473,$D$6:$AN$1139,3,)=0,0,(VLOOKUP($E473,$D$6:$AN$1139,T$2,)/VLOOKUP($E473,$D$6:$AN$1139,3,))*$F473)</f>
        <v>0</v>
      </c>
      <c r="U473" s="80">
        <f>IF(VLOOKUP($E473,$D$6:$AN$1139,3,)=0,0,(VLOOKUP($E473,$D$6:$AN$1139,U$2,)/VLOOKUP($E473,$D$6:$AN$1139,3,))*$F473)</f>
        <v>0</v>
      </c>
      <c r="V473" s="80">
        <f>IF(VLOOKUP($E473,$D$6:$AN$1139,3,)=0,0,(VLOOKUP($E473,$D$6:$AN$1139,V$2,)/VLOOKUP($E473,$D$6:$AN$1139,3,))*$F473)</f>
        <v>0</v>
      </c>
      <c r="W473" s="80">
        <f>IF(VLOOKUP($E473,$D$6:$AN$1139,3,)=0,0,(VLOOKUP($E473,$D$6:$AN$1139,W$2,)/VLOOKUP($E473,$D$6:$AN$1139,3,))*$F473)</f>
        <v>0</v>
      </c>
      <c r="X473" s="64">
        <f>IF(VLOOKUP($E473,$D$6:$AN$1139,3,)=0,0,(VLOOKUP($E473,$D$6:$AN$1139,X$2,)/VLOOKUP($E473,$D$6:$AN$1139,3,))*$F473)</f>
        <v>0</v>
      </c>
      <c r="Y473" s="64">
        <f>IF(VLOOKUP($E473,$D$6:$AN$1139,3,)=0,0,(VLOOKUP($E473,$D$6:$AN$1139,Y$2,)/VLOOKUP($E473,$D$6:$AN$1139,3,))*$F473)</f>
        <v>0</v>
      </c>
      <c r="Z473" s="64">
        <f>IF(VLOOKUP($E473,$D$6:$AN$1139,3,)=0,0,(VLOOKUP($E473,$D$6:$AN$1139,Z$2,)/VLOOKUP($E473,$D$6:$AN$1139,3,))*$F473)</f>
        <v>0</v>
      </c>
      <c r="AA473" s="64">
        <f t="shared" si="85"/>
        <v>0</v>
      </c>
      <c r="AB473" s="59" t="str">
        <f t="shared" si="86"/>
        <v>ok</v>
      </c>
    </row>
    <row r="474" spans="1:28">
      <c r="A474" s="61" t="s">
        <v>392</v>
      </c>
      <c r="D474" s="61" t="s">
        <v>545</v>
      </c>
      <c r="F474" s="77">
        <f>SUM(F468:F473)</f>
        <v>17477240.213988021</v>
      </c>
      <c r="G474" s="77">
        <f t="shared" ref="G474:P474" si="87">SUM(G468:G473)</f>
        <v>7856937.1970299119</v>
      </c>
      <c r="H474" s="77">
        <f t="shared" si="87"/>
        <v>1941305.9307294469</v>
      </c>
      <c r="I474" s="77">
        <f t="shared" si="87"/>
        <v>0</v>
      </c>
      <c r="J474" s="77">
        <f t="shared" si="87"/>
        <v>203245.03262097374</v>
      </c>
      <c r="K474" s="77">
        <f t="shared" si="87"/>
        <v>2548248.4333954072</v>
      </c>
      <c r="L474" s="77">
        <f t="shared" si="87"/>
        <v>0</v>
      </c>
      <c r="M474" s="77">
        <f t="shared" si="87"/>
        <v>0</v>
      </c>
      <c r="N474" s="77">
        <f t="shared" si="87"/>
        <v>2334831.63985825</v>
      </c>
      <c r="O474" s="77">
        <f>SUM(O468:O473)</f>
        <v>1284214.983138113</v>
      </c>
      <c r="P474" s="77">
        <f t="shared" si="87"/>
        <v>901144.92612817348</v>
      </c>
      <c r="Q474" s="77">
        <f t="shared" ref="Q474:W474" si="88">SUM(Q468:Q473)</f>
        <v>135600.80931286648</v>
      </c>
      <c r="R474" s="77">
        <f t="shared" si="88"/>
        <v>82490.602031246497</v>
      </c>
      <c r="S474" s="77">
        <f t="shared" si="88"/>
        <v>180398.99891346623</v>
      </c>
      <c r="T474" s="77">
        <f t="shared" si="88"/>
        <v>4453.6656274803081</v>
      </c>
      <c r="U474" s="77">
        <f t="shared" si="88"/>
        <v>4367.9952026872406</v>
      </c>
      <c r="V474" s="77">
        <f t="shared" si="88"/>
        <v>0</v>
      </c>
      <c r="W474" s="77">
        <f t="shared" si="88"/>
        <v>0</v>
      </c>
      <c r="X474" s="63">
        <f>SUM(X468:X473)</f>
        <v>0</v>
      </c>
      <c r="Y474" s="63">
        <f>SUM(Y468:Y473)</f>
        <v>0</v>
      </c>
      <c r="Z474" s="63">
        <f>SUM(Z468:Z473)</f>
        <v>0</v>
      </c>
      <c r="AA474" s="65">
        <f t="shared" si="85"/>
        <v>17477240.213988021</v>
      </c>
      <c r="AB474" s="59" t="str">
        <f t="shared" si="86"/>
        <v>ok</v>
      </c>
    </row>
    <row r="475" spans="1:28">
      <c r="F475" s="80"/>
      <c r="G475" s="80"/>
    </row>
    <row r="476" spans="1:28" ht="15">
      <c r="A476" s="66" t="s">
        <v>1154</v>
      </c>
      <c r="F476" s="80"/>
      <c r="G476" s="80"/>
    </row>
    <row r="477" spans="1:28">
      <c r="A477" s="69" t="s">
        <v>362</v>
      </c>
      <c r="C477" s="61" t="s">
        <v>1097</v>
      </c>
      <c r="D477" s="61" t="s">
        <v>546</v>
      </c>
      <c r="E477" s="61" t="s">
        <v>880</v>
      </c>
      <c r="F477" s="77">
        <f>VLOOKUP(C477,'Functional Assignment'!$C$2:$AP$778,'Functional Assignment'!$N$2,)</f>
        <v>1084227.1633784603</v>
      </c>
      <c r="G477" s="77">
        <f>IF(VLOOKUP($E477,$D$6:$AN$1139,3,)=0,0,(VLOOKUP($E477,$D$6:$AN$1139,G$2,)/VLOOKUP($E477,$D$6:$AN$1139,3,))*$F477)</f>
        <v>387059.83725197357</v>
      </c>
      <c r="H477" s="77">
        <f>IF(VLOOKUP($E477,$D$6:$AN$1139,3,)=0,0,(VLOOKUP($E477,$D$6:$AN$1139,H$2,)/VLOOKUP($E477,$D$6:$AN$1139,3,))*$F477)</f>
        <v>125617.83391764935</v>
      </c>
      <c r="I477" s="77">
        <f>IF(VLOOKUP($E477,$D$6:$AN$1139,3,)=0,0,(VLOOKUP($E477,$D$6:$AN$1139,I$2,)/VLOOKUP($E477,$D$6:$AN$1139,3,))*$F477)</f>
        <v>0</v>
      </c>
      <c r="J477" s="77">
        <f>IF(VLOOKUP($E477,$D$6:$AN$1139,3,)=0,0,(VLOOKUP($E477,$D$6:$AN$1139,J$2,)/VLOOKUP($E477,$D$6:$AN$1139,3,))*$F477)</f>
        <v>14466.830383564922</v>
      </c>
      <c r="K477" s="77">
        <f>IF(VLOOKUP($E477,$D$6:$AN$1139,3,)=0,0,(VLOOKUP($E477,$D$6:$AN$1139,K$2,)/VLOOKUP($E477,$D$6:$AN$1139,3,))*$F477)</f>
        <v>178326.47222645712</v>
      </c>
      <c r="L477" s="77">
        <f>IF(VLOOKUP($E477,$D$6:$AN$1139,3,)=0,0,(VLOOKUP($E477,$D$6:$AN$1139,L$2,)/VLOOKUP($E477,$D$6:$AN$1139,3,))*$F477)</f>
        <v>0</v>
      </c>
      <c r="M477" s="77">
        <f>IF(VLOOKUP($E477,$D$6:$AN$1139,3,)=0,0,(VLOOKUP($E477,$D$6:$AN$1139,M$2,)/VLOOKUP($E477,$D$6:$AN$1139,3,))*$F477)</f>
        <v>0</v>
      </c>
      <c r="N477" s="77">
        <f>IF(VLOOKUP($E477,$D$6:$AN$1139,3,)=0,0,(VLOOKUP($E477,$D$6:$AN$1139,N$2,)/VLOOKUP($E477,$D$6:$AN$1139,3,))*$F477)</f>
        <v>181389.36769673874</v>
      </c>
      <c r="O477" s="77">
        <f>IF(VLOOKUP($E477,$D$6:$AN$1139,3,)=0,0,(VLOOKUP($E477,$D$6:$AN$1139,O$2,)/VLOOKUP($E477,$D$6:$AN$1139,3,))*$F477)</f>
        <v>94374.371814431419</v>
      </c>
      <c r="P477" s="77">
        <f>IF(VLOOKUP($E477,$D$6:$AN$1139,3,)=0,0,(VLOOKUP($E477,$D$6:$AN$1139,P$2,)/VLOOKUP($E477,$D$6:$AN$1139,3,))*$F477)</f>
        <v>76361.77650966472</v>
      </c>
      <c r="Q477" s="77">
        <f>IF(VLOOKUP($E477,$D$6:$AN$1139,3,)=0,0,(VLOOKUP($E477,$D$6:$AN$1139,Q$2,)/VLOOKUP($E477,$D$6:$AN$1139,3,))*$F477)</f>
        <v>9754.8739547973801</v>
      </c>
      <c r="R477" s="77">
        <f>IF(VLOOKUP($E477,$D$6:$AN$1139,3,)=0,0,(VLOOKUP($E477,$D$6:$AN$1139,R$2,)/VLOOKUP($E477,$D$6:$AN$1139,3,))*$F477)</f>
        <v>5111.350709722582</v>
      </c>
      <c r="S477" s="77">
        <f>IF(VLOOKUP($E477,$D$6:$AN$1139,3,)=0,0,(VLOOKUP($E477,$D$6:$AN$1139,S$2,)/VLOOKUP($E477,$D$6:$AN$1139,3,))*$F477)</f>
        <v>11170.623309201561</v>
      </c>
      <c r="T477" s="77">
        <f>IF(VLOOKUP($E477,$D$6:$AN$1139,3,)=0,0,(VLOOKUP($E477,$D$6:$AN$1139,T$2,)/VLOOKUP($E477,$D$6:$AN$1139,3,))*$F477)</f>
        <v>312.29138182923742</v>
      </c>
      <c r="U477" s="77">
        <f>IF(VLOOKUP($E477,$D$6:$AN$1139,3,)=0,0,(VLOOKUP($E477,$D$6:$AN$1139,U$2,)/VLOOKUP($E477,$D$6:$AN$1139,3,))*$F477)</f>
        <v>281.53422242989785</v>
      </c>
      <c r="V477" s="77">
        <f>IF(VLOOKUP($E477,$D$6:$AN$1139,3,)=0,0,(VLOOKUP($E477,$D$6:$AN$1139,V$2,)/VLOOKUP($E477,$D$6:$AN$1139,3,))*$F477)</f>
        <v>0</v>
      </c>
      <c r="W477" s="77">
        <f>IF(VLOOKUP($E477,$D$6:$AN$1139,3,)=0,0,(VLOOKUP($E477,$D$6:$AN$1139,W$2,)/VLOOKUP($E477,$D$6:$AN$1139,3,))*$F477)</f>
        <v>0</v>
      </c>
      <c r="X477" s="63">
        <f>IF(VLOOKUP($E477,$D$6:$AN$1139,3,)=0,0,(VLOOKUP($E477,$D$6:$AN$1139,X$2,)/VLOOKUP($E477,$D$6:$AN$1139,3,))*$F477)</f>
        <v>0</v>
      </c>
      <c r="Y477" s="63">
        <f>IF(VLOOKUP($E477,$D$6:$AN$1139,3,)=0,0,(VLOOKUP($E477,$D$6:$AN$1139,Y$2,)/VLOOKUP($E477,$D$6:$AN$1139,3,))*$F477)</f>
        <v>0</v>
      </c>
      <c r="Z477" s="63">
        <f>IF(VLOOKUP($E477,$D$6:$AN$1139,3,)=0,0,(VLOOKUP($E477,$D$6:$AN$1139,Z$2,)/VLOOKUP($E477,$D$6:$AN$1139,3,))*$F477)</f>
        <v>0</v>
      </c>
      <c r="AA477" s="65">
        <f>SUM(G477:Z477)</f>
        <v>1084227.1633784603</v>
      </c>
      <c r="AB477" s="59" t="str">
        <f>IF(ABS(F477-AA477)&lt;0.01,"ok","err")</f>
        <v>ok</v>
      </c>
    </row>
    <row r="478" spans="1:28">
      <c r="A478" s="69" t="s">
        <v>364</v>
      </c>
      <c r="C478" s="61" t="s">
        <v>1097</v>
      </c>
      <c r="D478" s="61" t="s">
        <v>547</v>
      </c>
      <c r="E478" s="61" t="s">
        <v>189</v>
      </c>
      <c r="F478" s="80">
        <f>VLOOKUP(C478,'Functional Assignment'!$C$2:$AP$778,'Functional Assignment'!$O$2,)</f>
        <v>1056540.4305004976</v>
      </c>
      <c r="G478" s="80">
        <f>IF(VLOOKUP($E478,$D$6:$AN$1139,3,)=0,0,(VLOOKUP($E478,$D$6:$AN$1139,G$2,)/VLOOKUP($E478,$D$6:$AN$1139,3,))*$F478)</f>
        <v>553307.2417241463</v>
      </c>
      <c r="H478" s="80">
        <f>IF(VLOOKUP($E478,$D$6:$AN$1139,3,)=0,0,(VLOOKUP($E478,$D$6:$AN$1139,H$2,)/VLOOKUP($E478,$D$6:$AN$1139,3,))*$F478)</f>
        <v>86680.596765515555</v>
      </c>
      <c r="I478" s="80">
        <f>IF(VLOOKUP($E478,$D$6:$AN$1139,3,)=0,0,(VLOOKUP($E478,$D$6:$AN$1139,I$2,)/VLOOKUP($E478,$D$6:$AN$1139,3,))*$F478)</f>
        <v>0</v>
      </c>
      <c r="J478" s="80">
        <f>IF(VLOOKUP($E478,$D$6:$AN$1139,3,)=0,0,(VLOOKUP($E478,$D$6:$AN$1139,J$2,)/VLOOKUP($E478,$D$6:$AN$1139,3,))*$F478)</f>
        <v>10338.424681311551</v>
      </c>
      <c r="K478" s="80">
        <f>IF(VLOOKUP($E478,$D$6:$AN$1139,3,)=0,0,(VLOOKUP($E478,$D$6:$AN$1139,K$2,)/VLOOKUP($E478,$D$6:$AN$1139,3,))*$F478)</f>
        <v>133661.55728421424</v>
      </c>
      <c r="L478" s="80">
        <f>IF(VLOOKUP($E478,$D$6:$AN$1139,3,)=0,0,(VLOOKUP($E478,$D$6:$AN$1139,L$2,)/VLOOKUP($E478,$D$6:$AN$1139,3,))*$F478)</f>
        <v>0</v>
      </c>
      <c r="M478" s="80">
        <f>IF(VLOOKUP($E478,$D$6:$AN$1139,3,)=0,0,(VLOOKUP($E478,$D$6:$AN$1139,M$2,)/VLOOKUP($E478,$D$6:$AN$1139,3,))*$F478)</f>
        <v>0</v>
      </c>
      <c r="N478" s="80">
        <f>IF(VLOOKUP($E478,$D$6:$AN$1139,3,)=0,0,(VLOOKUP($E478,$D$6:$AN$1139,N$2,)/VLOOKUP($E478,$D$6:$AN$1139,3,))*$F478)</f>
        <v>115126.36258167725</v>
      </c>
      <c r="O478" s="80">
        <f>IF(VLOOKUP($E478,$D$6:$AN$1139,3,)=0,0,(VLOOKUP($E478,$D$6:$AN$1139,O$2,)/VLOOKUP($E478,$D$6:$AN$1139,3,))*$F478)</f>
        <v>64625.267306376249</v>
      </c>
      <c r="P478" s="80">
        <f>IF(VLOOKUP($E478,$D$6:$AN$1139,3,)=0,0,(VLOOKUP($E478,$D$6:$AN$1139,P$2,)/VLOOKUP($E478,$D$6:$AN$1139,3,))*$F478)</f>
        <v>57132.365438411696</v>
      </c>
      <c r="Q478" s="80">
        <f>IF(VLOOKUP($E478,$D$6:$AN$1139,3,)=0,0,(VLOOKUP($E478,$D$6:$AN$1139,Q$2,)/VLOOKUP($E478,$D$6:$AN$1139,3,))*$F478)</f>
        <v>8526.1664476283204</v>
      </c>
      <c r="R478" s="80">
        <f>IF(VLOOKUP($E478,$D$6:$AN$1139,3,)=0,0,(VLOOKUP($E478,$D$6:$AN$1139,R$2,)/VLOOKUP($E478,$D$6:$AN$1139,3,))*$F478)</f>
        <v>5488.7846631133107</v>
      </c>
      <c r="S478" s="80">
        <f>IF(VLOOKUP($E478,$D$6:$AN$1139,3,)=0,0,(VLOOKUP($E478,$D$6:$AN$1139,S$2,)/VLOOKUP($E478,$D$6:$AN$1139,3,))*$F478)</f>
        <v>20813.808929390623</v>
      </c>
      <c r="T478" s="80">
        <f>IF(VLOOKUP($E478,$D$6:$AN$1139,3,)=0,0,(VLOOKUP($E478,$D$6:$AN$1139,T$2,)/VLOOKUP($E478,$D$6:$AN$1139,3,))*$F478)</f>
        <v>477.33587405049428</v>
      </c>
      <c r="U478" s="80">
        <f>IF(VLOOKUP($E478,$D$6:$AN$1139,3,)=0,0,(VLOOKUP($E478,$D$6:$AN$1139,U$2,)/VLOOKUP($E478,$D$6:$AN$1139,3,))*$F478)</f>
        <v>362.51880466197127</v>
      </c>
      <c r="V478" s="80">
        <f>IF(VLOOKUP($E478,$D$6:$AN$1139,3,)=0,0,(VLOOKUP($E478,$D$6:$AN$1139,V$2,)/VLOOKUP($E478,$D$6:$AN$1139,3,))*$F478)</f>
        <v>0</v>
      </c>
      <c r="W478" s="80">
        <f>IF(VLOOKUP($E478,$D$6:$AN$1139,3,)=0,0,(VLOOKUP($E478,$D$6:$AN$1139,W$2,)/VLOOKUP($E478,$D$6:$AN$1139,3,))*$F478)</f>
        <v>0</v>
      </c>
      <c r="X478" s="64">
        <f>IF(VLOOKUP($E478,$D$6:$AN$1139,3,)=0,0,(VLOOKUP($E478,$D$6:$AN$1139,X$2,)/VLOOKUP($E478,$D$6:$AN$1139,3,))*$F478)</f>
        <v>0</v>
      </c>
      <c r="Y478" s="64">
        <f>IF(VLOOKUP($E478,$D$6:$AN$1139,3,)=0,0,(VLOOKUP($E478,$D$6:$AN$1139,Y$2,)/VLOOKUP($E478,$D$6:$AN$1139,3,))*$F478)</f>
        <v>0</v>
      </c>
      <c r="Z478" s="64">
        <f>IF(VLOOKUP($E478,$D$6:$AN$1139,3,)=0,0,(VLOOKUP($E478,$D$6:$AN$1139,Z$2,)/VLOOKUP($E478,$D$6:$AN$1139,3,))*$F478)</f>
        <v>0</v>
      </c>
      <c r="AA478" s="64">
        <f>SUM(G478:Z478)</f>
        <v>1056540.4305004976</v>
      </c>
      <c r="AB478" s="59" t="str">
        <f>IF(ABS(F478-AA478)&lt;0.01,"ok","err")</f>
        <v>ok</v>
      </c>
    </row>
    <row r="479" spans="1:28">
      <c r="A479" s="69" t="s">
        <v>363</v>
      </c>
      <c r="C479" s="61" t="s">
        <v>1097</v>
      </c>
      <c r="D479" s="61" t="s">
        <v>548</v>
      </c>
      <c r="E479" s="61" t="s">
        <v>192</v>
      </c>
      <c r="F479" s="80">
        <f>VLOOKUP(C479,'Functional Assignment'!$C$2:$AP$778,'Functional Assignment'!$P$2,)</f>
        <v>957917.03690460359</v>
      </c>
      <c r="G479" s="80">
        <f>IF(VLOOKUP($E479,$D$6:$AN$1139,3,)=0,0,(VLOOKUP($E479,$D$6:$AN$1139,G$2,)/VLOOKUP($E479,$D$6:$AN$1139,3,))*$F479)</f>
        <v>452654.37288803927</v>
      </c>
      <c r="H479" s="80">
        <f>IF(VLOOKUP($E479,$D$6:$AN$1139,3,)=0,0,(VLOOKUP($E479,$D$6:$AN$1139,H$2,)/VLOOKUP($E479,$D$6:$AN$1139,3,))*$F479)</f>
        <v>131891.77197742308</v>
      </c>
      <c r="I479" s="80">
        <f>IF(VLOOKUP($E479,$D$6:$AN$1139,3,)=0,0,(VLOOKUP($E479,$D$6:$AN$1139,I$2,)/VLOOKUP($E479,$D$6:$AN$1139,3,))*$F479)</f>
        <v>0</v>
      </c>
      <c r="J479" s="80">
        <f>IF(VLOOKUP($E479,$D$6:$AN$1139,3,)=0,0,(VLOOKUP($E479,$D$6:$AN$1139,J$2,)/VLOOKUP($E479,$D$6:$AN$1139,3,))*$F479)</f>
        <v>11229.739657096659</v>
      </c>
      <c r="K479" s="80">
        <f>IF(VLOOKUP($E479,$D$6:$AN$1139,3,)=0,0,(VLOOKUP($E479,$D$6:$AN$1139,K$2,)/VLOOKUP($E479,$D$6:$AN$1139,3,))*$F479)</f>
        <v>139812.03499040741</v>
      </c>
      <c r="L479" s="80">
        <f>IF(VLOOKUP($E479,$D$6:$AN$1139,3,)=0,0,(VLOOKUP($E479,$D$6:$AN$1139,L$2,)/VLOOKUP($E479,$D$6:$AN$1139,3,))*$F479)</f>
        <v>0</v>
      </c>
      <c r="M479" s="80">
        <f>IF(VLOOKUP($E479,$D$6:$AN$1139,3,)=0,0,(VLOOKUP($E479,$D$6:$AN$1139,M$2,)/VLOOKUP($E479,$D$6:$AN$1139,3,))*$F479)</f>
        <v>0</v>
      </c>
      <c r="N479" s="80">
        <f>IF(VLOOKUP($E479,$D$6:$AN$1139,3,)=0,0,(VLOOKUP($E479,$D$6:$AN$1139,N$2,)/VLOOKUP($E479,$D$6:$AN$1139,3,))*$F479)</f>
        <v>117445.90378469168</v>
      </c>
      <c r="O479" s="80">
        <f>IF(VLOOKUP($E479,$D$6:$AN$1139,3,)=0,0,(VLOOKUP($E479,$D$6:$AN$1139,O$2,)/VLOOKUP($E479,$D$6:$AN$1139,3,))*$F479)</f>
        <v>68689.468664477667</v>
      </c>
      <c r="P479" s="80">
        <f>IF(VLOOKUP($E479,$D$6:$AN$1139,3,)=0,0,(VLOOKUP($E479,$D$6:$AN$1139,P$2,)/VLOOKUP($E479,$D$6:$AN$1139,3,))*$F479)</f>
        <v>26277.30357265702</v>
      </c>
      <c r="Q479" s="80">
        <f>IF(VLOOKUP($E479,$D$6:$AN$1139,3,)=0,0,(VLOOKUP($E479,$D$6:$AN$1139,Q$2,)/VLOOKUP($E479,$D$6:$AN$1139,3,))*$F479)</f>
        <v>5760.7498685173441</v>
      </c>
      <c r="R479" s="80">
        <f>IF(VLOOKUP($E479,$D$6:$AN$1139,3,)=0,0,(VLOOKUP($E479,$D$6:$AN$1139,R$2,)/VLOOKUP($E479,$D$6:$AN$1139,3,))*$F479)</f>
        <v>4025.3064914766278</v>
      </c>
      <c r="S479" s="80">
        <f>IF(VLOOKUP($E479,$D$6:$AN$1139,3,)=0,0,(VLOOKUP($E479,$D$6:$AN$1139,S$2,)/VLOOKUP($E479,$D$6:$AN$1139,3,))*$F479)</f>
        <v>0</v>
      </c>
      <c r="T479" s="80">
        <f>IF(VLOOKUP($E479,$D$6:$AN$1139,3,)=0,0,(VLOOKUP($E479,$D$6:$AN$1139,T$2,)/VLOOKUP($E479,$D$6:$AN$1139,3,))*$F479)</f>
        <v>0</v>
      </c>
      <c r="U479" s="80">
        <f>IF(VLOOKUP($E479,$D$6:$AN$1139,3,)=0,0,(VLOOKUP($E479,$D$6:$AN$1139,U$2,)/VLOOKUP($E479,$D$6:$AN$1139,3,))*$F479)</f>
        <v>130.3850098168657</v>
      </c>
      <c r="V479" s="80">
        <f>IF(VLOOKUP($E479,$D$6:$AN$1139,3,)=0,0,(VLOOKUP($E479,$D$6:$AN$1139,V$2,)/VLOOKUP($E479,$D$6:$AN$1139,3,))*$F479)</f>
        <v>0</v>
      </c>
      <c r="W479" s="80">
        <f>IF(VLOOKUP($E479,$D$6:$AN$1139,3,)=0,0,(VLOOKUP($E479,$D$6:$AN$1139,W$2,)/VLOOKUP($E479,$D$6:$AN$1139,3,))*$F479)</f>
        <v>0</v>
      </c>
      <c r="X479" s="64">
        <f>IF(VLOOKUP($E479,$D$6:$AN$1139,3,)=0,0,(VLOOKUP($E479,$D$6:$AN$1139,X$2,)/VLOOKUP($E479,$D$6:$AN$1139,3,))*$F479)</f>
        <v>0</v>
      </c>
      <c r="Y479" s="64">
        <f>IF(VLOOKUP($E479,$D$6:$AN$1139,3,)=0,0,(VLOOKUP($E479,$D$6:$AN$1139,Y$2,)/VLOOKUP($E479,$D$6:$AN$1139,3,))*$F479)</f>
        <v>0</v>
      </c>
      <c r="Z479" s="64">
        <f>IF(VLOOKUP($E479,$D$6:$AN$1139,3,)=0,0,(VLOOKUP($E479,$D$6:$AN$1139,Z$2,)/VLOOKUP($E479,$D$6:$AN$1139,3,))*$F479)</f>
        <v>0</v>
      </c>
      <c r="AA479" s="64">
        <f>SUM(G479:Z479)</f>
        <v>957917.03690460371</v>
      </c>
      <c r="AB479" s="59" t="str">
        <f>IF(ABS(F479-AA479)&lt;0.01,"ok","err")</f>
        <v>ok</v>
      </c>
    </row>
    <row r="480" spans="1:28">
      <c r="A480" s="61" t="s">
        <v>1156</v>
      </c>
      <c r="D480" s="61" t="s">
        <v>549</v>
      </c>
      <c r="F480" s="77">
        <f>SUM(F477:F479)</f>
        <v>3098684.6307835616</v>
      </c>
      <c r="G480" s="77">
        <f t="shared" ref="G480:W480" si="89">SUM(G477:G479)</f>
        <v>1393021.4518641592</v>
      </c>
      <c r="H480" s="77">
        <f t="shared" si="89"/>
        <v>344190.20266058797</v>
      </c>
      <c r="I480" s="77">
        <f t="shared" si="89"/>
        <v>0</v>
      </c>
      <c r="J480" s="77">
        <f t="shared" si="89"/>
        <v>36034.994721973133</v>
      </c>
      <c r="K480" s="77">
        <f t="shared" si="89"/>
        <v>451800.0645010788</v>
      </c>
      <c r="L480" s="77">
        <f t="shared" si="89"/>
        <v>0</v>
      </c>
      <c r="M480" s="77">
        <f t="shared" si="89"/>
        <v>0</v>
      </c>
      <c r="N480" s="77">
        <f t="shared" si="89"/>
        <v>413961.63406310766</v>
      </c>
      <c r="O480" s="77">
        <f>SUM(O477:O479)</f>
        <v>227689.10778528533</v>
      </c>
      <c r="P480" s="77">
        <f t="shared" si="89"/>
        <v>159771.44552073345</v>
      </c>
      <c r="Q480" s="77">
        <f t="shared" si="89"/>
        <v>24041.790270943045</v>
      </c>
      <c r="R480" s="77">
        <f t="shared" si="89"/>
        <v>14625.441864312519</v>
      </c>
      <c r="S480" s="77">
        <f t="shared" si="89"/>
        <v>31984.432238592184</v>
      </c>
      <c r="T480" s="77">
        <f t="shared" si="89"/>
        <v>789.62725587973171</v>
      </c>
      <c r="U480" s="77">
        <f t="shared" si="89"/>
        <v>774.43803690873483</v>
      </c>
      <c r="V480" s="77">
        <f t="shared" si="89"/>
        <v>0</v>
      </c>
      <c r="W480" s="77">
        <f t="shared" si="89"/>
        <v>0</v>
      </c>
      <c r="X480" s="63">
        <f>SUM(X477:X479)</f>
        <v>0</v>
      </c>
      <c r="Y480" s="63">
        <f>SUM(Y477:Y479)</f>
        <v>0</v>
      </c>
      <c r="Z480" s="63">
        <f>SUM(Z477:Z479)</f>
        <v>0</v>
      </c>
      <c r="AA480" s="65">
        <f>SUM(G480:Z480)</f>
        <v>3098684.630783563</v>
      </c>
      <c r="AB480" s="59" t="str">
        <f>IF(ABS(F480-AA480)&lt;0.01,"ok","err")</f>
        <v>ok</v>
      </c>
    </row>
    <row r="481" spans="1:28">
      <c r="F481" s="80"/>
      <c r="G481" s="80"/>
    </row>
    <row r="482" spans="1:28" ht="15">
      <c r="A482" s="66" t="s">
        <v>350</v>
      </c>
      <c r="F482" s="80"/>
      <c r="G482" s="80"/>
    </row>
    <row r="483" spans="1:28">
      <c r="A483" s="69" t="s">
        <v>377</v>
      </c>
      <c r="C483" s="61" t="s">
        <v>1097</v>
      </c>
      <c r="D483" s="61" t="s">
        <v>550</v>
      </c>
      <c r="E483" s="61" t="s">
        <v>133</v>
      </c>
      <c r="F483" s="77">
        <f>VLOOKUP(C483,'Functional Assignment'!$C$2:$AP$778,'Functional Assignment'!$Q$2,)</f>
        <v>0</v>
      </c>
      <c r="G483" s="77">
        <f>IF(VLOOKUP($E483,$D$6:$AN$1139,3,)=0,0,(VLOOKUP($E483,$D$6:$AN$1139,G$2,)/VLOOKUP($E483,$D$6:$AN$1139,3,))*$F483)</f>
        <v>0</v>
      </c>
      <c r="H483" s="77">
        <f>IF(VLOOKUP($E483,$D$6:$AN$1139,3,)=0,0,(VLOOKUP($E483,$D$6:$AN$1139,H$2,)/VLOOKUP($E483,$D$6:$AN$1139,3,))*$F483)</f>
        <v>0</v>
      </c>
      <c r="I483" s="77">
        <f>IF(VLOOKUP($E483,$D$6:$AN$1139,3,)=0,0,(VLOOKUP($E483,$D$6:$AN$1139,I$2,)/VLOOKUP($E483,$D$6:$AN$1139,3,))*$F483)</f>
        <v>0</v>
      </c>
      <c r="J483" s="77">
        <f>IF(VLOOKUP($E483,$D$6:$AN$1139,3,)=0,0,(VLOOKUP($E483,$D$6:$AN$1139,J$2,)/VLOOKUP($E483,$D$6:$AN$1139,3,))*$F483)</f>
        <v>0</v>
      </c>
      <c r="K483" s="77">
        <f>IF(VLOOKUP($E483,$D$6:$AN$1139,3,)=0,0,(VLOOKUP($E483,$D$6:$AN$1139,K$2,)/VLOOKUP($E483,$D$6:$AN$1139,3,))*$F483)</f>
        <v>0</v>
      </c>
      <c r="L483" s="77">
        <f>IF(VLOOKUP($E483,$D$6:$AN$1139,3,)=0,0,(VLOOKUP($E483,$D$6:$AN$1139,L$2,)/VLOOKUP($E483,$D$6:$AN$1139,3,))*$F483)</f>
        <v>0</v>
      </c>
      <c r="M483" s="77">
        <f>IF(VLOOKUP($E483,$D$6:$AN$1139,3,)=0,0,(VLOOKUP($E483,$D$6:$AN$1139,M$2,)/VLOOKUP($E483,$D$6:$AN$1139,3,))*$F483)</f>
        <v>0</v>
      </c>
      <c r="N483" s="77">
        <f>IF(VLOOKUP($E483,$D$6:$AN$1139,3,)=0,0,(VLOOKUP($E483,$D$6:$AN$1139,N$2,)/VLOOKUP($E483,$D$6:$AN$1139,3,))*$F483)</f>
        <v>0</v>
      </c>
      <c r="O483" s="77">
        <f>IF(VLOOKUP($E483,$D$6:$AN$1139,3,)=0,0,(VLOOKUP($E483,$D$6:$AN$1139,O$2,)/VLOOKUP($E483,$D$6:$AN$1139,3,))*$F483)</f>
        <v>0</v>
      </c>
      <c r="P483" s="77">
        <f>IF(VLOOKUP($E483,$D$6:$AN$1139,3,)=0,0,(VLOOKUP($E483,$D$6:$AN$1139,P$2,)/VLOOKUP($E483,$D$6:$AN$1139,3,))*$F483)</f>
        <v>0</v>
      </c>
      <c r="Q483" s="77">
        <f>IF(VLOOKUP($E483,$D$6:$AN$1139,3,)=0,0,(VLOOKUP($E483,$D$6:$AN$1139,Q$2,)/VLOOKUP($E483,$D$6:$AN$1139,3,))*$F483)</f>
        <v>0</v>
      </c>
      <c r="R483" s="77">
        <f>IF(VLOOKUP($E483,$D$6:$AN$1139,3,)=0,0,(VLOOKUP($E483,$D$6:$AN$1139,R$2,)/VLOOKUP($E483,$D$6:$AN$1139,3,))*$F483)</f>
        <v>0</v>
      </c>
      <c r="S483" s="77">
        <f>IF(VLOOKUP($E483,$D$6:$AN$1139,3,)=0,0,(VLOOKUP($E483,$D$6:$AN$1139,S$2,)/VLOOKUP($E483,$D$6:$AN$1139,3,))*$F483)</f>
        <v>0</v>
      </c>
      <c r="T483" s="77">
        <f>IF(VLOOKUP($E483,$D$6:$AN$1139,3,)=0,0,(VLOOKUP($E483,$D$6:$AN$1139,T$2,)/VLOOKUP($E483,$D$6:$AN$1139,3,))*$F483)</f>
        <v>0</v>
      </c>
      <c r="U483" s="77">
        <f>IF(VLOOKUP($E483,$D$6:$AN$1139,3,)=0,0,(VLOOKUP($E483,$D$6:$AN$1139,U$2,)/VLOOKUP($E483,$D$6:$AN$1139,3,))*$F483)</f>
        <v>0</v>
      </c>
      <c r="V483" s="77">
        <f>IF(VLOOKUP($E483,$D$6:$AN$1139,3,)=0,0,(VLOOKUP($E483,$D$6:$AN$1139,V$2,)/VLOOKUP($E483,$D$6:$AN$1139,3,))*$F483)</f>
        <v>0</v>
      </c>
      <c r="W483" s="77">
        <f>IF(VLOOKUP($E483,$D$6:$AN$1139,3,)=0,0,(VLOOKUP($E483,$D$6:$AN$1139,W$2,)/VLOOKUP($E483,$D$6:$AN$1139,3,))*$F483)</f>
        <v>0</v>
      </c>
      <c r="X483" s="63">
        <f>IF(VLOOKUP($E483,$D$6:$AN$1139,3,)=0,0,(VLOOKUP($E483,$D$6:$AN$1139,X$2,)/VLOOKUP($E483,$D$6:$AN$1139,3,))*$F483)</f>
        <v>0</v>
      </c>
      <c r="Y483" s="63">
        <f>IF(VLOOKUP($E483,$D$6:$AN$1139,3,)=0,0,(VLOOKUP($E483,$D$6:$AN$1139,Y$2,)/VLOOKUP($E483,$D$6:$AN$1139,3,))*$F483)</f>
        <v>0</v>
      </c>
      <c r="Z483" s="63">
        <f>IF(VLOOKUP($E483,$D$6:$AN$1139,3,)=0,0,(VLOOKUP($E483,$D$6:$AN$1139,Z$2,)/VLOOKUP($E483,$D$6:$AN$1139,3,))*$F483)</f>
        <v>0</v>
      </c>
      <c r="AA483" s="65">
        <f>SUM(G483:Z483)</f>
        <v>0</v>
      </c>
      <c r="AB483" s="59" t="str">
        <f>IF(ABS(F483-AA483)&lt;0.01,"ok","err")</f>
        <v>ok</v>
      </c>
    </row>
    <row r="484" spans="1:28">
      <c r="F484" s="80"/>
    </row>
    <row r="485" spans="1:28" ht="15">
      <c r="A485" s="66" t="s">
        <v>351</v>
      </c>
      <c r="F485" s="80"/>
      <c r="G485" s="80"/>
    </row>
    <row r="486" spans="1:28">
      <c r="A486" s="69" t="s">
        <v>379</v>
      </c>
      <c r="C486" s="61" t="s">
        <v>1097</v>
      </c>
      <c r="D486" s="61" t="s">
        <v>551</v>
      </c>
      <c r="E486" s="61" t="s">
        <v>133</v>
      </c>
      <c r="F486" s="77">
        <f>VLOOKUP(C486,'Functional Assignment'!$C$2:$AP$778,'Functional Assignment'!$R$2,)</f>
        <v>1108869.2593520638</v>
      </c>
      <c r="G486" s="77">
        <f>IF(VLOOKUP($E486,$D$6:$AN$1139,3,)=0,0,(VLOOKUP($E486,$D$6:$AN$1139,G$2,)/VLOOKUP($E486,$D$6:$AN$1139,3,))*$F486)</f>
        <v>499653.3019620165</v>
      </c>
      <c r="H486" s="77">
        <f>IF(VLOOKUP($E486,$D$6:$AN$1139,3,)=0,0,(VLOOKUP($E486,$D$6:$AN$1139,H$2,)/VLOOKUP($E486,$D$6:$AN$1139,3,))*$F486)</f>
        <v>139011.00638605061</v>
      </c>
      <c r="I486" s="77">
        <f>IF(VLOOKUP($E486,$D$6:$AN$1139,3,)=0,0,(VLOOKUP($E486,$D$6:$AN$1139,I$2,)/VLOOKUP($E486,$D$6:$AN$1139,3,))*$F486)</f>
        <v>0</v>
      </c>
      <c r="J486" s="77">
        <f>IF(VLOOKUP($E486,$D$6:$AN$1139,3,)=0,0,(VLOOKUP($E486,$D$6:$AN$1139,J$2,)/VLOOKUP($E486,$D$6:$AN$1139,3,))*$F486)</f>
        <v>11945.02629699914</v>
      </c>
      <c r="K486" s="77">
        <f>IF(VLOOKUP($E486,$D$6:$AN$1139,3,)=0,0,(VLOOKUP($E486,$D$6:$AN$1139,K$2,)/VLOOKUP($E486,$D$6:$AN$1139,3,))*$F486)</f>
        <v>147610.6756846224</v>
      </c>
      <c r="L486" s="77">
        <f>IF(VLOOKUP($E486,$D$6:$AN$1139,3,)=0,0,(VLOOKUP($E486,$D$6:$AN$1139,L$2,)/VLOOKUP($E486,$D$6:$AN$1139,3,))*$F486)</f>
        <v>0</v>
      </c>
      <c r="M486" s="77">
        <f>IF(VLOOKUP($E486,$D$6:$AN$1139,3,)=0,0,(VLOOKUP($E486,$D$6:$AN$1139,M$2,)/VLOOKUP($E486,$D$6:$AN$1139,3,))*$F486)</f>
        <v>0</v>
      </c>
      <c r="N486" s="77">
        <f>IF(VLOOKUP($E486,$D$6:$AN$1139,3,)=0,0,(VLOOKUP($E486,$D$6:$AN$1139,N$2,)/VLOOKUP($E486,$D$6:$AN$1139,3,))*$F486)</f>
        <v>144946.6805226921</v>
      </c>
      <c r="O486" s="77">
        <f>IF(VLOOKUP($E486,$D$6:$AN$1139,3,)=0,0,(VLOOKUP($E486,$D$6:$AN$1139,O$2,)/VLOOKUP($E486,$D$6:$AN$1139,3,))*$F486)</f>
        <v>74489.066405913909</v>
      </c>
      <c r="P486" s="77">
        <f>IF(VLOOKUP($E486,$D$6:$AN$1139,3,)=0,0,(VLOOKUP($E486,$D$6:$AN$1139,P$2,)/VLOOKUP($E486,$D$6:$AN$1139,3,))*$F486)</f>
        <v>64958.4841764577</v>
      </c>
      <c r="Q486" s="77">
        <f>IF(VLOOKUP($E486,$D$6:$AN$1139,3,)=0,0,(VLOOKUP($E486,$D$6:$AN$1139,Q$2,)/VLOOKUP($E486,$D$6:$AN$1139,3,))*$F486)</f>
        <v>8412.86265657699</v>
      </c>
      <c r="R486" s="77">
        <f>IF(VLOOKUP($E486,$D$6:$AN$1139,3,)=0,0,(VLOOKUP($E486,$D$6:$AN$1139,R$2,)/VLOOKUP($E486,$D$6:$AN$1139,3,))*$F486)</f>
        <v>4335.4072912157799</v>
      </c>
      <c r="S486" s="77">
        <f>IF(VLOOKUP($E486,$D$6:$AN$1139,3,)=0,0,(VLOOKUP($E486,$D$6:$AN$1139,S$2,)/VLOOKUP($E486,$D$6:$AN$1139,3,))*$F486)</f>
        <v>12987.587191239549</v>
      </c>
      <c r="T486" s="77">
        <f>IF(VLOOKUP($E486,$D$6:$AN$1139,3,)=0,0,(VLOOKUP($E486,$D$6:$AN$1139,T$2,)/VLOOKUP($E486,$D$6:$AN$1139,3,))*$F486)</f>
        <v>375.70175312004369</v>
      </c>
      <c r="U486" s="77">
        <f>IF(VLOOKUP($E486,$D$6:$AN$1139,3,)=0,0,(VLOOKUP($E486,$D$6:$AN$1139,U$2,)/VLOOKUP($E486,$D$6:$AN$1139,3,))*$F486)</f>
        <v>143.45902515896049</v>
      </c>
      <c r="V486" s="77">
        <f>IF(VLOOKUP($E486,$D$6:$AN$1139,3,)=0,0,(VLOOKUP($E486,$D$6:$AN$1139,V$2,)/VLOOKUP($E486,$D$6:$AN$1139,3,))*$F486)</f>
        <v>0</v>
      </c>
      <c r="W486" s="77">
        <f>IF(VLOOKUP($E486,$D$6:$AN$1139,3,)=0,0,(VLOOKUP($E486,$D$6:$AN$1139,W$2,)/VLOOKUP($E486,$D$6:$AN$1139,3,))*$F486)</f>
        <v>0</v>
      </c>
      <c r="X486" s="63">
        <f>IF(VLOOKUP($E486,$D$6:$AN$1139,3,)=0,0,(VLOOKUP($E486,$D$6:$AN$1139,X$2,)/VLOOKUP($E486,$D$6:$AN$1139,3,))*$F486)</f>
        <v>0</v>
      </c>
      <c r="Y486" s="63">
        <f>IF(VLOOKUP($E486,$D$6:$AN$1139,3,)=0,0,(VLOOKUP($E486,$D$6:$AN$1139,Y$2,)/VLOOKUP($E486,$D$6:$AN$1139,3,))*$F486)</f>
        <v>0</v>
      </c>
      <c r="Z486" s="63">
        <f>IF(VLOOKUP($E486,$D$6:$AN$1139,3,)=0,0,(VLOOKUP($E486,$D$6:$AN$1139,Z$2,)/VLOOKUP($E486,$D$6:$AN$1139,3,))*$F486)</f>
        <v>0</v>
      </c>
      <c r="AA486" s="65">
        <f>SUM(G486:Z486)</f>
        <v>1108869.2593520638</v>
      </c>
      <c r="AB486" s="59" t="str">
        <f>IF(ABS(F486-AA486)&lt;0.01,"ok","err")</f>
        <v>ok</v>
      </c>
    </row>
    <row r="487" spans="1:28">
      <c r="F487" s="80"/>
    </row>
    <row r="488" spans="1:28" ht="15">
      <c r="A488" s="66" t="s">
        <v>378</v>
      </c>
      <c r="F488" s="80"/>
    </row>
    <row r="489" spans="1:28">
      <c r="A489" s="69" t="s">
        <v>629</v>
      </c>
      <c r="C489" s="61" t="s">
        <v>1097</v>
      </c>
      <c r="D489" s="61" t="s">
        <v>552</v>
      </c>
      <c r="E489" s="61" t="s">
        <v>133</v>
      </c>
      <c r="F489" s="77">
        <f>VLOOKUP(C489,'Functional Assignment'!$C$2:$AP$778,'Functional Assignment'!$S$2,)</f>
        <v>0</v>
      </c>
      <c r="G489" s="77">
        <f>IF(VLOOKUP($E489,$D$6:$AN$1139,3,)=0,0,(VLOOKUP($E489,$D$6:$AN$1139,G$2,)/VLOOKUP($E489,$D$6:$AN$1139,3,))*$F489)</f>
        <v>0</v>
      </c>
      <c r="H489" s="77">
        <f>IF(VLOOKUP($E489,$D$6:$AN$1139,3,)=0,0,(VLOOKUP($E489,$D$6:$AN$1139,H$2,)/VLOOKUP($E489,$D$6:$AN$1139,3,))*$F489)</f>
        <v>0</v>
      </c>
      <c r="I489" s="77">
        <f>IF(VLOOKUP($E489,$D$6:$AN$1139,3,)=0,0,(VLOOKUP($E489,$D$6:$AN$1139,I$2,)/VLOOKUP($E489,$D$6:$AN$1139,3,))*$F489)</f>
        <v>0</v>
      </c>
      <c r="J489" s="77">
        <f>IF(VLOOKUP($E489,$D$6:$AN$1139,3,)=0,0,(VLOOKUP($E489,$D$6:$AN$1139,J$2,)/VLOOKUP($E489,$D$6:$AN$1139,3,))*$F489)</f>
        <v>0</v>
      </c>
      <c r="K489" s="77">
        <f>IF(VLOOKUP($E489,$D$6:$AN$1139,3,)=0,0,(VLOOKUP($E489,$D$6:$AN$1139,K$2,)/VLOOKUP($E489,$D$6:$AN$1139,3,))*$F489)</f>
        <v>0</v>
      </c>
      <c r="L489" s="77">
        <f>IF(VLOOKUP($E489,$D$6:$AN$1139,3,)=0,0,(VLOOKUP($E489,$D$6:$AN$1139,L$2,)/VLOOKUP($E489,$D$6:$AN$1139,3,))*$F489)</f>
        <v>0</v>
      </c>
      <c r="M489" s="77">
        <f>IF(VLOOKUP($E489,$D$6:$AN$1139,3,)=0,0,(VLOOKUP($E489,$D$6:$AN$1139,M$2,)/VLOOKUP($E489,$D$6:$AN$1139,3,))*$F489)</f>
        <v>0</v>
      </c>
      <c r="N489" s="77">
        <f>IF(VLOOKUP($E489,$D$6:$AN$1139,3,)=0,0,(VLOOKUP($E489,$D$6:$AN$1139,N$2,)/VLOOKUP($E489,$D$6:$AN$1139,3,))*$F489)</f>
        <v>0</v>
      </c>
      <c r="O489" s="77">
        <f>IF(VLOOKUP($E489,$D$6:$AN$1139,3,)=0,0,(VLOOKUP($E489,$D$6:$AN$1139,O$2,)/VLOOKUP($E489,$D$6:$AN$1139,3,))*$F489)</f>
        <v>0</v>
      </c>
      <c r="P489" s="77">
        <f>IF(VLOOKUP($E489,$D$6:$AN$1139,3,)=0,0,(VLOOKUP($E489,$D$6:$AN$1139,P$2,)/VLOOKUP($E489,$D$6:$AN$1139,3,))*$F489)</f>
        <v>0</v>
      </c>
      <c r="Q489" s="77">
        <f>IF(VLOOKUP($E489,$D$6:$AN$1139,3,)=0,0,(VLOOKUP($E489,$D$6:$AN$1139,Q$2,)/VLOOKUP($E489,$D$6:$AN$1139,3,))*$F489)</f>
        <v>0</v>
      </c>
      <c r="R489" s="77">
        <f>IF(VLOOKUP($E489,$D$6:$AN$1139,3,)=0,0,(VLOOKUP($E489,$D$6:$AN$1139,R$2,)/VLOOKUP($E489,$D$6:$AN$1139,3,))*$F489)</f>
        <v>0</v>
      </c>
      <c r="S489" s="77">
        <f>IF(VLOOKUP($E489,$D$6:$AN$1139,3,)=0,0,(VLOOKUP($E489,$D$6:$AN$1139,S$2,)/VLOOKUP($E489,$D$6:$AN$1139,3,))*$F489)</f>
        <v>0</v>
      </c>
      <c r="T489" s="77">
        <f>IF(VLOOKUP($E489,$D$6:$AN$1139,3,)=0,0,(VLOOKUP($E489,$D$6:$AN$1139,T$2,)/VLOOKUP($E489,$D$6:$AN$1139,3,))*$F489)</f>
        <v>0</v>
      </c>
      <c r="U489" s="77">
        <f>IF(VLOOKUP($E489,$D$6:$AN$1139,3,)=0,0,(VLOOKUP($E489,$D$6:$AN$1139,U$2,)/VLOOKUP($E489,$D$6:$AN$1139,3,))*$F489)</f>
        <v>0</v>
      </c>
      <c r="V489" s="77">
        <f>IF(VLOOKUP($E489,$D$6:$AN$1139,3,)=0,0,(VLOOKUP($E489,$D$6:$AN$1139,V$2,)/VLOOKUP($E489,$D$6:$AN$1139,3,))*$F489)</f>
        <v>0</v>
      </c>
      <c r="W489" s="77">
        <f>IF(VLOOKUP($E489,$D$6:$AN$1139,3,)=0,0,(VLOOKUP($E489,$D$6:$AN$1139,W$2,)/VLOOKUP($E489,$D$6:$AN$1139,3,))*$F489)</f>
        <v>0</v>
      </c>
      <c r="X489" s="63">
        <f>IF(VLOOKUP($E489,$D$6:$AN$1139,3,)=0,0,(VLOOKUP($E489,$D$6:$AN$1139,X$2,)/VLOOKUP($E489,$D$6:$AN$1139,3,))*$F489)</f>
        <v>0</v>
      </c>
      <c r="Y489" s="63">
        <f>IF(VLOOKUP($E489,$D$6:$AN$1139,3,)=0,0,(VLOOKUP($E489,$D$6:$AN$1139,Y$2,)/VLOOKUP($E489,$D$6:$AN$1139,3,))*$F489)</f>
        <v>0</v>
      </c>
      <c r="Z489" s="63">
        <f>IF(VLOOKUP($E489,$D$6:$AN$1139,3,)=0,0,(VLOOKUP($E489,$D$6:$AN$1139,Z$2,)/VLOOKUP($E489,$D$6:$AN$1139,3,))*$F489)</f>
        <v>0</v>
      </c>
      <c r="AA489" s="65">
        <f t="shared" ref="AA489:AA494" si="90">SUM(G489:Z489)</f>
        <v>0</v>
      </c>
      <c r="AB489" s="59" t="str">
        <f t="shared" ref="AB489:AB494" si="91">IF(ABS(F489-AA489)&lt;0.01,"ok","err")</f>
        <v>ok</v>
      </c>
    </row>
    <row r="490" spans="1:28">
      <c r="A490" s="69" t="s">
        <v>630</v>
      </c>
      <c r="C490" s="61" t="s">
        <v>1097</v>
      </c>
      <c r="D490" s="61" t="s">
        <v>553</v>
      </c>
      <c r="E490" s="61" t="s">
        <v>133</v>
      </c>
      <c r="F490" s="80">
        <f>VLOOKUP(C490,'Functional Assignment'!$C$2:$AP$778,'Functional Assignment'!$T$2,)</f>
        <v>1627323.4708356638</v>
      </c>
      <c r="G490" s="80">
        <f>IF(VLOOKUP($E490,$D$6:$AN$1139,3,)=0,0,(VLOOKUP($E490,$D$6:$AN$1139,G$2,)/VLOOKUP($E490,$D$6:$AN$1139,3,))*$F490)</f>
        <v>733267.2798941501</v>
      </c>
      <c r="H490" s="80">
        <f>IF(VLOOKUP($E490,$D$6:$AN$1139,3,)=0,0,(VLOOKUP($E490,$D$6:$AN$1139,H$2,)/VLOOKUP($E490,$D$6:$AN$1139,3,))*$F490)</f>
        <v>204005.90194798016</v>
      </c>
      <c r="I490" s="80">
        <f>IF(VLOOKUP($E490,$D$6:$AN$1139,3,)=0,0,(VLOOKUP($E490,$D$6:$AN$1139,I$2,)/VLOOKUP($E490,$D$6:$AN$1139,3,))*$F490)</f>
        <v>0</v>
      </c>
      <c r="J490" s="80">
        <f>IF(VLOOKUP($E490,$D$6:$AN$1139,3,)=0,0,(VLOOKUP($E490,$D$6:$AN$1139,J$2,)/VLOOKUP($E490,$D$6:$AN$1139,3,))*$F490)</f>
        <v>17529.949080033301</v>
      </c>
      <c r="K490" s="80">
        <f>IF(VLOOKUP($E490,$D$6:$AN$1139,3,)=0,0,(VLOOKUP($E490,$D$6:$AN$1139,K$2,)/VLOOKUP($E490,$D$6:$AN$1139,3,))*$F490)</f>
        <v>216626.36515675197</v>
      </c>
      <c r="L490" s="80">
        <f>IF(VLOOKUP($E490,$D$6:$AN$1139,3,)=0,0,(VLOOKUP($E490,$D$6:$AN$1139,L$2,)/VLOOKUP($E490,$D$6:$AN$1139,3,))*$F490)</f>
        <v>0</v>
      </c>
      <c r="M490" s="80">
        <f>IF(VLOOKUP($E490,$D$6:$AN$1139,3,)=0,0,(VLOOKUP($E490,$D$6:$AN$1139,M$2,)/VLOOKUP($E490,$D$6:$AN$1139,3,))*$F490)</f>
        <v>0</v>
      </c>
      <c r="N490" s="80">
        <f>IF(VLOOKUP($E490,$D$6:$AN$1139,3,)=0,0,(VLOOKUP($E490,$D$6:$AN$1139,N$2,)/VLOOKUP($E490,$D$6:$AN$1139,3,))*$F490)</f>
        <v>212716.81331676772</v>
      </c>
      <c r="O490" s="80">
        <f>IF(VLOOKUP($E490,$D$6:$AN$1139,3,)=0,0,(VLOOKUP($E490,$D$6:$AN$1139,O$2,)/VLOOKUP($E490,$D$6:$AN$1139,3,))*$F490)</f>
        <v>109316.58990511672</v>
      </c>
      <c r="P490" s="80">
        <f>IF(VLOOKUP($E490,$D$6:$AN$1139,3,)=0,0,(VLOOKUP($E490,$D$6:$AN$1139,P$2,)/VLOOKUP($E490,$D$6:$AN$1139,3,))*$F490)</f>
        <v>95329.963418793326</v>
      </c>
      <c r="Q490" s="80">
        <f>IF(VLOOKUP($E490,$D$6:$AN$1139,3,)=0,0,(VLOOKUP($E490,$D$6:$AN$1139,Q$2,)/VLOOKUP($E490,$D$6:$AN$1139,3,))*$F490)</f>
        <v>12346.314718801237</v>
      </c>
      <c r="R490" s="80">
        <f>IF(VLOOKUP($E490,$D$6:$AN$1139,3,)=0,0,(VLOOKUP($E490,$D$6:$AN$1139,R$2,)/VLOOKUP($E490,$D$6:$AN$1139,3,))*$F490)</f>
        <v>6362.4363116982422</v>
      </c>
      <c r="S490" s="80">
        <f>IF(VLOOKUP($E490,$D$6:$AN$1139,3,)=0,0,(VLOOKUP($E490,$D$6:$AN$1139,S$2,)/VLOOKUP($E490,$D$6:$AN$1139,3,))*$F490)</f>
        <v>19059.961566775142</v>
      </c>
      <c r="T490" s="80">
        <f>IF(VLOOKUP($E490,$D$6:$AN$1139,3,)=0,0,(VLOOKUP($E490,$D$6:$AN$1139,T$2,)/VLOOKUP($E490,$D$6:$AN$1139,3,))*$F490)</f>
        <v>551.36191731349879</v>
      </c>
      <c r="U490" s="80">
        <f>IF(VLOOKUP($E490,$D$6:$AN$1139,3,)=0,0,(VLOOKUP($E490,$D$6:$AN$1139,U$2,)/VLOOKUP($E490,$D$6:$AN$1139,3,))*$F490)</f>
        <v>210.53360148228182</v>
      </c>
      <c r="V490" s="80">
        <f>IF(VLOOKUP($E490,$D$6:$AN$1139,3,)=0,0,(VLOOKUP($E490,$D$6:$AN$1139,V$2,)/VLOOKUP($E490,$D$6:$AN$1139,3,))*$F490)</f>
        <v>0</v>
      </c>
      <c r="W490" s="80">
        <f>IF(VLOOKUP($E490,$D$6:$AN$1139,3,)=0,0,(VLOOKUP($E490,$D$6:$AN$1139,W$2,)/VLOOKUP($E490,$D$6:$AN$1139,3,))*$F490)</f>
        <v>0</v>
      </c>
      <c r="X490" s="64">
        <f>IF(VLOOKUP($E490,$D$6:$AN$1139,3,)=0,0,(VLOOKUP($E490,$D$6:$AN$1139,X$2,)/VLOOKUP($E490,$D$6:$AN$1139,3,))*$F490)</f>
        <v>0</v>
      </c>
      <c r="Y490" s="64">
        <f>IF(VLOOKUP($E490,$D$6:$AN$1139,3,)=0,0,(VLOOKUP($E490,$D$6:$AN$1139,Y$2,)/VLOOKUP($E490,$D$6:$AN$1139,3,))*$F490)</f>
        <v>0</v>
      </c>
      <c r="Z490" s="64">
        <f>IF(VLOOKUP($E490,$D$6:$AN$1139,3,)=0,0,(VLOOKUP($E490,$D$6:$AN$1139,Z$2,)/VLOOKUP($E490,$D$6:$AN$1139,3,))*$F490)</f>
        <v>0</v>
      </c>
      <c r="AA490" s="64">
        <f t="shared" si="90"/>
        <v>1627323.4708356638</v>
      </c>
      <c r="AB490" s="59" t="str">
        <f t="shared" si="91"/>
        <v>ok</v>
      </c>
    </row>
    <row r="491" spans="1:28">
      <c r="A491" s="69" t="s">
        <v>631</v>
      </c>
      <c r="C491" s="61" t="s">
        <v>1097</v>
      </c>
      <c r="D491" s="61" t="s">
        <v>554</v>
      </c>
      <c r="E491" s="61" t="s">
        <v>707</v>
      </c>
      <c r="F491" s="80">
        <f>VLOOKUP(C491,'Functional Assignment'!$C$2:$AP$778,'Functional Assignment'!$U$2,)</f>
        <v>2644278.4381637168</v>
      </c>
      <c r="G491" s="80">
        <f>IF(VLOOKUP($E491,$D$6:$AN$1139,3,)=0,0,(VLOOKUP($E491,$D$6:$AN$1139,G$2,)/VLOOKUP($E491,$D$6:$AN$1139,3,))*$F491)</f>
        <v>2275000.3259166321</v>
      </c>
      <c r="H491" s="80">
        <f>IF(VLOOKUP($E491,$D$6:$AN$1139,3,)=0,0,(VLOOKUP($E491,$D$6:$AN$1139,H$2,)/VLOOKUP($E491,$D$6:$AN$1139,3,))*$F491)</f>
        <v>280647.22365297086</v>
      </c>
      <c r="I491" s="80">
        <f>IF(VLOOKUP($E491,$D$6:$AN$1139,3,)=0,0,(VLOOKUP($E491,$D$6:$AN$1139,I$2,)/VLOOKUP($E491,$D$6:$AN$1139,3,))*$F491)</f>
        <v>0</v>
      </c>
      <c r="J491" s="80">
        <f>IF(VLOOKUP($E491,$D$6:$AN$1139,3,)=0,0,(VLOOKUP($E491,$D$6:$AN$1139,J$2,)/VLOOKUP($E491,$D$6:$AN$1139,3,))*$F491)</f>
        <v>459.38107128576428</v>
      </c>
      <c r="K491" s="80">
        <f>IF(VLOOKUP($E491,$D$6:$AN$1139,3,)=0,0,(VLOOKUP($E491,$D$6:$AN$1139,K$2,)/VLOOKUP($E491,$D$6:$AN$1139,3,))*$F491)</f>
        <v>17591.777873689782</v>
      </c>
      <c r="L491" s="80">
        <f>IF(VLOOKUP($E491,$D$6:$AN$1139,3,)=0,0,(VLOOKUP($E491,$D$6:$AN$1139,L$2,)/VLOOKUP($E491,$D$6:$AN$1139,3,))*$F491)</f>
        <v>0</v>
      </c>
      <c r="M491" s="80">
        <f>IF(VLOOKUP($E491,$D$6:$AN$1139,3,)=0,0,(VLOOKUP($E491,$D$6:$AN$1139,M$2,)/VLOOKUP($E491,$D$6:$AN$1139,3,))*$F491)</f>
        <v>0</v>
      </c>
      <c r="N491" s="80">
        <f>IF(VLOOKUP($E491,$D$6:$AN$1139,3,)=0,0,(VLOOKUP($E491,$D$6:$AN$1139,N$2,)/VLOOKUP($E491,$D$6:$AN$1139,3,))*$F491)</f>
        <v>690.12042215989254</v>
      </c>
      <c r="O491" s="80">
        <f>IF(VLOOKUP($E491,$D$6:$AN$1139,3,)=0,0,(VLOOKUP($E491,$D$6:$AN$1139,O$2,)/VLOOKUP($E491,$D$6:$AN$1139,3,))*$F491)</f>
        <v>2008.4811678361616</v>
      </c>
      <c r="P491" s="80">
        <f>IF(VLOOKUP($E491,$D$6:$AN$1139,3,)=0,0,(VLOOKUP($E491,$D$6:$AN$1139,P$2,)/VLOOKUP($E491,$D$6:$AN$1139,3,))*$F491)</f>
        <v>0</v>
      </c>
      <c r="Q491" s="80">
        <f>IF(VLOOKUP($E491,$D$6:$AN$1139,3,)=0,0,(VLOOKUP($E491,$D$6:$AN$1139,Q$2,)/VLOOKUP($E491,$D$6:$AN$1139,3,))*$F491)</f>
        <v>6.2928913874762227</v>
      </c>
      <c r="R491" s="80">
        <f>IF(VLOOKUP($E491,$D$6:$AN$1139,3,)=0,0,(VLOOKUP($E491,$D$6:$AN$1139,R$2,)/VLOOKUP($E491,$D$6:$AN$1139,3,))*$F491)</f>
        <v>12.585782774952445</v>
      </c>
      <c r="S491" s="80">
        <f>IF(VLOOKUP($E491,$D$6:$AN$1139,3,)=0,0,(VLOOKUP($E491,$D$6:$AN$1139,S$2,)/VLOOKUP($E491,$D$6:$AN$1139,3,))*$F491)</f>
        <v>67120.387411411328</v>
      </c>
      <c r="T491" s="80">
        <f>IF(VLOOKUP($E491,$D$6:$AN$1139,3,)=0,0,(VLOOKUP($E491,$D$6:$AN$1139,T$2,)/VLOOKUP($E491,$D$6:$AN$1139,3,))*$F491)</f>
        <v>109.07678404958786</v>
      </c>
      <c r="U491" s="80">
        <f>IF(VLOOKUP($E491,$D$6:$AN$1139,3,)=0,0,(VLOOKUP($E491,$D$6:$AN$1139,U$2,)/VLOOKUP($E491,$D$6:$AN$1139,3,))*$F491)</f>
        <v>632.78518951844251</v>
      </c>
      <c r="V491" s="80">
        <f>IF(VLOOKUP($E491,$D$6:$AN$1139,3,)=0,0,(VLOOKUP($E491,$D$6:$AN$1139,V$2,)/VLOOKUP($E491,$D$6:$AN$1139,3,))*$F491)</f>
        <v>0</v>
      </c>
      <c r="W491" s="80">
        <f>IF(VLOOKUP($E491,$D$6:$AN$1139,3,)=0,0,(VLOOKUP($E491,$D$6:$AN$1139,W$2,)/VLOOKUP($E491,$D$6:$AN$1139,3,))*$F491)</f>
        <v>0</v>
      </c>
      <c r="X491" s="64">
        <f>IF(VLOOKUP($E491,$D$6:$AN$1139,3,)=0,0,(VLOOKUP($E491,$D$6:$AN$1139,X$2,)/VLOOKUP($E491,$D$6:$AN$1139,3,))*$F491)</f>
        <v>0</v>
      </c>
      <c r="Y491" s="64">
        <f>IF(VLOOKUP($E491,$D$6:$AN$1139,3,)=0,0,(VLOOKUP($E491,$D$6:$AN$1139,Y$2,)/VLOOKUP($E491,$D$6:$AN$1139,3,))*$F491)</f>
        <v>0</v>
      </c>
      <c r="Z491" s="64">
        <f>IF(VLOOKUP($E491,$D$6:$AN$1139,3,)=0,0,(VLOOKUP($E491,$D$6:$AN$1139,Z$2,)/VLOOKUP($E491,$D$6:$AN$1139,3,))*$F491)</f>
        <v>0</v>
      </c>
      <c r="AA491" s="64">
        <f t="shared" si="90"/>
        <v>2644278.4381637159</v>
      </c>
      <c r="AB491" s="59" t="str">
        <f t="shared" si="91"/>
        <v>ok</v>
      </c>
    </row>
    <row r="492" spans="1:28">
      <c r="A492" s="69" t="s">
        <v>632</v>
      </c>
      <c r="C492" s="61" t="s">
        <v>1097</v>
      </c>
      <c r="D492" s="61" t="s">
        <v>555</v>
      </c>
      <c r="E492" s="61" t="s">
        <v>685</v>
      </c>
      <c r="F492" s="80">
        <f>VLOOKUP(C492,'Functional Assignment'!$C$2:$AP$778,'Functional Assignment'!$V$2,)</f>
        <v>542441.15694522136</v>
      </c>
      <c r="G492" s="80">
        <f>IF(VLOOKUP($E492,$D$6:$AN$1139,3,)=0,0,(VLOOKUP($E492,$D$6:$AN$1139,G$2,)/VLOOKUP($E492,$D$6:$AN$1139,3,))*$F492)</f>
        <v>459959.91536696383</v>
      </c>
      <c r="H492" s="80">
        <f>IF(VLOOKUP($E492,$D$6:$AN$1139,3,)=0,0,(VLOOKUP($E492,$D$6:$AN$1139,H$2,)/VLOOKUP($E492,$D$6:$AN$1139,3,))*$F492)</f>
        <v>77197.815314043648</v>
      </c>
      <c r="I492" s="80">
        <f>IF(VLOOKUP($E492,$D$6:$AN$1139,3,)=0,0,(VLOOKUP($E492,$D$6:$AN$1139,I$2,)/VLOOKUP($E492,$D$6:$AN$1139,3,))*$F492)</f>
        <v>0</v>
      </c>
      <c r="J492" s="80">
        <f>IF(VLOOKUP($E492,$D$6:$AN$1139,3,)=0,0,(VLOOKUP($E492,$D$6:$AN$1139,J$2,)/VLOOKUP($E492,$D$6:$AN$1139,3,))*$F492)</f>
        <v>0</v>
      </c>
      <c r="K492" s="80">
        <f>IF(VLOOKUP($E492,$D$6:$AN$1139,3,)=0,0,(VLOOKUP($E492,$D$6:$AN$1139,K$2,)/VLOOKUP($E492,$D$6:$AN$1139,3,))*$F492)</f>
        <v>0</v>
      </c>
      <c r="L492" s="80">
        <f>IF(VLOOKUP($E492,$D$6:$AN$1139,3,)=0,0,(VLOOKUP($E492,$D$6:$AN$1139,L$2,)/VLOOKUP($E492,$D$6:$AN$1139,3,))*$F492)</f>
        <v>0</v>
      </c>
      <c r="M492" s="80">
        <f>IF(VLOOKUP($E492,$D$6:$AN$1139,3,)=0,0,(VLOOKUP($E492,$D$6:$AN$1139,M$2,)/VLOOKUP($E492,$D$6:$AN$1139,3,))*$F492)</f>
        <v>0</v>
      </c>
      <c r="N492" s="80">
        <f>IF(VLOOKUP($E492,$D$6:$AN$1139,3,)=0,0,(VLOOKUP($E492,$D$6:$AN$1139,N$2,)/VLOOKUP($E492,$D$6:$AN$1139,3,))*$F492)</f>
        <v>0</v>
      </c>
      <c r="O492" s="80">
        <f>IF(VLOOKUP($E492,$D$6:$AN$1139,3,)=0,0,(VLOOKUP($E492,$D$6:$AN$1139,O$2,)/VLOOKUP($E492,$D$6:$AN$1139,3,))*$F492)</f>
        <v>0</v>
      </c>
      <c r="P492" s="80">
        <f>IF(VLOOKUP($E492,$D$6:$AN$1139,3,)=0,0,(VLOOKUP($E492,$D$6:$AN$1139,P$2,)/VLOOKUP($E492,$D$6:$AN$1139,3,))*$F492)</f>
        <v>0</v>
      </c>
      <c r="Q492" s="80">
        <f>IF(VLOOKUP($E492,$D$6:$AN$1139,3,)=0,0,(VLOOKUP($E492,$D$6:$AN$1139,Q$2,)/VLOOKUP($E492,$D$6:$AN$1139,3,))*$F492)</f>
        <v>0</v>
      </c>
      <c r="R492" s="80">
        <f>IF(VLOOKUP($E492,$D$6:$AN$1139,3,)=0,0,(VLOOKUP($E492,$D$6:$AN$1139,R$2,)/VLOOKUP($E492,$D$6:$AN$1139,3,))*$F492)</f>
        <v>0</v>
      </c>
      <c r="S492" s="80">
        <f>IF(VLOOKUP($E492,$D$6:$AN$1139,3,)=0,0,(VLOOKUP($E492,$D$6:$AN$1139,S$2,)/VLOOKUP($E492,$D$6:$AN$1139,3,))*$F492)</f>
        <v>5080.3464631025809</v>
      </c>
      <c r="T492" s="80">
        <f>IF(VLOOKUP($E492,$D$6:$AN$1139,3,)=0,0,(VLOOKUP($E492,$D$6:$AN$1139,T$2,)/VLOOKUP($E492,$D$6:$AN$1139,3,))*$F492)</f>
        <v>146.96302281091252</v>
      </c>
      <c r="U492" s="80">
        <f>IF(VLOOKUP($E492,$D$6:$AN$1139,3,)=0,0,(VLOOKUP($E492,$D$6:$AN$1139,U$2,)/VLOOKUP($E492,$D$6:$AN$1139,3,))*$F492)</f>
        <v>56.116778300289475</v>
      </c>
      <c r="V492" s="80">
        <f>IF(VLOOKUP($E492,$D$6:$AN$1139,3,)=0,0,(VLOOKUP($E492,$D$6:$AN$1139,V$2,)/VLOOKUP($E492,$D$6:$AN$1139,3,))*$F492)</f>
        <v>0</v>
      </c>
      <c r="W492" s="80">
        <f>IF(VLOOKUP($E492,$D$6:$AN$1139,3,)=0,0,(VLOOKUP($E492,$D$6:$AN$1139,W$2,)/VLOOKUP($E492,$D$6:$AN$1139,3,))*$F492)</f>
        <v>0</v>
      </c>
      <c r="X492" s="64">
        <f>IF(VLOOKUP($E492,$D$6:$AN$1139,3,)=0,0,(VLOOKUP($E492,$D$6:$AN$1139,X$2,)/VLOOKUP($E492,$D$6:$AN$1139,3,))*$F492)</f>
        <v>0</v>
      </c>
      <c r="Y492" s="64">
        <f>IF(VLOOKUP($E492,$D$6:$AN$1139,3,)=0,0,(VLOOKUP($E492,$D$6:$AN$1139,Y$2,)/VLOOKUP($E492,$D$6:$AN$1139,3,))*$F492)</f>
        <v>0</v>
      </c>
      <c r="Z492" s="64">
        <f>IF(VLOOKUP($E492,$D$6:$AN$1139,3,)=0,0,(VLOOKUP($E492,$D$6:$AN$1139,Z$2,)/VLOOKUP($E492,$D$6:$AN$1139,3,))*$F492)</f>
        <v>0</v>
      </c>
      <c r="AA492" s="64">
        <f t="shared" si="90"/>
        <v>542441.15694522124</v>
      </c>
      <c r="AB492" s="59" t="str">
        <f t="shared" si="91"/>
        <v>ok</v>
      </c>
    </row>
    <row r="493" spans="1:28">
      <c r="A493" s="69" t="s">
        <v>633</v>
      </c>
      <c r="C493" s="61" t="s">
        <v>1097</v>
      </c>
      <c r="D493" s="61" t="s">
        <v>556</v>
      </c>
      <c r="E493" s="61" t="s">
        <v>706</v>
      </c>
      <c r="F493" s="80">
        <f>VLOOKUP(C493,'Functional Assignment'!$C$2:$AP$778,'Functional Assignment'!$W$2,)</f>
        <v>881426.14605457243</v>
      </c>
      <c r="G493" s="80">
        <f>IF(VLOOKUP($E493,$D$6:$AN$1139,3,)=0,0,(VLOOKUP($E493,$D$6:$AN$1139,G$2,)/VLOOKUP($E493,$D$6:$AN$1139,3,))*$F493)</f>
        <v>764336.67994861095</v>
      </c>
      <c r="H493" s="80">
        <f>IF(VLOOKUP($E493,$D$6:$AN$1139,3,)=0,0,(VLOOKUP($E493,$D$6:$AN$1139,H$2,)/VLOOKUP($E493,$D$6:$AN$1139,3,))*$F493)</f>
        <v>94289.642388195309</v>
      </c>
      <c r="I493" s="80">
        <f>IF(VLOOKUP($E493,$D$6:$AN$1139,3,)=0,0,(VLOOKUP($E493,$D$6:$AN$1139,I$2,)/VLOOKUP($E493,$D$6:$AN$1139,3,))*$F493)</f>
        <v>0</v>
      </c>
      <c r="J493" s="80">
        <f>IF(VLOOKUP($E493,$D$6:$AN$1139,3,)=0,0,(VLOOKUP($E493,$D$6:$AN$1139,J$2,)/VLOOKUP($E493,$D$6:$AN$1139,3,))*$F493)</f>
        <v>0</v>
      </c>
      <c r="K493" s="80">
        <f>IF(VLOOKUP($E493,$D$6:$AN$1139,3,)=0,0,(VLOOKUP($E493,$D$6:$AN$1139,K$2,)/VLOOKUP($E493,$D$6:$AN$1139,3,))*$F493)</f>
        <v>0</v>
      </c>
      <c r="L493" s="80">
        <f>IF(VLOOKUP($E493,$D$6:$AN$1139,3,)=0,0,(VLOOKUP($E493,$D$6:$AN$1139,L$2,)/VLOOKUP($E493,$D$6:$AN$1139,3,))*$F493)</f>
        <v>0</v>
      </c>
      <c r="M493" s="80">
        <f>IF(VLOOKUP($E493,$D$6:$AN$1139,3,)=0,0,(VLOOKUP($E493,$D$6:$AN$1139,M$2,)/VLOOKUP($E493,$D$6:$AN$1139,3,))*$F493)</f>
        <v>0</v>
      </c>
      <c r="N493" s="80">
        <f>IF(VLOOKUP($E493,$D$6:$AN$1139,3,)=0,0,(VLOOKUP($E493,$D$6:$AN$1139,N$2,)/VLOOKUP($E493,$D$6:$AN$1139,3,))*$F493)</f>
        <v>0</v>
      </c>
      <c r="O493" s="80">
        <f>IF(VLOOKUP($E493,$D$6:$AN$1139,3,)=0,0,(VLOOKUP($E493,$D$6:$AN$1139,O$2,)/VLOOKUP($E493,$D$6:$AN$1139,3,))*$F493)</f>
        <v>0</v>
      </c>
      <c r="P493" s="80">
        <f>IF(VLOOKUP($E493,$D$6:$AN$1139,3,)=0,0,(VLOOKUP($E493,$D$6:$AN$1139,P$2,)/VLOOKUP($E493,$D$6:$AN$1139,3,))*$F493)</f>
        <v>0</v>
      </c>
      <c r="Q493" s="80">
        <f>IF(VLOOKUP($E493,$D$6:$AN$1139,3,)=0,0,(VLOOKUP($E493,$D$6:$AN$1139,Q$2,)/VLOOKUP($E493,$D$6:$AN$1139,3,))*$F493)</f>
        <v>0</v>
      </c>
      <c r="R493" s="80">
        <f>IF(VLOOKUP($E493,$D$6:$AN$1139,3,)=0,0,(VLOOKUP($E493,$D$6:$AN$1139,R$2,)/VLOOKUP($E493,$D$6:$AN$1139,3,))*$F493)</f>
        <v>0</v>
      </c>
      <c r="S493" s="80">
        <f>IF(VLOOKUP($E493,$D$6:$AN$1139,3,)=0,0,(VLOOKUP($E493,$D$6:$AN$1139,S$2,)/VLOOKUP($E493,$D$6:$AN$1139,3,))*$F493)</f>
        <v>22550.57877859076</v>
      </c>
      <c r="T493" s="80">
        <f>IF(VLOOKUP($E493,$D$6:$AN$1139,3,)=0,0,(VLOOKUP($E493,$D$6:$AN$1139,T$2,)/VLOOKUP($E493,$D$6:$AN$1139,3,))*$F493)</f>
        <v>36.646758257646397</v>
      </c>
      <c r="U493" s="80">
        <f>IF(VLOOKUP($E493,$D$6:$AN$1139,3,)=0,0,(VLOOKUP($E493,$D$6:$AN$1139,U$2,)/VLOOKUP($E493,$D$6:$AN$1139,3,))*$F493)</f>
        <v>212.59818091775637</v>
      </c>
      <c r="V493" s="80">
        <f>IF(VLOOKUP($E493,$D$6:$AN$1139,3,)=0,0,(VLOOKUP($E493,$D$6:$AN$1139,V$2,)/VLOOKUP($E493,$D$6:$AN$1139,3,))*$F493)</f>
        <v>0</v>
      </c>
      <c r="W493" s="80">
        <f>IF(VLOOKUP($E493,$D$6:$AN$1139,3,)=0,0,(VLOOKUP($E493,$D$6:$AN$1139,W$2,)/VLOOKUP($E493,$D$6:$AN$1139,3,))*$F493)</f>
        <v>0</v>
      </c>
      <c r="X493" s="64">
        <f>IF(VLOOKUP($E493,$D$6:$AN$1139,3,)=0,0,(VLOOKUP($E493,$D$6:$AN$1139,X$2,)/VLOOKUP($E493,$D$6:$AN$1139,3,))*$F493)</f>
        <v>0</v>
      </c>
      <c r="Y493" s="64">
        <f>IF(VLOOKUP($E493,$D$6:$AN$1139,3,)=0,0,(VLOOKUP($E493,$D$6:$AN$1139,Y$2,)/VLOOKUP($E493,$D$6:$AN$1139,3,))*$F493)</f>
        <v>0</v>
      </c>
      <c r="Z493" s="64">
        <f>IF(VLOOKUP($E493,$D$6:$AN$1139,3,)=0,0,(VLOOKUP($E493,$D$6:$AN$1139,Z$2,)/VLOOKUP($E493,$D$6:$AN$1139,3,))*$F493)</f>
        <v>0</v>
      </c>
      <c r="AA493" s="64">
        <f t="shared" si="90"/>
        <v>881426.14605457243</v>
      </c>
      <c r="AB493" s="59" t="str">
        <f t="shared" si="91"/>
        <v>ok</v>
      </c>
    </row>
    <row r="494" spans="1:28">
      <c r="A494" s="61" t="s">
        <v>383</v>
      </c>
      <c r="D494" s="61" t="s">
        <v>557</v>
      </c>
      <c r="F494" s="77">
        <f>SUM(F489:F493)</f>
        <v>5695469.2119991742</v>
      </c>
      <c r="G494" s="77">
        <f t="shared" ref="G494:W494" si="92">SUM(G489:G493)</f>
        <v>4232564.2011263566</v>
      </c>
      <c r="H494" s="77">
        <f t="shared" si="92"/>
        <v>656140.58330318995</v>
      </c>
      <c r="I494" s="77">
        <f t="shared" si="92"/>
        <v>0</v>
      </c>
      <c r="J494" s="77">
        <f t="shared" si="92"/>
        <v>17989.330151319064</v>
      </c>
      <c r="K494" s="77">
        <f t="shared" si="92"/>
        <v>234218.14303044174</v>
      </c>
      <c r="L494" s="77">
        <f t="shared" si="92"/>
        <v>0</v>
      </c>
      <c r="M494" s="77">
        <f t="shared" si="92"/>
        <v>0</v>
      </c>
      <c r="N494" s="77">
        <f t="shared" si="92"/>
        <v>213406.93373892762</v>
      </c>
      <c r="O494" s="77">
        <f>SUM(O489:O493)</f>
        <v>111325.07107295288</v>
      </c>
      <c r="P494" s="77">
        <f t="shared" si="92"/>
        <v>95329.963418793326</v>
      </c>
      <c r="Q494" s="77">
        <f t="shared" si="92"/>
        <v>12352.607610188714</v>
      </c>
      <c r="R494" s="77">
        <f t="shared" si="92"/>
        <v>6375.0220944731946</v>
      </c>
      <c r="S494" s="77">
        <f t="shared" si="92"/>
        <v>113811.27421987981</v>
      </c>
      <c r="T494" s="77">
        <f t="shared" si="92"/>
        <v>844.04848243164565</v>
      </c>
      <c r="U494" s="77">
        <f t="shared" si="92"/>
        <v>1112.0337502187701</v>
      </c>
      <c r="V494" s="77">
        <f t="shared" si="92"/>
        <v>0</v>
      </c>
      <c r="W494" s="77">
        <f t="shared" si="92"/>
        <v>0</v>
      </c>
      <c r="X494" s="63">
        <f>SUM(X489:X493)</f>
        <v>0</v>
      </c>
      <c r="Y494" s="63">
        <f>SUM(Y489:Y493)</f>
        <v>0</v>
      </c>
      <c r="Z494" s="63">
        <f>SUM(Z489:Z493)</f>
        <v>0</v>
      </c>
      <c r="AA494" s="65">
        <f t="shared" si="90"/>
        <v>5695469.2119991723</v>
      </c>
      <c r="AB494" s="59" t="str">
        <f t="shared" si="91"/>
        <v>ok</v>
      </c>
    </row>
    <row r="495" spans="1:28">
      <c r="F495" s="80"/>
    </row>
    <row r="496" spans="1:28" ht="15">
      <c r="A496" s="66" t="s">
        <v>640</v>
      </c>
      <c r="F496" s="80"/>
    </row>
    <row r="497" spans="1:28">
      <c r="A497" s="69" t="s">
        <v>1113</v>
      </c>
      <c r="C497" s="61" t="s">
        <v>1097</v>
      </c>
      <c r="D497" s="61" t="s">
        <v>558</v>
      </c>
      <c r="E497" s="61" t="s">
        <v>1379</v>
      </c>
      <c r="F497" s="77">
        <f>VLOOKUP(C497,'Functional Assignment'!$C$2:$AP$778,'Functional Assignment'!$X$2,)</f>
        <v>672406.44803047192</v>
      </c>
      <c r="G497" s="77">
        <f>IF(VLOOKUP($E497,$D$6:$AN$1139,3,)=0,0,(VLOOKUP($E497,$D$6:$AN$1139,G$2,)/VLOOKUP($E497,$D$6:$AN$1139,3,))*$F497)</f>
        <v>474752.36232513236</v>
      </c>
      <c r="H497" s="77">
        <f>IF(VLOOKUP($E497,$D$6:$AN$1139,3,)=0,0,(VLOOKUP($E497,$D$6:$AN$1139,H$2,)/VLOOKUP($E497,$D$6:$AN$1139,3,))*$F497)</f>
        <v>79680.519893655583</v>
      </c>
      <c r="I497" s="77">
        <f>IF(VLOOKUP($E497,$D$6:$AN$1139,3,)=0,0,(VLOOKUP($E497,$D$6:$AN$1139,I$2,)/VLOOKUP($E497,$D$6:$AN$1139,3,))*$F497)</f>
        <v>0</v>
      </c>
      <c r="J497" s="77">
        <f>IF(VLOOKUP($E497,$D$6:$AN$1139,3,)=0,0,(VLOOKUP($E497,$D$6:$AN$1139,J$2,)/VLOOKUP($E497,$D$6:$AN$1139,3,))*$F497)</f>
        <v>0</v>
      </c>
      <c r="K497" s="77">
        <f>IF(VLOOKUP($E497,$D$6:$AN$1139,3,)=0,0,(VLOOKUP($E497,$D$6:$AN$1139,K$2,)/VLOOKUP($E497,$D$6:$AN$1139,3,))*$F497)</f>
        <v>73959.963599566036</v>
      </c>
      <c r="L497" s="77">
        <f>IF(VLOOKUP($E497,$D$6:$AN$1139,3,)=0,0,(VLOOKUP($E497,$D$6:$AN$1139,L$2,)/VLOOKUP($E497,$D$6:$AN$1139,3,))*$F497)</f>
        <v>0</v>
      </c>
      <c r="M497" s="77">
        <f>IF(VLOOKUP($E497,$D$6:$AN$1139,3,)=0,0,(VLOOKUP($E497,$D$6:$AN$1139,M$2,)/VLOOKUP($E497,$D$6:$AN$1139,3,))*$F497)</f>
        <v>0</v>
      </c>
      <c r="N497" s="77">
        <f>IF(VLOOKUP($E497,$D$6:$AN$1139,3,)=0,0,(VLOOKUP($E497,$D$6:$AN$1139,N$2,)/VLOOKUP($E497,$D$6:$AN$1139,3,))*$F497)</f>
        <v>0</v>
      </c>
      <c r="O497" s="77">
        <f>IF(VLOOKUP($E497,$D$6:$AN$1139,3,)=0,0,(VLOOKUP($E497,$D$6:$AN$1139,O$2,)/VLOOKUP($E497,$D$6:$AN$1139,3,))*$F497)</f>
        <v>38560.259396136018</v>
      </c>
      <c r="P497" s="77">
        <f>IF(VLOOKUP($E497,$D$6:$AN$1139,3,)=0,0,(VLOOKUP($E497,$D$6:$AN$1139,P$2,)/VLOOKUP($E497,$D$6:$AN$1139,3,))*$F497)</f>
        <v>0</v>
      </c>
      <c r="Q497" s="77">
        <f>IF(VLOOKUP($E497,$D$6:$AN$1139,3,)=0,0,(VLOOKUP($E497,$D$6:$AN$1139,Q$2,)/VLOOKUP($E497,$D$6:$AN$1139,3,))*$F497)</f>
        <v>0</v>
      </c>
      <c r="R497" s="77">
        <f>IF(VLOOKUP($E497,$D$6:$AN$1139,3,)=0,0,(VLOOKUP($E497,$D$6:$AN$1139,R$2,)/VLOOKUP($E497,$D$6:$AN$1139,3,))*$F497)</f>
        <v>0</v>
      </c>
      <c r="S497" s="77">
        <f>IF(VLOOKUP($E497,$D$6:$AN$1139,3,)=0,0,(VLOOKUP($E497,$D$6:$AN$1139,S$2,)/VLOOKUP($E497,$D$6:$AN$1139,3,))*$F497)</f>
        <v>5243.7319083855837</v>
      </c>
      <c r="T497" s="77">
        <f>IF(VLOOKUP($E497,$D$6:$AN$1139,3,)=0,0,(VLOOKUP($E497,$D$6:$AN$1139,T$2,)/VLOOKUP($E497,$D$6:$AN$1139,3,))*$F497)</f>
        <v>151.68939710378567</v>
      </c>
      <c r="U497" s="77">
        <f>IF(VLOOKUP($E497,$D$6:$AN$1139,3,)=0,0,(VLOOKUP($E497,$D$6:$AN$1139,U$2,)/VLOOKUP($E497,$D$6:$AN$1139,3,))*$F497)</f>
        <v>57.921510492676411</v>
      </c>
      <c r="V497" s="77">
        <f>IF(VLOOKUP($E497,$D$6:$AN$1139,3,)=0,0,(VLOOKUP($E497,$D$6:$AN$1139,V$2,)/VLOOKUP($E497,$D$6:$AN$1139,3,))*$F497)</f>
        <v>0</v>
      </c>
      <c r="W497" s="77">
        <f>IF(VLOOKUP($E497,$D$6:$AN$1139,3,)=0,0,(VLOOKUP($E497,$D$6:$AN$1139,W$2,)/VLOOKUP($E497,$D$6:$AN$1139,3,))*$F497)</f>
        <v>0</v>
      </c>
      <c r="X497" s="63">
        <f>IF(VLOOKUP($E497,$D$6:$AN$1139,3,)=0,0,(VLOOKUP($E497,$D$6:$AN$1139,X$2,)/VLOOKUP($E497,$D$6:$AN$1139,3,))*$F497)</f>
        <v>0</v>
      </c>
      <c r="Y497" s="63">
        <f>IF(VLOOKUP($E497,$D$6:$AN$1139,3,)=0,0,(VLOOKUP($E497,$D$6:$AN$1139,Y$2,)/VLOOKUP($E497,$D$6:$AN$1139,3,))*$F497)</f>
        <v>0</v>
      </c>
      <c r="Z497" s="63">
        <f>IF(VLOOKUP($E497,$D$6:$AN$1139,3,)=0,0,(VLOOKUP($E497,$D$6:$AN$1139,Z$2,)/VLOOKUP($E497,$D$6:$AN$1139,3,))*$F497)</f>
        <v>0</v>
      </c>
      <c r="AA497" s="65">
        <f>SUM(G497:Z497)</f>
        <v>672406.44803047192</v>
      </c>
      <c r="AB497" s="59" t="str">
        <f>IF(ABS(F497-AA497)&lt;0.01,"ok","err")</f>
        <v>ok</v>
      </c>
    </row>
    <row r="498" spans="1:28">
      <c r="A498" s="69" t="s">
        <v>1116</v>
      </c>
      <c r="C498" s="61" t="s">
        <v>1097</v>
      </c>
      <c r="D498" s="61" t="s">
        <v>559</v>
      </c>
      <c r="E498" s="61" t="s">
        <v>1377</v>
      </c>
      <c r="F498" s="80">
        <f>VLOOKUP(C498,'Functional Assignment'!$C$2:$AP$778,'Functional Assignment'!$Y$2,)</f>
        <v>510296.07665196335</v>
      </c>
      <c r="G498" s="80">
        <f>IF(VLOOKUP($E498,$D$6:$AN$1139,3,)=0,0,(VLOOKUP($E498,$D$6:$AN$1139,G$2,)/VLOOKUP($E498,$D$6:$AN$1139,3,))*$F498)</f>
        <v>439226.4095038696</v>
      </c>
      <c r="H498" s="80">
        <f>IF(VLOOKUP($E498,$D$6:$AN$1139,3,)=0,0,(VLOOKUP($E498,$D$6:$AN$1139,H$2,)/VLOOKUP($E498,$D$6:$AN$1139,3,))*$F498)</f>
        <v>54183.584493623064</v>
      </c>
      <c r="I498" s="80">
        <f>IF(VLOOKUP($E498,$D$6:$AN$1139,3,)=0,0,(VLOOKUP($E498,$D$6:$AN$1139,I$2,)/VLOOKUP($E498,$D$6:$AN$1139,3,))*$F498)</f>
        <v>0</v>
      </c>
      <c r="J498" s="80">
        <f>IF(VLOOKUP($E498,$D$6:$AN$1139,3,)=0,0,(VLOOKUP($E498,$D$6:$AN$1139,J$2,)/VLOOKUP($E498,$D$6:$AN$1139,3,))*$F498)</f>
        <v>0</v>
      </c>
      <c r="K498" s="80">
        <f>IF(VLOOKUP($E498,$D$6:$AN$1139,3,)=0,0,(VLOOKUP($E498,$D$6:$AN$1139,K$2,)/VLOOKUP($E498,$D$6:$AN$1139,3,))*$F498)</f>
        <v>3396.383439697815</v>
      </c>
      <c r="L498" s="80">
        <f>IF(VLOOKUP($E498,$D$6:$AN$1139,3,)=0,0,(VLOOKUP($E498,$D$6:$AN$1139,L$2,)/VLOOKUP($E498,$D$6:$AN$1139,3,))*$F498)</f>
        <v>0</v>
      </c>
      <c r="M498" s="80">
        <f>IF(VLOOKUP($E498,$D$6:$AN$1139,3,)=0,0,(VLOOKUP($E498,$D$6:$AN$1139,M$2,)/VLOOKUP($E498,$D$6:$AN$1139,3,))*$F498)</f>
        <v>0</v>
      </c>
      <c r="N498" s="80">
        <f>IF(VLOOKUP($E498,$D$6:$AN$1139,3,)=0,0,(VLOOKUP($E498,$D$6:$AN$1139,N$2,)/VLOOKUP($E498,$D$6:$AN$1139,3,))*$F498)</f>
        <v>0</v>
      </c>
      <c r="O498" s="80">
        <f>IF(VLOOKUP($E498,$D$6:$AN$1139,3,)=0,0,(VLOOKUP($E498,$D$6:$AN$1139,O$2,)/VLOOKUP($E498,$D$6:$AN$1139,3,))*$F498)</f>
        <v>387.77048154899637</v>
      </c>
      <c r="P498" s="80">
        <f>IF(VLOOKUP($E498,$D$6:$AN$1139,3,)=0,0,(VLOOKUP($E498,$D$6:$AN$1139,P$2,)/VLOOKUP($E498,$D$6:$AN$1139,3,))*$F498)</f>
        <v>0</v>
      </c>
      <c r="Q498" s="80">
        <f>IF(VLOOKUP($E498,$D$6:$AN$1139,3,)=0,0,(VLOOKUP($E498,$D$6:$AN$1139,Q$2,)/VLOOKUP($E498,$D$6:$AN$1139,3,))*$F498)</f>
        <v>0</v>
      </c>
      <c r="R498" s="80">
        <f>IF(VLOOKUP($E498,$D$6:$AN$1139,3,)=0,0,(VLOOKUP($E498,$D$6:$AN$1139,R$2,)/VLOOKUP($E498,$D$6:$AN$1139,3,))*$F498)</f>
        <v>0</v>
      </c>
      <c r="S498" s="80">
        <f>IF(VLOOKUP($E498,$D$6:$AN$1139,3,)=0,0,(VLOOKUP($E498,$D$6:$AN$1139,S$2,)/VLOOKUP($E498,$D$6:$AN$1139,3,))*$F498)</f>
        <v>12958.700019238266</v>
      </c>
      <c r="T498" s="80">
        <f>IF(VLOOKUP($E498,$D$6:$AN$1139,3,)=0,0,(VLOOKUP($E498,$D$6:$AN$1139,T$2,)/VLOOKUP($E498,$D$6:$AN$1139,3,))*$F498)</f>
        <v>21.059075760363243</v>
      </c>
      <c r="U498" s="80">
        <f>IF(VLOOKUP($E498,$D$6:$AN$1139,3,)=0,0,(VLOOKUP($E498,$D$6:$AN$1139,U$2,)/VLOOKUP($E498,$D$6:$AN$1139,3,))*$F498)</f>
        <v>122.16963822518422</v>
      </c>
      <c r="V498" s="80">
        <f>IF(VLOOKUP($E498,$D$6:$AN$1139,3,)=0,0,(VLOOKUP($E498,$D$6:$AN$1139,V$2,)/VLOOKUP($E498,$D$6:$AN$1139,3,))*$F498)</f>
        <v>0</v>
      </c>
      <c r="W498" s="80">
        <f>IF(VLOOKUP($E498,$D$6:$AN$1139,3,)=0,0,(VLOOKUP($E498,$D$6:$AN$1139,W$2,)/VLOOKUP($E498,$D$6:$AN$1139,3,))*$F498)</f>
        <v>0</v>
      </c>
      <c r="X498" s="64">
        <f>IF(VLOOKUP($E498,$D$6:$AN$1139,3,)=0,0,(VLOOKUP($E498,$D$6:$AN$1139,X$2,)/VLOOKUP($E498,$D$6:$AN$1139,3,))*$F498)</f>
        <v>0</v>
      </c>
      <c r="Y498" s="64">
        <f>IF(VLOOKUP($E498,$D$6:$AN$1139,3,)=0,0,(VLOOKUP($E498,$D$6:$AN$1139,Y$2,)/VLOOKUP($E498,$D$6:$AN$1139,3,))*$F498)</f>
        <v>0</v>
      </c>
      <c r="Z498" s="64">
        <f>IF(VLOOKUP($E498,$D$6:$AN$1139,3,)=0,0,(VLOOKUP($E498,$D$6:$AN$1139,Z$2,)/VLOOKUP($E498,$D$6:$AN$1139,3,))*$F498)</f>
        <v>0</v>
      </c>
      <c r="AA498" s="64">
        <f>SUM(G498:Z498)</f>
        <v>510296.07665196323</v>
      </c>
      <c r="AB498" s="59" t="str">
        <f>IF(ABS(F498-AA498)&lt;0.01,"ok","err")</f>
        <v>ok</v>
      </c>
    </row>
    <row r="499" spans="1:28">
      <c r="A499" s="61" t="s">
        <v>721</v>
      </c>
      <c r="D499" s="61" t="s">
        <v>560</v>
      </c>
      <c r="F499" s="77">
        <f>F497+F498</f>
        <v>1182702.5246824352</v>
      </c>
      <c r="G499" s="77">
        <f t="shared" ref="G499:W499" si="93">G497+G498</f>
        <v>913978.77182900195</v>
      </c>
      <c r="H499" s="77">
        <f t="shared" si="93"/>
        <v>133864.10438727864</v>
      </c>
      <c r="I499" s="77">
        <f t="shared" si="93"/>
        <v>0</v>
      </c>
      <c r="J499" s="77">
        <f t="shared" si="93"/>
        <v>0</v>
      </c>
      <c r="K499" s="77">
        <f t="shared" si="93"/>
        <v>77356.347039263856</v>
      </c>
      <c r="L499" s="77">
        <f t="shared" si="93"/>
        <v>0</v>
      </c>
      <c r="M499" s="77">
        <f t="shared" si="93"/>
        <v>0</v>
      </c>
      <c r="N499" s="77">
        <f t="shared" si="93"/>
        <v>0</v>
      </c>
      <c r="O499" s="77">
        <f>O497+O498</f>
        <v>38948.029877685018</v>
      </c>
      <c r="P499" s="77">
        <f t="shared" si="93"/>
        <v>0</v>
      </c>
      <c r="Q499" s="77">
        <f t="shared" si="93"/>
        <v>0</v>
      </c>
      <c r="R499" s="77">
        <f t="shared" si="93"/>
        <v>0</v>
      </c>
      <c r="S499" s="77">
        <f t="shared" si="93"/>
        <v>18202.431927623849</v>
      </c>
      <c r="T499" s="77">
        <f t="shared" si="93"/>
        <v>172.74847286414891</v>
      </c>
      <c r="U499" s="77">
        <f t="shared" si="93"/>
        <v>180.09114871786062</v>
      </c>
      <c r="V499" s="77">
        <f t="shared" si="93"/>
        <v>0</v>
      </c>
      <c r="W499" s="77">
        <f t="shared" si="93"/>
        <v>0</v>
      </c>
      <c r="X499" s="63">
        <f>X497+X498</f>
        <v>0</v>
      </c>
      <c r="Y499" s="63">
        <f>Y497+Y498</f>
        <v>0</v>
      </c>
      <c r="Z499" s="63">
        <f>Z497+Z498</f>
        <v>0</v>
      </c>
      <c r="AA499" s="65">
        <f>SUM(G499:Z499)</f>
        <v>1182702.5246824352</v>
      </c>
      <c r="AB499" s="59" t="str">
        <f>IF(ABS(F499-AA499)&lt;0.01,"ok","err")</f>
        <v>ok</v>
      </c>
    </row>
    <row r="500" spans="1:28">
      <c r="F500" s="80"/>
    </row>
    <row r="501" spans="1:28" ht="15">
      <c r="A501" s="66" t="s">
        <v>356</v>
      </c>
      <c r="F501" s="80"/>
    </row>
    <row r="502" spans="1:28">
      <c r="A502" s="69" t="s">
        <v>1116</v>
      </c>
      <c r="C502" s="61" t="s">
        <v>1097</v>
      </c>
      <c r="D502" s="61" t="s">
        <v>561</v>
      </c>
      <c r="E502" s="61" t="s">
        <v>1118</v>
      </c>
      <c r="F502" s="77">
        <f>VLOOKUP(C502,'Functional Assignment'!$C$2:$AP$778,'Functional Assignment'!$Z$2,)</f>
        <v>242170.12239850126</v>
      </c>
      <c r="G502" s="77">
        <f>IF(VLOOKUP($E502,$D$6:$AN$1139,3,)=0,0,(VLOOKUP($E502,$D$6:$AN$1139,G$2,)/VLOOKUP($E502,$D$6:$AN$1139,3,))*$F502)</f>
        <v>195509.83106799019</v>
      </c>
      <c r="H502" s="77">
        <f>IF(VLOOKUP($E502,$D$6:$AN$1139,3,)=0,0,(VLOOKUP($E502,$D$6:$AN$1139,H$2,)/VLOOKUP($E502,$D$6:$AN$1139,3,))*$F502)</f>
        <v>41746.176775673142</v>
      </c>
      <c r="I502" s="77">
        <f>IF(VLOOKUP($E502,$D$6:$AN$1139,3,)=0,0,(VLOOKUP($E502,$D$6:$AN$1139,I$2,)/VLOOKUP($E502,$D$6:$AN$1139,3,))*$F502)</f>
        <v>0</v>
      </c>
      <c r="J502" s="77">
        <f>IF(VLOOKUP($E502,$D$6:$AN$1139,3,)=0,0,(VLOOKUP($E502,$D$6:$AN$1139,J$2,)/VLOOKUP($E502,$D$6:$AN$1139,3,))*$F502)</f>
        <v>0</v>
      </c>
      <c r="K502" s="77">
        <f>IF(VLOOKUP($E502,$D$6:$AN$1139,3,)=0,0,(VLOOKUP($E502,$D$6:$AN$1139,K$2,)/VLOOKUP($E502,$D$6:$AN$1139,3,))*$F502)</f>
        <v>4176.602523660471</v>
      </c>
      <c r="L502" s="77">
        <f>IF(VLOOKUP($E502,$D$6:$AN$1139,3,)=0,0,(VLOOKUP($E502,$D$6:$AN$1139,L$2,)/VLOOKUP($E502,$D$6:$AN$1139,3,))*$F502)</f>
        <v>0</v>
      </c>
      <c r="M502" s="77">
        <f>IF(VLOOKUP($E502,$D$6:$AN$1139,3,)=0,0,(VLOOKUP($E502,$D$6:$AN$1139,M$2,)/VLOOKUP($E502,$D$6:$AN$1139,3,))*$F502)</f>
        <v>0</v>
      </c>
      <c r="N502" s="77">
        <f>IF(VLOOKUP($E502,$D$6:$AN$1139,3,)=0,0,(VLOOKUP($E502,$D$6:$AN$1139,N$2,)/VLOOKUP($E502,$D$6:$AN$1139,3,))*$F502)</f>
        <v>0</v>
      </c>
      <c r="O502" s="77">
        <f>IF(VLOOKUP($E502,$D$6:$AN$1139,3,)=0,0,(VLOOKUP($E502,$D$6:$AN$1139,O$2,)/VLOOKUP($E502,$D$6:$AN$1139,3,))*$F502)</f>
        <v>737.51203117746763</v>
      </c>
      <c r="P502" s="77">
        <f>IF(VLOOKUP($E502,$D$6:$AN$1139,3,)=0,0,(VLOOKUP($E502,$D$6:$AN$1139,P$2,)/VLOOKUP($E502,$D$6:$AN$1139,3,))*$F502)</f>
        <v>0</v>
      </c>
      <c r="Q502" s="77">
        <f>IF(VLOOKUP($E502,$D$6:$AN$1139,3,)=0,0,(VLOOKUP($E502,$D$6:$AN$1139,Q$2,)/VLOOKUP($E502,$D$6:$AN$1139,3,))*$F502)</f>
        <v>0</v>
      </c>
      <c r="R502" s="77">
        <f>IF(VLOOKUP($E502,$D$6:$AN$1139,3,)=0,0,(VLOOKUP($E502,$D$6:$AN$1139,R$2,)/VLOOKUP($E502,$D$6:$AN$1139,3,))*$F502)</f>
        <v>0</v>
      </c>
      <c r="S502" s="77">
        <f>IF(VLOOKUP($E502,$D$6:$AN$1139,3,)=0,0,(VLOOKUP($E502,$D$6:$AN$1139,S$2,)/VLOOKUP($E502,$D$6:$AN$1139,3,))*$F502)</f>
        <v>0</v>
      </c>
      <c r="T502" s="77">
        <f>IF(VLOOKUP($E502,$D$6:$AN$1139,3,)=0,0,(VLOOKUP($E502,$D$6:$AN$1139,T$2,)/VLOOKUP($E502,$D$6:$AN$1139,3,))*$F502)</f>
        <v>0</v>
      </c>
      <c r="U502" s="77">
        <f>IF(VLOOKUP($E502,$D$6:$AN$1139,3,)=0,0,(VLOOKUP($E502,$D$6:$AN$1139,U$2,)/VLOOKUP($E502,$D$6:$AN$1139,3,))*$F502)</f>
        <v>0</v>
      </c>
      <c r="V502" s="77">
        <f>IF(VLOOKUP($E502,$D$6:$AN$1139,3,)=0,0,(VLOOKUP($E502,$D$6:$AN$1139,V$2,)/VLOOKUP($E502,$D$6:$AN$1139,3,))*$F502)</f>
        <v>0</v>
      </c>
      <c r="W502" s="77">
        <f>IF(VLOOKUP($E502,$D$6:$AN$1139,3,)=0,0,(VLOOKUP($E502,$D$6:$AN$1139,W$2,)/VLOOKUP($E502,$D$6:$AN$1139,3,))*$F502)</f>
        <v>0</v>
      </c>
      <c r="X502" s="63">
        <f>IF(VLOOKUP($E502,$D$6:$AN$1139,3,)=0,0,(VLOOKUP($E502,$D$6:$AN$1139,X$2,)/VLOOKUP($E502,$D$6:$AN$1139,3,))*$F502)</f>
        <v>0</v>
      </c>
      <c r="Y502" s="63">
        <f>IF(VLOOKUP($E502,$D$6:$AN$1139,3,)=0,0,(VLOOKUP($E502,$D$6:$AN$1139,Y$2,)/VLOOKUP($E502,$D$6:$AN$1139,3,))*$F502)</f>
        <v>0</v>
      </c>
      <c r="Z502" s="63">
        <f>IF(VLOOKUP($E502,$D$6:$AN$1139,3,)=0,0,(VLOOKUP($E502,$D$6:$AN$1139,Z$2,)/VLOOKUP($E502,$D$6:$AN$1139,3,))*$F502)</f>
        <v>0</v>
      </c>
      <c r="AA502" s="65">
        <f>SUM(G502:Z502)</f>
        <v>242170.12239850126</v>
      </c>
      <c r="AB502" s="59" t="str">
        <f>IF(ABS(F502-AA502)&lt;0.01,"ok","err")</f>
        <v>ok</v>
      </c>
    </row>
    <row r="503" spans="1:28">
      <c r="F503" s="80"/>
    </row>
    <row r="504" spans="1:28" ht="15">
      <c r="A504" s="66" t="s">
        <v>355</v>
      </c>
      <c r="F504" s="80"/>
    </row>
    <row r="505" spans="1:28">
      <c r="A505" s="69" t="s">
        <v>1116</v>
      </c>
      <c r="C505" s="61" t="s">
        <v>1097</v>
      </c>
      <c r="D505" s="61" t="s">
        <v>562</v>
      </c>
      <c r="E505" s="61" t="s">
        <v>1119</v>
      </c>
      <c r="F505" s="77">
        <f>VLOOKUP(C505,'Functional Assignment'!$C$2:$AP$778,'Functional Assignment'!$AA$2,)</f>
        <v>319826.03683591523</v>
      </c>
      <c r="G505" s="77">
        <f>IF(VLOOKUP($E505,$D$6:$AN$1139,3,)=0,0,(VLOOKUP($E505,$D$6:$AN$1139,G$2,)/VLOOKUP($E505,$D$6:$AN$1139,3,))*$F505)</f>
        <v>219093.78402467075</v>
      </c>
      <c r="H505" s="77">
        <f>IF(VLOOKUP($E505,$D$6:$AN$1139,3,)=0,0,(VLOOKUP($E505,$D$6:$AN$1139,H$2,)/VLOOKUP($E505,$D$6:$AN$1139,3,))*$F505)</f>
        <v>71707.077887743304</v>
      </c>
      <c r="I505" s="77">
        <f>IF(VLOOKUP($E505,$D$6:$AN$1139,3,)=0,0,(VLOOKUP($E505,$D$6:$AN$1139,I$2,)/VLOOKUP($E505,$D$6:$AN$1139,3,))*$F505)</f>
        <v>0</v>
      </c>
      <c r="J505" s="77">
        <f>IF(VLOOKUP($E505,$D$6:$AN$1139,3,)=0,0,(VLOOKUP($E505,$D$6:$AN$1139,J$2,)/VLOOKUP($E505,$D$6:$AN$1139,3,))*$F505)</f>
        <v>2602.5837820995766</v>
      </c>
      <c r="K505" s="77">
        <f>IF(VLOOKUP($E505,$D$6:$AN$1139,3,)=0,0,(VLOOKUP($E505,$D$6:$AN$1139,K$2,)/VLOOKUP($E505,$D$6:$AN$1139,3,))*$F505)</f>
        <v>16877.831129412458</v>
      </c>
      <c r="L505" s="77">
        <f>IF(VLOOKUP($E505,$D$6:$AN$1139,3,)=0,0,(VLOOKUP($E505,$D$6:$AN$1139,L$2,)/VLOOKUP($E505,$D$6:$AN$1139,3,))*$F505)</f>
        <v>0</v>
      </c>
      <c r="M505" s="77">
        <f>IF(VLOOKUP($E505,$D$6:$AN$1139,3,)=0,0,(VLOOKUP($E505,$D$6:$AN$1139,M$2,)/VLOOKUP($E505,$D$6:$AN$1139,3,))*$F505)</f>
        <v>0</v>
      </c>
      <c r="N505" s="77">
        <f>IF(VLOOKUP($E505,$D$6:$AN$1139,3,)=0,0,(VLOOKUP($E505,$D$6:$AN$1139,N$2,)/VLOOKUP($E505,$D$6:$AN$1139,3,))*$F505)</f>
        <v>3738.5794933693392</v>
      </c>
      <c r="O505" s="77">
        <f>IF(VLOOKUP($E505,$D$6:$AN$1139,3,)=0,0,(VLOOKUP($E505,$D$6:$AN$1139,O$2,)/VLOOKUP($E505,$D$6:$AN$1139,3,))*$F505)</f>
        <v>2116.1990730726916</v>
      </c>
      <c r="P505" s="77">
        <f>IF(VLOOKUP($E505,$D$6:$AN$1139,3,)=0,0,(VLOOKUP($E505,$D$6:$AN$1139,P$2,)/VLOOKUP($E505,$D$6:$AN$1139,3,))*$F505)</f>
        <v>2944.7054768305293</v>
      </c>
      <c r="Q505" s="77">
        <f>IF(VLOOKUP($E505,$D$6:$AN$1139,3,)=0,0,(VLOOKUP($E505,$D$6:$AN$1139,Q$2,)/VLOOKUP($E505,$D$6:$AN$1139,3,))*$F505)</f>
        <v>34.090390517045641</v>
      </c>
      <c r="R505" s="77">
        <f>IF(VLOOKUP($E505,$D$6:$AN$1139,3,)=0,0,(VLOOKUP($E505,$D$6:$AN$1139,R$2,)/VLOOKUP($E505,$D$6:$AN$1139,3,))*$F505)</f>
        <v>68.180781034091282</v>
      </c>
      <c r="S505" s="77">
        <f>IF(VLOOKUP($E505,$D$6:$AN$1139,3,)=0,0,(VLOOKUP($E505,$D$6:$AN$1139,S$2,)/VLOOKUP($E505,$D$6:$AN$1139,3,))*$F505)</f>
        <v>0</v>
      </c>
      <c r="T505" s="77">
        <f>IF(VLOOKUP($E505,$D$6:$AN$1139,3,)=0,0,(VLOOKUP($E505,$D$6:$AN$1139,T$2,)/VLOOKUP($E505,$D$6:$AN$1139,3,))*$F505)</f>
        <v>94.54170439001345</v>
      </c>
      <c r="U505" s="77">
        <f>IF(VLOOKUP($E505,$D$6:$AN$1139,3,)=0,0,(VLOOKUP($E505,$D$6:$AN$1139,U$2,)/VLOOKUP($E505,$D$6:$AN$1139,3,))*$F505)</f>
        <v>548.46309277539865</v>
      </c>
      <c r="V505" s="77">
        <f>IF(VLOOKUP($E505,$D$6:$AN$1139,3,)=0,0,(VLOOKUP($E505,$D$6:$AN$1139,V$2,)/VLOOKUP($E505,$D$6:$AN$1139,3,))*$F505)</f>
        <v>0</v>
      </c>
      <c r="W505" s="77">
        <f>IF(VLOOKUP($E505,$D$6:$AN$1139,3,)=0,0,(VLOOKUP($E505,$D$6:$AN$1139,W$2,)/VLOOKUP($E505,$D$6:$AN$1139,3,))*$F505)</f>
        <v>0</v>
      </c>
      <c r="X505" s="63">
        <f>IF(VLOOKUP($E505,$D$6:$AN$1139,3,)=0,0,(VLOOKUP($E505,$D$6:$AN$1139,X$2,)/VLOOKUP($E505,$D$6:$AN$1139,3,))*$F505)</f>
        <v>0</v>
      </c>
      <c r="Y505" s="63">
        <f>IF(VLOOKUP($E505,$D$6:$AN$1139,3,)=0,0,(VLOOKUP($E505,$D$6:$AN$1139,Y$2,)/VLOOKUP($E505,$D$6:$AN$1139,3,))*$F505)</f>
        <v>0</v>
      </c>
      <c r="Z505" s="63">
        <f>IF(VLOOKUP($E505,$D$6:$AN$1139,3,)=0,0,(VLOOKUP($E505,$D$6:$AN$1139,Z$2,)/VLOOKUP($E505,$D$6:$AN$1139,3,))*$F505)</f>
        <v>0</v>
      </c>
      <c r="AA505" s="65">
        <f>SUM(G505:Z505)</f>
        <v>319826.03683591523</v>
      </c>
      <c r="AB505" s="59" t="str">
        <f>IF(ABS(F505-AA505)&lt;0.01,"ok","err")</f>
        <v>ok</v>
      </c>
    </row>
    <row r="506" spans="1:28"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63"/>
      <c r="Y506" s="63"/>
      <c r="Z506" s="63"/>
      <c r="AA506" s="65"/>
    </row>
    <row r="507" spans="1:28" ht="15">
      <c r="A507" s="66" t="s">
        <v>376</v>
      </c>
      <c r="F507" s="80"/>
    </row>
    <row r="508" spans="1:28">
      <c r="A508" s="69" t="s">
        <v>1116</v>
      </c>
      <c r="C508" s="61" t="s">
        <v>1097</v>
      </c>
      <c r="D508" s="61" t="s">
        <v>563</v>
      </c>
      <c r="E508" s="61" t="s">
        <v>1120</v>
      </c>
      <c r="F508" s="77">
        <f>VLOOKUP(C508,'Functional Assignment'!$C$2:$AP$778,'Functional Assignment'!$AB$2,)</f>
        <v>754096.30996026448</v>
      </c>
      <c r="G508" s="77">
        <f>IF(VLOOKUP($E508,$D$6:$AN$1139,3,)=0,0,(VLOOKUP($E508,$D$6:$AN$1139,G$2,)/VLOOKUP($E508,$D$6:$AN$1139,3,))*$F508)</f>
        <v>0</v>
      </c>
      <c r="H508" s="77">
        <f>IF(VLOOKUP($E508,$D$6:$AN$1139,3,)=0,0,(VLOOKUP($E508,$D$6:$AN$1139,H$2,)/VLOOKUP($E508,$D$6:$AN$1139,3,))*$F508)</f>
        <v>0</v>
      </c>
      <c r="I508" s="77">
        <f>IF(VLOOKUP($E508,$D$6:$AN$1139,3,)=0,0,(VLOOKUP($E508,$D$6:$AN$1139,I$2,)/VLOOKUP($E508,$D$6:$AN$1139,3,))*$F508)</f>
        <v>0</v>
      </c>
      <c r="J508" s="77">
        <f>IF(VLOOKUP($E508,$D$6:$AN$1139,3,)=0,0,(VLOOKUP($E508,$D$6:$AN$1139,J$2,)/VLOOKUP($E508,$D$6:$AN$1139,3,))*$F508)</f>
        <v>0</v>
      </c>
      <c r="K508" s="77">
        <f>IF(VLOOKUP($E508,$D$6:$AN$1139,3,)=0,0,(VLOOKUP($E508,$D$6:$AN$1139,K$2,)/VLOOKUP($E508,$D$6:$AN$1139,3,))*$F508)</f>
        <v>0</v>
      </c>
      <c r="L508" s="77">
        <f>IF(VLOOKUP($E508,$D$6:$AN$1139,3,)=0,0,(VLOOKUP($E508,$D$6:$AN$1139,L$2,)/VLOOKUP($E508,$D$6:$AN$1139,3,))*$F508)</f>
        <v>0</v>
      </c>
      <c r="M508" s="77">
        <f>IF(VLOOKUP($E508,$D$6:$AN$1139,3,)=0,0,(VLOOKUP($E508,$D$6:$AN$1139,M$2,)/VLOOKUP($E508,$D$6:$AN$1139,3,))*$F508)</f>
        <v>0</v>
      </c>
      <c r="N508" s="77">
        <f>IF(VLOOKUP($E508,$D$6:$AN$1139,3,)=0,0,(VLOOKUP($E508,$D$6:$AN$1139,N$2,)/VLOOKUP($E508,$D$6:$AN$1139,3,))*$F508)</f>
        <v>0</v>
      </c>
      <c r="O508" s="77">
        <f>IF(VLOOKUP($E508,$D$6:$AN$1139,3,)=0,0,(VLOOKUP($E508,$D$6:$AN$1139,O$2,)/VLOOKUP($E508,$D$6:$AN$1139,3,))*$F508)</f>
        <v>0</v>
      </c>
      <c r="P508" s="77">
        <f>IF(VLOOKUP($E508,$D$6:$AN$1139,3,)=0,0,(VLOOKUP($E508,$D$6:$AN$1139,P$2,)/VLOOKUP($E508,$D$6:$AN$1139,3,))*$F508)</f>
        <v>0</v>
      </c>
      <c r="Q508" s="77">
        <f>IF(VLOOKUP($E508,$D$6:$AN$1139,3,)=0,0,(VLOOKUP($E508,$D$6:$AN$1139,Q$2,)/VLOOKUP($E508,$D$6:$AN$1139,3,))*$F508)</f>
        <v>0</v>
      </c>
      <c r="R508" s="77">
        <f>IF(VLOOKUP($E508,$D$6:$AN$1139,3,)=0,0,(VLOOKUP($E508,$D$6:$AN$1139,R$2,)/VLOOKUP($E508,$D$6:$AN$1139,3,))*$F508)</f>
        <v>0</v>
      </c>
      <c r="S508" s="77">
        <f>IF(VLOOKUP($E508,$D$6:$AN$1139,3,)=0,0,(VLOOKUP($E508,$D$6:$AN$1139,S$2,)/VLOOKUP($E508,$D$6:$AN$1139,3,))*$F508)</f>
        <v>754096.30996026448</v>
      </c>
      <c r="T508" s="77">
        <f>IF(VLOOKUP($E508,$D$6:$AN$1139,3,)=0,0,(VLOOKUP($E508,$D$6:$AN$1139,T$2,)/VLOOKUP($E508,$D$6:$AN$1139,3,))*$F508)</f>
        <v>0</v>
      </c>
      <c r="U508" s="77">
        <f>IF(VLOOKUP($E508,$D$6:$AN$1139,3,)=0,0,(VLOOKUP($E508,$D$6:$AN$1139,U$2,)/VLOOKUP($E508,$D$6:$AN$1139,3,))*$F508)</f>
        <v>0</v>
      </c>
      <c r="V508" s="77">
        <f>IF(VLOOKUP($E508,$D$6:$AN$1139,3,)=0,0,(VLOOKUP($E508,$D$6:$AN$1139,V$2,)/VLOOKUP($E508,$D$6:$AN$1139,3,))*$F508)</f>
        <v>0</v>
      </c>
      <c r="W508" s="77">
        <f>IF(VLOOKUP($E508,$D$6:$AN$1139,3,)=0,0,(VLOOKUP($E508,$D$6:$AN$1139,W$2,)/VLOOKUP($E508,$D$6:$AN$1139,3,))*$F508)</f>
        <v>0</v>
      </c>
      <c r="X508" s="63">
        <f>IF(VLOOKUP($E508,$D$6:$AN$1139,3,)=0,0,(VLOOKUP($E508,$D$6:$AN$1139,X$2,)/VLOOKUP($E508,$D$6:$AN$1139,3,))*$F508)</f>
        <v>0</v>
      </c>
      <c r="Y508" s="63">
        <f>IF(VLOOKUP($E508,$D$6:$AN$1139,3,)=0,0,(VLOOKUP($E508,$D$6:$AN$1139,Y$2,)/VLOOKUP($E508,$D$6:$AN$1139,3,))*$F508)</f>
        <v>0</v>
      </c>
      <c r="Z508" s="63">
        <f>IF(VLOOKUP($E508,$D$6:$AN$1139,3,)=0,0,(VLOOKUP($E508,$D$6:$AN$1139,Z$2,)/VLOOKUP($E508,$D$6:$AN$1139,3,))*$F508)</f>
        <v>0</v>
      </c>
      <c r="AA508" s="65">
        <f>SUM(G508:Z508)</f>
        <v>754096.30996026448</v>
      </c>
      <c r="AB508" s="59" t="str">
        <f>IF(ABS(F508-AA508)&lt;0.01,"ok","err")</f>
        <v>ok</v>
      </c>
    </row>
    <row r="509" spans="1:28"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63"/>
      <c r="Y509" s="63"/>
      <c r="Z509" s="63"/>
      <c r="AA509" s="65"/>
    </row>
    <row r="510" spans="1:28" ht="15">
      <c r="A510" s="66" t="s">
        <v>1047</v>
      </c>
      <c r="F510" s="80"/>
    </row>
    <row r="511" spans="1:28">
      <c r="A511" s="69" t="s">
        <v>1116</v>
      </c>
      <c r="C511" s="61" t="s">
        <v>1097</v>
      </c>
      <c r="D511" s="61" t="s">
        <v>564</v>
      </c>
      <c r="E511" s="61" t="s">
        <v>1121</v>
      </c>
      <c r="F511" s="77">
        <f>VLOOKUP(C511,'Functional Assignment'!$C$2:$AP$778,'Functional Assignment'!$AC$2,)</f>
        <v>0</v>
      </c>
      <c r="G511" s="77">
        <f>IF(VLOOKUP($E511,$D$6:$AN$1139,3,)=0,0,(VLOOKUP($E511,$D$6:$AN$1139,G$2,)/VLOOKUP($E511,$D$6:$AN$1139,3,))*$F511)</f>
        <v>0</v>
      </c>
      <c r="H511" s="77">
        <f>IF(VLOOKUP($E511,$D$6:$AN$1139,3,)=0,0,(VLOOKUP($E511,$D$6:$AN$1139,H$2,)/VLOOKUP($E511,$D$6:$AN$1139,3,))*$F511)</f>
        <v>0</v>
      </c>
      <c r="I511" s="77">
        <f>IF(VLOOKUP($E511,$D$6:$AN$1139,3,)=0,0,(VLOOKUP($E511,$D$6:$AN$1139,I$2,)/VLOOKUP($E511,$D$6:$AN$1139,3,))*$F511)</f>
        <v>0</v>
      </c>
      <c r="J511" s="77">
        <f>IF(VLOOKUP($E511,$D$6:$AN$1139,3,)=0,0,(VLOOKUP($E511,$D$6:$AN$1139,J$2,)/VLOOKUP($E511,$D$6:$AN$1139,3,))*$F511)</f>
        <v>0</v>
      </c>
      <c r="K511" s="77">
        <f>IF(VLOOKUP($E511,$D$6:$AN$1139,3,)=0,0,(VLOOKUP($E511,$D$6:$AN$1139,K$2,)/VLOOKUP($E511,$D$6:$AN$1139,3,))*$F511)</f>
        <v>0</v>
      </c>
      <c r="L511" s="77">
        <f>IF(VLOOKUP($E511,$D$6:$AN$1139,3,)=0,0,(VLOOKUP($E511,$D$6:$AN$1139,L$2,)/VLOOKUP($E511,$D$6:$AN$1139,3,))*$F511)</f>
        <v>0</v>
      </c>
      <c r="M511" s="77">
        <f>IF(VLOOKUP($E511,$D$6:$AN$1139,3,)=0,0,(VLOOKUP($E511,$D$6:$AN$1139,M$2,)/VLOOKUP($E511,$D$6:$AN$1139,3,))*$F511)</f>
        <v>0</v>
      </c>
      <c r="N511" s="77">
        <f>IF(VLOOKUP($E511,$D$6:$AN$1139,3,)=0,0,(VLOOKUP($E511,$D$6:$AN$1139,N$2,)/VLOOKUP($E511,$D$6:$AN$1139,3,))*$F511)</f>
        <v>0</v>
      </c>
      <c r="O511" s="77">
        <f>IF(VLOOKUP($E511,$D$6:$AN$1139,3,)=0,0,(VLOOKUP($E511,$D$6:$AN$1139,O$2,)/VLOOKUP($E511,$D$6:$AN$1139,3,))*$F511)</f>
        <v>0</v>
      </c>
      <c r="P511" s="77">
        <f>IF(VLOOKUP($E511,$D$6:$AN$1139,3,)=0,0,(VLOOKUP($E511,$D$6:$AN$1139,P$2,)/VLOOKUP($E511,$D$6:$AN$1139,3,))*$F511)</f>
        <v>0</v>
      </c>
      <c r="Q511" s="77">
        <f>IF(VLOOKUP($E511,$D$6:$AN$1139,3,)=0,0,(VLOOKUP($E511,$D$6:$AN$1139,Q$2,)/VLOOKUP($E511,$D$6:$AN$1139,3,))*$F511)</f>
        <v>0</v>
      </c>
      <c r="R511" s="77">
        <f>IF(VLOOKUP($E511,$D$6:$AN$1139,3,)=0,0,(VLOOKUP($E511,$D$6:$AN$1139,R$2,)/VLOOKUP($E511,$D$6:$AN$1139,3,))*$F511)</f>
        <v>0</v>
      </c>
      <c r="S511" s="77">
        <f>IF(VLOOKUP($E511,$D$6:$AN$1139,3,)=0,0,(VLOOKUP($E511,$D$6:$AN$1139,S$2,)/VLOOKUP($E511,$D$6:$AN$1139,3,))*$F511)</f>
        <v>0</v>
      </c>
      <c r="T511" s="77">
        <f>IF(VLOOKUP($E511,$D$6:$AN$1139,3,)=0,0,(VLOOKUP($E511,$D$6:$AN$1139,T$2,)/VLOOKUP($E511,$D$6:$AN$1139,3,))*$F511)</f>
        <v>0</v>
      </c>
      <c r="U511" s="77">
        <f>IF(VLOOKUP($E511,$D$6:$AN$1139,3,)=0,0,(VLOOKUP($E511,$D$6:$AN$1139,U$2,)/VLOOKUP($E511,$D$6:$AN$1139,3,))*$F511)</f>
        <v>0</v>
      </c>
      <c r="V511" s="77">
        <f>IF(VLOOKUP($E511,$D$6:$AN$1139,3,)=0,0,(VLOOKUP($E511,$D$6:$AN$1139,V$2,)/VLOOKUP($E511,$D$6:$AN$1139,3,))*$F511)</f>
        <v>0</v>
      </c>
      <c r="W511" s="77">
        <f>IF(VLOOKUP($E511,$D$6:$AN$1139,3,)=0,0,(VLOOKUP($E511,$D$6:$AN$1139,W$2,)/VLOOKUP($E511,$D$6:$AN$1139,3,))*$F511)</f>
        <v>0</v>
      </c>
      <c r="X511" s="63">
        <f>IF(VLOOKUP($E511,$D$6:$AN$1139,3,)=0,0,(VLOOKUP($E511,$D$6:$AN$1139,X$2,)/VLOOKUP($E511,$D$6:$AN$1139,3,))*$F511)</f>
        <v>0</v>
      </c>
      <c r="Y511" s="63">
        <f>IF(VLOOKUP($E511,$D$6:$AN$1139,3,)=0,0,(VLOOKUP($E511,$D$6:$AN$1139,Y$2,)/VLOOKUP($E511,$D$6:$AN$1139,3,))*$F511)</f>
        <v>0</v>
      </c>
      <c r="Z511" s="63">
        <f>IF(VLOOKUP($E511,$D$6:$AN$1139,3,)=0,0,(VLOOKUP($E511,$D$6:$AN$1139,Z$2,)/VLOOKUP($E511,$D$6:$AN$1139,3,))*$F511)</f>
        <v>0</v>
      </c>
      <c r="AA511" s="65">
        <f>SUM(G511:Z511)</f>
        <v>0</v>
      </c>
      <c r="AB511" s="59" t="str">
        <f>IF(ABS(F511-AA511)&lt;0.01,"ok","err")</f>
        <v>ok</v>
      </c>
    </row>
    <row r="512" spans="1:28"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63"/>
      <c r="Y512" s="63"/>
      <c r="Z512" s="63"/>
      <c r="AA512" s="65"/>
    </row>
    <row r="513" spans="1:28" ht="15">
      <c r="A513" s="66" t="s">
        <v>353</v>
      </c>
      <c r="F513" s="80"/>
    </row>
    <row r="514" spans="1:28">
      <c r="A514" s="69" t="s">
        <v>1116</v>
      </c>
      <c r="C514" s="61" t="s">
        <v>1097</v>
      </c>
      <c r="D514" s="61" t="s">
        <v>565</v>
      </c>
      <c r="E514" s="61" t="s">
        <v>1121</v>
      </c>
      <c r="F514" s="77">
        <f>VLOOKUP(C514,'Functional Assignment'!$C$2:$AP$778,'Functional Assignment'!$AD$2,)</f>
        <v>0</v>
      </c>
      <c r="G514" s="77">
        <f>IF(VLOOKUP($E514,$D$6:$AN$1139,3,)=0,0,(VLOOKUP($E514,$D$6:$AN$1139,G$2,)/VLOOKUP($E514,$D$6:$AN$1139,3,))*$F514)</f>
        <v>0</v>
      </c>
      <c r="H514" s="77">
        <f>IF(VLOOKUP($E514,$D$6:$AN$1139,3,)=0,0,(VLOOKUP($E514,$D$6:$AN$1139,H$2,)/VLOOKUP($E514,$D$6:$AN$1139,3,))*$F514)</f>
        <v>0</v>
      </c>
      <c r="I514" s="77">
        <f>IF(VLOOKUP($E514,$D$6:$AN$1139,3,)=0,0,(VLOOKUP($E514,$D$6:$AN$1139,I$2,)/VLOOKUP($E514,$D$6:$AN$1139,3,))*$F514)</f>
        <v>0</v>
      </c>
      <c r="J514" s="77">
        <f>IF(VLOOKUP($E514,$D$6:$AN$1139,3,)=0,0,(VLOOKUP($E514,$D$6:$AN$1139,J$2,)/VLOOKUP($E514,$D$6:$AN$1139,3,))*$F514)</f>
        <v>0</v>
      </c>
      <c r="K514" s="77">
        <f>IF(VLOOKUP($E514,$D$6:$AN$1139,3,)=0,0,(VLOOKUP($E514,$D$6:$AN$1139,K$2,)/VLOOKUP($E514,$D$6:$AN$1139,3,))*$F514)</f>
        <v>0</v>
      </c>
      <c r="L514" s="77">
        <f>IF(VLOOKUP($E514,$D$6:$AN$1139,3,)=0,0,(VLOOKUP($E514,$D$6:$AN$1139,L$2,)/VLOOKUP($E514,$D$6:$AN$1139,3,))*$F514)</f>
        <v>0</v>
      </c>
      <c r="M514" s="77">
        <f>IF(VLOOKUP($E514,$D$6:$AN$1139,3,)=0,0,(VLOOKUP($E514,$D$6:$AN$1139,M$2,)/VLOOKUP($E514,$D$6:$AN$1139,3,))*$F514)</f>
        <v>0</v>
      </c>
      <c r="N514" s="77">
        <f>IF(VLOOKUP($E514,$D$6:$AN$1139,3,)=0,0,(VLOOKUP($E514,$D$6:$AN$1139,N$2,)/VLOOKUP($E514,$D$6:$AN$1139,3,))*$F514)</f>
        <v>0</v>
      </c>
      <c r="O514" s="77">
        <f>IF(VLOOKUP($E514,$D$6:$AN$1139,3,)=0,0,(VLOOKUP($E514,$D$6:$AN$1139,O$2,)/VLOOKUP($E514,$D$6:$AN$1139,3,))*$F514)</f>
        <v>0</v>
      </c>
      <c r="P514" s="77">
        <f>IF(VLOOKUP($E514,$D$6:$AN$1139,3,)=0,0,(VLOOKUP($E514,$D$6:$AN$1139,P$2,)/VLOOKUP($E514,$D$6:$AN$1139,3,))*$F514)</f>
        <v>0</v>
      </c>
      <c r="Q514" s="77">
        <f>IF(VLOOKUP($E514,$D$6:$AN$1139,3,)=0,0,(VLOOKUP($E514,$D$6:$AN$1139,Q$2,)/VLOOKUP($E514,$D$6:$AN$1139,3,))*$F514)</f>
        <v>0</v>
      </c>
      <c r="R514" s="77">
        <f>IF(VLOOKUP($E514,$D$6:$AN$1139,3,)=0,0,(VLOOKUP($E514,$D$6:$AN$1139,R$2,)/VLOOKUP($E514,$D$6:$AN$1139,3,))*$F514)</f>
        <v>0</v>
      </c>
      <c r="S514" s="77">
        <f>IF(VLOOKUP($E514,$D$6:$AN$1139,3,)=0,0,(VLOOKUP($E514,$D$6:$AN$1139,S$2,)/VLOOKUP($E514,$D$6:$AN$1139,3,))*$F514)</f>
        <v>0</v>
      </c>
      <c r="T514" s="77">
        <f>IF(VLOOKUP($E514,$D$6:$AN$1139,3,)=0,0,(VLOOKUP($E514,$D$6:$AN$1139,T$2,)/VLOOKUP($E514,$D$6:$AN$1139,3,))*$F514)</f>
        <v>0</v>
      </c>
      <c r="U514" s="77">
        <f>IF(VLOOKUP($E514,$D$6:$AN$1139,3,)=0,0,(VLOOKUP($E514,$D$6:$AN$1139,U$2,)/VLOOKUP($E514,$D$6:$AN$1139,3,))*$F514)</f>
        <v>0</v>
      </c>
      <c r="V514" s="77">
        <f>IF(VLOOKUP($E514,$D$6:$AN$1139,3,)=0,0,(VLOOKUP($E514,$D$6:$AN$1139,V$2,)/VLOOKUP($E514,$D$6:$AN$1139,3,))*$F514)</f>
        <v>0</v>
      </c>
      <c r="W514" s="77">
        <f>IF(VLOOKUP($E514,$D$6:$AN$1139,3,)=0,0,(VLOOKUP($E514,$D$6:$AN$1139,W$2,)/VLOOKUP($E514,$D$6:$AN$1139,3,))*$F514)</f>
        <v>0</v>
      </c>
      <c r="X514" s="63">
        <f>IF(VLOOKUP($E514,$D$6:$AN$1139,3,)=0,0,(VLOOKUP($E514,$D$6:$AN$1139,X$2,)/VLOOKUP($E514,$D$6:$AN$1139,3,))*$F514)</f>
        <v>0</v>
      </c>
      <c r="Y514" s="63">
        <f>IF(VLOOKUP($E514,$D$6:$AN$1139,3,)=0,0,(VLOOKUP($E514,$D$6:$AN$1139,Y$2,)/VLOOKUP($E514,$D$6:$AN$1139,3,))*$F514)</f>
        <v>0</v>
      </c>
      <c r="Z514" s="63">
        <f>IF(VLOOKUP($E514,$D$6:$AN$1139,3,)=0,0,(VLOOKUP($E514,$D$6:$AN$1139,Z$2,)/VLOOKUP($E514,$D$6:$AN$1139,3,))*$F514)</f>
        <v>0</v>
      </c>
      <c r="AA514" s="65">
        <f>SUM(G514:Z514)</f>
        <v>0</v>
      </c>
      <c r="AB514" s="59" t="str">
        <f>IF(ABS(F514-AA514)&lt;0.01,"ok","err")</f>
        <v>ok</v>
      </c>
    </row>
    <row r="515" spans="1:28"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63"/>
      <c r="Y515" s="63"/>
      <c r="Z515" s="63"/>
      <c r="AA515" s="65"/>
    </row>
    <row r="516" spans="1:28" ht="15">
      <c r="A516" s="66" t="s">
        <v>352</v>
      </c>
      <c r="F516" s="80"/>
    </row>
    <row r="517" spans="1:28">
      <c r="A517" s="69" t="s">
        <v>1116</v>
      </c>
      <c r="C517" s="61" t="s">
        <v>1097</v>
      </c>
      <c r="D517" s="61" t="s">
        <v>566</v>
      </c>
      <c r="E517" s="61" t="s">
        <v>1122</v>
      </c>
      <c r="F517" s="77">
        <f>VLOOKUP(C517,'Functional Assignment'!$C$2:$AP$778,'Functional Assignment'!$AE$2,)</f>
        <v>0</v>
      </c>
      <c r="G517" s="77">
        <f>IF(VLOOKUP($E517,$D$6:$AN$1139,3,)=0,0,(VLOOKUP($E517,$D$6:$AN$1139,G$2,)/VLOOKUP($E517,$D$6:$AN$1139,3,))*$F517)</f>
        <v>0</v>
      </c>
      <c r="H517" s="77">
        <f>IF(VLOOKUP($E517,$D$6:$AN$1139,3,)=0,0,(VLOOKUP($E517,$D$6:$AN$1139,H$2,)/VLOOKUP($E517,$D$6:$AN$1139,3,))*$F517)</f>
        <v>0</v>
      </c>
      <c r="I517" s="77">
        <f>IF(VLOOKUP($E517,$D$6:$AN$1139,3,)=0,0,(VLOOKUP($E517,$D$6:$AN$1139,I$2,)/VLOOKUP($E517,$D$6:$AN$1139,3,))*$F517)</f>
        <v>0</v>
      </c>
      <c r="J517" s="77">
        <f>IF(VLOOKUP($E517,$D$6:$AN$1139,3,)=0,0,(VLOOKUP($E517,$D$6:$AN$1139,J$2,)/VLOOKUP($E517,$D$6:$AN$1139,3,))*$F517)</f>
        <v>0</v>
      </c>
      <c r="K517" s="77">
        <f>IF(VLOOKUP($E517,$D$6:$AN$1139,3,)=0,0,(VLOOKUP($E517,$D$6:$AN$1139,K$2,)/VLOOKUP($E517,$D$6:$AN$1139,3,))*$F517)</f>
        <v>0</v>
      </c>
      <c r="L517" s="77">
        <f>IF(VLOOKUP($E517,$D$6:$AN$1139,3,)=0,0,(VLOOKUP($E517,$D$6:$AN$1139,L$2,)/VLOOKUP($E517,$D$6:$AN$1139,3,))*$F517)</f>
        <v>0</v>
      </c>
      <c r="M517" s="77">
        <f>IF(VLOOKUP($E517,$D$6:$AN$1139,3,)=0,0,(VLOOKUP($E517,$D$6:$AN$1139,M$2,)/VLOOKUP($E517,$D$6:$AN$1139,3,))*$F517)</f>
        <v>0</v>
      </c>
      <c r="N517" s="77">
        <f>IF(VLOOKUP($E517,$D$6:$AN$1139,3,)=0,0,(VLOOKUP($E517,$D$6:$AN$1139,N$2,)/VLOOKUP($E517,$D$6:$AN$1139,3,))*$F517)</f>
        <v>0</v>
      </c>
      <c r="O517" s="77">
        <f>IF(VLOOKUP($E517,$D$6:$AN$1139,3,)=0,0,(VLOOKUP($E517,$D$6:$AN$1139,O$2,)/VLOOKUP($E517,$D$6:$AN$1139,3,))*$F517)</f>
        <v>0</v>
      </c>
      <c r="P517" s="77">
        <f>IF(VLOOKUP($E517,$D$6:$AN$1139,3,)=0,0,(VLOOKUP($E517,$D$6:$AN$1139,P$2,)/VLOOKUP($E517,$D$6:$AN$1139,3,))*$F517)</f>
        <v>0</v>
      </c>
      <c r="Q517" s="77">
        <f>IF(VLOOKUP($E517,$D$6:$AN$1139,3,)=0,0,(VLOOKUP($E517,$D$6:$AN$1139,Q$2,)/VLOOKUP($E517,$D$6:$AN$1139,3,))*$F517)</f>
        <v>0</v>
      </c>
      <c r="R517" s="77">
        <f>IF(VLOOKUP($E517,$D$6:$AN$1139,3,)=0,0,(VLOOKUP($E517,$D$6:$AN$1139,R$2,)/VLOOKUP($E517,$D$6:$AN$1139,3,))*$F517)</f>
        <v>0</v>
      </c>
      <c r="S517" s="77">
        <f>IF(VLOOKUP($E517,$D$6:$AN$1139,3,)=0,0,(VLOOKUP($E517,$D$6:$AN$1139,S$2,)/VLOOKUP($E517,$D$6:$AN$1139,3,))*$F517)</f>
        <v>0</v>
      </c>
      <c r="T517" s="77">
        <f>IF(VLOOKUP($E517,$D$6:$AN$1139,3,)=0,0,(VLOOKUP($E517,$D$6:$AN$1139,T$2,)/VLOOKUP($E517,$D$6:$AN$1139,3,))*$F517)</f>
        <v>0</v>
      </c>
      <c r="U517" s="77">
        <f>IF(VLOOKUP($E517,$D$6:$AN$1139,3,)=0,0,(VLOOKUP($E517,$D$6:$AN$1139,U$2,)/VLOOKUP($E517,$D$6:$AN$1139,3,))*$F517)</f>
        <v>0</v>
      </c>
      <c r="V517" s="77">
        <f>IF(VLOOKUP($E517,$D$6:$AN$1139,3,)=0,0,(VLOOKUP($E517,$D$6:$AN$1139,V$2,)/VLOOKUP($E517,$D$6:$AN$1139,3,))*$F517)</f>
        <v>0</v>
      </c>
      <c r="W517" s="77">
        <f>IF(VLOOKUP($E517,$D$6:$AN$1139,3,)=0,0,(VLOOKUP($E517,$D$6:$AN$1139,W$2,)/VLOOKUP($E517,$D$6:$AN$1139,3,))*$F517)</f>
        <v>0</v>
      </c>
      <c r="X517" s="63">
        <f>IF(VLOOKUP($E517,$D$6:$AN$1139,3,)=0,0,(VLOOKUP($E517,$D$6:$AN$1139,X$2,)/VLOOKUP($E517,$D$6:$AN$1139,3,))*$F517)</f>
        <v>0</v>
      </c>
      <c r="Y517" s="63">
        <f>IF(VLOOKUP($E517,$D$6:$AN$1139,3,)=0,0,(VLOOKUP($E517,$D$6:$AN$1139,Y$2,)/VLOOKUP($E517,$D$6:$AN$1139,3,))*$F517)</f>
        <v>0</v>
      </c>
      <c r="Z517" s="63">
        <f>IF(VLOOKUP($E517,$D$6:$AN$1139,3,)=0,0,(VLOOKUP($E517,$D$6:$AN$1139,Z$2,)/VLOOKUP($E517,$D$6:$AN$1139,3,))*$F517)</f>
        <v>0</v>
      </c>
      <c r="AA517" s="65">
        <f>SUM(G517:Z517)</f>
        <v>0</v>
      </c>
      <c r="AB517" s="59" t="str">
        <f>IF(ABS(F517-AA517)&lt;0.01,"ok","err")</f>
        <v>ok</v>
      </c>
    </row>
    <row r="518" spans="1:28"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63"/>
      <c r="Y518" s="63"/>
      <c r="Z518" s="63"/>
      <c r="AA518" s="65"/>
    </row>
    <row r="519" spans="1:28">
      <c r="A519" s="61" t="s">
        <v>944</v>
      </c>
      <c r="D519" s="61" t="s">
        <v>1132</v>
      </c>
      <c r="F519" s="77">
        <f>F474+F480+F483+F486+F494+F499+F502+F505+F508+F511+F514+F517</f>
        <v>29879058.309999939</v>
      </c>
      <c r="G519" s="77">
        <f t="shared" ref="G519:Z519" si="94">G474+G480+G483+G486+G494+G499+G502+G505+G508+G511+G514+G517</f>
        <v>15310758.538904108</v>
      </c>
      <c r="H519" s="77">
        <f t="shared" si="94"/>
        <v>3327965.0821299702</v>
      </c>
      <c r="I519" s="77">
        <f t="shared" si="94"/>
        <v>0</v>
      </c>
      <c r="J519" s="77">
        <f t="shared" si="94"/>
        <v>271816.96757336467</v>
      </c>
      <c r="K519" s="77">
        <f t="shared" si="94"/>
        <v>3480288.0973038869</v>
      </c>
      <c r="L519" s="77">
        <f t="shared" si="94"/>
        <v>0</v>
      </c>
      <c r="M519" s="77">
        <f t="shared" si="94"/>
        <v>0</v>
      </c>
      <c r="N519" s="77">
        <f t="shared" si="94"/>
        <v>3110885.4676763467</v>
      </c>
      <c r="O519" s="77">
        <f>O474+O480+O483+O486+O494+O499+O502+O505+O508+O511+O514+O517</f>
        <v>1739519.9693842002</v>
      </c>
      <c r="P519" s="77">
        <f t="shared" si="94"/>
        <v>1224149.5247209885</v>
      </c>
      <c r="Q519" s="77">
        <f t="shared" si="94"/>
        <v>180442.16024109229</v>
      </c>
      <c r="R519" s="77">
        <f t="shared" si="94"/>
        <v>107894.6540622821</v>
      </c>
      <c r="S519" s="77">
        <f t="shared" si="94"/>
        <v>1111481.0344510661</v>
      </c>
      <c r="T519" s="77">
        <f t="shared" si="94"/>
        <v>6730.3332961658916</v>
      </c>
      <c r="U519" s="77">
        <f t="shared" si="94"/>
        <v>7126.4802564669662</v>
      </c>
      <c r="V519" s="77">
        <f t="shared" si="94"/>
        <v>0</v>
      </c>
      <c r="W519" s="77">
        <f t="shared" si="94"/>
        <v>0</v>
      </c>
      <c r="X519" s="63">
        <f t="shared" si="94"/>
        <v>0</v>
      </c>
      <c r="Y519" s="63">
        <f t="shared" si="94"/>
        <v>0</v>
      </c>
      <c r="Z519" s="63">
        <f t="shared" si="94"/>
        <v>0</v>
      </c>
      <c r="AA519" s="65">
        <f>SUM(G519:Z519)</f>
        <v>29879058.309999939</v>
      </c>
      <c r="AB519" s="59" t="str">
        <f>IF(ABS(F519-AA519)&lt;0.01,"ok","err")</f>
        <v>ok</v>
      </c>
    </row>
    <row r="520" spans="1:28"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63"/>
      <c r="Y520" s="63"/>
      <c r="Z520" s="63"/>
      <c r="AA520" s="65"/>
    </row>
    <row r="522" spans="1:28" ht="15">
      <c r="A522" s="66" t="s">
        <v>644</v>
      </c>
    </row>
    <row r="524" spans="1:28" ht="15">
      <c r="A524" s="66" t="s">
        <v>369</v>
      </c>
    </row>
    <row r="525" spans="1:28">
      <c r="A525" s="69" t="s">
        <v>361</v>
      </c>
      <c r="C525" s="61" t="s">
        <v>538</v>
      </c>
      <c r="D525" s="61" t="s">
        <v>567</v>
      </c>
      <c r="E525" s="61" t="s">
        <v>880</v>
      </c>
      <c r="F525" s="77">
        <f>VLOOKUP(C525,'Functional Assignment'!$C$2:$AP$778,'Functional Assignment'!$H$2,)</f>
        <v>-248642.75139272146</v>
      </c>
      <c r="G525" s="77">
        <f>IF(VLOOKUP($E525,$D$6:$AN$1139,3,)=0,0,(VLOOKUP($E525,$D$6:$AN$1139,G$2,)/VLOOKUP($E525,$D$6:$AN$1139,3,))*$F525)</f>
        <v>-88763.338660568392</v>
      </c>
      <c r="H525" s="77">
        <f>IF(VLOOKUP($E525,$D$6:$AN$1139,3,)=0,0,(VLOOKUP($E525,$D$6:$AN$1139,H$2,)/VLOOKUP($E525,$D$6:$AN$1139,3,))*$F525)</f>
        <v>-28807.582861098024</v>
      </c>
      <c r="I525" s="77">
        <f>IF(VLOOKUP($E525,$D$6:$AN$1139,3,)=0,0,(VLOOKUP($E525,$D$6:$AN$1139,I$2,)/VLOOKUP($E525,$D$6:$AN$1139,3,))*$F525)</f>
        <v>0</v>
      </c>
      <c r="J525" s="77">
        <f>IF(VLOOKUP($E525,$D$6:$AN$1139,3,)=0,0,(VLOOKUP($E525,$D$6:$AN$1139,J$2,)/VLOOKUP($E525,$D$6:$AN$1139,3,))*$F525)</f>
        <v>-3317.6373291487143</v>
      </c>
      <c r="K525" s="77">
        <f>IF(VLOOKUP($E525,$D$6:$AN$1139,3,)=0,0,(VLOOKUP($E525,$D$6:$AN$1139,K$2,)/VLOOKUP($E525,$D$6:$AN$1139,3,))*$F525)</f>
        <v>-40895.105931843224</v>
      </c>
      <c r="L525" s="77">
        <f>IF(VLOOKUP($E525,$D$6:$AN$1139,3,)=0,0,(VLOOKUP($E525,$D$6:$AN$1139,L$2,)/VLOOKUP($E525,$D$6:$AN$1139,3,))*$F525)</f>
        <v>0</v>
      </c>
      <c r="M525" s="77">
        <f>IF(VLOOKUP($E525,$D$6:$AN$1139,3,)=0,0,(VLOOKUP($E525,$D$6:$AN$1139,M$2,)/VLOOKUP($E525,$D$6:$AN$1139,3,))*$F525)</f>
        <v>0</v>
      </c>
      <c r="N525" s="77">
        <f>IF(VLOOKUP($E525,$D$6:$AN$1139,3,)=0,0,(VLOOKUP($E525,$D$6:$AN$1139,N$2,)/VLOOKUP($E525,$D$6:$AN$1139,3,))*$F525)</f>
        <v>-41597.511094416426</v>
      </c>
      <c r="O525" s="77">
        <f>IF(VLOOKUP($E525,$D$6:$AN$1139,3,)=0,0,(VLOOKUP($E525,$D$6:$AN$1139,O$2,)/VLOOKUP($E525,$D$6:$AN$1139,3,))*$F525)</f>
        <v>-21642.607989806525</v>
      </c>
      <c r="P525" s="77">
        <f>IF(VLOOKUP($E525,$D$6:$AN$1139,3,)=0,0,(VLOOKUP($E525,$D$6:$AN$1139,P$2,)/VLOOKUP($E525,$D$6:$AN$1139,3,))*$F525)</f>
        <v>-17511.830411475854</v>
      </c>
      <c r="Q525" s="77">
        <f>IF(VLOOKUP($E525,$D$6:$AN$1139,3,)=0,0,(VLOOKUP($E525,$D$6:$AN$1139,Q$2,)/VLOOKUP($E525,$D$6:$AN$1139,3,))*$F525)</f>
        <v>-2237.0576771496926</v>
      </c>
      <c r="R525" s="77">
        <f>IF(VLOOKUP($E525,$D$6:$AN$1139,3,)=0,0,(VLOOKUP($E525,$D$6:$AN$1139,R$2,)/VLOOKUP($E525,$D$6:$AN$1139,3,))*$F525)</f>
        <v>-1172.1716137773444</v>
      </c>
      <c r="S525" s="77">
        <f>IF(VLOOKUP($E525,$D$6:$AN$1139,3,)=0,0,(VLOOKUP($E525,$D$6:$AN$1139,S$2,)/VLOOKUP($E525,$D$6:$AN$1139,3,))*$F525)</f>
        <v>-2561.7274757411983</v>
      </c>
      <c r="T525" s="77">
        <f>IF(VLOOKUP($E525,$D$6:$AN$1139,3,)=0,0,(VLOOKUP($E525,$D$6:$AN$1139,T$2,)/VLOOKUP($E525,$D$6:$AN$1139,3,))*$F525)</f>
        <v>-71.616900071292875</v>
      </c>
      <c r="U525" s="77">
        <f>IF(VLOOKUP($E525,$D$6:$AN$1139,3,)=0,0,(VLOOKUP($E525,$D$6:$AN$1139,U$2,)/VLOOKUP($E525,$D$6:$AN$1139,3,))*$F525)</f>
        <v>-64.563447624808802</v>
      </c>
      <c r="V525" s="77">
        <f>IF(VLOOKUP($E525,$D$6:$AN$1139,3,)=0,0,(VLOOKUP($E525,$D$6:$AN$1139,V$2,)/VLOOKUP($E525,$D$6:$AN$1139,3,))*$F525)</f>
        <v>0</v>
      </c>
      <c r="W525" s="77">
        <f>IF(VLOOKUP($E525,$D$6:$AN$1139,3,)=0,0,(VLOOKUP($E525,$D$6:$AN$1139,W$2,)/VLOOKUP($E525,$D$6:$AN$1139,3,))*$F525)</f>
        <v>0</v>
      </c>
      <c r="X525" s="63">
        <f>IF(VLOOKUP($E525,$D$6:$AN$1139,3,)=0,0,(VLOOKUP($E525,$D$6:$AN$1139,X$2,)/VLOOKUP($E525,$D$6:$AN$1139,3,))*$F525)</f>
        <v>0</v>
      </c>
      <c r="Y525" s="63">
        <f>IF(VLOOKUP($E525,$D$6:$AN$1139,3,)=0,0,(VLOOKUP($E525,$D$6:$AN$1139,Y$2,)/VLOOKUP($E525,$D$6:$AN$1139,3,))*$F525)</f>
        <v>0</v>
      </c>
      <c r="Z525" s="63">
        <f>IF(VLOOKUP($E525,$D$6:$AN$1139,3,)=0,0,(VLOOKUP($E525,$D$6:$AN$1139,Z$2,)/VLOOKUP($E525,$D$6:$AN$1139,3,))*$F525)</f>
        <v>0</v>
      </c>
      <c r="AA525" s="65">
        <f t="shared" ref="AA525:AA531" si="95">SUM(G525:Z525)</f>
        <v>-248642.75139272152</v>
      </c>
      <c r="AB525" s="59" t="str">
        <f t="shared" ref="AB525:AB531" si="96">IF(ABS(F525-AA525)&lt;0.01,"ok","err")</f>
        <v>ok</v>
      </c>
    </row>
    <row r="526" spans="1:28">
      <c r="A526" s="69" t="s">
        <v>1285</v>
      </c>
      <c r="C526" s="61" t="s">
        <v>538</v>
      </c>
      <c r="D526" s="61" t="s">
        <v>568</v>
      </c>
      <c r="E526" s="61" t="s">
        <v>189</v>
      </c>
      <c r="F526" s="80">
        <f>VLOOKUP(C526,'Functional Assignment'!$C$2:$AP$778,'Functional Assignment'!$I$2,)</f>
        <v>-242293.43118347583</v>
      </c>
      <c r="G526" s="80">
        <f>IF(VLOOKUP($E526,$D$6:$AN$1139,3,)=0,0,(VLOOKUP($E526,$D$6:$AN$1139,G$2,)/VLOOKUP($E526,$D$6:$AN$1139,3,))*$F526)</f>
        <v>-126888.38611930917</v>
      </c>
      <c r="H526" s="80">
        <f>IF(VLOOKUP($E526,$D$6:$AN$1139,3,)=0,0,(VLOOKUP($E526,$D$6:$AN$1139,H$2,)/VLOOKUP($E526,$D$6:$AN$1139,3,))*$F526)</f>
        <v>-19878.216300155273</v>
      </c>
      <c r="I526" s="80">
        <f>IF(VLOOKUP($E526,$D$6:$AN$1139,3,)=0,0,(VLOOKUP($E526,$D$6:$AN$1139,I$2,)/VLOOKUP($E526,$D$6:$AN$1139,3,))*$F526)</f>
        <v>0</v>
      </c>
      <c r="J526" s="80">
        <f>IF(VLOOKUP($E526,$D$6:$AN$1139,3,)=0,0,(VLOOKUP($E526,$D$6:$AN$1139,J$2,)/VLOOKUP($E526,$D$6:$AN$1139,3,))*$F526)</f>
        <v>-2370.8817161689572</v>
      </c>
      <c r="K526" s="80">
        <f>IF(VLOOKUP($E526,$D$6:$AN$1139,3,)=0,0,(VLOOKUP($E526,$D$6:$AN$1139,K$2,)/VLOOKUP($E526,$D$6:$AN$1139,3,))*$F526)</f>
        <v>-30652.22720949506</v>
      </c>
      <c r="L526" s="80">
        <f>IF(VLOOKUP($E526,$D$6:$AN$1139,3,)=0,0,(VLOOKUP($E526,$D$6:$AN$1139,L$2,)/VLOOKUP($E526,$D$6:$AN$1139,3,))*$F526)</f>
        <v>0</v>
      </c>
      <c r="M526" s="80">
        <f>IF(VLOOKUP($E526,$D$6:$AN$1139,3,)=0,0,(VLOOKUP($E526,$D$6:$AN$1139,M$2,)/VLOOKUP($E526,$D$6:$AN$1139,3,))*$F526)</f>
        <v>0</v>
      </c>
      <c r="N526" s="80">
        <f>IF(VLOOKUP($E526,$D$6:$AN$1139,3,)=0,0,(VLOOKUP($E526,$D$6:$AN$1139,N$2,)/VLOOKUP($E526,$D$6:$AN$1139,3,))*$F526)</f>
        <v>-26401.603388119816</v>
      </c>
      <c r="O526" s="80">
        <f>IF(VLOOKUP($E526,$D$6:$AN$1139,3,)=0,0,(VLOOKUP($E526,$D$6:$AN$1139,O$2,)/VLOOKUP($E526,$D$6:$AN$1139,3,))*$F526)</f>
        <v>-14820.329922815792</v>
      </c>
      <c r="P526" s="80">
        <f>IF(VLOOKUP($E526,$D$6:$AN$1139,3,)=0,0,(VLOOKUP($E526,$D$6:$AN$1139,P$2,)/VLOOKUP($E526,$D$6:$AN$1139,3,))*$F526)</f>
        <v>-13102.003912092106</v>
      </c>
      <c r="Q526" s="80">
        <f>IF(VLOOKUP($E526,$D$6:$AN$1139,3,)=0,0,(VLOOKUP($E526,$D$6:$AN$1139,Q$2,)/VLOOKUP($E526,$D$6:$AN$1139,3,))*$F526)</f>
        <v>-1955.2816568114474</v>
      </c>
      <c r="R526" s="80">
        <f>IF(VLOOKUP($E526,$D$6:$AN$1139,3,)=0,0,(VLOOKUP($E526,$D$6:$AN$1139,R$2,)/VLOOKUP($E526,$D$6:$AN$1139,3,))*$F526)</f>
        <v>-1258.7274756943968</v>
      </c>
      <c r="S526" s="80">
        <f>IF(VLOOKUP($E526,$D$6:$AN$1139,3,)=0,0,(VLOOKUP($E526,$D$6:$AN$1139,S$2,)/VLOOKUP($E526,$D$6:$AN$1139,3,))*$F526)</f>
        <v>-4773.1719827421657</v>
      </c>
      <c r="T526" s="80">
        <f>IF(VLOOKUP($E526,$D$6:$AN$1139,3,)=0,0,(VLOOKUP($E526,$D$6:$AN$1139,T$2,)/VLOOKUP($E526,$D$6:$AN$1139,3,))*$F526)</f>
        <v>-109.46608706291552</v>
      </c>
      <c r="U526" s="80">
        <f>IF(VLOOKUP($E526,$D$6:$AN$1139,3,)=0,0,(VLOOKUP($E526,$D$6:$AN$1139,U$2,)/VLOOKUP($E526,$D$6:$AN$1139,3,))*$F526)</f>
        <v>-83.135413008730936</v>
      </c>
      <c r="V526" s="80">
        <f>IF(VLOOKUP($E526,$D$6:$AN$1139,3,)=0,0,(VLOOKUP($E526,$D$6:$AN$1139,V$2,)/VLOOKUP($E526,$D$6:$AN$1139,3,))*$F526)</f>
        <v>0</v>
      </c>
      <c r="W526" s="80">
        <f>IF(VLOOKUP($E526,$D$6:$AN$1139,3,)=0,0,(VLOOKUP($E526,$D$6:$AN$1139,W$2,)/VLOOKUP($E526,$D$6:$AN$1139,3,))*$F526)</f>
        <v>0</v>
      </c>
      <c r="X526" s="64">
        <f>IF(VLOOKUP($E526,$D$6:$AN$1139,3,)=0,0,(VLOOKUP($E526,$D$6:$AN$1139,X$2,)/VLOOKUP($E526,$D$6:$AN$1139,3,))*$F526)</f>
        <v>0</v>
      </c>
      <c r="Y526" s="64">
        <f>IF(VLOOKUP($E526,$D$6:$AN$1139,3,)=0,0,(VLOOKUP($E526,$D$6:$AN$1139,Y$2,)/VLOOKUP($E526,$D$6:$AN$1139,3,))*$F526)</f>
        <v>0</v>
      </c>
      <c r="Z526" s="64">
        <f>IF(VLOOKUP($E526,$D$6:$AN$1139,3,)=0,0,(VLOOKUP($E526,$D$6:$AN$1139,Z$2,)/VLOOKUP($E526,$D$6:$AN$1139,3,))*$F526)</f>
        <v>0</v>
      </c>
      <c r="AA526" s="64">
        <f t="shared" si="95"/>
        <v>-242293.43118347583</v>
      </c>
      <c r="AB526" s="59" t="str">
        <f t="shared" si="96"/>
        <v>ok</v>
      </c>
    </row>
    <row r="527" spans="1:28">
      <c r="A527" s="69" t="s">
        <v>1286</v>
      </c>
      <c r="C527" s="61" t="s">
        <v>538</v>
      </c>
      <c r="D527" s="61" t="s">
        <v>569</v>
      </c>
      <c r="E527" s="61" t="s">
        <v>192</v>
      </c>
      <c r="F527" s="80">
        <f>VLOOKUP(C527,'Functional Assignment'!$C$2:$AP$778,'Functional Assignment'!$J$2,)</f>
        <v>-219676.40703610098</v>
      </c>
      <c r="G527" s="80">
        <f>IF(VLOOKUP($E527,$D$6:$AN$1139,3,)=0,0,(VLOOKUP($E527,$D$6:$AN$1139,G$2,)/VLOOKUP($E527,$D$6:$AN$1139,3,))*$F527)</f>
        <v>-103805.94815031636</v>
      </c>
      <c r="H527" s="80">
        <f>IF(VLOOKUP($E527,$D$6:$AN$1139,3,)=0,0,(VLOOKUP($E527,$D$6:$AN$1139,H$2,)/VLOOKUP($E527,$D$6:$AN$1139,3,))*$F527)</f>
        <v>-30246.367346434829</v>
      </c>
      <c r="I527" s="80">
        <f>IF(VLOOKUP($E527,$D$6:$AN$1139,3,)=0,0,(VLOOKUP($E527,$D$6:$AN$1139,I$2,)/VLOOKUP($E527,$D$6:$AN$1139,3,))*$F527)</f>
        <v>0</v>
      </c>
      <c r="J527" s="80">
        <f>IF(VLOOKUP($E527,$D$6:$AN$1139,3,)=0,0,(VLOOKUP($E527,$D$6:$AN$1139,J$2,)/VLOOKUP($E527,$D$6:$AN$1139,3,))*$F527)</f>
        <v>-2575.284460743424</v>
      </c>
      <c r="K527" s="80">
        <f>IF(VLOOKUP($E527,$D$6:$AN$1139,3,)=0,0,(VLOOKUP($E527,$D$6:$AN$1139,K$2,)/VLOOKUP($E527,$D$6:$AN$1139,3,))*$F527)</f>
        <v>-32062.698880839511</v>
      </c>
      <c r="L527" s="80">
        <f>IF(VLOOKUP($E527,$D$6:$AN$1139,3,)=0,0,(VLOOKUP($E527,$D$6:$AN$1139,L$2,)/VLOOKUP($E527,$D$6:$AN$1139,3,))*$F527)</f>
        <v>0</v>
      </c>
      <c r="M527" s="80">
        <f>IF(VLOOKUP($E527,$D$6:$AN$1139,3,)=0,0,(VLOOKUP($E527,$D$6:$AN$1139,M$2,)/VLOOKUP($E527,$D$6:$AN$1139,3,))*$F527)</f>
        <v>0</v>
      </c>
      <c r="N527" s="80">
        <f>IF(VLOOKUP($E527,$D$6:$AN$1139,3,)=0,0,(VLOOKUP($E527,$D$6:$AN$1139,N$2,)/VLOOKUP($E527,$D$6:$AN$1139,3,))*$F527)</f>
        <v>-26933.537217271609</v>
      </c>
      <c r="O527" s="80">
        <f>IF(VLOOKUP($E527,$D$6:$AN$1139,3,)=0,0,(VLOOKUP($E527,$D$6:$AN$1139,O$2,)/VLOOKUP($E527,$D$6:$AN$1139,3,))*$F527)</f>
        <v>-15752.361734990227</v>
      </c>
      <c r="P527" s="80">
        <f>IF(VLOOKUP($E527,$D$6:$AN$1139,3,)=0,0,(VLOOKUP($E527,$D$6:$AN$1139,P$2,)/VLOOKUP($E527,$D$6:$AN$1139,3,))*$F527)</f>
        <v>-6026.0997696537079</v>
      </c>
      <c r="Q527" s="80">
        <f>IF(VLOOKUP($E527,$D$6:$AN$1139,3,)=0,0,(VLOOKUP($E527,$D$6:$AN$1139,Q$2,)/VLOOKUP($E527,$D$6:$AN$1139,3,))*$F527)</f>
        <v>-1321.0964876863436</v>
      </c>
      <c r="R527" s="80">
        <f>IF(VLOOKUP($E527,$D$6:$AN$1139,3,)=0,0,(VLOOKUP($E527,$D$6:$AN$1139,R$2,)/VLOOKUP($E527,$D$6:$AN$1139,3,))*$F527)</f>
        <v>-923.11216232678908</v>
      </c>
      <c r="S527" s="80">
        <f>IF(VLOOKUP($E527,$D$6:$AN$1139,3,)=0,0,(VLOOKUP($E527,$D$6:$AN$1139,S$2,)/VLOOKUP($E527,$D$6:$AN$1139,3,))*$F527)</f>
        <v>0</v>
      </c>
      <c r="T527" s="80">
        <f>IF(VLOOKUP($E527,$D$6:$AN$1139,3,)=0,0,(VLOOKUP($E527,$D$6:$AN$1139,T$2,)/VLOOKUP($E527,$D$6:$AN$1139,3,))*$F527)</f>
        <v>0</v>
      </c>
      <c r="U527" s="80">
        <f>IF(VLOOKUP($E527,$D$6:$AN$1139,3,)=0,0,(VLOOKUP($E527,$D$6:$AN$1139,U$2,)/VLOOKUP($E527,$D$6:$AN$1139,3,))*$F527)</f>
        <v>-29.900825838206949</v>
      </c>
      <c r="V527" s="80">
        <f>IF(VLOOKUP($E527,$D$6:$AN$1139,3,)=0,0,(VLOOKUP($E527,$D$6:$AN$1139,V$2,)/VLOOKUP($E527,$D$6:$AN$1139,3,))*$F527)</f>
        <v>0</v>
      </c>
      <c r="W527" s="80">
        <f>IF(VLOOKUP($E527,$D$6:$AN$1139,3,)=0,0,(VLOOKUP($E527,$D$6:$AN$1139,W$2,)/VLOOKUP($E527,$D$6:$AN$1139,3,))*$F527)</f>
        <v>0</v>
      </c>
      <c r="X527" s="64">
        <f>IF(VLOOKUP($E527,$D$6:$AN$1139,3,)=0,0,(VLOOKUP($E527,$D$6:$AN$1139,X$2,)/VLOOKUP($E527,$D$6:$AN$1139,3,))*$F527)</f>
        <v>0</v>
      </c>
      <c r="Y527" s="64">
        <f>IF(VLOOKUP($E527,$D$6:$AN$1139,3,)=0,0,(VLOOKUP($E527,$D$6:$AN$1139,Y$2,)/VLOOKUP($E527,$D$6:$AN$1139,3,))*$F527)</f>
        <v>0</v>
      </c>
      <c r="Z527" s="64">
        <f>IF(VLOOKUP($E527,$D$6:$AN$1139,3,)=0,0,(VLOOKUP($E527,$D$6:$AN$1139,Z$2,)/VLOOKUP($E527,$D$6:$AN$1139,3,))*$F527)</f>
        <v>0</v>
      </c>
      <c r="AA527" s="64">
        <f t="shared" si="95"/>
        <v>-219676.40703610101</v>
      </c>
      <c r="AB527" s="59" t="str">
        <f t="shared" si="96"/>
        <v>ok</v>
      </c>
    </row>
    <row r="528" spans="1:28">
      <c r="A528" s="69" t="s">
        <v>1287</v>
      </c>
      <c r="C528" s="61" t="s">
        <v>538</v>
      </c>
      <c r="D528" s="61" t="s">
        <v>570</v>
      </c>
      <c r="E528" s="61" t="s">
        <v>1114</v>
      </c>
      <c r="F528" s="80">
        <f>VLOOKUP(C528,'Functional Assignment'!$C$2:$AP$778,'Functional Assignment'!$K$2,)</f>
        <v>0</v>
      </c>
      <c r="G528" s="80">
        <f>IF(VLOOKUP($E528,$D$6:$AN$1139,3,)=0,0,(VLOOKUP($E528,$D$6:$AN$1139,G$2,)/VLOOKUP($E528,$D$6:$AN$1139,3,))*$F528)</f>
        <v>0</v>
      </c>
      <c r="H528" s="80">
        <f>IF(VLOOKUP($E528,$D$6:$AN$1139,3,)=0,0,(VLOOKUP($E528,$D$6:$AN$1139,H$2,)/VLOOKUP($E528,$D$6:$AN$1139,3,))*$F528)</f>
        <v>0</v>
      </c>
      <c r="I528" s="80">
        <f>IF(VLOOKUP($E528,$D$6:$AN$1139,3,)=0,0,(VLOOKUP($E528,$D$6:$AN$1139,I$2,)/VLOOKUP($E528,$D$6:$AN$1139,3,))*$F528)</f>
        <v>0</v>
      </c>
      <c r="J528" s="80">
        <f>IF(VLOOKUP($E528,$D$6:$AN$1139,3,)=0,0,(VLOOKUP($E528,$D$6:$AN$1139,J$2,)/VLOOKUP($E528,$D$6:$AN$1139,3,))*$F528)</f>
        <v>0</v>
      </c>
      <c r="K528" s="80">
        <f>IF(VLOOKUP($E528,$D$6:$AN$1139,3,)=0,0,(VLOOKUP($E528,$D$6:$AN$1139,K$2,)/VLOOKUP($E528,$D$6:$AN$1139,3,))*$F528)</f>
        <v>0</v>
      </c>
      <c r="L528" s="80">
        <f>IF(VLOOKUP($E528,$D$6:$AN$1139,3,)=0,0,(VLOOKUP($E528,$D$6:$AN$1139,L$2,)/VLOOKUP($E528,$D$6:$AN$1139,3,))*$F528)</f>
        <v>0</v>
      </c>
      <c r="M528" s="80">
        <f>IF(VLOOKUP($E528,$D$6:$AN$1139,3,)=0,0,(VLOOKUP($E528,$D$6:$AN$1139,M$2,)/VLOOKUP($E528,$D$6:$AN$1139,3,))*$F528)</f>
        <v>0</v>
      </c>
      <c r="N528" s="80">
        <f>IF(VLOOKUP($E528,$D$6:$AN$1139,3,)=0,0,(VLOOKUP($E528,$D$6:$AN$1139,N$2,)/VLOOKUP($E528,$D$6:$AN$1139,3,))*$F528)</f>
        <v>0</v>
      </c>
      <c r="O528" s="80">
        <f>IF(VLOOKUP($E528,$D$6:$AN$1139,3,)=0,0,(VLOOKUP($E528,$D$6:$AN$1139,O$2,)/VLOOKUP($E528,$D$6:$AN$1139,3,))*$F528)</f>
        <v>0</v>
      </c>
      <c r="P528" s="80">
        <f>IF(VLOOKUP($E528,$D$6:$AN$1139,3,)=0,0,(VLOOKUP($E528,$D$6:$AN$1139,P$2,)/VLOOKUP($E528,$D$6:$AN$1139,3,))*$F528)</f>
        <v>0</v>
      </c>
      <c r="Q528" s="80">
        <f>IF(VLOOKUP($E528,$D$6:$AN$1139,3,)=0,0,(VLOOKUP($E528,$D$6:$AN$1139,Q$2,)/VLOOKUP($E528,$D$6:$AN$1139,3,))*$F528)</f>
        <v>0</v>
      </c>
      <c r="R528" s="80">
        <f>IF(VLOOKUP($E528,$D$6:$AN$1139,3,)=0,0,(VLOOKUP($E528,$D$6:$AN$1139,R$2,)/VLOOKUP($E528,$D$6:$AN$1139,3,))*$F528)</f>
        <v>0</v>
      </c>
      <c r="S528" s="80">
        <f>IF(VLOOKUP($E528,$D$6:$AN$1139,3,)=0,0,(VLOOKUP($E528,$D$6:$AN$1139,S$2,)/VLOOKUP($E528,$D$6:$AN$1139,3,))*$F528)</f>
        <v>0</v>
      </c>
      <c r="T528" s="80">
        <f>IF(VLOOKUP($E528,$D$6:$AN$1139,3,)=0,0,(VLOOKUP($E528,$D$6:$AN$1139,T$2,)/VLOOKUP($E528,$D$6:$AN$1139,3,))*$F528)</f>
        <v>0</v>
      </c>
      <c r="U528" s="80">
        <f>IF(VLOOKUP($E528,$D$6:$AN$1139,3,)=0,0,(VLOOKUP($E528,$D$6:$AN$1139,U$2,)/VLOOKUP($E528,$D$6:$AN$1139,3,))*$F528)</f>
        <v>0</v>
      </c>
      <c r="V528" s="80">
        <f>IF(VLOOKUP($E528,$D$6:$AN$1139,3,)=0,0,(VLOOKUP($E528,$D$6:$AN$1139,V$2,)/VLOOKUP($E528,$D$6:$AN$1139,3,))*$F528)</f>
        <v>0</v>
      </c>
      <c r="W528" s="80">
        <f>IF(VLOOKUP($E528,$D$6:$AN$1139,3,)=0,0,(VLOOKUP($E528,$D$6:$AN$1139,W$2,)/VLOOKUP($E528,$D$6:$AN$1139,3,))*$F528)</f>
        <v>0</v>
      </c>
      <c r="X528" s="64">
        <f>IF(VLOOKUP($E528,$D$6:$AN$1139,3,)=0,0,(VLOOKUP($E528,$D$6:$AN$1139,X$2,)/VLOOKUP($E528,$D$6:$AN$1139,3,))*$F528)</f>
        <v>0</v>
      </c>
      <c r="Y528" s="64">
        <f>IF(VLOOKUP($E528,$D$6:$AN$1139,3,)=0,0,(VLOOKUP($E528,$D$6:$AN$1139,Y$2,)/VLOOKUP($E528,$D$6:$AN$1139,3,))*$F528)</f>
        <v>0</v>
      </c>
      <c r="Z528" s="64">
        <f>IF(VLOOKUP($E528,$D$6:$AN$1139,3,)=0,0,(VLOOKUP($E528,$D$6:$AN$1139,Z$2,)/VLOOKUP($E528,$D$6:$AN$1139,3,))*$F528)</f>
        <v>0</v>
      </c>
      <c r="AA528" s="64">
        <f t="shared" si="95"/>
        <v>0</v>
      </c>
      <c r="AB528" s="59" t="str">
        <f t="shared" si="96"/>
        <v>ok</v>
      </c>
    </row>
    <row r="529" spans="1:28">
      <c r="A529" s="69" t="s">
        <v>1288</v>
      </c>
      <c r="C529" s="61" t="s">
        <v>538</v>
      </c>
      <c r="D529" s="61" t="s">
        <v>571</v>
      </c>
      <c r="E529" s="61" t="s">
        <v>1114</v>
      </c>
      <c r="F529" s="80">
        <f>VLOOKUP(C529,'Functional Assignment'!$C$2:$AP$778,'Functional Assignment'!$L$2,)</f>
        <v>0</v>
      </c>
      <c r="G529" s="80">
        <f>IF(VLOOKUP($E529,$D$6:$AN$1139,3,)=0,0,(VLOOKUP($E529,$D$6:$AN$1139,G$2,)/VLOOKUP($E529,$D$6:$AN$1139,3,))*$F529)</f>
        <v>0</v>
      </c>
      <c r="H529" s="80">
        <f>IF(VLOOKUP($E529,$D$6:$AN$1139,3,)=0,0,(VLOOKUP($E529,$D$6:$AN$1139,H$2,)/VLOOKUP($E529,$D$6:$AN$1139,3,))*$F529)</f>
        <v>0</v>
      </c>
      <c r="I529" s="80">
        <f>IF(VLOOKUP($E529,$D$6:$AN$1139,3,)=0,0,(VLOOKUP($E529,$D$6:$AN$1139,I$2,)/VLOOKUP($E529,$D$6:$AN$1139,3,))*$F529)</f>
        <v>0</v>
      </c>
      <c r="J529" s="80">
        <f>IF(VLOOKUP($E529,$D$6:$AN$1139,3,)=0,0,(VLOOKUP($E529,$D$6:$AN$1139,J$2,)/VLOOKUP($E529,$D$6:$AN$1139,3,))*$F529)</f>
        <v>0</v>
      </c>
      <c r="K529" s="80">
        <f>IF(VLOOKUP($E529,$D$6:$AN$1139,3,)=0,0,(VLOOKUP($E529,$D$6:$AN$1139,K$2,)/VLOOKUP($E529,$D$6:$AN$1139,3,))*$F529)</f>
        <v>0</v>
      </c>
      <c r="L529" s="80">
        <f>IF(VLOOKUP($E529,$D$6:$AN$1139,3,)=0,0,(VLOOKUP($E529,$D$6:$AN$1139,L$2,)/VLOOKUP($E529,$D$6:$AN$1139,3,))*$F529)</f>
        <v>0</v>
      </c>
      <c r="M529" s="80">
        <f>IF(VLOOKUP($E529,$D$6:$AN$1139,3,)=0,0,(VLOOKUP($E529,$D$6:$AN$1139,M$2,)/VLOOKUP($E529,$D$6:$AN$1139,3,))*$F529)</f>
        <v>0</v>
      </c>
      <c r="N529" s="80">
        <f>IF(VLOOKUP($E529,$D$6:$AN$1139,3,)=0,0,(VLOOKUP($E529,$D$6:$AN$1139,N$2,)/VLOOKUP($E529,$D$6:$AN$1139,3,))*$F529)</f>
        <v>0</v>
      </c>
      <c r="O529" s="80">
        <f>IF(VLOOKUP($E529,$D$6:$AN$1139,3,)=0,0,(VLOOKUP($E529,$D$6:$AN$1139,O$2,)/VLOOKUP($E529,$D$6:$AN$1139,3,))*$F529)</f>
        <v>0</v>
      </c>
      <c r="P529" s="80">
        <f>IF(VLOOKUP($E529,$D$6:$AN$1139,3,)=0,0,(VLOOKUP($E529,$D$6:$AN$1139,P$2,)/VLOOKUP($E529,$D$6:$AN$1139,3,))*$F529)</f>
        <v>0</v>
      </c>
      <c r="Q529" s="80">
        <f>IF(VLOOKUP($E529,$D$6:$AN$1139,3,)=0,0,(VLOOKUP($E529,$D$6:$AN$1139,Q$2,)/VLOOKUP($E529,$D$6:$AN$1139,3,))*$F529)</f>
        <v>0</v>
      </c>
      <c r="R529" s="80">
        <f>IF(VLOOKUP($E529,$D$6:$AN$1139,3,)=0,0,(VLOOKUP($E529,$D$6:$AN$1139,R$2,)/VLOOKUP($E529,$D$6:$AN$1139,3,))*$F529)</f>
        <v>0</v>
      </c>
      <c r="S529" s="80">
        <f>IF(VLOOKUP($E529,$D$6:$AN$1139,3,)=0,0,(VLOOKUP($E529,$D$6:$AN$1139,S$2,)/VLOOKUP($E529,$D$6:$AN$1139,3,))*$F529)</f>
        <v>0</v>
      </c>
      <c r="T529" s="80">
        <f>IF(VLOOKUP($E529,$D$6:$AN$1139,3,)=0,0,(VLOOKUP($E529,$D$6:$AN$1139,T$2,)/VLOOKUP($E529,$D$6:$AN$1139,3,))*$F529)</f>
        <v>0</v>
      </c>
      <c r="U529" s="80">
        <f>IF(VLOOKUP($E529,$D$6:$AN$1139,3,)=0,0,(VLOOKUP($E529,$D$6:$AN$1139,U$2,)/VLOOKUP($E529,$D$6:$AN$1139,3,))*$F529)</f>
        <v>0</v>
      </c>
      <c r="V529" s="80">
        <f>IF(VLOOKUP($E529,$D$6:$AN$1139,3,)=0,0,(VLOOKUP($E529,$D$6:$AN$1139,V$2,)/VLOOKUP($E529,$D$6:$AN$1139,3,))*$F529)</f>
        <v>0</v>
      </c>
      <c r="W529" s="80">
        <f>IF(VLOOKUP($E529,$D$6:$AN$1139,3,)=0,0,(VLOOKUP($E529,$D$6:$AN$1139,W$2,)/VLOOKUP($E529,$D$6:$AN$1139,3,))*$F529)</f>
        <v>0</v>
      </c>
      <c r="X529" s="64">
        <f>IF(VLOOKUP($E529,$D$6:$AN$1139,3,)=0,0,(VLOOKUP($E529,$D$6:$AN$1139,X$2,)/VLOOKUP($E529,$D$6:$AN$1139,3,))*$F529)</f>
        <v>0</v>
      </c>
      <c r="Y529" s="64">
        <f>IF(VLOOKUP($E529,$D$6:$AN$1139,3,)=0,0,(VLOOKUP($E529,$D$6:$AN$1139,Y$2,)/VLOOKUP($E529,$D$6:$AN$1139,3,))*$F529)</f>
        <v>0</v>
      </c>
      <c r="Z529" s="64">
        <f>IF(VLOOKUP($E529,$D$6:$AN$1139,3,)=0,0,(VLOOKUP($E529,$D$6:$AN$1139,Z$2,)/VLOOKUP($E529,$D$6:$AN$1139,3,))*$F529)</f>
        <v>0</v>
      </c>
      <c r="AA529" s="64">
        <f t="shared" si="95"/>
        <v>0</v>
      </c>
      <c r="AB529" s="59" t="str">
        <f t="shared" si="96"/>
        <v>ok</v>
      </c>
    </row>
    <row r="530" spans="1:28">
      <c r="A530" s="69" t="s">
        <v>1288</v>
      </c>
      <c r="C530" s="61" t="s">
        <v>538</v>
      </c>
      <c r="D530" s="61" t="s">
        <v>572</v>
      </c>
      <c r="E530" s="61" t="s">
        <v>1114</v>
      </c>
      <c r="F530" s="80">
        <f>VLOOKUP(C530,'Functional Assignment'!$C$2:$AP$778,'Functional Assignment'!$M$2,)</f>
        <v>0</v>
      </c>
      <c r="G530" s="80">
        <f>IF(VLOOKUP($E530,$D$6:$AN$1139,3,)=0,0,(VLOOKUP($E530,$D$6:$AN$1139,G$2,)/VLOOKUP($E530,$D$6:$AN$1139,3,))*$F530)</f>
        <v>0</v>
      </c>
      <c r="H530" s="80">
        <f>IF(VLOOKUP($E530,$D$6:$AN$1139,3,)=0,0,(VLOOKUP($E530,$D$6:$AN$1139,H$2,)/VLOOKUP($E530,$D$6:$AN$1139,3,))*$F530)</f>
        <v>0</v>
      </c>
      <c r="I530" s="80">
        <f>IF(VLOOKUP($E530,$D$6:$AN$1139,3,)=0,0,(VLOOKUP($E530,$D$6:$AN$1139,I$2,)/VLOOKUP($E530,$D$6:$AN$1139,3,))*$F530)</f>
        <v>0</v>
      </c>
      <c r="J530" s="80">
        <f>IF(VLOOKUP($E530,$D$6:$AN$1139,3,)=0,0,(VLOOKUP($E530,$D$6:$AN$1139,J$2,)/VLOOKUP($E530,$D$6:$AN$1139,3,))*$F530)</f>
        <v>0</v>
      </c>
      <c r="K530" s="80">
        <f>IF(VLOOKUP($E530,$D$6:$AN$1139,3,)=0,0,(VLOOKUP($E530,$D$6:$AN$1139,K$2,)/VLOOKUP($E530,$D$6:$AN$1139,3,))*$F530)</f>
        <v>0</v>
      </c>
      <c r="L530" s="80">
        <f>IF(VLOOKUP($E530,$D$6:$AN$1139,3,)=0,0,(VLOOKUP($E530,$D$6:$AN$1139,L$2,)/VLOOKUP($E530,$D$6:$AN$1139,3,))*$F530)</f>
        <v>0</v>
      </c>
      <c r="M530" s="80">
        <f>IF(VLOOKUP($E530,$D$6:$AN$1139,3,)=0,0,(VLOOKUP($E530,$D$6:$AN$1139,M$2,)/VLOOKUP($E530,$D$6:$AN$1139,3,))*$F530)</f>
        <v>0</v>
      </c>
      <c r="N530" s="80">
        <f>IF(VLOOKUP($E530,$D$6:$AN$1139,3,)=0,0,(VLOOKUP($E530,$D$6:$AN$1139,N$2,)/VLOOKUP($E530,$D$6:$AN$1139,3,))*$F530)</f>
        <v>0</v>
      </c>
      <c r="O530" s="80">
        <f>IF(VLOOKUP($E530,$D$6:$AN$1139,3,)=0,0,(VLOOKUP($E530,$D$6:$AN$1139,O$2,)/VLOOKUP($E530,$D$6:$AN$1139,3,))*$F530)</f>
        <v>0</v>
      </c>
      <c r="P530" s="80">
        <f>IF(VLOOKUP($E530,$D$6:$AN$1139,3,)=0,0,(VLOOKUP($E530,$D$6:$AN$1139,P$2,)/VLOOKUP($E530,$D$6:$AN$1139,3,))*$F530)</f>
        <v>0</v>
      </c>
      <c r="Q530" s="80">
        <f>IF(VLOOKUP($E530,$D$6:$AN$1139,3,)=0,0,(VLOOKUP($E530,$D$6:$AN$1139,Q$2,)/VLOOKUP($E530,$D$6:$AN$1139,3,))*$F530)</f>
        <v>0</v>
      </c>
      <c r="R530" s="80">
        <f>IF(VLOOKUP($E530,$D$6:$AN$1139,3,)=0,0,(VLOOKUP($E530,$D$6:$AN$1139,R$2,)/VLOOKUP($E530,$D$6:$AN$1139,3,))*$F530)</f>
        <v>0</v>
      </c>
      <c r="S530" s="80">
        <f>IF(VLOOKUP($E530,$D$6:$AN$1139,3,)=0,0,(VLOOKUP($E530,$D$6:$AN$1139,S$2,)/VLOOKUP($E530,$D$6:$AN$1139,3,))*$F530)</f>
        <v>0</v>
      </c>
      <c r="T530" s="80">
        <f>IF(VLOOKUP($E530,$D$6:$AN$1139,3,)=0,0,(VLOOKUP($E530,$D$6:$AN$1139,T$2,)/VLOOKUP($E530,$D$6:$AN$1139,3,))*$F530)</f>
        <v>0</v>
      </c>
      <c r="U530" s="80">
        <f>IF(VLOOKUP($E530,$D$6:$AN$1139,3,)=0,0,(VLOOKUP($E530,$D$6:$AN$1139,U$2,)/VLOOKUP($E530,$D$6:$AN$1139,3,))*$F530)</f>
        <v>0</v>
      </c>
      <c r="V530" s="80">
        <f>IF(VLOOKUP($E530,$D$6:$AN$1139,3,)=0,0,(VLOOKUP($E530,$D$6:$AN$1139,V$2,)/VLOOKUP($E530,$D$6:$AN$1139,3,))*$F530)</f>
        <v>0</v>
      </c>
      <c r="W530" s="80">
        <f>IF(VLOOKUP($E530,$D$6:$AN$1139,3,)=0,0,(VLOOKUP($E530,$D$6:$AN$1139,W$2,)/VLOOKUP($E530,$D$6:$AN$1139,3,))*$F530)</f>
        <v>0</v>
      </c>
      <c r="X530" s="64">
        <f>IF(VLOOKUP($E530,$D$6:$AN$1139,3,)=0,0,(VLOOKUP($E530,$D$6:$AN$1139,X$2,)/VLOOKUP($E530,$D$6:$AN$1139,3,))*$F530)</f>
        <v>0</v>
      </c>
      <c r="Y530" s="64">
        <f>IF(VLOOKUP($E530,$D$6:$AN$1139,3,)=0,0,(VLOOKUP($E530,$D$6:$AN$1139,Y$2,)/VLOOKUP($E530,$D$6:$AN$1139,3,))*$F530)</f>
        <v>0</v>
      </c>
      <c r="Z530" s="64">
        <f>IF(VLOOKUP($E530,$D$6:$AN$1139,3,)=0,0,(VLOOKUP($E530,$D$6:$AN$1139,Z$2,)/VLOOKUP($E530,$D$6:$AN$1139,3,))*$F530)</f>
        <v>0</v>
      </c>
      <c r="AA530" s="64">
        <f t="shared" si="95"/>
        <v>0</v>
      </c>
      <c r="AB530" s="59" t="str">
        <f t="shared" si="96"/>
        <v>ok</v>
      </c>
    </row>
    <row r="531" spans="1:28">
      <c r="A531" s="61" t="s">
        <v>392</v>
      </c>
      <c r="D531" s="61" t="s">
        <v>1133</v>
      </c>
      <c r="F531" s="77">
        <f>SUM(F525:F530)</f>
        <v>-710612.5896122983</v>
      </c>
      <c r="G531" s="77">
        <f t="shared" ref="G531:P531" si="97">SUM(G525:G530)</f>
        <v>-319457.67293019395</v>
      </c>
      <c r="H531" s="77">
        <f t="shared" si="97"/>
        <v>-78932.166507688118</v>
      </c>
      <c r="I531" s="77">
        <f t="shared" si="97"/>
        <v>0</v>
      </c>
      <c r="J531" s="77">
        <f t="shared" si="97"/>
        <v>-8263.8035060610946</v>
      </c>
      <c r="K531" s="77">
        <f t="shared" si="97"/>
        <v>-103610.03202217779</v>
      </c>
      <c r="L531" s="77">
        <f t="shared" si="97"/>
        <v>0</v>
      </c>
      <c r="M531" s="77">
        <f t="shared" si="97"/>
        <v>0</v>
      </c>
      <c r="N531" s="77">
        <f t="shared" si="97"/>
        <v>-94932.651699807844</v>
      </c>
      <c r="O531" s="77">
        <f>SUM(O525:O530)</f>
        <v>-52215.299647612548</v>
      </c>
      <c r="P531" s="77">
        <f t="shared" si="97"/>
        <v>-36639.934093221666</v>
      </c>
      <c r="Q531" s="77">
        <f t="shared" ref="Q531:W531" si="98">SUM(Q525:Q530)</f>
        <v>-5513.4358216474839</v>
      </c>
      <c r="R531" s="77">
        <f t="shared" si="98"/>
        <v>-3354.0112517985303</v>
      </c>
      <c r="S531" s="77">
        <f t="shared" si="98"/>
        <v>-7334.8994584833636</v>
      </c>
      <c r="T531" s="77">
        <f t="shared" si="98"/>
        <v>-181.08298713420839</v>
      </c>
      <c r="U531" s="77">
        <f t="shared" si="98"/>
        <v>-177.59968647174668</v>
      </c>
      <c r="V531" s="77">
        <f t="shared" si="98"/>
        <v>0</v>
      </c>
      <c r="W531" s="77">
        <f t="shared" si="98"/>
        <v>0</v>
      </c>
      <c r="X531" s="63">
        <f>SUM(X525:X530)</f>
        <v>0</v>
      </c>
      <c r="Y531" s="63">
        <f>SUM(Y525:Y530)</f>
        <v>0</v>
      </c>
      <c r="Z531" s="63">
        <f>SUM(Z525:Z530)</f>
        <v>0</v>
      </c>
      <c r="AA531" s="65">
        <f t="shared" si="95"/>
        <v>-710612.5896122983</v>
      </c>
      <c r="AB531" s="59" t="str">
        <f t="shared" si="96"/>
        <v>ok</v>
      </c>
    </row>
    <row r="532" spans="1:28">
      <c r="F532" s="80"/>
      <c r="G532" s="80"/>
    </row>
    <row r="533" spans="1:28" ht="15">
      <c r="A533" s="66" t="s">
        <v>1154</v>
      </c>
      <c r="F533" s="80"/>
      <c r="G533" s="80"/>
    </row>
    <row r="534" spans="1:28">
      <c r="A534" s="69" t="s">
        <v>362</v>
      </c>
      <c r="C534" s="61" t="s">
        <v>538</v>
      </c>
      <c r="D534" s="61" t="s">
        <v>573</v>
      </c>
      <c r="E534" s="61" t="s">
        <v>880</v>
      </c>
      <c r="F534" s="77">
        <f>VLOOKUP(C534,'Functional Assignment'!$C$2:$AP$778,'Functional Assignment'!$N$2,)</f>
        <v>-44083.932180534837</v>
      </c>
      <c r="G534" s="77">
        <f>IF(VLOOKUP($E534,$D$6:$AN$1139,3,)=0,0,(VLOOKUP($E534,$D$6:$AN$1139,G$2,)/VLOOKUP($E534,$D$6:$AN$1139,3,))*$F534)</f>
        <v>-15737.587280193238</v>
      </c>
      <c r="H534" s="77">
        <f>IF(VLOOKUP($E534,$D$6:$AN$1139,3,)=0,0,(VLOOKUP($E534,$D$6:$AN$1139,H$2,)/VLOOKUP($E534,$D$6:$AN$1139,3,))*$F534)</f>
        <v>-5107.534895026738</v>
      </c>
      <c r="I534" s="77">
        <f>IF(VLOOKUP($E534,$D$6:$AN$1139,3,)=0,0,(VLOOKUP($E534,$D$6:$AN$1139,I$2,)/VLOOKUP($E534,$D$6:$AN$1139,3,))*$F534)</f>
        <v>0</v>
      </c>
      <c r="J534" s="77">
        <f>IF(VLOOKUP($E534,$D$6:$AN$1139,3,)=0,0,(VLOOKUP($E534,$D$6:$AN$1139,J$2,)/VLOOKUP($E534,$D$6:$AN$1139,3,))*$F534)</f>
        <v>-588.21139244393021</v>
      </c>
      <c r="K534" s="77">
        <f>IF(VLOOKUP($E534,$D$6:$AN$1139,3,)=0,0,(VLOOKUP($E534,$D$6:$AN$1139,K$2,)/VLOOKUP($E534,$D$6:$AN$1139,3,))*$F534)</f>
        <v>-7250.6319461036119</v>
      </c>
      <c r="L534" s="77">
        <f>IF(VLOOKUP($E534,$D$6:$AN$1139,3,)=0,0,(VLOOKUP($E534,$D$6:$AN$1139,L$2,)/VLOOKUP($E534,$D$6:$AN$1139,3,))*$F534)</f>
        <v>0</v>
      </c>
      <c r="M534" s="77">
        <f>IF(VLOOKUP($E534,$D$6:$AN$1139,3,)=0,0,(VLOOKUP($E534,$D$6:$AN$1139,M$2,)/VLOOKUP($E534,$D$6:$AN$1139,3,))*$F534)</f>
        <v>0</v>
      </c>
      <c r="N534" s="77">
        <f>IF(VLOOKUP($E534,$D$6:$AN$1139,3,)=0,0,(VLOOKUP($E534,$D$6:$AN$1139,N$2,)/VLOOKUP($E534,$D$6:$AN$1139,3,))*$F534)</f>
        <v>-7375.1671733591493</v>
      </c>
      <c r="O534" s="77">
        <f>IF(VLOOKUP($E534,$D$6:$AN$1139,3,)=0,0,(VLOOKUP($E534,$D$6:$AN$1139,O$2,)/VLOOKUP($E534,$D$6:$AN$1139,3,))*$F534)</f>
        <v>-3837.1971734079734</v>
      </c>
      <c r="P534" s="77">
        <f>IF(VLOOKUP($E534,$D$6:$AN$1139,3,)=0,0,(VLOOKUP($E534,$D$6:$AN$1139,P$2,)/VLOOKUP($E534,$D$6:$AN$1139,3,))*$F534)</f>
        <v>-3104.8174133063731</v>
      </c>
      <c r="Q534" s="77">
        <f>IF(VLOOKUP($E534,$D$6:$AN$1139,3,)=0,0,(VLOOKUP($E534,$D$6:$AN$1139,Q$2,)/VLOOKUP($E534,$D$6:$AN$1139,3,))*$F534)</f>
        <v>-396.62647863660465</v>
      </c>
      <c r="R534" s="77">
        <f>IF(VLOOKUP($E534,$D$6:$AN$1139,3,)=0,0,(VLOOKUP($E534,$D$6:$AN$1139,R$2,)/VLOOKUP($E534,$D$6:$AN$1139,3,))*$F534)</f>
        <v>-207.82401110133944</v>
      </c>
      <c r="S534" s="77">
        <f>IF(VLOOKUP($E534,$D$6:$AN$1139,3,)=0,0,(VLOOKUP($E534,$D$6:$AN$1139,S$2,)/VLOOKUP($E534,$D$6:$AN$1139,3,))*$F534)</f>
        <v>-454.18987552634331</v>
      </c>
      <c r="T534" s="77">
        <f>IF(VLOOKUP($E534,$D$6:$AN$1139,3,)=0,0,(VLOOKUP($E534,$D$6:$AN$1139,T$2,)/VLOOKUP($E534,$D$6:$AN$1139,3,))*$F534)</f>
        <v>-12.697553208524523</v>
      </c>
      <c r="U534" s="77">
        <f>IF(VLOOKUP($E534,$D$6:$AN$1139,3,)=0,0,(VLOOKUP($E534,$D$6:$AN$1139,U$2,)/VLOOKUP($E534,$D$6:$AN$1139,3,))*$F534)</f>
        <v>-11.446988221016369</v>
      </c>
      <c r="V534" s="77">
        <f>IF(VLOOKUP($E534,$D$6:$AN$1139,3,)=0,0,(VLOOKUP($E534,$D$6:$AN$1139,V$2,)/VLOOKUP($E534,$D$6:$AN$1139,3,))*$F534)</f>
        <v>0</v>
      </c>
      <c r="W534" s="77">
        <f>IF(VLOOKUP($E534,$D$6:$AN$1139,3,)=0,0,(VLOOKUP($E534,$D$6:$AN$1139,W$2,)/VLOOKUP($E534,$D$6:$AN$1139,3,))*$F534)</f>
        <v>0</v>
      </c>
      <c r="X534" s="63">
        <f>IF(VLOOKUP($E534,$D$6:$AN$1139,3,)=0,0,(VLOOKUP($E534,$D$6:$AN$1139,X$2,)/VLOOKUP($E534,$D$6:$AN$1139,3,))*$F534)</f>
        <v>0</v>
      </c>
      <c r="Y534" s="63">
        <f>IF(VLOOKUP($E534,$D$6:$AN$1139,3,)=0,0,(VLOOKUP($E534,$D$6:$AN$1139,Y$2,)/VLOOKUP($E534,$D$6:$AN$1139,3,))*$F534)</f>
        <v>0</v>
      </c>
      <c r="Z534" s="63">
        <f>IF(VLOOKUP($E534,$D$6:$AN$1139,3,)=0,0,(VLOOKUP($E534,$D$6:$AN$1139,Z$2,)/VLOOKUP($E534,$D$6:$AN$1139,3,))*$F534)</f>
        <v>0</v>
      </c>
      <c r="AA534" s="65">
        <f>SUM(G534:Z534)</f>
        <v>-44083.932180534845</v>
      </c>
      <c r="AB534" s="59" t="str">
        <f>IF(ABS(F534-AA534)&lt;0.01,"ok","err")</f>
        <v>ok</v>
      </c>
    </row>
    <row r="535" spans="1:28">
      <c r="A535" s="69" t="s">
        <v>364</v>
      </c>
      <c r="C535" s="61" t="s">
        <v>538</v>
      </c>
      <c r="D535" s="61" t="s">
        <v>574</v>
      </c>
      <c r="E535" s="61" t="s">
        <v>189</v>
      </c>
      <c r="F535" s="80">
        <f>VLOOKUP(C535,'Functional Assignment'!$C$2:$AP$778,'Functional Assignment'!$O$2,)</f>
        <v>-42958.208627649961</v>
      </c>
      <c r="G535" s="80">
        <f>IF(VLOOKUP($E535,$D$6:$AN$1139,3,)=0,0,(VLOOKUP($E535,$D$6:$AN$1139,G$2,)/VLOOKUP($E535,$D$6:$AN$1139,3,))*$F535)</f>
        <v>-22497.092623247449</v>
      </c>
      <c r="H535" s="80">
        <f>IF(VLOOKUP($E535,$D$6:$AN$1139,3,)=0,0,(VLOOKUP($E535,$D$6:$AN$1139,H$2,)/VLOOKUP($E535,$D$6:$AN$1139,3,))*$F535)</f>
        <v>-3524.3735614152288</v>
      </c>
      <c r="I535" s="80">
        <f>IF(VLOOKUP($E535,$D$6:$AN$1139,3,)=0,0,(VLOOKUP($E535,$D$6:$AN$1139,I$2,)/VLOOKUP($E535,$D$6:$AN$1139,3,))*$F535)</f>
        <v>0</v>
      </c>
      <c r="J535" s="80">
        <f>IF(VLOOKUP($E535,$D$6:$AN$1139,3,)=0,0,(VLOOKUP($E535,$D$6:$AN$1139,J$2,)/VLOOKUP($E535,$D$6:$AN$1139,3,))*$F535)</f>
        <v>-420.3532505903645</v>
      </c>
      <c r="K535" s="80">
        <f>IF(VLOOKUP($E535,$D$6:$AN$1139,3,)=0,0,(VLOOKUP($E535,$D$6:$AN$1139,K$2,)/VLOOKUP($E535,$D$6:$AN$1139,3,))*$F535)</f>
        <v>-5434.5871653883269</v>
      </c>
      <c r="L535" s="80">
        <f>IF(VLOOKUP($E535,$D$6:$AN$1139,3,)=0,0,(VLOOKUP($E535,$D$6:$AN$1139,L$2,)/VLOOKUP($E535,$D$6:$AN$1139,3,))*$F535)</f>
        <v>0</v>
      </c>
      <c r="M535" s="80">
        <f>IF(VLOOKUP($E535,$D$6:$AN$1139,3,)=0,0,(VLOOKUP($E535,$D$6:$AN$1139,M$2,)/VLOOKUP($E535,$D$6:$AN$1139,3,))*$F535)</f>
        <v>0</v>
      </c>
      <c r="N535" s="80">
        <f>IF(VLOOKUP($E535,$D$6:$AN$1139,3,)=0,0,(VLOOKUP($E535,$D$6:$AN$1139,N$2,)/VLOOKUP($E535,$D$6:$AN$1139,3,))*$F535)</f>
        <v>-4680.9588725188278</v>
      </c>
      <c r="O535" s="80">
        <f>IF(VLOOKUP($E535,$D$6:$AN$1139,3,)=0,0,(VLOOKUP($E535,$D$6:$AN$1139,O$2,)/VLOOKUP($E535,$D$6:$AN$1139,3,))*$F535)</f>
        <v>-2627.6190057864987</v>
      </c>
      <c r="P535" s="80">
        <f>IF(VLOOKUP($E535,$D$6:$AN$1139,3,)=0,0,(VLOOKUP($E535,$D$6:$AN$1139,P$2,)/VLOOKUP($E535,$D$6:$AN$1139,3,))*$F535)</f>
        <v>-2322.9627594391163</v>
      </c>
      <c r="Q535" s="80">
        <f>IF(VLOOKUP($E535,$D$6:$AN$1139,3,)=0,0,(VLOOKUP($E535,$D$6:$AN$1139,Q$2,)/VLOOKUP($E535,$D$6:$AN$1139,3,))*$F535)</f>
        <v>-346.66807485803452</v>
      </c>
      <c r="R535" s="80">
        <f>IF(VLOOKUP($E535,$D$6:$AN$1139,3,)=0,0,(VLOOKUP($E535,$D$6:$AN$1139,R$2,)/VLOOKUP($E535,$D$6:$AN$1139,3,))*$F535)</f>
        <v>-223.17021655155295</v>
      </c>
      <c r="S535" s="80">
        <f>IF(VLOOKUP($E535,$D$6:$AN$1139,3,)=0,0,(VLOOKUP($E535,$D$6:$AN$1139,S$2,)/VLOOKUP($E535,$D$6:$AN$1139,3,))*$F535)</f>
        <v>-846.27518314774511</v>
      </c>
      <c r="T535" s="80">
        <f>IF(VLOOKUP($E535,$D$6:$AN$1139,3,)=0,0,(VLOOKUP($E535,$D$6:$AN$1139,T$2,)/VLOOKUP($E535,$D$6:$AN$1139,3,))*$F535)</f>
        <v>-19.408148965211911</v>
      </c>
      <c r="U535" s="80">
        <f>IF(VLOOKUP($E535,$D$6:$AN$1139,3,)=0,0,(VLOOKUP($E535,$D$6:$AN$1139,U$2,)/VLOOKUP($E535,$D$6:$AN$1139,3,))*$F535)</f>
        <v>-14.739765741608231</v>
      </c>
      <c r="V535" s="80">
        <f>IF(VLOOKUP($E535,$D$6:$AN$1139,3,)=0,0,(VLOOKUP($E535,$D$6:$AN$1139,V$2,)/VLOOKUP($E535,$D$6:$AN$1139,3,))*$F535)</f>
        <v>0</v>
      </c>
      <c r="W535" s="80">
        <f>IF(VLOOKUP($E535,$D$6:$AN$1139,3,)=0,0,(VLOOKUP($E535,$D$6:$AN$1139,W$2,)/VLOOKUP($E535,$D$6:$AN$1139,3,))*$F535)</f>
        <v>0</v>
      </c>
      <c r="X535" s="64">
        <f>IF(VLOOKUP($E535,$D$6:$AN$1139,3,)=0,0,(VLOOKUP($E535,$D$6:$AN$1139,X$2,)/VLOOKUP($E535,$D$6:$AN$1139,3,))*$F535)</f>
        <v>0</v>
      </c>
      <c r="Y535" s="64">
        <f>IF(VLOOKUP($E535,$D$6:$AN$1139,3,)=0,0,(VLOOKUP($E535,$D$6:$AN$1139,Y$2,)/VLOOKUP($E535,$D$6:$AN$1139,3,))*$F535)</f>
        <v>0</v>
      </c>
      <c r="Z535" s="64">
        <f>IF(VLOOKUP($E535,$D$6:$AN$1139,3,)=0,0,(VLOOKUP($E535,$D$6:$AN$1139,Z$2,)/VLOOKUP($E535,$D$6:$AN$1139,3,))*$F535)</f>
        <v>0</v>
      </c>
      <c r="AA535" s="64">
        <f>SUM(G535:Z535)</f>
        <v>-42958.208627649947</v>
      </c>
      <c r="AB535" s="59" t="str">
        <f>IF(ABS(F535-AA535)&lt;0.01,"ok","err")</f>
        <v>ok</v>
      </c>
    </row>
    <row r="536" spans="1:28">
      <c r="A536" s="69" t="s">
        <v>363</v>
      </c>
      <c r="C536" s="61" t="s">
        <v>538</v>
      </c>
      <c r="D536" s="61" t="s">
        <v>575</v>
      </c>
      <c r="E536" s="61" t="s">
        <v>192</v>
      </c>
      <c r="F536" s="80">
        <f>VLOOKUP(C536,'Functional Assignment'!$C$2:$AP$778,'Functional Assignment'!$P$2,)</f>
        <v>-38948.249145406313</v>
      </c>
      <c r="G536" s="80">
        <f>IF(VLOOKUP($E536,$D$6:$AN$1139,3,)=0,0,(VLOOKUP($E536,$D$6:$AN$1139,G$2,)/VLOOKUP($E536,$D$6:$AN$1139,3,))*$F536)</f>
        <v>-18404.616070897526</v>
      </c>
      <c r="H536" s="80">
        <f>IF(VLOOKUP($E536,$D$6:$AN$1139,3,)=0,0,(VLOOKUP($E536,$D$6:$AN$1139,H$2,)/VLOOKUP($E536,$D$6:$AN$1139,3,))*$F536)</f>
        <v>-5362.6289097073113</v>
      </c>
      <c r="I536" s="80">
        <f>IF(VLOOKUP($E536,$D$6:$AN$1139,3,)=0,0,(VLOOKUP($E536,$D$6:$AN$1139,I$2,)/VLOOKUP($E536,$D$6:$AN$1139,3,))*$F536)</f>
        <v>0</v>
      </c>
      <c r="J536" s="80">
        <f>IF(VLOOKUP($E536,$D$6:$AN$1139,3,)=0,0,(VLOOKUP($E536,$D$6:$AN$1139,J$2,)/VLOOKUP($E536,$D$6:$AN$1139,3,))*$F536)</f>
        <v>-456.59350565053967</v>
      </c>
      <c r="K536" s="80">
        <f>IF(VLOOKUP($E536,$D$6:$AN$1139,3,)=0,0,(VLOOKUP($E536,$D$6:$AN$1139,K$2,)/VLOOKUP($E536,$D$6:$AN$1139,3,))*$F536)</f>
        <v>-5684.6613668433474</v>
      </c>
      <c r="L536" s="80">
        <f>IF(VLOOKUP($E536,$D$6:$AN$1139,3,)=0,0,(VLOOKUP($E536,$D$6:$AN$1139,L$2,)/VLOOKUP($E536,$D$6:$AN$1139,3,))*$F536)</f>
        <v>0</v>
      </c>
      <c r="M536" s="80">
        <f>IF(VLOOKUP($E536,$D$6:$AN$1139,3,)=0,0,(VLOOKUP($E536,$D$6:$AN$1139,M$2,)/VLOOKUP($E536,$D$6:$AN$1139,3,))*$F536)</f>
        <v>0</v>
      </c>
      <c r="N536" s="80">
        <f>IF(VLOOKUP($E536,$D$6:$AN$1139,3,)=0,0,(VLOOKUP($E536,$D$6:$AN$1139,N$2,)/VLOOKUP($E536,$D$6:$AN$1139,3,))*$F536)</f>
        <v>-4775.2698255528921</v>
      </c>
      <c r="O536" s="80">
        <f>IF(VLOOKUP($E536,$D$6:$AN$1139,3,)=0,0,(VLOOKUP($E536,$D$6:$AN$1139,O$2,)/VLOOKUP($E536,$D$6:$AN$1139,3,))*$F536)</f>
        <v>-2792.8666430807884</v>
      </c>
      <c r="P536" s="80">
        <f>IF(VLOOKUP($E536,$D$6:$AN$1139,3,)=0,0,(VLOOKUP($E536,$D$6:$AN$1139,P$2,)/VLOOKUP($E536,$D$6:$AN$1139,3,))*$F536)</f>
        <v>-1068.4171248529995</v>
      </c>
      <c r="Q536" s="80">
        <f>IF(VLOOKUP($E536,$D$6:$AN$1139,3,)=0,0,(VLOOKUP($E536,$D$6:$AN$1139,Q$2,)/VLOOKUP($E536,$D$6:$AN$1139,3,))*$F536)</f>
        <v>-234.22813510907909</v>
      </c>
      <c r="R536" s="80">
        <f>IF(VLOOKUP($E536,$D$6:$AN$1139,3,)=0,0,(VLOOKUP($E536,$D$6:$AN$1139,R$2,)/VLOOKUP($E536,$D$6:$AN$1139,3,))*$F536)</f>
        <v>-163.66619871723424</v>
      </c>
      <c r="S536" s="80">
        <f>IF(VLOOKUP($E536,$D$6:$AN$1139,3,)=0,0,(VLOOKUP($E536,$D$6:$AN$1139,S$2,)/VLOOKUP($E536,$D$6:$AN$1139,3,))*$F536)</f>
        <v>0</v>
      </c>
      <c r="T536" s="80">
        <f>IF(VLOOKUP($E536,$D$6:$AN$1139,3,)=0,0,(VLOOKUP($E536,$D$6:$AN$1139,T$2,)/VLOOKUP($E536,$D$6:$AN$1139,3,))*$F536)</f>
        <v>0</v>
      </c>
      <c r="U536" s="80">
        <f>IF(VLOOKUP($E536,$D$6:$AN$1139,3,)=0,0,(VLOOKUP($E536,$D$6:$AN$1139,U$2,)/VLOOKUP($E536,$D$6:$AN$1139,3,))*$F536)</f>
        <v>-5.3013649945963577</v>
      </c>
      <c r="V536" s="80">
        <f>IF(VLOOKUP($E536,$D$6:$AN$1139,3,)=0,0,(VLOOKUP($E536,$D$6:$AN$1139,V$2,)/VLOOKUP($E536,$D$6:$AN$1139,3,))*$F536)</f>
        <v>0</v>
      </c>
      <c r="W536" s="80">
        <f>IF(VLOOKUP($E536,$D$6:$AN$1139,3,)=0,0,(VLOOKUP($E536,$D$6:$AN$1139,W$2,)/VLOOKUP($E536,$D$6:$AN$1139,3,))*$F536)</f>
        <v>0</v>
      </c>
      <c r="X536" s="64">
        <f>IF(VLOOKUP($E536,$D$6:$AN$1139,3,)=0,0,(VLOOKUP($E536,$D$6:$AN$1139,X$2,)/VLOOKUP($E536,$D$6:$AN$1139,3,))*$F536)</f>
        <v>0</v>
      </c>
      <c r="Y536" s="64">
        <f>IF(VLOOKUP($E536,$D$6:$AN$1139,3,)=0,0,(VLOOKUP($E536,$D$6:$AN$1139,Y$2,)/VLOOKUP($E536,$D$6:$AN$1139,3,))*$F536)</f>
        <v>0</v>
      </c>
      <c r="Z536" s="64">
        <f>IF(VLOOKUP($E536,$D$6:$AN$1139,3,)=0,0,(VLOOKUP($E536,$D$6:$AN$1139,Z$2,)/VLOOKUP($E536,$D$6:$AN$1139,3,))*$F536)</f>
        <v>0</v>
      </c>
      <c r="AA536" s="64">
        <f>SUM(G536:Z536)</f>
        <v>-38948.249145406306</v>
      </c>
      <c r="AB536" s="59" t="str">
        <f>IF(ABS(F536-AA536)&lt;0.01,"ok","err")</f>
        <v>ok</v>
      </c>
    </row>
    <row r="537" spans="1:28">
      <c r="A537" s="61" t="s">
        <v>1156</v>
      </c>
      <c r="D537" s="61" t="s">
        <v>576</v>
      </c>
      <c r="F537" s="77">
        <f>SUM(F534:F536)</f>
        <v>-125990.38995359112</v>
      </c>
      <c r="G537" s="77">
        <f t="shared" ref="G537:W537" si="99">SUM(G534:G536)</f>
        <v>-56639.295974338209</v>
      </c>
      <c r="H537" s="77">
        <f t="shared" si="99"/>
        <v>-13994.537366149278</v>
      </c>
      <c r="I537" s="77">
        <f t="shared" si="99"/>
        <v>0</v>
      </c>
      <c r="J537" s="77">
        <f t="shared" si="99"/>
        <v>-1465.1581486848345</v>
      </c>
      <c r="K537" s="77">
        <f t="shared" si="99"/>
        <v>-18369.880478335286</v>
      </c>
      <c r="L537" s="77">
        <f t="shared" si="99"/>
        <v>0</v>
      </c>
      <c r="M537" s="77">
        <f t="shared" si="99"/>
        <v>0</v>
      </c>
      <c r="N537" s="77">
        <f t="shared" si="99"/>
        <v>-16831.395871430868</v>
      </c>
      <c r="O537" s="77">
        <f>SUM(O534:O536)</f>
        <v>-9257.6828222752611</v>
      </c>
      <c r="P537" s="77">
        <f t="shared" si="99"/>
        <v>-6496.1972975984891</v>
      </c>
      <c r="Q537" s="77">
        <f t="shared" si="99"/>
        <v>-977.52268860371817</v>
      </c>
      <c r="R537" s="77">
        <f t="shared" si="99"/>
        <v>-594.66042637012663</v>
      </c>
      <c r="S537" s="77">
        <f t="shared" si="99"/>
        <v>-1300.4650586740884</v>
      </c>
      <c r="T537" s="77">
        <f t="shared" si="99"/>
        <v>-32.105702173736432</v>
      </c>
      <c r="U537" s="77">
        <f t="shared" si="99"/>
        <v>-31.488118957220959</v>
      </c>
      <c r="V537" s="77">
        <f t="shared" si="99"/>
        <v>0</v>
      </c>
      <c r="W537" s="77">
        <f t="shared" si="99"/>
        <v>0</v>
      </c>
      <c r="X537" s="63">
        <f>SUM(X534:X536)</f>
        <v>0</v>
      </c>
      <c r="Y537" s="63">
        <f>SUM(Y534:Y536)</f>
        <v>0</v>
      </c>
      <c r="Z537" s="63">
        <f>SUM(Z534:Z536)</f>
        <v>0</v>
      </c>
      <c r="AA537" s="65">
        <f>SUM(G537:Z537)</f>
        <v>-125990.3899535911</v>
      </c>
      <c r="AB537" s="59" t="str">
        <f>IF(ABS(F537-AA537)&lt;0.01,"ok","err")</f>
        <v>ok</v>
      </c>
    </row>
    <row r="538" spans="1:28">
      <c r="F538" s="80"/>
      <c r="G538" s="80"/>
    </row>
    <row r="539" spans="1:28" ht="15">
      <c r="A539" s="66" t="s">
        <v>350</v>
      </c>
      <c r="F539" s="80"/>
      <c r="G539" s="80"/>
    </row>
    <row r="540" spans="1:28">
      <c r="A540" s="69" t="s">
        <v>377</v>
      </c>
      <c r="C540" s="61" t="s">
        <v>538</v>
      </c>
      <c r="D540" s="61" t="s">
        <v>577</v>
      </c>
      <c r="E540" s="61" t="s">
        <v>133</v>
      </c>
      <c r="F540" s="77">
        <f>VLOOKUP(C540,'Functional Assignment'!$C$2:$AP$778,'Functional Assignment'!$Q$2,)</f>
        <v>0</v>
      </c>
      <c r="G540" s="77">
        <f>IF(VLOOKUP($E540,$D$6:$AN$1139,3,)=0,0,(VLOOKUP($E540,$D$6:$AN$1139,G$2,)/VLOOKUP($E540,$D$6:$AN$1139,3,))*$F540)</f>
        <v>0</v>
      </c>
      <c r="H540" s="77">
        <f>IF(VLOOKUP($E540,$D$6:$AN$1139,3,)=0,0,(VLOOKUP($E540,$D$6:$AN$1139,H$2,)/VLOOKUP($E540,$D$6:$AN$1139,3,))*$F540)</f>
        <v>0</v>
      </c>
      <c r="I540" s="77">
        <f>IF(VLOOKUP($E540,$D$6:$AN$1139,3,)=0,0,(VLOOKUP($E540,$D$6:$AN$1139,I$2,)/VLOOKUP($E540,$D$6:$AN$1139,3,))*$F540)</f>
        <v>0</v>
      </c>
      <c r="J540" s="77">
        <f>IF(VLOOKUP($E540,$D$6:$AN$1139,3,)=0,0,(VLOOKUP($E540,$D$6:$AN$1139,J$2,)/VLOOKUP($E540,$D$6:$AN$1139,3,))*$F540)</f>
        <v>0</v>
      </c>
      <c r="K540" s="77">
        <f>IF(VLOOKUP($E540,$D$6:$AN$1139,3,)=0,0,(VLOOKUP($E540,$D$6:$AN$1139,K$2,)/VLOOKUP($E540,$D$6:$AN$1139,3,))*$F540)</f>
        <v>0</v>
      </c>
      <c r="L540" s="77">
        <f>IF(VLOOKUP($E540,$D$6:$AN$1139,3,)=0,0,(VLOOKUP($E540,$D$6:$AN$1139,L$2,)/VLOOKUP($E540,$D$6:$AN$1139,3,))*$F540)</f>
        <v>0</v>
      </c>
      <c r="M540" s="77">
        <f>IF(VLOOKUP($E540,$D$6:$AN$1139,3,)=0,0,(VLOOKUP($E540,$D$6:$AN$1139,M$2,)/VLOOKUP($E540,$D$6:$AN$1139,3,))*$F540)</f>
        <v>0</v>
      </c>
      <c r="N540" s="77">
        <f>IF(VLOOKUP($E540,$D$6:$AN$1139,3,)=0,0,(VLOOKUP($E540,$D$6:$AN$1139,N$2,)/VLOOKUP($E540,$D$6:$AN$1139,3,))*$F540)</f>
        <v>0</v>
      </c>
      <c r="O540" s="77">
        <f>IF(VLOOKUP($E540,$D$6:$AN$1139,3,)=0,0,(VLOOKUP($E540,$D$6:$AN$1139,O$2,)/VLOOKUP($E540,$D$6:$AN$1139,3,))*$F540)</f>
        <v>0</v>
      </c>
      <c r="P540" s="77">
        <f>IF(VLOOKUP($E540,$D$6:$AN$1139,3,)=0,0,(VLOOKUP($E540,$D$6:$AN$1139,P$2,)/VLOOKUP($E540,$D$6:$AN$1139,3,))*$F540)</f>
        <v>0</v>
      </c>
      <c r="Q540" s="77">
        <f>IF(VLOOKUP($E540,$D$6:$AN$1139,3,)=0,0,(VLOOKUP($E540,$D$6:$AN$1139,Q$2,)/VLOOKUP($E540,$D$6:$AN$1139,3,))*$F540)</f>
        <v>0</v>
      </c>
      <c r="R540" s="77">
        <f>IF(VLOOKUP($E540,$D$6:$AN$1139,3,)=0,0,(VLOOKUP($E540,$D$6:$AN$1139,R$2,)/VLOOKUP($E540,$D$6:$AN$1139,3,))*$F540)</f>
        <v>0</v>
      </c>
      <c r="S540" s="77">
        <f>IF(VLOOKUP($E540,$D$6:$AN$1139,3,)=0,0,(VLOOKUP($E540,$D$6:$AN$1139,S$2,)/VLOOKUP($E540,$D$6:$AN$1139,3,))*$F540)</f>
        <v>0</v>
      </c>
      <c r="T540" s="77">
        <f>IF(VLOOKUP($E540,$D$6:$AN$1139,3,)=0,0,(VLOOKUP($E540,$D$6:$AN$1139,T$2,)/VLOOKUP($E540,$D$6:$AN$1139,3,))*$F540)</f>
        <v>0</v>
      </c>
      <c r="U540" s="77">
        <f>IF(VLOOKUP($E540,$D$6:$AN$1139,3,)=0,0,(VLOOKUP($E540,$D$6:$AN$1139,U$2,)/VLOOKUP($E540,$D$6:$AN$1139,3,))*$F540)</f>
        <v>0</v>
      </c>
      <c r="V540" s="77">
        <f>IF(VLOOKUP($E540,$D$6:$AN$1139,3,)=0,0,(VLOOKUP($E540,$D$6:$AN$1139,V$2,)/VLOOKUP($E540,$D$6:$AN$1139,3,))*$F540)</f>
        <v>0</v>
      </c>
      <c r="W540" s="77">
        <f>IF(VLOOKUP($E540,$D$6:$AN$1139,3,)=0,0,(VLOOKUP($E540,$D$6:$AN$1139,W$2,)/VLOOKUP($E540,$D$6:$AN$1139,3,))*$F540)</f>
        <v>0</v>
      </c>
      <c r="X540" s="63">
        <f>IF(VLOOKUP($E540,$D$6:$AN$1139,3,)=0,0,(VLOOKUP($E540,$D$6:$AN$1139,X$2,)/VLOOKUP($E540,$D$6:$AN$1139,3,))*$F540)</f>
        <v>0</v>
      </c>
      <c r="Y540" s="63">
        <f>IF(VLOOKUP($E540,$D$6:$AN$1139,3,)=0,0,(VLOOKUP($E540,$D$6:$AN$1139,Y$2,)/VLOOKUP($E540,$D$6:$AN$1139,3,))*$F540)</f>
        <v>0</v>
      </c>
      <c r="Z540" s="63">
        <f>IF(VLOOKUP($E540,$D$6:$AN$1139,3,)=0,0,(VLOOKUP($E540,$D$6:$AN$1139,Z$2,)/VLOOKUP($E540,$D$6:$AN$1139,3,))*$F540)</f>
        <v>0</v>
      </c>
      <c r="AA540" s="65">
        <f>SUM(G540:Z540)</f>
        <v>0</v>
      </c>
      <c r="AB540" s="59" t="str">
        <f>IF(ABS(F540-AA540)&lt;0.01,"ok","err")</f>
        <v>ok</v>
      </c>
    </row>
    <row r="541" spans="1:28">
      <c r="F541" s="80"/>
    </row>
    <row r="542" spans="1:28" ht="15">
      <c r="A542" s="66" t="s">
        <v>351</v>
      </c>
      <c r="F542" s="80"/>
      <c r="G542" s="80"/>
    </row>
    <row r="543" spans="1:28">
      <c r="A543" s="69" t="s">
        <v>379</v>
      </c>
      <c r="C543" s="61" t="s">
        <v>538</v>
      </c>
      <c r="D543" s="61" t="s">
        <v>578</v>
      </c>
      <c r="E543" s="61" t="s">
        <v>133</v>
      </c>
      <c r="F543" s="77">
        <f>VLOOKUP(C543,'Functional Assignment'!$C$2:$AP$778,'Functional Assignment'!$R$2,)</f>
        <v>-45085.862886920739</v>
      </c>
      <c r="G543" s="77">
        <f>IF(VLOOKUP($E543,$D$6:$AN$1139,3,)=0,0,(VLOOKUP($E543,$D$6:$AN$1139,G$2,)/VLOOKUP($E543,$D$6:$AN$1139,3,))*$F543)</f>
        <v>-20315.560263993491</v>
      </c>
      <c r="H543" s="77">
        <f>IF(VLOOKUP($E543,$D$6:$AN$1139,3,)=0,0,(VLOOKUP($E543,$D$6:$AN$1139,H$2,)/VLOOKUP($E543,$D$6:$AN$1139,3,))*$F543)</f>
        <v>-5652.0920936671437</v>
      </c>
      <c r="I543" s="77">
        <f>IF(VLOOKUP($E543,$D$6:$AN$1139,3,)=0,0,(VLOOKUP($E543,$D$6:$AN$1139,I$2,)/VLOOKUP($E543,$D$6:$AN$1139,3,))*$F543)</f>
        <v>0</v>
      </c>
      <c r="J543" s="77">
        <f>IF(VLOOKUP($E543,$D$6:$AN$1139,3,)=0,0,(VLOOKUP($E543,$D$6:$AN$1139,J$2,)/VLOOKUP($E543,$D$6:$AN$1139,3,))*$F543)</f>
        <v>-485.67656941076461</v>
      </c>
      <c r="K543" s="77">
        <f>IF(VLOOKUP($E543,$D$6:$AN$1139,3,)=0,0,(VLOOKUP($E543,$D$6:$AN$1139,K$2,)/VLOOKUP($E543,$D$6:$AN$1139,3,))*$F543)</f>
        <v>-6001.7487439875113</v>
      </c>
      <c r="L543" s="77">
        <f>IF(VLOOKUP($E543,$D$6:$AN$1139,3,)=0,0,(VLOOKUP($E543,$D$6:$AN$1139,L$2,)/VLOOKUP($E543,$D$6:$AN$1139,3,))*$F543)</f>
        <v>0</v>
      </c>
      <c r="M543" s="77">
        <f>IF(VLOOKUP($E543,$D$6:$AN$1139,3,)=0,0,(VLOOKUP($E543,$D$6:$AN$1139,M$2,)/VLOOKUP($E543,$D$6:$AN$1139,3,))*$F543)</f>
        <v>0</v>
      </c>
      <c r="N543" s="77">
        <f>IF(VLOOKUP($E543,$D$6:$AN$1139,3,)=0,0,(VLOOKUP($E543,$D$6:$AN$1139,N$2,)/VLOOKUP($E543,$D$6:$AN$1139,3,))*$F543)</f>
        <v>-5893.4325294390155</v>
      </c>
      <c r="O543" s="77">
        <f>IF(VLOOKUP($E543,$D$6:$AN$1139,3,)=0,0,(VLOOKUP($E543,$D$6:$AN$1139,O$2,)/VLOOKUP($E543,$D$6:$AN$1139,3,))*$F543)</f>
        <v>-3028.6743060351009</v>
      </c>
      <c r="P543" s="77">
        <f>IF(VLOOKUP($E543,$D$6:$AN$1139,3,)=0,0,(VLOOKUP($E543,$D$6:$AN$1139,P$2,)/VLOOKUP($E543,$D$6:$AN$1139,3,))*$F543)</f>
        <v>-2641.1673749827733</v>
      </c>
      <c r="Q543" s="77">
        <f>IF(VLOOKUP($E543,$D$6:$AN$1139,3,)=0,0,(VLOOKUP($E543,$D$6:$AN$1139,Q$2,)/VLOOKUP($E543,$D$6:$AN$1139,3,))*$F543)</f>
        <v>-342.06122049281066</v>
      </c>
      <c r="R543" s="77">
        <f>IF(VLOOKUP($E543,$D$6:$AN$1139,3,)=0,0,(VLOOKUP($E543,$D$6:$AN$1139,R$2,)/VLOOKUP($E543,$D$6:$AN$1139,3,))*$F543)</f>
        <v>-176.27468436173066</v>
      </c>
      <c r="S543" s="77">
        <f>IF(VLOOKUP($E543,$D$6:$AN$1139,3,)=0,0,(VLOOKUP($E543,$D$6:$AN$1139,S$2,)/VLOOKUP($E543,$D$6:$AN$1139,3,))*$F543)</f>
        <v>-528.06637969052156</v>
      </c>
      <c r="T543" s="77">
        <f>IF(VLOOKUP($E543,$D$6:$AN$1139,3,)=0,0,(VLOOKUP($E543,$D$6:$AN$1139,T$2,)/VLOOKUP($E543,$D$6:$AN$1139,3,))*$F543)</f>
        <v>-15.275775376299785</v>
      </c>
      <c r="U543" s="77">
        <f>IF(VLOOKUP($E543,$D$6:$AN$1139,3,)=0,0,(VLOOKUP($E543,$D$6:$AN$1139,U$2,)/VLOOKUP($E543,$D$6:$AN$1139,3,))*$F543)</f>
        <v>-5.8329454835708781</v>
      </c>
      <c r="V543" s="77">
        <f>IF(VLOOKUP($E543,$D$6:$AN$1139,3,)=0,0,(VLOOKUP($E543,$D$6:$AN$1139,V$2,)/VLOOKUP($E543,$D$6:$AN$1139,3,))*$F543)</f>
        <v>0</v>
      </c>
      <c r="W543" s="77">
        <f>IF(VLOOKUP($E543,$D$6:$AN$1139,3,)=0,0,(VLOOKUP($E543,$D$6:$AN$1139,W$2,)/VLOOKUP($E543,$D$6:$AN$1139,3,))*$F543)</f>
        <v>0</v>
      </c>
      <c r="X543" s="63">
        <f>IF(VLOOKUP($E543,$D$6:$AN$1139,3,)=0,0,(VLOOKUP($E543,$D$6:$AN$1139,X$2,)/VLOOKUP($E543,$D$6:$AN$1139,3,))*$F543)</f>
        <v>0</v>
      </c>
      <c r="Y543" s="63">
        <f>IF(VLOOKUP($E543,$D$6:$AN$1139,3,)=0,0,(VLOOKUP($E543,$D$6:$AN$1139,Y$2,)/VLOOKUP($E543,$D$6:$AN$1139,3,))*$F543)</f>
        <v>0</v>
      </c>
      <c r="Z543" s="63">
        <f>IF(VLOOKUP($E543,$D$6:$AN$1139,3,)=0,0,(VLOOKUP($E543,$D$6:$AN$1139,Z$2,)/VLOOKUP($E543,$D$6:$AN$1139,3,))*$F543)</f>
        <v>0</v>
      </c>
      <c r="AA543" s="65">
        <f>SUM(G543:Z543)</f>
        <v>-45085.862886920731</v>
      </c>
      <c r="AB543" s="59" t="str">
        <f>IF(ABS(F543-AA543)&lt;0.01,"ok","err")</f>
        <v>ok</v>
      </c>
    </row>
    <row r="544" spans="1:28">
      <c r="F544" s="80"/>
    </row>
    <row r="545" spans="1:28" ht="15">
      <c r="A545" s="66" t="s">
        <v>378</v>
      </c>
      <c r="F545" s="80"/>
    </row>
    <row r="546" spans="1:28">
      <c r="A546" s="69" t="s">
        <v>629</v>
      </c>
      <c r="C546" s="61" t="s">
        <v>538</v>
      </c>
      <c r="D546" s="61" t="s">
        <v>579</v>
      </c>
      <c r="E546" s="61" t="s">
        <v>133</v>
      </c>
      <c r="F546" s="77">
        <f>VLOOKUP(C546,'Functional Assignment'!$C$2:$AP$778,'Functional Assignment'!$S$2,)</f>
        <v>0</v>
      </c>
      <c r="G546" s="77">
        <f>IF(VLOOKUP($E546,$D$6:$AN$1139,3,)=0,0,(VLOOKUP($E546,$D$6:$AN$1139,G$2,)/VLOOKUP($E546,$D$6:$AN$1139,3,))*$F546)</f>
        <v>0</v>
      </c>
      <c r="H546" s="77">
        <f>IF(VLOOKUP($E546,$D$6:$AN$1139,3,)=0,0,(VLOOKUP($E546,$D$6:$AN$1139,H$2,)/VLOOKUP($E546,$D$6:$AN$1139,3,))*$F546)</f>
        <v>0</v>
      </c>
      <c r="I546" s="77">
        <f>IF(VLOOKUP($E546,$D$6:$AN$1139,3,)=0,0,(VLOOKUP($E546,$D$6:$AN$1139,I$2,)/VLOOKUP($E546,$D$6:$AN$1139,3,))*$F546)</f>
        <v>0</v>
      </c>
      <c r="J546" s="77">
        <f>IF(VLOOKUP($E546,$D$6:$AN$1139,3,)=0,0,(VLOOKUP($E546,$D$6:$AN$1139,J$2,)/VLOOKUP($E546,$D$6:$AN$1139,3,))*$F546)</f>
        <v>0</v>
      </c>
      <c r="K546" s="77">
        <f>IF(VLOOKUP($E546,$D$6:$AN$1139,3,)=0,0,(VLOOKUP($E546,$D$6:$AN$1139,K$2,)/VLOOKUP($E546,$D$6:$AN$1139,3,))*$F546)</f>
        <v>0</v>
      </c>
      <c r="L546" s="77">
        <f>IF(VLOOKUP($E546,$D$6:$AN$1139,3,)=0,0,(VLOOKUP($E546,$D$6:$AN$1139,L$2,)/VLOOKUP($E546,$D$6:$AN$1139,3,))*$F546)</f>
        <v>0</v>
      </c>
      <c r="M546" s="77">
        <f>IF(VLOOKUP($E546,$D$6:$AN$1139,3,)=0,0,(VLOOKUP($E546,$D$6:$AN$1139,M$2,)/VLOOKUP($E546,$D$6:$AN$1139,3,))*$F546)</f>
        <v>0</v>
      </c>
      <c r="N546" s="77">
        <f>IF(VLOOKUP($E546,$D$6:$AN$1139,3,)=0,0,(VLOOKUP($E546,$D$6:$AN$1139,N$2,)/VLOOKUP($E546,$D$6:$AN$1139,3,))*$F546)</f>
        <v>0</v>
      </c>
      <c r="O546" s="77">
        <f>IF(VLOOKUP($E546,$D$6:$AN$1139,3,)=0,0,(VLOOKUP($E546,$D$6:$AN$1139,O$2,)/VLOOKUP($E546,$D$6:$AN$1139,3,))*$F546)</f>
        <v>0</v>
      </c>
      <c r="P546" s="77">
        <f>IF(VLOOKUP($E546,$D$6:$AN$1139,3,)=0,0,(VLOOKUP($E546,$D$6:$AN$1139,P$2,)/VLOOKUP($E546,$D$6:$AN$1139,3,))*$F546)</f>
        <v>0</v>
      </c>
      <c r="Q546" s="77">
        <f>IF(VLOOKUP($E546,$D$6:$AN$1139,3,)=0,0,(VLOOKUP($E546,$D$6:$AN$1139,Q$2,)/VLOOKUP($E546,$D$6:$AN$1139,3,))*$F546)</f>
        <v>0</v>
      </c>
      <c r="R546" s="77">
        <f>IF(VLOOKUP($E546,$D$6:$AN$1139,3,)=0,0,(VLOOKUP($E546,$D$6:$AN$1139,R$2,)/VLOOKUP($E546,$D$6:$AN$1139,3,))*$F546)</f>
        <v>0</v>
      </c>
      <c r="S546" s="77">
        <f>IF(VLOOKUP($E546,$D$6:$AN$1139,3,)=0,0,(VLOOKUP($E546,$D$6:$AN$1139,S$2,)/VLOOKUP($E546,$D$6:$AN$1139,3,))*$F546)</f>
        <v>0</v>
      </c>
      <c r="T546" s="77">
        <f>IF(VLOOKUP($E546,$D$6:$AN$1139,3,)=0,0,(VLOOKUP($E546,$D$6:$AN$1139,T$2,)/VLOOKUP($E546,$D$6:$AN$1139,3,))*$F546)</f>
        <v>0</v>
      </c>
      <c r="U546" s="77">
        <f>IF(VLOOKUP($E546,$D$6:$AN$1139,3,)=0,0,(VLOOKUP($E546,$D$6:$AN$1139,U$2,)/VLOOKUP($E546,$D$6:$AN$1139,3,))*$F546)</f>
        <v>0</v>
      </c>
      <c r="V546" s="77">
        <f>IF(VLOOKUP($E546,$D$6:$AN$1139,3,)=0,0,(VLOOKUP($E546,$D$6:$AN$1139,V$2,)/VLOOKUP($E546,$D$6:$AN$1139,3,))*$F546)</f>
        <v>0</v>
      </c>
      <c r="W546" s="77">
        <f>IF(VLOOKUP($E546,$D$6:$AN$1139,3,)=0,0,(VLOOKUP($E546,$D$6:$AN$1139,W$2,)/VLOOKUP($E546,$D$6:$AN$1139,3,))*$F546)</f>
        <v>0</v>
      </c>
      <c r="X546" s="63">
        <f>IF(VLOOKUP($E546,$D$6:$AN$1139,3,)=0,0,(VLOOKUP($E546,$D$6:$AN$1139,X$2,)/VLOOKUP($E546,$D$6:$AN$1139,3,))*$F546)</f>
        <v>0</v>
      </c>
      <c r="Y546" s="63">
        <f>IF(VLOOKUP($E546,$D$6:$AN$1139,3,)=0,0,(VLOOKUP($E546,$D$6:$AN$1139,Y$2,)/VLOOKUP($E546,$D$6:$AN$1139,3,))*$F546)</f>
        <v>0</v>
      </c>
      <c r="Z546" s="63">
        <f>IF(VLOOKUP($E546,$D$6:$AN$1139,3,)=0,0,(VLOOKUP($E546,$D$6:$AN$1139,Z$2,)/VLOOKUP($E546,$D$6:$AN$1139,3,))*$F546)</f>
        <v>0</v>
      </c>
      <c r="AA546" s="65">
        <f t="shared" ref="AA546:AA551" si="100">SUM(G546:Z546)</f>
        <v>0</v>
      </c>
      <c r="AB546" s="59" t="str">
        <f t="shared" ref="AB546:AB551" si="101">IF(ABS(F546-AA546)&lt;0.01,"ok","err")</f>
        <v>ok</v>
      </c>
    </row>
    <row r="547" spans="1:28">
      <c r="A547" s="69" t="s">
        <v>630</v>
      </c>
      <c r="C547" s="61" t="s">
        <v>538</v>
      </c>
      <c r="D547" s="61" t="s">
        <v>580</v>
      </c>
      <c r="E547" s="61" t="s">
        <v>133</v>
      </c>
      <c r="F547" s="80">
        <f>VLOOKUP(C547,'Functional Assignment'!$C$2:$AP$778,'Functional Assignment'!$T$2,)</f>
        <v>-66165.855225922627</v>
      </c>
      <c r="G547" s="80">
        <f>IF(VLOOKUP($E547,$D$6:$AN$1139,3,)=0,0,(VLOOKUP($E547,$D$6:$AN$1139,G$2,)/VLOOKUP($E547,$D$6:$AN$1139,3,))*$F547)</f>
        <v>-29814.144239232177</v>
      </c>
      <c r="H547" s="80">
        <f>IF(VLOOKUP($E547,$D$6:$AN$1139,3,)=0,0,(VLOOKUP($E547,$D$6:$AN$1139,H$2,)/VLOOKUP($E547,$D$6:$AN$1139,3,))*$F547)</f>
        <v>-8294.7399305881136</v>
      </c>
      <c r="I547" s="80">
        <f>IF(VLOOKUP($E547,$D$6:$AN$1139,3,)=0,0,(VLOOKUP($E547,$D$6:$AN$1139,I$2,)/VLOOKUP($E547,$D$6:$AN$1139,3,))*$F547)</f>
        <v>0</v>
      </c>
      <c r="J547" s="80">
        <f>IF(VLOOKUP($E547,$D$6:$AN$1139,3,)=0,0,(VLOOKUP($E547,$D$6:$AN$1139,J$2,)/VLOOKUP($E547,$D$6:$AN$1139,3,))*$F547)</f>
        <v>-712.7556959229837</v>
      </c>
      <c r="K547" s="80">
        <f>IF(VLOOKUP($E547,$D$6:$AN$1139,3,)=0,0,(VLOOKUP($E547,$D$6:$AN$1139,K$2,)/VLOOKUP($E547,$D$6:$AN$1139,3,))*$F547)</f>
        <v>-8807.8793011687303</v>
      </c>
      <c r="L547" s="80">
        <f>IF(VLOOKUP($E547,$D$6:$AN$1139,3,)=0,0,(VLOOKUP($E547,$D$6:$AN$1139,L$2,)/VLOOKUP($E547,$D$6:$AN$1139,3,))*$F547)</f>
        <v>0</v>
      </c>
      <c r="M547" s="80">
        <f>IF(VLOOKUP($E547,$D$6:$AN$1139,3,)=0,0,(VLOOKUP($E547,$D$6:$AN$1139,M$2,)/VLOOKUP($E547,$D$6:$AN$1139,3,))*$F547)</f>
        <v>0</v>
      </c>
      <c r="N547" s="80">
        <f>IF(VLOOKUP($E547,$D$6:$AN$1139,3,)=0,0,(VLOOKUP($E547,$D$6:$AN$1139,N$2,)/VLOOKUP($E547,$D$6:$AN$1139,3,))*$F547)</f>
        <v>-8648.9196071198276</v>
      </c>
      <c r="O547" s="80">
        <f>IF(VLOOKUP($E547,$D$6:$AN$1139,3,)=0,0,(VLOOKUP($E547,$D$6:$AN$1139,O$2,)/VLOOKUP($E547,$D$6:$AN$1139,3,))*$F547)</f>
        <v>-4444.7375036870826</v>
      </c>
      <c r="P547" s="80">
        <f>IF(VLOOKUP($E547,$D$6:$AN$1139,3,)=0,0,(VLOOKUP($E547,$D$6:$AN$1139,P$2,)/VLOOKUP($E547,$D$6:$AN$1139,3,))*$F547)</f>
        <v>-3876.0508720625185</v>
      </c>
      <c r="Q547" s="80">
        <f>IF(VLOOKUP($E547,$D$6:$AN$1139,3,)=0,0,(VLOOKUP($E547,$D$6:$AN$1139,Q$2,)/VLOOKUP($E547,$D$6:$AN$1139,3,))*$F547)</f>
        <v>-501.9926811713612</v>
      </c>
      <c r="R547" s="80">
        <f>IF(VLOOKUP($E547,$D$6:$AN$1139,3,)=0,0,(VLOOKUP($E547,$D$6:$AN$1139,R$2,)/VLOOKUP($E547,$D$6:$AN$1139,3,))*$F547)</f>
        <v>-258.69229285299946</v>
      </c>
      <c r="S547" s="80">
        <f>IF(VLOOKUP($E547,$D$6:$AN$1139,3,)=0,0,(VLOOKUP($E547,$D$6:$AN$1139,S$2,)/VLOOKUP($E547,$D$6:$AN$1139,3,))*$F547)</f>
        <v>-774.96495333609562</v>
      </c>
      <c r="T547" s="80">
        <f>IF(VLOOKUP($E547,$D$6:$AN$1139,3,)=0,0,(VLOOKUP($E547,$D$6:$AN$1139,T$2,)/VLOOKUP($E547,$D$6:$AN$1139,3,))*$F547)</f>
        <v>-22.417997068104828</v>
      </c>
      <c r="U547" s="80">
        <f>IF(VLOOKUP($E547,$D$6:$AN$1139,3,)=0,0,(VLOOKUP($E547,$D$6:$AN$1139,U$2,)/VLOOKUP($E547,$D$6:$AN$1139,3,))*$F547)</f>
        <v>-8.5601517126249895</v>
      </c>
      <c r="V547" s="80">
        <f>IF(VLOOKUP($E547,$D$6:$AN$1139,3,)=0,0,(VLOOKUP($E547,$D$6:$AN$1139,V$2,)/VLOOKUP($E547,$D$6:$AN$1139,3,))*$F547)</f>
        <v>0</v>
      </c>
      <c r="W547" s="80">
        <f>IF(VLOOKUP($E547,$D$6:$AN$1139,3,)=0,0,(VLOOKUP($E547,$D$6:$AN$1139,W$2,)/VLOOKUP($E547,$D$6:$AN$1139,3,))*$F547)</f>
        <v>0</v>
      </c>
      <c r="X547" s="64">
        <f>IF(VLOOKUP($E547,$D$6:$AN$1139,3,)=0,0,(VLOOKUP($E547,$D$6:$AN$1139,X$2,)/VLOOKUP($E547,$D$6:$AN$1139,3,))*$F547)</f>
        <v>0</v>
      </c>
      <c r="Y547" s="64">
        <f>IF(VLOOKUP($E547,$D$6:$AN$1139,3,)=0,0,(VLOOKUP($E547,$D$6:$AN$1139,Y$2,)/VLOOKUP($E547,$D$6:$AN$1139,3,))*$F547)</f>
        <v>0</v>
      </c>
      <c r="Z547" s="64">
        <f>IF(VLOOKUP($E547,$D$6:$AN$1139,3,)=0,0,(VLOOKUP($E547,$D$6:$AN$1139,Z$2,)/VLOOKUP($E547,$D$6:$AN$1139,3,))*$F547)</f>
        <v>0</v>
      </c>
      <c r="AA547" s="64">
        <f t="shared" si="100"/>
        <v>-66165.855225922613</v>
      </c>
      <c r="AB547" s="59" t="str">
        <f t="shared" si="101"/>
        <v>ok</v>
      </c>
    </row>
    <row r="548" spans="1:28">
      <c r="A548" s="69" t="s">
        <v>631</v>
      </c>
      <c r="C548" s="61" t="s">
        <v>538</v>
      </c>
      <c r="D548" s="61" t="s">
        <v>581</v>
      </c>
      <c r="E548" s="61" t="s">
        <v>707</v>
      </c>
      <c r="F548" s="80">
        <f>VLOOKUP(C548,'Functional Assignment'!$C$2:$AP$778,'Functional Assignment'!$U$2,)</f>
        <v>-107514.54609495877</v>
      </c>
      <c r="G548" s="80">
        <f>IF(VLOOKUP($E548,$D$6:$AN$1139,3,)=0,0,(VLOOKUP($E548,$D$6:$AN$1139,G$2,)/VLOOKUP($E548,$D$6:$AN$1139,3,))*$F548)</f>
        <v>-92499.951546958153</v>
      </c>
      <c r="H548" s="80">
        <f>IF(VLOOKUP($E548,$D$6:$AN$1139,3,)=0,0,(VLOOKUP($E548,$D$6:$AN$1139,H$2,)/VLOOKUP($E548,$D$6:$AN$1139,3,))*$F548)</f>
        <v>-11410.923459638852</v>
      </c>
      <c r="I548" s="80">
        <f>IF(VLOOKUP($E548,$D$6:$AN$1139,3,)=0,0,(VLOOKUP($E548,$D$6:$AN$1139,I$2,)/VLOOKUP($E548,$D$6:$AN$1139,3,))*$F548)</f>
        <v>0</v>
      </c>
      <c r="J548" s="80">
        <f>IF(VLOOKUP($E548,$D$6:$AN$1139,3,)=0,0,(VLOOKUP($E548,$D$6:$AN$1139,J$2,)/VLOOKUP($E548,$D$6:$AN$1139,3,))*$F548)</f>
        <v>-18.678119010115729</v>
      </c>
      <c r="K548" s="80">
        <f>IF(VLOOKUP($E548,$D$6:$AN$1139,3,)=0,0,(VLOOKUP($E548,$D$6:$AN$1139,K$2,)/VLOOKUP($E548,$D$6:$AN$1139,3,))*$F548)</f>
        <v>-715.26961222984278</v>
      </c>
      <c r="L548" s="80">
        <f>IF(VLOOKUP($E548,$D$6:$AN$1139,3,)=0,0,(VLOOKUP($E548,$D$6:$AN$1139,L$2,)/VLOOKUP($E548,$D$6:$AN$1139,3,))*$F548)</f>
        <v>0</v>
      </c>
      <c r="M548" s="80">
        <f>IF(VLOOKUP($E548,$D$6:$AN$1139,3,)=0,0,(VLOOKUP($E548,$D$6:$AN$1139,M$2,)/VLOOKUP($E548,$D$6:$AN$1139,3,))*$F548)</f>
        <v>0</v>
      </c>
      <c r="N548" s="80">
        <f>IF(VLOOKUP($E548,$D$6:$AN$1139,3,)=0,0,(VLOOKUP($E548,$D$6:$AN$1139,N$2,)/VLOOKUP($E548,$D$6:$AN$1139,3,))*$F548)</f>
        <v>-28.059822622502626</v>
      </c>
      <c r="O548" s="80">
        <f>IF(VLOOKUP($E548,$D$6:$AN$1139,3,)=0,0,(VLOOKUP($E548,$D$6:$AN$1139,O$2,)/VLOOKUP($E548,$D$6:$AN$1139,3,))*$F548)</f>
        <v>-81.663465535095028</v>
      </c>
      <c r="P548" s="80">
        <f>IF(VLOOKUP($E548,$D$6:$AN$1139,3,)=0,0,(VLOOKUP($E548,$D$6:$AN$1139,P$2,)/VLOOKUP($E548,$D$6:$AN$1139,3,))*$F548)</f>
        <v>0</v>
      </c>
      <c r="Q548" s="80">
        <f>IF(VLOOKUP($E548,$D$6:$AN$1139,3,)=0,0,(VLOOKUP($E548,$D$6:$AN$1139,Q$2,)/VLOOKUP($E548,$D$6:$AN$1139,3,))*$F548)</f>
        <v>-0.25586464397418807</v>
      </c>
      <c r="R548" s="80">
        <f>IF(VLOOKUP($E548,$D$6:$AN$1139,3,)=0,0,(VLOOKUP($E548,$D$6:$AN$1139,R$2,)/VLOOKUP($E548,$D$6:$AN$1139,3,))*$F548)</f>
        <v>-0.51172928794837613</v>
      </c>
      <c r="S548" s="80">
        <f>IF(VLOOKUP($E548,$D$6:$AN$1139,3,)=0,0,(VLOOKUP($E548,$D$6:$AN$1139,S$2,)/VLOOKUP($E548,$D$6:$AN$1139,3,))*$F548)</f>
        <v>-2729.0688764482065</v>
      </c>
      <c r="T548" s="80">
        <f>IF(VLOOKUP($E548,$D$6:$AN$1139,3,)=0,0,(VLOOKUP($E548,$D$6:$AN$1139,T$2,)/VLOOKUP($E548,$D$6:$AN$1139,3,))*$F548)</f>
        <v>-4.4349871622192589</v>
      </c>
      <c r="U548" s="80">
        <f>IF(VLOOKUP($E548,$D$6:$AN$1139,3,)=0,0,(VLOOKUP($E548,$D$6:$AN$1139,U$2,)/VLOOKUP($E548,$D$6:$AN$1139,3,))*$F548)</f>
        <v>-25.728611421848914</v>
      </c>
      <c r="V548" s="80">
        <f>IF(VLOOKUP($E548,$D$6:$AN$1139,3,)=0,0,(VLOOKUP($E548,$D$6:$AN$1139,V$2,)/VLOOKUP($E548,$D$6:$AN$1139,3,))*$F548)</f>
        <v>0</v>
      </c>
      <c r="W548" s="80">
        <f>IF(VLOOKUP($E548,$D$6:$AN$1139,3,)=0,0,(VLOOKUP($E548,$D$6:$AN$1139,W$2,)/VLOOKUP($E548,$D$6:$AN$1139,3,))*$F548)</f>
        <v>0</v>
      </c>
      <c r="X548" s="64">
        <f>IF(VLOOKUP($E548,$D$6:$AN$1139,3,)=0,0,(VLOOKUP($E548,$D$6:$AN$1139,X$2,)/VLOOKUP($E548,$D$6:$AN$1139,3,))*$F548)</f>
        <v>0</v>
      </c>
      <c r="Y548" s="64">
        <f>IF(VLOOKUP($E548,$D$6:$AN$1139,3,)=0,0,(VLOOKUP($E548,$D$6:$AN$1139,Y$2,)/VLOOKUP($E548,$D$6:$AN$1139,3,))*$F548)</f>
        <v>0</v>
      </c>
      <c r="Z548" s="64">
        <f>IF(VLOOKUP($E548,$D$6:$AN$1139,3,)=0,0,(VLOOKUP($E548,$D$6:$AN$1139,Z$2,)/VLOOKUP($E548,$D$6:$AN$1139,3,))*$F548)</f>
        <v>0</v>
      </c>
      <c r="AA548" s="64">
        <f t="shared" si="100"/>
        <v>-107514.54609495874</v>
      </c>
      <c r="AB548" s="59" t="str">
        <f t="shared" si="101"/>
        <v>ok</v>
      </c>
    </row>
    <row r="549" spans="1:28">
      <c r="A549" s="69" t="s">
        <v>632</v>
      </c>
      <c r="C549" s="61" t="s">
        <v>538</v>
      </c>
      <c r="D549" s="61" t="s">
        <v>582</v>
      </c>
      <c r="E549" s="61" t="s">
        <v>685</v>
      </c>
      <c r="F549" s="80">
        <f>VLOOKUP(C549,'Functional Assignment'!$C$2:$AP$778,'Functional Assignment'!$V$2,)</f>
        <v>-22055.285075307544</v>
      </c>
      <c r="G549" s="80">
        <f>IF(VLOOKUP($E549,$D$6:$AN$1139,3,)=0,0,(VLOOKUP($E549,$D$6:$AN$1139,G$2,)/VLOOKUP($E549,$D$6:$AN$1139,3,))*$F549)</f>
        <v>-18701.654413101936</v>
      </c>
      <c r="H549" s="80">
        <f>IF(VLOOKUP($E549,$D$6:$AN$1139,3,)=0,0,(VLOOKUP($E549,$D$6:$AN$1139,H$2,)/VLOOKUP($E549,$D$6:$AN$1139,3,))*$F549)</f>
        <v>-3138.8101771822503</v>
      </c>
      <c r="I549" s="80">
        <f>IF(VLOOKUP($E549,$D$6:$AN$1139,3,)=0,0,(VLOOKUP($E549,$D$6:$AN$1139,I$2,)/VLOOKUP($E549,$D$6:$AN$1139,3,))*$F549)</f>
        <v>0</v>
      </c>
      <c r="J549" s="80">
        <f>IF(VLOOKUP($E549,$D$6:$AN$1139,3,)=0,0,(VLOOKUP($E549,$D$6:$AN$1139,J$2,)/VLOOKUP($E549,$D$6:$AN$1139,3,))*$F549)</f>
        <v>0</v>
      </c>
      <c r="K549" s="80">
        <f>IF(VLOOKUP($E549,$D$6:$AN$1139,3,)=0,0,(VLOOKUP($E549,$D$6:$AN$1139,K$2,)/VLOOKUP($E549,$D$6:$AN$1139,3,))*$F549)</f>
        <v>0</v>
      </c>
      <c r="L549" s="80">
        <f>IF(VLOOKUP($E549,$D$6:$AN$1139,3,)=0,0,(VLOOKUP($E549,$D$6:$AN$1139,L$2,)/VLOOKUP($E549,$D$6:$AN$1139,3,))*$F549)</f>
        <v>0</v>
      </c>
      <c r="M549" s="80">
        <f>IF(VLOOKUP($E549,$D$6:$AN$1139,3,)=0,0,(VLOOKUP($E549,$D$6:$AN$1139,M$2,)/VLOOKUP($E549,$D$6:$AN$1139,3,))*$F549)</f>
        <v>0</v>
      </c>
      <c r="N549" s="80">
        <f>IF(VLOOKUP($E549,$D$6:$AN$1139,3,)=0,0,(VLOOKUP($E549,$D$6:$AN$1139,N$2,)/VLOOKUP($E549,$D$6:$AN$1139,3,))*$F549)</f>
        <v>0</v>
      </c>
      <c r="O549" s="80">
        <f>IF(VLOOKUP($E549,$D$6:$AN$1139,3,)=0,0,(VLOOKUP($E549,$D$6:$AN$1139,O$2,)/VLOOKUP($E549,$D$6:$AN$1139,3,))*$F549)</f>
        <v>0</v>
      </c>
      <c r="P549" s="80">
        <f>IF(VLOOKUP($E549,$D$6:$AN$1139,3,)=0,0,(VLOOKUP($E549,$D$6:$AN$1139,P$2,)/VLOOKUP($E549,$D$6:$AN$1139,3,))*$F549)</f>
        <v>0</v>
      </c>
      <c r="Q549" s="80">
        <f>IF(VLOOKUP($E549,$D$6:$AN$1139,3,)=0,0,(VLOOKUP($E549,$D$6:$AN$1139,Q$2,)/VLOOKUP($E549,$D$6:$AN$1139,3,))*$F549)</f>
        <v>0</v>
      </c>
      <c r="R549" s="80">
        <f>IF(VLOOKUP($E549,$D$6:$AN$1139,3,)=0,0,(VLOOKUP($E549,$D$6:$AN$1139,R$2,)/VLOOKUP($E549,$D$6:$AN$1139,3,))*$F549)</f>
        <v>0</v>
      </c>
      <c r="S549" s="80">
        <f>IF(VLOOKUP($E549,$D$6:$AN$1139,3,)=0,0,(VLOOKUP($E549,$D$6:$AN$1139,S$2,)/VLOOKUP($E549,$D$6:$AN$1139,3,))*$F549)</f>
        <v>-206.56339971705552</v>
      </c>
      <c r="T549" s="80">
        <f>IF(VLOOKUP($E549,$D$6:$AN$1139,3,)=0,0,(VLOOKUP($E549,$D$6:$AN$1139,T$2,)/VLOOKUP($E549,$D$6:$AN$1139,3,))*$F549)</f>
        <v>-5.9754156227325605</v>
      </c>
      <c r="U549" s="80">
        <f>IF(VLOOKUP($E549,$D$6:$AN$1139,3,)=0,0,(VLOOKUP($E549,$D$6:$AN$1139,U$2,)/VLOOKUP($E549,$D$6:$AN$1139,3,))*$F549)</f>
        <v>-2.2816696835666241</v>
      </c>
      <c r="V549" s="80">
        <f>IF(VLOOKUP($E549,$D$6:$AN$1139,3,)=0,0,(VLOOKUP($E549,$D$6:$AN$1139,V$2,)/VLOOKUP($E549,$D$6:$AN$1139,3,))*$F549)</f>
        <v>0</v>
      </c>
      <c r="W549" s="80">
        <f>IF(VLOOKUP($E549,$D$6:$AN$1139,3,)=0,0,(VLOOKUP($E549,$D$6:$AN$1139,W$2,)/VLOOKUP($E549,$D$6:$AN$1139,3,))*$F549)</f>
        <v>0</v>
      </c>
      <c r="X549" s="64">
        <f>IF(VLOOKUP($E549,$D$6:$AN$1139,3,)=0,0,(VLOOKUP($E549,$D$6:$AN$1139,X$2,)/VLOOKUP($E549,$D$6:$AN$1139,3,))*$F549)</f>
        <v>0</v>
      </c>
      <c r="Y549" s="64">
        <f>IF(VLOOKUP($E549,$D$6:$AN$1139,3,)=0,0,(VLOOKUP($E549,$D$6:$AN$1139,Y$2,)/VLOOKUP($E549,$D$6:$AN$1139,3,))*$F549)</f>
        <v>0</v>
      </c>
      <c r="Z549" s="64">
        <f>IF(VLOOKUP($E549,$D$6:$AN$1139,3,)=0,0,(VLOOKUP($E549,$D$6:$AN$1139,Z$2,)/VLOOKUP($E549,$D$6:$AN$1139,3,))*$F549)</f>
        <v>0</v>
      </c>
      <c r="AA549" s="64">
        <f t="shared" si="100"/>
        <v>-22055.28507530754</v>
      </c>
      <c r="AB549" s="59" t="str">
        <f t="shared" si="101"/>
        <v>ok</v>
      </c>
    </row>
    <row r="550" spans="1:28">
      <c r="A550" s="69" t="s">
        <v>633</v>
      </c>
      <c r="C550" s="61" t="s">
        <v>538</v>
      </c>
      <c r="D550" s="61" t="s">
        <v>583</v>
      </c>
      <c r="E550" s="61" t="s">
        <v>706</v>
      </c>
      <c r="F550" s="80">
        <f>VLOOKUP(C550,'Functional Assignment'!$C$2:$AP$778,'Functional Assignment'!$W$2,)</f>
        <v>-35838.182031652934</v>
      </c>
      <c r="G550" s="80">
        <f>IF(VLOOKUP($E550,$D$6:$AN$1139,3,)=0,0,(VLOOKUP($E550,$D$6:$AN$1139,G$2,)/VLOOKUP($E550,$D$6:$AN$1139,3,))*$F550)</f>
        <v>-31077.404717435737</v>
      </c>
      <c r="H550" s="80">
        <f>IF(VLOOKUP($E550,$D$6:$AN$1139,3,)=0,0,(VLOOKUP($E550,$D$6:$AN$1139,H$2,)/VLOOKUP($E550,$D$6:$AN$1139,3,))*$F550)</f>
        <v>-3833.7521331008766</v>
      </c>
      <c r="I550" s="80">
        <f>IF(VLOOKUP($E550,$D$6:$AN$1139,3,)=0,0,(VLOOKUP($E550,$D$6:$AN$1139,I$2,)/VLOOKUP($E550,$D$6:$AN$1139,3,))*$F550)</f>
        <v>0</v>
      </c>
      <c r="J550" s="80">
        <f>IF(VLOOKUP($E550,$D$6:$AN$1139,3,)=0,0,(VLOOKUP($E550,$D$6:$AN$1139,J$2,)/VLOOKUP($E550,$D$6:$AN$1139,3,))*$F550)</f>
        <v>0</v>
      </c>
      <c r="K550" s="80">
        <f>IF(VLOOKUP($E550,$D$6:$AN$1139,3,)=0,0,(VLOOKUP($E550,$D$6:$AN$1139,K$2,)/VLOOKUP($E550,$D$6:$AN$1139,3,))*$F550)</f>
        <v>0</v>
      </c>
      <c r="L550" s="80">
        <f>IF(VLOOKUP($E550,$D$6:$AN$1139,3,)=0,0,(VLOOKUP($E550,$D$6:$AN$1139,L$2,)/VLOOKUP($E550,$D$6:$AN$1139,3,))*$F550)</f>
        <v>0</v>
      </c>
      <c r="M550" s="80">
        <f>IF(VLOOKUP($E550,$D$6:$AN$1139,3,)=0,0,(VLOOKUP($E550,$D$6:$AN$1139,M$2,)/VLOOKUP($E550,$D$6:$AN$1139,3,))*$F550)</f>
        <v>0</v>
      </c>
      <c r="N550" s="80">
        <f>IF(VLOOKUP($E550,$D$6:$AN$1139,3,)=0,0,(VLOOKUP($E550,$D$6:$AN$1139,N$2,)/VLOOKUP($E550,$D$6:$AN$1139,3,))*$F550)</f>
        <v>0</v>
      </c>
      <c r="O550" s="80">
        <f>IF(VLOOKUP($E550,$D$6:$AN$1139,3,)=0,0,(VLOOKUP($E550,$D$6:$AN$1139,O$2,)/VLOOKUP($E550,$D$6:$AN$1139,3,))*$F550)</f>
        <v>0</v>
      </c>
      <c r="P550" s="80">
        <f>IF(VLOOKUP($E550,$D$6:$AN$1139,3,)=0,0,(VLOOKUP($E550,$D$6:$AN$1139,P$2,)/VLOOKUP($E550,$D$6:$AN$1139,3,))*$F550)</f>
        <v>0</v>
      </c>
      <c r="Q550" s="80">
        <f>IF(VLOOKUP($E550,$D$6:$AN$1139,3,)=0,0,(VLOOKUP($E550,$D$6:$AN$1139,Q$2,)/VLOOKUP($E550,$D$6:$AN$1139,3,))*$F550)</f>
        <v>0</v>
      </c>
      <c r="R550" s="80">
        <f>IF(VLOOKUP($E550,$D$6:$AN$1139,3,)=0,0,(VLOOKUP($E550,$D$6:$AN$1139,R$2,)/VLOOKUP($E550,$D$6:$AN$1139,3,))*$F550)</f>
        <v>0</v>
      </c>
      <c r="S550" s="80">
        <f>IF(VLOOKUP($E550,$D$6:$AN$1139,3,)=0,0,(VLOOKUP($E550,$D$6:$AN$1139,S$2,)/VLOOKUP($E550,$D$6:$AN$1139,3,))*$F550)</f>
        <v>-916.89105298701725</v>
      </c>
      <c r="T550" s="80">
        <f>IF(VLOOKUP($E550,$D$6:$AN$1139,3,)=0,0,(VLOOKUP($E550,$D$6:$AN$1139,T$2,)/VLOOKUP($E550,$D$6:$AN$1139,3,))*$F550)</f>
        <v>-1.4900320340919375</v>
      </c>
      <c r="U550" s="80">
        <f>IF(VLOOKUP($E550,$D$6:$AN$1139,3,)=0,0,(VLOOKUP($E550,$D$6:$AN$1139,U$2,)/VLOOKUP($E550,$D$6:$AN$1139,3,))*$F550)</f>
        <v>-8.6440960952128449</v>
      </c>
      <c r="V550" s="80">
        <f>IF(VLOOKUP($E550,$D$6:$AN$1139,3,)=0,0,(VLOOKUP($E550,$D$6:$AN$1139,V$2,)/VLOOKUP($E550,$D$6:$AN$1139,3,))*$F550)</f>
        <v>0</v>
      </c>
      <c r="W550" s="80">
        <f>IF(VLOOKUP($E550,$D$6:$AN$1139,3,)=0,0,(VLOOKUP($E550,$D$6:$AN$1139,W$2,)/VLOOKUP($E550,$D$6:$AN$1139,3,))*$F550)</f>
        <v>0</v>
      </c>
      <c r="X550" s="64">
        <f>IF(VLOOKUP($E550,$D$6:$AN$1139,3,)=0,0,(VLOOKUP($E550,$D$6:$AN$1139,X$2,)/VLOOKUP($E550,$D$6:$AN$1139,3,))*$F550)</f>
        <v>0</v>
      </c>
      <c r="Y550" s="64">
        <f>IF(VLOOKUP($E550,$D$6:$AN$1139,3,)=0,0,(VLOOKUP($E550,$D$6:$AN$1139,Y$2,)/VLOOKUP($E550,$D$6:$AN$1139,3,))*$F550)</f>
        <v>0</v>
      </c>
      <c r="Z550" s="64">
        <f>IF(VLOOKUP($E550,$D$6:$AN$1139,3,)=0,0,(VLOOKUP($E550,$D$6:$AN$1139,Z$2,)/VLOOKUP($E550,$D$6:$AN$1139,3,))*$F550)</f>
        <v>0</v>
      </c>
      <c r="AA550" s="64">
        <f t="shared" si="100"/>
        <v>-35838.182031652934</v>
      </c>
      <c r="AB550" s="59" t="str">
        <f t="shared" si="101"/>
        <v>ok</v>
      </c>
    </row>
    <row r="551" spans="1:28">
      <c r="A551" s="61" t="s">
        <v>383</v>
      </c>
      <c r="D551" s="61" t="s">
        <v>584</v>
      </c>
      <c r="F551" s="77">
        <f>SUM(F546:F550)</f>
        <v>-231573.86842784187</v>
      </c>
      <c r="G551" s="77">
        <f t="shared" ref="G551:W551" si="102">SUM(G546:G550)</f>
        <v>-172093.154916728</v>
      </c>
      <c r="H551" s="77">
        <f t="shared" si="102"/>
        <v>-26678.225700510095</v>
      </c>
      <c r="I551" s="77">
        <f t="shared" si="102"/>
        <v>0</v>
      </c>
      <c r="J551" s="77">
        <f t="shared" si="102"/>
        <v>-731.43381493309948</v>
      </c>
      <c r="K551" s="77">
        <f t="shared" si="102"/>
        <v>-9523.1489133985724</v>
      </c>
      <c r="L551" s="77">
        <f t="shared" si="102"/>
        <v>0</v>
      </c>
      <c r="M551" s="77">
        <f t="shared" si="102"/>
        <v>0</v>
      </c>
      <c r="N551" s="77">
        <f t="shared" si="102"/>
        <v>-8676.9794297423305</v>
      </c>
      <c r="O551" s="77">
        <f>SUM(O546:O550)</f>
        <v>-4526.400969222178</v>
      </c>
      <c r="P551" s="77">
        <f t="shared" si="102"/>
        <v>-3876.0508720625185</v>
      </c>
      <c r="Q551" s="77">
        <f t="shared" si="102"/>
        <v>-502.24854581533538</v>
      </c>
      <c r="R551" s="77">
        <f t="shared" si="102"/>
        <v>-259.20402214094781</v>
      </c>
      <c r="S551" s="77">
        <f t="shared" si="102"/>
        <v>-4627.4882824883753</v>
      </c>
      <c r="T551" s="77">
        <f t="shared" si="102"/>
        <v>-34.318431887148584</v>
      </c>
      <c r="U551" s="77">
        <f t="shared" si="102"/>
        <v>-45.214528913253375</v>
      </c>
      <c r="V551" s="77">
        <f t="shared" si="102"/>
        <v>0</v>
      </c>
      <c r="W551" s="77">
        <f t="shared" si="102"/>
        <v>0</v>
      </c>
      <c r="X551" s="63">
        <f>SUM(X546:X550)</f>
        <v>0</v>
      </c>
      <c r="Y551" s="63">
        <f>SUM(Y546:Y550)</f>
        <v>0</v>
      </c>
      <c r="Z551" s="63">
        <f>SUM(Z546:Z550)</f>
        <v>0</v>
      </c>
      <c r="AA551" s="65">
        <f t="shared" si="100"/>
        <v>-231573.86842784178</v>
      </c>
      <c r="AB551" s="59" t="str">
        <f t="shared" si="101"/>
        <v>ok</v>
      </c>
    </row>
    <row r="552" spans="1:28">
      <c r="F552" s="80"/>
    </row>
    <row r="553" spans="1:28" ht="15">
      <c r="A553" s="66" t="s">
        <v>640</v>
      </c>
      <c r="F553" s="80"/>
    </row>
    <row r="554" spans="1:28">
      <c r="A554" s="69" t="s">
        <v>1113</v>
      </c>
      <c r="C554" s="61" t="s">
        <v>538</v>
      </c>
      <c r="D554" s="61" t="s">
        <v>585</v>
      </c>
      <c r="E554" s="61" t="s">
        <v>1379</v>
      </c>
      <c r="F554" s="77">
        <f>VLOOKUP(C554,'Functional Assignment'!$C$2:$AP$778,'Functional Assignment'!$X$2,)</f>
        <v>-27339.584594398042</v>
      </c>
      <c r="G554" s="77">
        <f>IF(VLOOKUP($E554,$D$6:$AN$1139,3,)=0,0,(VLOOKUP($E554,$D$6:$AN$1139,G$2,)/VLOOKUP($E554,$D$6:$AN$1139,3,))*$F554)</f>
        <v>-19303.105151945336</v>
      </c>
      <c r="H554" s="77">
        <f>IF(VLOOKUP($E554,$D$6:$AN$1139,3,)=0,0,(VLOOKUP($E554,$D$6:$AN$1139,H$2,)/VLOOKUP($E554,$D$6:$AN$1139,3,))*$F554)</f>
        <v>-3239.7552411030588</v>
      </c>
      <c r="I554" s="77">
        <f>IF(VLOOKUP($E554,$D$6:$AN$1139,3,)=0,0,(VLOOKUP($E554,$D$6:$AN$1139,I$2,)/VLOOKUP($E554,$D$6:$AN$1139,3,))*$F554)</f>
        <v>0</v>
      </c>
      <c r="J554" s="77">
        <f>IF(VLOOKUP($E554,$D$6:$AN$1139,3,)=0,0,(VLOOKUP($E554,$D$6:$AN$1139,J$2,)/VLOOKUP($E554,$D$6:$AN$1139,3,))*$F554)</f>
        <v>0</v>
      </c>
      <c r="K554" s="77">
        <f>IF(VLOOKUP($E554,$D$6:$AN$1139,3,)=0,0,(VLOOKUP($E554,$D$6:$AN$1139,K$2,)/VLOOKUP($E554,$D$6:$AN$1139,3,))*$F554)</f>
        <v>-3007.1613491387898</v>
      </c>
      <c r="L554" s="77">
        <f>IF(VLOOKUP($E554,$D$6:$AN$1139,3,)=0,0,(VLOOKUP($E554,$D$6:$AN$1139,L$2,)/VLOOKUP($E554,$D$6:$AN$1139,3,))*$F554)</f>
        <v>0</v>
      </c>
      <c r="M554" s="77">
        <f>IF(VLOOKUP($E554,$D$6:$AN$1139,3,)=0,0,(VLOOKUP($E554,$D$6:$AN$1139,M$2,)/VLOOKUP($E554,$D$6:$AN$1139,3,))*$F554)</f>
        <v>0</v>
      </c>
      <c r="N554" s="77">
        <f>IF(VLOOKUP($E554,$D$6:$AN$1139,3,)=0,0,(VLOOKUP($E554,$D$6:$AN$1139,N$2,)/VLOOKUP($E554,$D$6:$AN$1139,3,))*$F554)</f>
        <v>0</v>
      </c>
      <c r="O554" s="77">
        <f>IF(VLOOKUP($E554,$D$6:$AN$1139,3,)=0,0,(VLOOKUP($E554,$D$6:$AN$1139,O$2,)/VLOOKUP($E554,$D$6:$AN$1139,3,))*$F554)</f>
        <v>-1567.8336768341308</v>
      </c>
      <c r="P554" s="77">
        <f>IF(VLOOKUP($E554,$D$6:$AN$1139,3,)=0,0,(VLOOKUP($E554,$D$6:$AN$1139,P$2,)/VLOOKUP($E554,$D$6:$AN$1139,3,))*$F554)</f>
        <v>0</v>
      </c>
      <c r="Q554" s="77">
        <f>IF(VLOOKUP($E554,$D$6:$AN$1139,3,)=0,0,(VLOOKUP($E554,$D$6:$AN$1139,Q$2,)/VLOOKUP($E554,$D$6:$AN$1139,3,))*$F554)</f>
        <v>0</v>
      </c>
      <c r="R554" s="77">
        <f>IF(VLOOKUP($E554,$D$6:$AN$1139,3,)=0,0,(VLOOKUP($E554,$D$6:$AN$1139,R$2,)/VLOOKUP($E554,$D$6:$AN$1139,3,))*$F554)</f>
        <v>0</v>
      </c>
      <c r="S554" s="77">
        <f>IF(VLOOKUP($E554,$D$6:$AN$1139,3,)=0,0,(VLOOKUP($E554,$D$6:$AN$1139,S$2,)/VLOOKUP($E554,$D$6:$AN$1139,3,))*$F554)</f>
        <v>-213.20653976410875</v>
      </c>
      <c r="T554" s="77">
        <f>IF(VLOOKUP($E554,$D$6:$AN$1139,3,)=0,0,(VLOOKUP($E554,$D$6:$AN$1139,T$2,)/VLOOKUP($E554,$D$6:$AN$1139,3,))*$F554)</f>
        <v>-6.1675867569970828</v>
      </c>
      <c r="U554" s="77">
        <f>IF(VLOOKUP($E554,$D$6:$AN$1139,3,)=0,0,(VLOOKUP($E554,$D$6:$AN$1139,U$2,)/VLOOKUP($E554,$D$6:$AN$1139,3,))*$F554)</f>
        <v>-2.3550488556261997</v>
      </c>
      <c r="V554" s="77">
        <f>IF(VLOOKUP($E554,$D$6:$AN$1139,3,)=0,0,(VLOOKUP($E554,$D$6:$AN$1139,V$2,)/VLOOKUP($E554,$D$6:$AN$1139,3,))*$F554)</f>
        <v>0</v>
      </c>
      <c r="W554" s="77">
        <f>IF(VLOOKUP($E554,$D$6:$AN$1139,3,)=0,0,(VLOOKUP($E554,$D$6:$AN$1139,W$2,)/VLOOKUP($E554,$D$6:$AN$1139,3,))*$F554)</f>
        <v>0</v>
      </c>
      <c r="X554" s="63">
        <f>IF(VLOOKUP($E554,$D$6:$AN$1139,3,)=0,0,(VLOOKUP($E554,$D$6:$AN$1139,X$2,)/VLOOKUP($E554,$D$6:$AN$1139,3,))*$F554)</f>
        <v>0</v>
      </c>
      <c r="Y554" s="63">
        <f>IF(VLOOKUP($E554,$D$6:$AN$1139,3,)=0,0,(VLOOKUP($E554,$D$6:$AN$1139,Y$2,)/VLOOKUP($E554,$D$6:$AN$1139,3,))*$F554)</f>
        <v>0</v>
      </c>
      <c r="Z554" s="63">
        <f>IF(VLOOKUP($E554,$D$6:$AN$1139,3,)=0,0,(VLOOKUP($E554,$D$6:$AN$1139,Z$2,)/VLOOKUP($E554,$D$6:$AN$1139,3,))*$F554)</f>
        <v>0</v>
      </c>
      <c r="AA554" s="65">
        <f>SUM(G554:Z554)</f>
        <v>-27339.584594398049</v>
      </c>
      <c r="AB554" s="59" t="str">
        <f>IF(ABS(F554-AA554)&lt;0.01,"ok","err")</f>
        <v>ok</v>
      </c>
    </row>
    <row r="555" spans="1:28">
      <c r="A555" s="69" t="s">
        <v>1116</v>
      </c>
      <c r="C555" s="61" t="s">
        <v>538</v>
      </c>
      <c r="D555" s="61" t="s">
        <v>586</v>
      </c>
      <c r="E555" s="61" t="s">
        <v>1377</v>
      </c>
      <c r="F555" s="80">
        <f>VLOOKUP(C555,'Functional Assignment'!$C$2:$AP$778,'Functional Assignment'!$Y$2,)</f>
        <v>-20748.288177009777</v>
      </c>
      <c r="G555" s="80">
        <f>IF(VLOOKUP($E555,$D$6:$AN$1139,3,)=0,0,(VLOOKUP($E555,$D$6:$AN$1139,G$2,)/VLOOKUP($E555,$D$6:$AN$1139,3,))*$F555)</f>
        <v>-17858.644297504674</v>
      </c>
      <c r="H555" s="80">
        <f>IF(VLOOKUP($E555,$D$6:$AN$1139,3,)=0,0,(VLOOKUP($E555,$D$6:$AN$1139,H$2,)/VLOOKUP($E555,$D$6:$AN$1139,3,))*$F555)</f>
        <v>-2203.0673504546617</v>
      </c>
      <c r="I555" s="80">
        <f>IF(VLOOKUP($E555,$D$6:$AN$1139,3,)=0,0,(VLOOKUP($E555,$D$6:$AN$1139,I$2,)/VLOOKUP($E555,$D$6:$AN$1139,3,))*$F555)</f>
        <v>0</v>
      </c>
      <c r="J555" s="80">
        <f>IF(VLOOKUP($E555,$D$6:$AN$1139,3,)=0,0,(VLOOKUP($E555,$D$6:$AN$1139,J$2,)/VLOOKUP($E555,$D$6:$AN$1139,3,))*$F555)</f>
        <v>0</v>
      </c>
      <c r="K555" s="80">
        <f>IF(VLOOKUP($E555,$D$6:$AN$1139,3,)=0,0,(VLOOKUP($E555,$D$6:$AN$1139,K$2,)/VLOOKUP($E555,$D$6:$AN$1139,3,))*$F555)</f>
        <v>-138.09461916466185</v>
      </c>
      <c r="L555" s="80">
        <f>IF(VLOOKUP($E555,$D$6:$AN$1139,3,)=0,0,(VLOOKUP($E555,$D$6:$AN$1139,L$2,)/VLOOKUP($E555,$D$6:$AN$1139,3,))*$F555)</f>
        <v>0</v>
      </c>
      <c r="M555" s="80">
        <f>IF(VLOOKUP($E555,$D$6:$AN$1139,3,)=0,0,(VLOOKUP($E555,$D$6:$AN$1139,M$2,)/VLOOKUP($E555,$D$6:$AN$1139,3,))*$F555)</f>
        <v>0</v>
      </c>
      <c r="N555" s="80">
        <f>IF(VLOOKUP($E555,$D$6:$AN$1139,3,)=0,0,(VLOOKUP($E555,$D$6:$AN$1139,N$2,)/VLOOKUP($E555,$D$6:$AN$1139,3,))*$F555)</f>
        <v>0</v>
      </c>
      <c r="O555" s="80">
        <f>IF(VLOOKUP($E555,$D$6:$AN$1139,3,)=0,0,(VLOOKUP($E555,$D$6:$AN$1139,O$2,)/VLOOKUP($E555,$D$6:$AN$1139,3,))*$F555)</f>
        <v>-15.766481589478772</v>
      </c>
      <c r="P555" s="80">
        <f>IF(VLOOKUP($E555,$D$6:$AN$1139,3,)=0,0,(VLOOKUP($E555,$D$6:$AN$1139,P$2,)/VLOOKUP($E555,$D$6:$AN$1139,3,))*$F555)</f>
        <v>0</v>
      </c>
      <c r="Q555" s="80">
        <f>IF(VLOOKUP($E555,$D$6:$AN$1139,3,)=0,0,(VLOOKUP($E555,$D$6:$AN$1139,Q$2,)/VLOOKUP($E555,$D$6:$AN$1139,3,))*$F555)</f>
        <v>0</v>
      </c>
      <c r="R555" s="80">
        <f>IF(VLOOKUP($E555,$D$6:$AN$1139,3,)=0,0,(VLOOKUP($E555,$D$6:$AN$1139,R$2,)/VLOOKUP($E555,$D$6:$AN$1139,3,))*$F555)</f>
        <v>0</v>
      </c>
      <c r="S555" s="80">
        <f>IF(VLOOKUP($E555,$D$6:$AN$1139,3,)=0,0,(VLOOKUP($E555,$D$6:$AN$1139,S$2,)/VLOOKUP($E555,$D$6:$AN$1139,3,))*$F555)</f>
        <v>-526.89184710694019</v>
      </c>
      <c r="T555" s="80">
        <f>IF(VLOOKUP($E555,$D$6:$AN$1139,3,)=0,0,(VLOOKUP($E555,$D$6:$AN$1139,T$2,)/VLOOKUP($E555,$D$6:$AN$1139,3,))*$F555)</f>
        <v>-0.85624756412835101</v>
      </c>
      <c r="U555" s="80">
        <f>IF(VLOOKUP($E555,$D$6:$AN$1139,3,)=0,0,(VLOOKUP($E555,$D$6:$AN$1139,U$2,)/VLOOKUP($E555,$D$6:$AN$1139,3,))*$F555)</f>
        <v>-4.9673336252317801</v>
      </c>
      <c r="V555" s="80">
        <f>IF(VLOOKUP($E555,$D$6:$AN$1139,3,)=0,0,(VLOOKUP($E555,$D$6:$AN$1139,V$2,)/VLOOKUP($E555,$D$6:$AN$1139,3,))*$F555)</f>
        <v>0</v>
      </c>
      <c r="W555" s="80">
        <f>IF(VLOOKUP($E555,$D$6:$AN$1139,3,)=0,0,(VLOOKUP($E555,$D$6:$AN$1139,W$2,)/VLOOKUP($E555,$D$6:$AN$1139,3,))*$F555)</f>
        <v>0</v>
      </c>
      <c r="X555" s="64">
        <f>IF(VLOOKUP($E555,$D$6:$AN$1139,3,)=0,0,(VLOOKUP($E555,$D$6:$AN$1139,X$2,)/VLOOKUP($E555,$D$6:$AN$1139,3,))*$F555)</f>
        <v>0</v>
      </c>
      <c r="Y555" s="64">
        <f>IF(VLOOKUP($E555,$D$6:$AN$1139,3,)=0,0,(VLOOKUP($E555,$D$6:$AN$1139,Y$2,)/VLOOKUP($E555,$D$6:$AN$1139,3,))*$F555)</f>
        <v>0</v>
      </c>
      <c r="Z555" s="64">
        <f>IF(VLOOKUP($E555,$D$6:$AN$1139,3,)=0,0,(VLOOKUP($E555,$D$6:$AN$1139,Z$2,)/VLOOKUP($E555,$D$6:$AN$1139,3,))*$F555)</f>
        <v>0</v>
      </c>
      <c r="AA555" s="64">
        <f>SUM(G555:Z555)</f>
        <v>-20748.288177009774</v>
      </c>
      <c r="AB555" s="59" t="str">
        <f>IF(ABS(F555-AA555)&lt;0.01,"ok","err")</f>
        <v>ok</v>
      </c>
    </row>
    <row r="556" spans="1:28">
      <c r="A556" s="61" t="s">
        <v>721</v>
      </c>
      <c r="D556" s="61" t="s">
        <v>587</v>
      </c>
      <c r="F556" s="77">
        <f>F554+F555</f>
        <v>-48087.87277140782</v>
      </c>
      <c r="G556" s="77">
        <f t="shared" ref="G556:W556" si="103">G554+G555</f>
        <v>-37161.749449450013</v>
      </c>
      <c r="H556" s="77">
        <f t="shared" si="103"/>
        <v>-5442.8225915577204</v>
      </c>
      <c r="I556" s="77">
        <f t="shared" si="103"/>
        <v>0</v>
      </c>
      <c r="J556" s="77">
        <f t="shared" si="103"/>
        <v>0</v>
      </c>
      <c r="K556" s="77">
        <f t="shared" si="103"/>
        <v>-3145.2559683034515</v>
      </c>
      <c r="L556" s="77">
        <f t="shared" si="103"/>
        <v>0</v>
      </c>
      <c r="M556" s="77">
        <f t="shared" si="103"/>
        <v>0</v>
      </c>
      <c r="N556" s="77">
        <f t="shared" si="103"/>
        <v>0</v>
      </c>
      <c r="O556" s="77">
        <f>O554+O555</f>
        <v>-1583.6001584236096</v>
      </c>
      <c r="P556" s="77">
        <f t="shared" si="103"/>
        <v>0</v>
      </c>
      <c r="Q556" s="77">
        <f t="shared" si="103"/>
        <v>0</v>
      </c>
      <c r="R556" s="77">
        <f t="shared" si="103"/>
        <v>0</v>
      </c>
      <c r="S556" s="77">
        <f t="shared" si="103"/>
        <v>-740.09838687104889</v>
      </c>
      <c r="T556" s="77">
        <f t="shared" si="103"/>
        <v>-7.0238343211254337</v>
      </c>
      <c r="U556" s="77">
        <f t="shared" si="103"/>
        <v>-7.3223824808579803</v>
      </c>
      <c r="V556" s="77">
        <f t="shared" si="103"/>
        <v>0</v>
      </c>
      <c r="W556" s="77">
        <f t="shared" si="103"/>
        <v>0</v>
      </c>
      <c r="X556" s="63">
        <f>X554+X555</f>
        <v>0</v>
      </c>
      <c r="Y556" s="63">
        <f>Y554+Y555</f>
        <v>0</v>
      </c>
      <c r="Z556" s="63">
        <f>Z554+Z555</f>
        <v>0</v>
      </c>
      <c r="AA556" s="65">
        <f>SUM(G556:Z556)</f>
        <v>-48087.87277140782</v>
      </c>
      <c r="AB556" s="59" t="str">
        <f>IF(ABS(F556-AA556)&lt;0.01,"ok","err")</f>
        <v>ok</v>
      </c>
    </row>
    <row r="557" spans="1:28">
      <c r="F557" s="80"/>
    </row>
    <row r="558" spans="1:28" ht="15">
      <c r="A558" s="66" t="s">
        <v>356</v>
      </c>
      <c r="F558" s="80"/>
    </row>
    <row r="559" spans="1:28">
      <c r="A559" s="69" t="s">
        <v>1116</v>
      </c>
      <c r="C559" s="61" t="s">
        <v>538</v>
      </c>
      <c r="D559" s="61" t="s">
        <v>588</v>
      </c>
      <c r="E559" s="61" t="s">
        <v>1118</v>
      </c>
      <c r="F559" s="77">
        <f>VLOOKUP(C559,'Functional Assignment'!$C$2:$AP$778,'Functional Assignment'!$Z$2,)</f>
        <v>-9846.470935759844</v>
      </c>
      <c r="G559" s="77">
        <f>IF(VLOOKUP($E559,$D$6:$AN$1139,3,)=0,0,(VLOOKUP($E559,$D$6:$AN$1139,G$2,)/VLOOKUP($E559,$D$6:$AN$1139,3,))*$F559)</f>
        <v>-7949.2955208507437</v>
      </c>
      <c r="H559" s="77">
        <f>IF(VLOOKUP($E559,$D$6:$AN$1139,3,)=0,0,(VLOOKUP($E559,$D$6:$AN$1139,H$2,)/VLOOKUP($E559,$D$6:$AN$1139,3,))*$F559)</f>
        <v>-1697.3708904699388</v>
      </c>
      <c r="I559" s="77">
        <f>IF(VLOOKUP($E559,$D$6:$AN$1139,3,)=0,0,(VLOOKUP($E559,$D$6:$AN$1139,I$2,)/VLOOKUP($E559,$D$6:$AN$1139,3,))*$F559)</f>
        <v>0</v>
      </c>
      <c r="J559" s="77">
        <f>IF(VLOOKUP($E559,$D$6:$AN$1139,3,)=0,0,(VLOOKUP($E559,$D$6:$AN$1139,J$2,)/VLOOKUP($E559,$D$6:$AN$1139,3,))*$F559)</f>
        <v>0</v>
      </c>
      <c r="K559" s="77">
        <f>IF(VLOOKUP($E559,$D$6:$AN$1139,3,)=0,0,(VLOOKUP($E559,$D$6:$AN$1139,K$2,)/VLOOKUP($E559,$D$6:$AN$1139,3,))*$F559)</f>
        <v>-169.81779152661713</v>
      </c>
      <c r="L559" s="77">
        <f>IF(VLOOKUP($E559,$D$6:$AN$1139,3,)=0,0,(VLOOKUP($E559,$D$6:$AN$1139,L$2,)/VLOOKUP($E559,$D$6:$AN$1139,3,))*$F559)</f>
        <v>0</v>
      </c>
      <c r="M559" s="77">
        <f>IF(VLOOKUP($E559,$D$6:$AN$1139,3,)=0,0,(VLOOKUP($E559,$D$6:$AN$1139,M$2,)/VLOOKUP($E559,$D$6:$AN$1139,3,))*$F559)</f>
        <v>0</v>
      </c>
      <c r="N559" s="77">
        <f>IF(VLOOKUP($E559,$D$6:$AN$1139,3,)=0,0,(VLOOKUP($E559,$D$6:$AN$1139,N$2,)/VLOOKUP($E559,$D$6:$AN$1139,3,))*$F559)</f>
        <v>0</v>
      </c>
      <c r="O559" s="77">
        <f>IF(VLOOKUP($E559,$D$6:$AN$1139,3,)=0,0,(VLOOKUP($E559,$D$6:$AN$1139,O$2,)/VLOOKUP($E559,$D$6:$AN$1139,3,))*$F559)</f>
        <v>-29.986732912544809</v>
      </c>
      <c r="P559" s="77">
        <f>IF(VLOOKUP($E559,$D$6:$AN$1139,3,)=0,0,(VLOOKUP($E559,$D$6:$AN$1139,P$2,)/VLOOKUP($E559,$D$6:$AN$1139,3,))*$F559)</f>
        <v>0</v>
      </c>
      <c r="Q559" s="77">
        <f>IF(VLOOKUP($E559,$D$6:$AN$1139,3,)=0,0,(VLOOKUP($E559,$D$6:$AN$1139,Q$2,)/VLOOKUP($E559,$D$6:$AN$1139,3,))*$F559)</f>
        <v>0</v>
      </c>
      <c r="R559" s="77">
        <f>IF(VLOOKUP($E559,$D$6:$AN$1139,3,)=0,0,(VLOOKUP($E559,$D$6:$AN$1139,R$2,)/VLOOKUP($E559,$D$6:$AN$1139,3,))*$F559)</f>
        <v>0</v>
      </c>
      <c r="S559" s="77">
        <f>IF(VLOOKUP($E559,$D$6:$AN$1139,3,)=0,0,(VLOOKUP($E559,$D$6:$AN$1139,S$2,)/VLOOKUP($E559,$D$6:$AN$1139,3,))*$F559)</f>
        <v>0</v>
      </c>
      <c r="T559" s="77">
        <f>IF(VLOOKUP($E559,$D$6:$AN$1139,3,)=0,0,(VLOOKUP($E559,$D$6:$AN$1139,T$2,)/VLOOKUP($E559,$D$6:$AN$1139,3,))*$F559)</f>
        <v>0</v>
      </c>
      <c r="U559" s="77">
        <f>IF(VLOOKUP($E559,$D$6:$AN$1139,3,)=0,0,(VLOOKUP($E559,$D$6:$AN$1139,U$2,)/VLOOKUP($E559,$D$6:$AN$1139,3,))*$F559)</f>
        <v>0</v>
      </c>
      <c r="V559" s="77">
        <f>IF(VLOOKUP($E559,$D$6:$AN$1139,3,)=0,0,(VLOOKUP($E559,$D$6:$AN$1139,V$2,)/VLOOKUP($E559,$D$6:$AN$1139,3,))*$F559)</f>
        <v>0</v>
      </c>
      <c r="W559" s="77">
        <f>IF(VLOOKUP($E559,$D$6:$AN$1139,3,)=0,0,(VLOOKUP($E559,$D$6:$AN$1139,W$2,)/VLOOKUP($E559,$D$6:$AN$1139,3,))*$F559)</f>
        <v>0</v>
      </c>
      <c r="X559" s="63">
        <f>IF(VLOOKUP($E559,$D$6:$AN$1139,3,)=0,0,(VLOOKUP($E559,$D$6:$AN$1139,X$2,)/VLOOKUP($E559,$D$6:$AN$1139,3,))*$F559)</f>
        <v>0</v>
      </c>
      <c r="Y559" s="63">
        <f>IF(VLOOKUP($E559,$D$6:$AN$1139,3,)=0,0,(VLOOKUP($E559,$D$6:$AN$1139,Y$2,)/VLOOKUP($E559,$D$6:$AN$1139,3,))*$F559)</f>
        <v>0</v>
      </c>
      <c r="Z559" s="63">
        <f>IF(VLOOKUP($E559,$D$6:$AN$1139,3,)=0,0,(VLOOKUP($E559,$D$6:$AN$1139,Z$2,)/VLOOKUP($E559,$D$6:$AN$1139,3,))*$F559)</f>
        <v>0</v>
      </c>
      <c r="AA559" s="65">
        <f>SUM(G559:Z559)</f>
        <v>-9846.470935759844</v>
      </c>
      <c r="AB559" s="59" t="str">
        <f>IF(ABS(F559-AA559)&lt;0.01,"ok","err")</f>
        <v>ok</v>
      </c>
    </row>
    <row r="560" spans="1:28">
      <c r="F560" s="80"/>
    </row>
    <row r="561" spans="1:28" ht="15">
      <c r="A561" s="66" t="s">
        <v>355</v>
      </c>
      <c r="F561" s="80"/>
    </row>
    <row r="562" spans="1:28">
      <c r="A562" s="69" t="s">
        <v>1116</v>
      </c>
      <c r="C562" s="61" t="s">
        <v>538</v>
      </c>
      <c r="D562" s="61" t="s">
        <v>589</v>
      </c>
      <c r="E562" s="61" t="s">
        <v>1119</v>
      </c>
      <c r="F562" s="77">
        <f>VLOOKUP(C562,'Functional Assignment'!$C$2:$AP$778,'Functional Assignment'!$AA$2,)</f>
        <v>-13003.907108829979</v>
      </c>
      <c r="G562" s="77">
        <f>IF(VLOOKUP($E562,$D$6:$AN$1139,3,)=0,0,(VLOOKUP($E562,$D$6:$AN$1139,G$2,)/VLOOKUP($E562,$D$6:$AN$1139,3,))*$F562)</f>
        <v>-8908.2028585451808</v>
      </c>
      <c r="H562" s="77">
        <f>IF(VLOOKUP($E562,$D$6:$AN$1139,3,)=0,0,(VLOOKUP($E562,$D$6:$AN$1139,H$2,)/VLOOKUP($E562,$D$6:$AN$1139,3,))*$F562)</f>
        <v>-2915.5605626200131</v>
      </c>
      <c r="I562" s="77">
        <f>IF(VLOOKUP($E562,$D$6:$AN$1139,3,)=0,0,(VLOOKUP($E562,$D$6:$AN$1139,I$2,)/VLOOKUP($E562,$D$6:$AN$1139,3,))*$F562)</f>
        <v>0</v>
      </c>
      <c r="J562" s="77">
        <f>IF(VLOOKUP($E562,$D$6:$AN$1139,3,)=0,0,(VLOOKUP($E562,$D$6:$AN$1139,J$2,)/VLOOKUP($E562,$D$6:$AN$1139,3,))*$F562)</f>
        <v>-105.81927000125268</v>
      </c>
      <c r="K562" s="77">
        <f>IF(VLOOKUP($E562,$D$6:$AN$1139,3,)=0,0,(VLOOKUP($E562,$D$6:$AN$1139,K$2,)/VLOOKUP($E562,$D$6:$AN$1139,3,))*$F562)</f>
        <v>-686.24102770594709</v>
      </c>
      <c r="L562" s="77">
        <f>IF(VLOOKUP($E562,$D$6:$AN$1139,3,)=0,0,(VLOOKUP($E562,$D$6:$AN$1139,L$2,)/VLOOKUP($E562,$D$6:$AN$1139,3,))*$F562)</f>
        <v>0</v>
      </c>
      <c r="M562" s="77">
        <f>IF(VLOOKUP($E562,$D$6:$AN$1139,3,)=0,0,(VLOOKUP($E562,$D$6:$AN$1139,M$2,)/VLOOKUP($E562,$D$6:$AN$1139,3,))*$F562)</f>
        <v>0</v>
      </c>
      <c r="N562" s="77">
        <f>IF(VLOOKUP($E562,$D$6:$AN$1139,3,)=0,0,(VLOOKUP($E562,$D$6:$AN$1139,N$2,)/VLOOKUP($E562,$D$6:$AN$1139,3,))*$F562)</f>
        <v>-152.00807580182644</v>
      </c>
      <c r="O562" s="77">
        <f>IF(VLOOKUP($E562,$D$6:$AN$1139,3,)=0,0,(VLOOKUP($E562,$D$6:$AN$1139,O$2,)/VLOOKUP($E562,$D$6:$AN$1139,3,))*$F562)</f>
        <v>-86.043201617596139</v>
      </c>
      <c r="P562" s="77">
        <f>IF(VLOOKUP($E562,$D$6:$AN$1139,3,)=0,0,(VLOOKUP($E562,$D$6:$AN$1139,P$2,)/VLOOKUP($E562,$D$6:$AN$1139,3,))*$F562)</f>
        <v>-119.72970325493829</v>
      </c>
      <c r="Q562" s="77">
        <f>IF(VLOOKUP($E562,$D$6:$AN$1139,3,)=0,0,(VLOOKUP($E562,$D$6:$AN$1139,Q$2,)/VLOOKUP($E562,$D$6:$AN$1139,3,))*$F562)</f>
        <v>-1.3860918766123989</v>
      </c>
      <c r="R562" s="77">
        <f>IF(VLOOKUP($E562,$D$6:$AN$1139,3,)=0,0,(VLOOKUP($E562,$D$6:$AN$1139,R$2,)/VLOOKUP($E562,$D$6:$AN$1139,3,))*$F562)</f>
        <v>-2.7721837532247977</v>
      </c>
      <c r="S562" s="77">
        <f>IF(VLOOKUP($E562,$D$6:$AN$1139,3,)=0,0,(VLOOKUP($E562,$D$6:$AN$1139,S$2,)/VLOOKUP($E562,$D$6:$AN$1139,3,))*$F562)</f>
        <v>0</v>
      </c>
      <c r="T562" s="77">
        <f>IF(VLOOKUP($E562,$D$6:$AN$1139,3,)=0,0,(VLOOKUP($E562,$D$6:$AN$1139,T$2,)/VLOOKUP($E562,$D$6:$AN$1139,3,))*$F562)</f>
        <v>-3.8440008010634239</v>
      </c>
      <c r="U562" s="77">
        <f>IF(VLOOKUP($E562,$D$6:$AN$1139,3,)=0,0,(VLOOKUP($E562,$D$6:$AN$1139,U$2,)/VLOOKUP($E562,$D$6:$AN$1139,3,))*$F562)</f>
        <v>-22.30013285232307</v>
      </c>
      <c r="V562" s="77">
        <f>IF(VLOOKUP($E562,$D$6:$AN$1139,3,)=0,0,(VLOOKUP($E562,$D$6:$AN$1139,V$2,)/VLOOKUP($E562,$D$6:$AN$1139,3,))*$F562)</f>
        <v>0</v>
      </c>
      <c r="W562" s="77">
        <f>IF(VLOOKUP($E562,$D$6:$AN$1139,3,)=0,0,(VLOOKUP($E562,$D$6:$AN$1139,W$2,)/VLOOKUP($E562,$D$6:$AN$1139,3,))*$F562)</f>
        <v>0</v>
      </c>
      <c r="X562" s="63">
        <f>IF(VLOOKUP($E562,$D$6:$AN$1139,3,)=0,0,(VLOOKUP($E562,$D$6:$AN$1139,X$2,)/VLOOKUP($E562,$D$6:$AN$1139,3,))*$F562)</f>
        <v>0</v>
      </c>
      <c r="Y562" s="63">
        <f>IF(VLOOKUP($E562,$D$6:$AN$1139,3,)=0,0,(VLOOKUP($E562,$D$6:$AN$1139,Y$2,)/VLOOKUP($E562,$D$6:$AN$1139,3,))*$F562)</f>
        <v>0</v>
      </c>
      <c r="Z562" s="63">
        <f>IF(VLOOKUP($E562,$D$6:$AN$1139,3,)=0,0,(VLOOKUP($E562,$D$6:$AN$1139,Z$2,)/VLOOKUP($E562,$D$6:$AN$1139,3,))*$F562)</f>
        <v>0</v>
      </c>
      <c r="AA562" s="65">
        <f>SUM(G562:Z562)</f>
        <v>-13003.907108829979</v>
      </c>
      <c r="AB562" s="59" t="str">
        <f>IF(ABS(F562-AA562)&lt;0.01,"ok","err")</f>
        <v>ok</v>
      </c>
    </row>
    <row r="563" spans="1:28"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63"/>
      <c r="Y563" s="63"/>
      <c r="Z563" s="63"/>
      <c r="AA563" s="65"/>
    </row>
    <row r="564" spans="1:28" ht="15">
      <c r="A564" s="66" t="s">
        <v>376</v>
      </c>
      <c r="F564" s="80"/>
    </row>
    <row r="565" spans="1:28">
      <c r="A565" s="69" t="s">
        <v>1116</v>
      </c>
      <c r="C565" s="61" t="s">
        <v>538</v>
      </c>
      <c r="D565" s="61" t="s">
        <v>590</v>
      </c>
      <c r="E565" s="61" t="s">
        <v>1120</v>
      </c>
      <c r="F565" s="77">
        <f>VLOOKUP(C565,'Functional Assignment'!$C$2:$AP$778,'Functional Assignment'!$AB$2,)</f>
        <v>-30661.038303350357</v>
      </c>
      <c r="G565" s="77">
        <f>IF(VLOOKUP($E565,$D$6:$AN$1139,3,)=0,0,(VLOOKUP($E565,$D$6:$AN$1139,G$2,)/VLOOKUP($E565,$D$6:$AN$1139,3,))*$F565)</f>
        <v>0</v>
      </c>
      <c r="H565" s="77">
        <f>IF(VLOOKUP($E565,$D$6:$AN$1139,3,)=0,0,(VLOOKUP($E565,$D$6:$AN$1139,H$2,)/VLOOKUP($E565,$D$6:$AN$1139,3,))*$F565)</f>
        <v>0</v>
      </c>
      <c r="I565" s="77">
        <f>IF(VLOOKUP($E565,$D$6:$AN$1139,3,)=0,0,(VLOOKUP($E565,$D$6:$AN$1139,I$2,)/VLOOKUP($E565,$D$6:$AN$1139,3,))*$F565)</f>
        <v>0</v>
      </c>
      <c r="J565" s="77">
        <f>IF(VLOOKUP($E565,$D$6:$AN$1139,3,)=0,0,(VLOOKUP($E565,$D$6:$AN$1139,J$2,)/VLOOKUP($E565,$D$6:$AN$1139,3,))*$F565)</f>
        <v>0</v>
      </c>
      <c r="K565" s="77">
        <f>IF(VLOOKUP($E565,$D$6:$AN$1139,3,)=0,0,(VLOOKUP($E565,$D$6:$AN$1139,K$2,)/VLOOKUP($E565,$D$6:$AN$1139,3,))*$F565)</f>
        <v>0</v>
      </c>
      <c r="L565" s="77">
        <f>IF(VLOOKUP($E565,$D$6:$AN$1139,3,)=0,0,(VLOOKUP($E565,$D$6:$AN$1139,L$2,)/VLOOKUP($E565,$D$6:$AN$1139,3,))*$F565)</f>
        <v>0</v>
      </c>
      <c r="M565" s="77">
        <f>IF(VLOOKUP($E565,$D$6:$AN$1139,3,)=0,0,(VLOOKUP($E565,$D$6:$AN$1139,M$2,)/VLOOKUP($E565,$D$6:$AN$1139,3,))*$F565)</f>
        <v>0</v>
      </c>
      <c r="N565" s="77">
        <f>IF(VLOOKUP($E565,$D$6:$AN$1139,3,)=0,0,(VLOOKUP($E565,$D$6:$AN$1139,N$2,)/VLOOKUP($E565,$D$6:$AN$1139,3,))*$F565)</f>
        <v>0</v>
      </c>
      <c r="O565" s="77">
        <f>IF(VLOOKUP($E565,$D$6:$AN$1139,3,)=0,0,(VLOOKUP($E565,$D$6:$AN$1139,O$2,)/VLOOKUP($E565,$D$6:$AN$1139,3,))*$F565)</f>
        <v>0</v>
      </c>
      <c r="P565" s="77">
        <f>IF(VLOOKUP($E565,$D$6:$AN$1139,3,)=0,0,(VLOOKUP($E565,$D$6:$AN$1139,P$2,)/VLOOKUP($E565,$D$6:$AN$1139,3,))*$F565)</f>
        <v>0</v>
      </c>
      <c r="Q565" s="77">
        <f>IF(VLOOKUP($E565,$D$6:$AN$1139,3,)=0,0,(VLOOKUP($E565,$D$6:$AN$1139,Q$2,)/VLOOKUP($E565,$D$6:$AN$1139,3,))*$F565)</f>
        <v>0</v>
      </c>
      <c r="R565" s="77">
        <f>IF(VLOOKUP($E565,$D$6:$AN$1139,3,)=0,0,(VLOOKUP($E565,$D$6:$AN$1139,R$2,)/VLOOKUP($E565,$D$6:$AN$1139,3,))*$F565)</f>
        <v>0</v>
      </c>
      <c r="S565" s="77">
        <f>IF(VLOOKUP($E565,$D$6:$AN$1139,3,)=0,0,(VLOOKUP($E565,$D$6:$AN$1139,S$2,)/VLOOKUP($E565,$D$6:$AN$1139,3,))*$F565)</f>
        <v>-30661.038303350357</v>
      </c>
      <c r="T565" s="77">
        <f>IF(VLOOKUP($E565,$D$6:$AN$1139,3,)=0,0,(VLOOKUP($E565,$D$6:$AN$1139,T$2,)/VLOOKUP($E565,$D$6:$AN$1139,3,))*$F565)</f>
        <v>0</v>
      </c>
      <c r="U565" s="77">
        <f>IF(VLOOKUP($E565,$D$6:$AN$1139,3,)=0,0,(VLOOKUP($E565,$D$6:$AN$1139,U$2,)/VLOOKUP($E565,$D$6:$AN$1139,3,))*$F565)</f>
        <v>0</v>
      </c>
      <c r="V565" s="77">
        <f>IF(VLOOKUP($E565,$D$6:$AN$1139,3,)=0,0,(VLOOKUP($E565,$D$6:$AN$1139,V$2,)/VLOOKUP($E565,$D$6:$AN$1139,3,))*$F565)</f>
        <v>0</v>
      </c>
      <c r="W565" s="77">
        <f>IF(VLOOKUP($E565,$D$6:$AN$1139,3,)=0,0,(VLOOKUP($E565,$D$6:$AN$1139,W$2,)/VLOOKUP($E565,$D$6:$AN$1139,3,))*$F565)</f>
        <v>0</v>
      </c>
      <c r="X565" s="63">
        <f>IF(VLOOKUP($E565,$D$6:$AN$1139,3,)=0,0,(VLOOKUP($E565,$D$6:$AN$1139,X$2,)/VLOOKUP($E565,$D$6:$AN$1139,3,))*$F565)</f>
        <v>0</v>
      </c>
      <c r="Y565" s="63">
        <f>IF(VLOOKUP($E565,$D$6:$AN$1139,3,)=0,0,(VLOOKUP($E565,$D$6:$AN$1139,Y$2,)/VLOOKUP($E565,$D$6:$AN$1139,3,))*$F565)</f>
        <v>0</v>
      </c>
      <c r="Z565" s="63">
        <f>IF(VLOOKUP($E565,$D$6:$AN$1139,3,)=0,0,(VLOOKUP($E565,$D$6:$AN$1139,Z$2,)/VLOOKUP($E565,$D$6:$AN$1139,3,))*$F565)</f>
        <v>0</v>
      </c>
      <c r="AA565" s="65">
        <f>SUM(G565:Z565)</f>
        <v>-30661.038303350357</v>
      </c>
      <c r="AB565" s="59" t="str">
        <f>IF(ABS(F565-AA565)&lt;0.01,"ok","err")</f>
        <v>ok</v>
      </c>
    </row>
    <row r="566" spans="1:28"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63"/>
      <c r="Y566" s="63"/>
      <c r="Z566" s="63"/>
      <c r="AA566" s="65"/>
    </row>
    <row r="567" spans="1:28" ht="15">
      <c r="A567" s="66" t="s">
        <v>1047</v>
      </c>
      <c r="F567" s="80"/>
    </row>
    <row r="568" spans="1:28">
      <c r="A568" s="69" t="s">
        <v>1116</v>
      </c>
      <c r="C568" s="61" t="s">
        <v>538</v>
      </c>
      <c r="D568" s="61" t="s">
        <v>591</v>
      </c>
      <c r="E568" s="61" t="s">
        <v>1121</v>
      </c>
      <c r="F568" s="77">
        <f>VLOOKUP(C568,'Functional Assignment'!$C$2:$AP$778,'Functional Assignment'!$AC$2,)</f>
        <v>0</v>
      </c>
      <c r="G568" s="77">
        <f>IF(VLOOKUP($E568,$D$6:$AN$1139,3,)=0,0,(VLOOKUP($E568,$D$6:$AN$1139,G$2,)/VLOOKUP($E568,$D$6:$AN$1139,3,))*$F568)</f>
        <v>0</v>
      </c>
      <c r="H568" s="77">
        <f>IF(VLOOKUP($E568,$D$6:$AN$1139,3,)=0,0,(VLOOKUP($E568,$D$6:$AN$1139,H$2,)/VLOOKUP($E568,$D$6:$AN$1139,3,))*$F568)</f>
        <v>0</v>
      </c>
      <c r="I568" s="77">
        <f>IF(VLOOKUP($E568,$D$6:$AN$1139,3,)=0,0,(VLOOKUP($E568,$D$6:$AN$1139,I$2,)/VLOOKUP($E568,$D$6:$AN$1139,3,))*$F568)</f>
        <v>0</v>
      </c>
      <c r="J568" s="77">
        <f>IF(VLOOKUP($E568,$D$6:$AN$1139,3,)=0,0,(VLOOKUP($E568,$D$6:$AN$1139,J$2,)/VLOOKUP($E568,$D$6:$AN$1139,3,))*$F568)</f>
        <v>0</v>
      </c>
      <c r="K568" s="77">
        <f>IF(VLOOKUP($E568,$D$6:$AN$1139,3,)=0,0,(VLOOKUP($E568,$D$6:$AN$1139,K$2,)/VLOOKUP($E568,$D$6:$AN$1139,3,))*$F568)</f>
        <v>0</v>
      </c>
      <c r="L568" s="77">
        <f>IF(VLOOKUP($E568,$D$6:$AN$1139,3,)=0,0,(VLOOKUP($E568,$D$6:$AN$1139,L$2,)/VLOOKUP($E568,$D$6:$AN$1139,3,))*$F568)</f>
        <v>0</v>
      </c>
      <c r="M568" s="77">
        <f>IF(VLOOKUP($E568,$D$6:$AN$1139,3,)=0,0,(VLOOKUP($E568,$D$6:$AN$1139,M$2,)/VLOOKUP($E568,$D$6:$AN$1139,3,))*$F568)</f>
        <v>0</v>
      </c>
      <c r="N568" s="77">
        <f>IF(VLOOKUP($E568,$D$6:$AN$1139,3,)=0,0,(VLOOKUP($E568,$D$6:$AN$1139,N$2,)/VLOOKUP($E568,$D$6:$AN$1139,3,))*$F568)</f>
        <v>0</v>
      </c>
      <c r="O568" s="77">
        <f>IF(VLOOKUP($E568,$D$6:$AN$1139,3,)=0,0,(VLOOKUP($E568,$D$6:$AN$1139,O$2,)/VLOOKUP($E568,$D$6:$AN$1139,3,))*$F568)</f>
        <v>0</v>
      </c>
      <c r="P568" s="77">
        <f>IF(VLOOKUP($E568,$D$6:$AN$1139,3,)=0,0,(VLOOKUP($E568,$D$6:$AN$1139,P$2,)/VLOOKUP($E568,$D$6:$AN$1139,3,))*$F568)</f>
        <v>0</v>
      </c>
      <c r="Q568" s="77">
        <f>IF(VLOOKUP($E568,$D$6:$AN$1139,3,)=0,0,(VLOOKUP($E568,$D$6:$AN$1139,Q$2,)/VLOOKUP($E568,$D$6:$AN$1139,3,))*$F568)</f>
        <v>0</v>
      </c>
      <c r="R568" s="77">
        <f>IF(VLOOKUP($E568,$D$6:$AN$1139,3,)=0,0,(VLOOKUP($E568,$D$6:$AN$1139,R$2,)/VLOOKUP($E568,$D$6:$AN$1139,3,))*$F568)</f>
        <v>0</v>
      </c>
      <c r="S568" s="77">
        <f>IF(VLOOKUP($E568,$D$6:$AN$1139,3,)=0,0,(VLOOKUP($E568,$D$6:$AN$1139,S$2,)/VLOOKUP($E568,$D$6:$AN$1139,3,))*$F568)</f>
        <v>0</v>
      </c>
      <c r="T568" s="77">
        <f>IF(VLOOKUP($E568,$D$6:$AN$1139,3,)=0,0,(VLOOKUP($E568,$D$6:$AN$1139,T$2,)/VLOOKUP($E568,$D$6:$AN$1139,3,))*$F568)</f>
        <v>0</v>
      </c>
      <c r="U568" s="77">
        <f>IF(VLOOKUP($E568,$D$6:$AN$1139,3,)=0,0,(VLOOKUP($E568,$D$6:$AN$1139,U$2,)/VLOOKUP($E568,$D$6:$AN$1139,3,))*$F568)</f>
        <v>0</v>
      </c>
      <c r="V568" s="77">
        <f>IF(VLOOKUP($E568,$D$6:$AN$1139,3,)=0,0,(VLOOKUP($E568,$D$6:$AN$1139,V$2,)/VLOOKUP($E568,$D$6:$AN$1139,3,))*$F568)</f>
        <v>0</v>
      </c>
      <c r="W568" s="77">
        <f>IF(VLOOKUP($E568,$D$6:$AN$1139,3,)=0,0,(VLOOKUP($E568,$D$6:$AN$1139,W$2,)/VLOOKUP($E568,$D$6:$AN$1139,3,))*$F568)</f>
        <v>0</v>
      </c>
      <c r="X568" s="63">
        <f>IF(VLOOKUP($E568,$D$6:$AN$1139,3,)=0,0,(VLOOKUP($E568,$D$6:$AN$1139,X$2,)/VLOOKUP($E568,$D$6:$AN$1139,3,))*$F568)</f>
        <v>0</v>
      </c>
      <c r="Y568" s="63">
        <f>IF(VLOOKUP($E568,$D$6:$AN$1139,3,)=0,0,(VLOOKUP($E568,$D$6:$AN$1139,Y$2,)/VLOOKUP($E568,$D$6:$AN$1139,3,))*$F568)</f>
        <v>0</v>
      </c>
      <c r="Z568" s="63">
        <f>IF(VLOOKUP($E568,$D$6:$AN$1139,3,)=0,0,(VLOOKUP($E568,$D$6:$AN$1139,Z$2,)/VLOOKUP($E568,$D$6:$AN$1139,3,))*$F568)</f>
        <v>0</v>
      </c>
      <c r="AA568" s="65">
        <f>SUM(G568:Z568)</f>
        <v>0</v>
      </c>
      <c r="AB568" s="59" t="str">
        <f>IF(ABS(F568-AA568)&lt;0.01,"ok","err")</f>
        <v>ok</v>
      </c>
    </row>
    <row r="569" spans="1:28"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63"/>
      <c r="Y569" s="63"/>
      <c r="Z569" s="63"/>
      <c r="AA569" s="65"/>
    </row>
    <row r="570" spans="1:28" ht="15">
      <c r="A570" s="66" t="s">
        <v>353</v>
      </c>
      <c r="F570" s="80"/>
    </row>
    <row r="571" spans="1:28">
      <c r="A571" s="69" t="s">
        <v>1116</v>
      </c>
      <c r="C571" s="61" t="s">
        <v>538</v>
      </c>
      <c r="D571" s="61" t="s">
        <v>592</v>
      </c>
      <c r="E571" s="61" t="s">
        <v>1121</v>
      </c>
      <c r="F571" s="77">
        <f>VLOOKUP(C571,'Functional Assignment'!$C$2:$AP$778,'Functional Assignment'!$AD$2,)</f>
        <v>0</v>
      </c>
      <c r="G571" s="77">
        <f>IF(VLOOKUP($E571,$D$6:$AN$1139,3,)=0,0,(VLOOKUP($E571,$D$6:$AN$1139,G$2,)/VLOOKUP($E571,$D$6:$AN$1139,3,))*$F571)</f>
        <v>0</v>
      </c>
      <c r="H571" s="77">
        <f>IF(VLOOKUP($E571,$D$6:$AN$1139,3,)=0,0,(VLOOKUP($E571,$D$6:$AN$1139,H$2,)/VLOOKUP($E571,$D$6:$AN$1139,3,))*$F571)</f>
        <v>0</v>
      </c>
      <c r="I571" s="77">
        <f>IF(VLOOKUP($E571,$D$6:$AN$1139,3,)=0,0,(VLOOKUP($E571,$D$6:$AN$1139,I$2,)/VLOOKUP($E571,$D$6:$AN$1139,3,))*$F571)</f>
        <v>0</v>
      </c>
      <c r="J571" s="77">
        <f>IF(VLOOKUP($E571,$D$6:$AN$1139,3,)=0,0,(VLOOKUP($E571,$D$6:$AN$1139,J$2,)/VLOOKUP($E571,$D$6:$AN$1139,3,))*$F571)</f>
        <v>0</v>
      </c>
      <c r="K571" s="77">
        <f>IF(VLOOKUP($E571,$D$6:$AN$1139,3,)=0,0,(VLOOKUP($E571,$D$6:$AN$1139,K$2,)/VLOOKUP($E571,$D$6:$AN$1139,3,))*$F571)</f>
        <v>0</v>
      </c>
      <c r="L571" s="77">
        <f>IF(VLOOKUP($E571,$D$6:$AN$1139,3,)=0,0,(VLOOKUP($E571,$D$6:$AN$1139,L$2,)/VLOOKUP($E571,$D$6:$AN$1139,3,))*$F571)</f>
        <v>0</v>
      </c>
      <c r="M571" s="77">
        <f>IF(VLOOKUP($E571,$D$6:$AN$1139,3,)=0,0,(VLOOKUP($E571,$D$6:$AN$1139,M$2,)/VLOOKUP($E571,$D$6:$AN$1139,3,))*$F571)</f>
        <v>0</v>
      </c>
      <c r="N571" s="77">
        <f>IF(VLOOKUP($E571,$D$6:$AN$1139,3,)=0,0,(VLOOKUP($E571,$D$6:$AN$1139,N$2,)/VLOOKUP($E571,$D$6:$AN$1139,3,))*$F571)</f>
        <v>0</v>
      </c>
      <c r="O571" s="77">
        <f>IF(VLOOKUP($E571,$D$6:$AN$1139,3,)=0,0,(VLOOKUP($E571,$D$6:$AN$1139,O$2,)/VLOOKUP($E571,$D$6:$AN$1139,3,))*$F571)</f>
        <v>0</v>
      </c>
      <c r="P571" s="77">
        <f>IF(VLOOKUP($E571,$D$6:$AN$1139,3,)=0,0,(VLOOKUP($E571,$D$6:$AN$1139,P$2,)/VLOOKUP($E571,$D$6:$AN$1139,3,))*$F571)</f>
        <v>0</v>
      </c>
      <c r="Q571" s="77">
        <f>IF(VLOOKUP($E571,$D$6:$AN$1139,3,)=0,0,(VLOOKUP($E571,$D$6:$AN$1139,Q$2,)/VLOOKUP($E571,$D$6:$AN$1139,3,))*$F571)</f>
        <v>0</v>
      </c>
      <c r="R571" s="77">
        <f>IF(VLOOKUP($E571,$D$6:$AN$1139,3,)=0,0,(VLOOKUP($E571,$D$6:$AN$1139,R$2,)/VLOOKUP($E571,$D$6:$AN$1139,3,))*$F571)</f>
        <v>0</v>
      </c>
      <c r="S571" s="77">
        <f>IF(VLOOKUP($E571,$D$6:$AN$1139,3,)=0,0,(VLOOKUP($E571,$D$6:$AN$1139,S$2,)/VLOOKUP($E571,$D$6:$AN$1139,3,))*$F571)</f>
        <v>0</v>
      </c>
      <c r="T571" s="77">
        <f>IF(VLOOKUP($E571,$D$6:$AN$1139,3,)=0,0,(VLOOKUP($E571,$D$6:$AN$1139,T$2,)/VLOOKUP($E571,$D$6:$AN$1139,3,))*$F571)</f>
        <v>0</v>
      </c>
      <c r="U571" s="77">
        <f>IF(VLOOKUP($E571,$D$6:$AN$1139,3,)=0,0,(VLOOKUP($E571,$D$6:$AN$1139,U$2,)/VLOOKUP($E571,$D$6:$AN$1139,3,))*$F571)</f>
        <v>0</v>
      </c>
      <c r="V571" s="77">
        <f>IF(VLOOKUP($E571,$D$6:$AN$1139,3,)=0,0,(VLOOKUP($E571,$D$6:$AN$1139,V$2,)/VLOOKUP($E571,$D$6:$AN$1139,3,))*$F571)</f>
        <v>0</v>
      </c>
      <c r="W571" s="77">
        <f>IF(VLOOKUP($E571,$D$6:$AN$1139,3,)=0,0,(VLOOKUP($E571,$D$6:$AN$1139,W$2,)/VLOOKUP($E571,$D$6:$AN$1139,3,))*$F571)</f>
        <v>0</v>
      </c>
      <c r="X571" s="63">
        <f>IF(VLOOKUP($E571,$D$6:$AN$1139,3,)=0,0,(VLOOKUP($E571,$D$6:$AN$1139,X$2,)/VLOOKUP($E571,$D$6:$AN$1139,3,))*$F571)</f>
        <v>0</v>
      </c>
      <c r="Y571" s="63">
        <f>IF(VLOOKUP($E571,$D$6:$AN$1139,3,)=0,0,(VLOOKUP($E571,$D$6:$AN$1139,Y$2,)/VLOOKUP($E571,$D$6:$AN$1139,3,))*$F571)</f>
        <v>0</v>
      </c>
      <c r="Z571" s="63">
        <f>IF(VLOOKUP($E571,$D$6:$AN$1139,3,)=0,0,(VLOOKUP($E571,$D$6:$AN$1139,Z$2,)/VLOOKUP($E571,$D$6:$AN$1139,3,))*$F571)</f>
        <v>0</v>
      </c>
      <c r="AA571" s="65">
        <f>SUM(G571:Z571)</f>
        <v>0</v>
      </c>
      <c r="AB571" s="59" t="str">
        <f>IF(ABS(F571-AA571)&lt;0.01,"ok","err")</f>
        <v>ok</v>
      </c>
    </row>
    <row r="572" spans="1:28"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63"/>
      <c r="Y572" s="63"/>
      <c r="Z572" s="63"/>
      <c r="AA572" s="65"/>
    </row>
    <row r="573" spans="1:28" ht="15">
      <c r="A573" s="66" t="s">
        <v>352</v>
      </c>
      <c r="F573" s="80"/>
    </row>
    <row r="574" spans="1:28">
      <c r="A574" s="69" t="s">
        <v>1116</v>
      </c>
      <c r="C574" s="61" t="s">
        <v>538</v>
      </c>
      <c r="D574" s="61" t="s">
        <v>593</v>
      </c>
      <c r="E574" s="61" t="s">
        <v>1122</v>
      </c>
      <c r="F574" s="77">
        <f>VLOOKUP(C574,'Functional Assignment'!$C$2:$AP$778,'Functional Assignment'!$AE$2,)</f>
        <v>0</v>
      </c>
      <c r="G574" s="77">
        <f>IF(VLOOKUP($E574,$D$6:$AN$1139,3,)=0,0,(VLOOKUP($E574,$D$6:$AN$1139,G$2,)/VLOOKUP($E574,$D$6:$AN$1139,3,))*$F574)</f>
        <v>0</v>
      </c>
      <c r="H574" s="77">
        <f>IF(VLOOKUP($E574,$D$6:$AN$1139,3,)=0,0,(VLOOKUP($E574,$D$6:$AN$1139,H$2,)/VLOOKUP($E574,$D$6:$AN$1139,3,))*$F574)</f>
        <v>0</v>
      </c>
      <c r="I574" s="77">
        <f>IF(VLOOKUP($E574,$D$6:$AN$1139,3,)=0,0,(VLOOKUP($E574,$D$6:$AN$1139,I$2,)/VLOOKUP($E574,$D$6:$AN$1139,3,))*$F574)</f>
        <v>0</v>
      </c>
      <c r="J574" s="77">
        <f>IF(VLOOKUP($E574,$D$6:$AN$1139,3,)=0,0,(VLOOKUP($E574,$D$6:$AN$1139,J$2,)/VLOOKUP($E574,$D$6:$AN$1139,3,))*$F574)</f>
        <v>0</v>
      </c>
      <c r="K574" s="77">
        <f>IF(VLOOKUP($E574,$D$6:$AN$1139,3,)=0,0,(VLOOKUP($E574,$D$6:$AN$1139,K$2,)/VLOOKUP($E574,$D$6:$AN$1139,3,))*$F574)</f>
        <v>0</v>
      </c>
      <c r="L574" s="77">
        <f>IF(VLOOKUP($E574,$D$6:$AN$1139,3,)=0,0,(VLOOKUP($E574,$D$6:$AN$1139,L$2,)/VLOOKUP($E574,$D$6:$AN$1139,3,))*$F574)</f>
        <v>0</v>
      </c>
      <c r="M574" s="77">
        <f>IF(VLOOKUP($E574,$D$6:$AN$1139,3,)=0,0,(VLOOKUP($E574,$D$6:$AN$1139,M$2,)/VLOOKUP($E574,$D$6:$AN$1139,3,))*$F574)</f>
        <v>0</v>
      </c>
      <c r="N574" s="77">
        <f>IF(VLOOKUP($E574,$D$6:$AN$1139,3,)=0,0,(VLOOKUP($E574,$D$6:$AN$1139,N$2,)/VLOOKUP($E574,$D$6:$AN$1139,3,))*$F574)</f>
        <v>0</v>
      </c>
      <c r="O574" s="77">
        <f>IF(VLOOKUP($E574,$D$6:$AN$1139,3,)=0,0,(VLOOKUP($E574,$D$6:$AN$1139,O$2,)/VLOOKUP($E574,$D$6:$AN$1139,3,))*$F574)</f>
        <v>0</v>
      </c>
      <c r="P574" s="77">
        <f>IF(VLOOKUP($E574,$D$6:$AN$1139,3,)=0,0,(VLOOKUP($E574,$D$6:$AN$1139,P$2,)/VLOOKUP($E574,$D$6:$AN$1139,3,))*$F574)</f>
        <v>0</v>
      </c>
      <c r="Q574" s="77">
        <f>IF(VLOOKUP($E574,$D$6:$AN$1139,3,)=0,0,(VLOOKUP($E574,$D$6:$AN$1139,Q$2,)/VLOOKUP($E574,$D$6:$AN$1139,3,))*$F574)</f>
        <v>0</v>
      </c>
      <c r="R574" s="77">
        <f>IF(VLOOKUP($E574,$D$6:$AN$1139,3,)=0,0,(VLOOKUP($E574,$D$6:$AN$1139,R$2,)/VLOOKUP($E574,$D$6:$AN$1139,3,))*$F574)</f>
        <v>0</v>
      </c>
      <c r="S574" s="77">
        <f>IF(VLOOKUP($E574,$D$6:$AN$1139,3,)=0,0,(VLOOKUP($E574,$D$6:$AN$1139,S$2,)/VLOOKUP($E574,$D$6:$AN$1139,3,))*$F574)</f>
        <v>0</v>
      </c>
      <c r="T574" s="77">
        <f>IF(VLOOKUP($E574,$D$6:$AN$1139,3,)=0,0,(VLOOKUP($E574,$D$6:$AN$1139,T$2,)/VLOOKUP($E574,$D$6:$AN$1139,3,))*$F574)</f>
        <v>0</v>
      </c>
      <c r="U574" s="77">
        <f>IF(VLOOKUP($E574,$D$6:$AN$1139,3,)=0,0,(VLOOKUP($E574,$D$6:$AN$1139,U$2,)/VLOOKUP($E574,$D$6:$AN$1139,3,))*$F574)</f>
        <v>0</v>
      </c>
      <c r="V574" s="77">
        <f>IF(VLOOKUP($E574,$D$6:$AN$1139,3,)=0,0,(VLOOKUP($E574,$D$6:$AN$1139,V$2,)/VLOOKUP($E574,$D$6:$AN$1139,3,))*$F574)</f>
        <v>0</v>
      </c>
      <c r="W574" s="77">
        <f>IF(VLOOKUP($E574,$D$6:$AN$1139,3,)=0,0,(VLOOKUP($E574,$D$6:$AN$1139,W$2,)/VLOOKUP($E574,$D$6:$AN$1139,3,))*$F574)</f>
        <v>0</v>
      </c>
      <c r="X574" s="63">
        <f>IF(VLOOKUP($E574,$D$6:$AN$1139,3,)=0,0,(VLOOKUP($E574,$D$6:$AN$1139,X$2,)/VLOOKUP($E574,$D$6:$AN$1139,3,))*$F574)</f>
        <v>0</v>
      </c>
      <c r="Y574" s="63">
        <f>IF(VLOOKUP($E574,$D$6:$AN$1139,3,)=0,0,(VLOOKUP($E574,$D$6:$AN$1139,Y$2,)/VLOOKUP($E574,$D$6:$AN$1139,3,))*$F574)</f>
        <v>0</v>
      </c>
      <c r="Z574" s="63">
        <f>IF(VLOOKUP($E574,$D$6:$AN$1139,3,)=0,0,(VLOOKUP($E574,$D$6:$AN$1139,Z$2,)/VLOOKUP($E574,$D$6:$AN$1139,3,))*$F574)</f>
        <v>0</v>
      </c>
      <c r="AA574" s="65">
        <f>SUM(G574:Z574)</f>
        <v>0</v>
      </c>
      <c r="AB574" s="59" t="str">
        <f>IF(ABS(F574-AA574)&lt;0.01,"ok","err")</f>
        <v>ok</v>
      </c>
    </row>
    <row r="575" spans="1:28"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63"/>
      <c r="Y575" s="63"/>
      <c r="Z575" s="63"/>
      <c r="AA575" s="65"/>
    </row>
    <row r="576" spans="1:28">
      <c r="A576" s="61" t="s">
        <v>944</v>
      </c>
      <c r="D576" s="61" t="s">
        <v>1134</v>
      </c>
      <c r="F576" s="77">
        <f>F531+F537+F540+F543+F551+F556+F559+F562+F565+F568+F571+F574</f>
        <v>-1214862</v>
      </c>
      <c r="G576" s="77">
        <f t="shared" ref="G576:Z576" si="104">G531+G537+G540+G543+G551+G556+G559+G562+G565+G568+G571+G574</f>
        <v>-622524.93191409961</v>
      </c>
      <c r="H576" s="77">
        <f t="shared" si="104"/>
        <v>-135312.77571266232</v>
      </c>
      <c r="I576" s="77">
        <f t="shared" si="104"/>
        <v>0</v>
      </c>
      <c r="J576" s="77">
        <f t="shared" si="104"/>
        <v>-11051.891309091048</v>
      </c>
      <c r="K576" s="77">
        <f t="shared" si="104"/>
        <v>-141506.12494543518</v>
      </c>
      <c r="L576" s="77">
        <f t="shared" si="104"/>
        <v>0</v>
      </c>
      <c r="M576" s="77">
        <f t="shared" si="104"/>
        <v>0</v>
      </c>
      <c r="N576" s="77">
        <f t="shared" si="104"/>
        <v>-126486.46760622189</v>
      </c>
      <c r="O576" s="77">
        <f>O531+O537+O540+O543+O551+O556+O559+O562+O565+O568+O571+O574</f>
        <v>-70727.68783809882</v>
      </c>
      <c r="P576" s="77">
        <f t="shared" si="104"/>
        <v>-49773.079341120392</v>
      </c>
      <c r="Q576" s="77">
        <f t="shared" si="104"/>
        <v>-7336.6543684359594</v>
      </c>
      <c r="R576" s="77">
        <f t="shared" si="104"/>
        <v>-4386.9225684245603</v>
      </c>
      <c r="S576" s="77">
        <f t="shared" si="104"/>
        <v>-45192.055869557749</v>
      </c>
      <c r="T576" s="77">
        <f t="shared" si="104"/>
        <v>-273.65073169358203</v>
      </c>
      <c r="U576" s="77">
        <f t="shared" si="104"/>
        <v>-289.75779515897295</v>
      </c>
      <c r="V576" s="77">
        <f t="shared" si="104"/>
        <v>0</v>
      </c>
      <c r="W576" s="77">
        <f t="shared" si="104"/>
        <v>0</v>
      </c>
      <c r="X576" s="63">
        <f t="shared" si="104"/>
        <v>0</v>
      </c>
      <c r="Y576" s="63">
        <f t="shared" si="104"/>
        <v>0</v>
      </c>
      <c r="Z576" s="63">
        <f t="shared" si="104"/>
        <v>0</v>
      </c>
      <c r="AA576" s="65">
        <f>SUM(G576:Z576)</f>
        <v>-1214861.9999999998</v>
      </c>
      <c r="AB576" s="59" t="str">
        <f>IF(ABS(F576-AA576)&lt;0.01,"ok","err")</f>
        <v>ok</v>
      </c>
    </row>
    <row r="577" spans="1:28"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63"/>
      <c r="Y577" s="63"/>
      <c r="Z577" s="63"/>
      <c r="AA577" s="65"/>
      <c r="AB577" s="59"/>
    </row>
    <row r="578" spans="1:28"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63"/>
      <c r="Y578" s="63"/>
      <c r="Z578" s="63"/>
      <c r="AA578" s="65"/>
      <c r="AB578" s="59"/>
    </row>
    <row r="579" spans="1:28"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63"/>
      <c r="Y579" s="63"/>
      <c r="Z579" s="63"/>
      <c r="AA579" s="65"/>
      <c r="AB579" s="59"/>
    </row>
    <row r="580" spans="1:28" ht="15">
      <c r="A580" s="66" t="s">
        <v>1093</v>
      </c>
    </row>
    <row r="582" spans="1:28" ht="15">
      <c r="A582" s="66" t="s">
        <v>369</v>
      </c>
    </row>
    <row r="583" spans="1:28">
      <c r="A583" s="69" t="s">
        <v>361</v>
      </c>
      <c r="C583" s="61" t="s">
        <v>1098</v>
      </c>
      <c r="D583" s="61" t="s">
        <v>567</v>
      </c>
      <c r="E583" s="61" t="s">
        <v>880</v>
      </c>
      <c r="F583" s="77">
        <f>VLOOKUP(C583,'Functional Assignment'!$C$2:$AP$778,'Functional Assignment'!$H$2,)</f>
        <v>0</v>
      </c>
      <c r="G583" s="77">
        <f>IF(VLOOKUP($E583,$D$6:$AN$1139,3,)=0,0,(VLOOKUP($E583,$D$6:$AN$1139,G$2,)/VLOOKUP($E583,$D$6:$AN$1139,3,))*$F583)</f>
        <v>0</v>
      </c>
      <c r="H583" s="77">
        <f>IF(VLOOKUP($E583,$D$6:$AN$1139,3,)=0,0,(VLOOKUP($E583,$D$6:$AN$1139,H$2,)/VLOOKUP($E583,$D$6:$AN$1139,3,))*$F583)</f>
        <v>0</v>
      </c>
      <c r="I583" s="77">
        <f>IF(VLOOKUP($E583,$D$6:$AN$1139,3,)=0,0,(VLOOKUP($E583,$D$6:$AN$1139,I$2,)/VLOOKUP($E583,$D$6:$AN$1139,3,))*$F583)</f>
        <v>0</v>
      </c>
      <c r="J583" s="77">
        <f>IF(VLOOKUP($E583,$D$6:$AN$1139,3,)=0,0,(VLOOKUP($E583,$D$6:$AN$1139,J$2,)/VLOOKUP($E583,$D$6:$AN$1139,3,))*$F583)</f>
        <v>0</v>
      </c>
      <c r="K583" s="77">
        <f>IF(VLOOKUP($E583,$D$6:$AN$1139,3,)=0,0,(VLOOKUP($E583,$D$6:$AN$1139,K$2,)/VLOOKUP($E583,$D$6:$AN$1139,3,))*$F583)</f>
        <v>0</v>
      </c>
      <c r="L583" s="77">
        <f>IF(VLOOKUP($E583,$D$6:$AN$1139,3,)=0,0,(VLOOKUP($E583,$D$6:$AN$1139,L$2,)/VLOOKUP($E583,$D$6:$AN$1139,3,))*$F583)</f>
        <v>0</v>
      </c>
      <c r="M583" s="77">
        <f>IF(VLOOKUP($E583,$D$6:$AN$1139,3,)=0,0,(VLOOKUP($E583,$D$6:$AN$1139,M$2,)/VLOOKUP($E583,$D$6:$AN$1139,3,))*$F583)</f>
        <v>0</v>
      </c>
      <c r="N583" s="77">
        <f>IF(VLOOKUP($E583,$D$6:$AN$1139,3,)=0,0,(VLOOKUP($E583,$D$6:$AN$1139,N$2,)/VLOOKUP($E583,$D$6:$AN$1139,3,))*$F583)</f>
        <v>0</v>
      </c>
      <c r="O583" s="77">
        <f>IF(VLOOKUP($E583,$D$6:$AN$1139,3,)=0,0,(VLOOKUP($E583,$D$6:$AN$1139,O$2,)/VLOOKUP($E583,$D$6:$AN$1139,3,))*$F583)</f>
        <v>0</v>
      </c>
      <c r="P583" s="77">
        <f>IF(VLOOKUP($E583,$D$6:$AN$1139,3,)=0,0,(VLOOKUP($E583,$D$6:$AN$1139,P$2,)/VLOOKUP($E583,$D$6:$AN$1139,3,))*$F583)</f>
        <v>0</v>
      </c>
      <c r="Q583" s="77">
        <f>IF(VLOOKUP($E583,$D$6:$AN$1139,3,)=0,0,(VLOOKUP($E583,$D$6:$AN$1139,Q$2,)/VLOOKUP($E583,$D$6:$AN$1139,3,))*$F583)</f>
        <v>0</v>
      </c>
      <c r="R583" s="77">
        <f>IF(VLOOKUP($E583,$D$6:$AN$1139,3,)=0,0,(VLOOKUP($E583,$D$6:$AN$1139,R$2,)/VLOOKUP($E583,$D$6:$AN$1139,3,))*$F583)</f>
        <v>0</v>
      </c>
      <c r="S583" s="77">
        <f>IF(VLOOKUP($E583,$D$6:$AN$1139,3,)=0,0,(VLOOKUP($E583,$D$6:$AN$1139,S$2,)/VLOOKUP($E583,$D$6:$AN$1139,3,))*$F583)</f>
        <v>0</v>
      </c>
      <c r="T583" s="77">
        <f>IF(VLOOKUP($E583,$D$6:$AN$1139,3,)=0,0,(VLOOKUP($E583,$D$6:$AN$1139,T$2,)/VLOOKUP($E583,$D$6:$AN$1139,3,))*$F583)</f>
        <v>0</v>
      </c>
      <c r="U583" s="77">
        <f>IF(VLOOKUP($E583,$D$6:$AN$1139,3,)=0,0,(VLOOKUP($E583,$D$6:$AN$1139,U$2,)/VLOOKUP($E583,$D$6:$AN$1139,3,))*$F583)</f>
        <v>0</v>
      </c>
      <c r="V583" s="77">
        <f>IF(VLOOKUP($E583,$D$6:$AN$1139,3,)=0,0,(VLOOKUP($E583,$D$6:$AN$1139,V$2,)/VLOOKUP($E583,$D$6:$AN$1139,3,))*$F583)</f>
        <v>0</v>
      </c>
      <c r="W583" s="77">
        <f>IF(VLOOKUP($E583,$D$6:$AN$1139,3,)=0,0,(VLOOKUP($E583,$D$6:$AN$1139,W$2,)/VLOOKUP($E583,$D$6:$AN$1139,3,))*$F583)</f>
        <v>0</v>
      </c>
      <c r="X583" s="63">
        <f>IF(VLOOKUP($E583,$D$6:$AN$1139,3,)=0,0,(VLOOKUP($E583,$D$6:$AN$1139,X$2,)/VLOOKUP($E583,$D$6:$AN$1139,3,))*$F583)</f>
        <v>0</v>
      </c>
      <c r="Y583" s="63">
        <f>IF(VLOOKUP($E583,$D$6:$AN$1139,3,)=0,0,(VLOOKUP($E583,$D$6:$AN$1139,Y$2,)/VLOOKUP($E583,$D$6:$AN$1139,3,))*$F583)</f>
        <v>0</v>
      </c>
      <c r="Z583" s="63">
        <f>IF(VLOOKUP($E583,$D$6:$AN$1139,3,)=0,0,(VLOOKUP($E583,$D$6:$AN$1139,Z$2,)/VLOOKUP($E583,$D$6:$AN$1139,3,))*$F583)</f>
        <v>0</v>
      </c>
      <c r="AA583" s="65">
        <f t="shared" ref="AA583:AA589" si="105">SUM(G583:Z583)</f>
        <v>0</v>
      </c>
      <c r="AB583" s="59" t="str">
        <f t="shared" ref="AB583:AB589" si="106">IF(ABS(F583-AA583)&lt;0.01,"ok","err")</f>
        <v>ok</v>
      </c>
    </row>
    <row r="584" spans="1:28">
      <c r="A584" s="69" t="s">
        <v>1285</v>
      </c>
      <c r="C584" s="61" t="s">
        <v>1098</v>
      </c>
      <c r="D584" s="61" t="s">
        <v>568</v>
      </c>
      <c r="E584" s="61" t="s">
        <v>189</v>
      </c>
      <c r="F584" s="80">
        <f>VLOOKUP(C584,'Functional Assignment'!$C$2:$AP$778,'Functional Assignment'!$I$2,)</f>
        <v>0</v>
      </c>
      <c r="G584" s="80">
        <f>IF(VLOOKUP($E584,$D$6:$AN$1139,3,)=0,0,(VLOOKUP($E584,$D$6:$AN$1139,G$2,)/VLOOKUP($E584,$D$6:$AN$1139,3,))*$F584)</f>
        <v>0</v>
      </c>
      <c r="H584" s="80">
        <f>IF(VLOOKUP($E584,$D$6:$AN$1139,3,)=0,0,(VLOOKUP($E584,$D$6:$AN$1139,H$2,)/VLOOKUP($E584,$D$6:$AN$1139,3,))*$F584)</f>
        <v>0</v>
      </c>
      <c r="I584" s="80">
        <f>IF(VLOOKUP($E584,$D$6:$AN$1139,3,)=0,0,(VLOOKUP($E584,$D$6:$AN$1139,I$2,)/VLOOKUP($E584,$D$6:$AN$1139,3,))*$F584)</f>
        <v>0</v>
      </c>
      <c r="J584" s="80">
        <f>IF(VLOOKUP($E584,$D$6:$AN$1139,3,)=0,0,(VLOOKUP($E584,$D$6:$AN$1139,J$2,)/VLOOKUP($E584,$D$6:$AN$1139,3,))*$F584)</f>
        <v>0</v>
      </c>
      <c r="K584" s="80">
        <f>IF(VLOOKUP($E584,$D$6:$AN$1139,3,)=0,0,(VLOOKUP($E584,$D$6:$AN$1139,K$2,)/VLOOKUP($E584,$D$6:$AN$1139,3,))*$F584)</f>
        <v>0</v>
      </c>
      <c r="L584" s="80">
        <f>IF(VLOOKUP($E584,$D$6:$AN$1139,3,)=0,0,(VLOOKUP($E584,$D$6:$AN$1139,L$2,)/VLOOKUP($E584,$D$6:$AN$1139,3,))*$F584)</f>
        <v>0</v>
      </c>
      <c r="M584" s="80">
        <f>IF(VLOOKUP($E584,$D$6:$AN$1139,3,)=0,0,(VLOOKUP($E584,$D$6:$AN$1139,M$2,)/VLOOKUP($E584,$D$6:$AN$1139,3,))*$F584)</f>
        <v>0</v>
      </c>
      <c r="N584" s="80">
        <f>IF(VLOOKUP($E584,$D$6:$AN$1139,3,)=0,0,(VLOOKUP($E584,$D$6:$AN$1139,N$2,)/VLOOKUP($E584,$D$6:$AN$1139,3,))*$F584)</f>
        <v>0</v>
      </c>
      <c r="O584" s="80">
        <f>IF(VLOOKUP($E584,$D$6:$AN$1139,3,)=0,0,(VLOOKUP($E584,$D$6:$AN$1139,O$2,)/VLOOKUP($E584,$D$6:$AN$1139,3,))*$F584)</f>
        <v>0</v>
      </c>
      <c r="P584" s="80">
        <f>IF(VLOOKUP($E584,$D$6:$AN$1139,3,)=0,0,(VLOOKUP($E584,$D$6:$AN$1139,P$2,)/VLOOKUP($E584,$D$6:$AN$1139,3,))*$F584)</f>
        <v>0</v>
      </c>
      <c r="Q584" s="80">
        <f>IF(VLOOKUP($E584,$D$6:$AN$1139,3,)=0,0,(VLOOKUP($E584,$D$6:$AN$1139,Q$2,)/VLOOKUP($E584,$D$6:$AN$1139,3,))*$F584)</f>
        <v>0</v>
      </c>
      <c r="R584" s="80">
        <f>IF(VLOOKUP($E584,$D$6:$AN$1139,3,)=0,0,(VLOOKUP($E584,$D$6:$AN$1139,R$2,)/VLOOKUP($E584,$D$6:$AN$1139,3,))*$F584)</f>
        <v>0</v>
      </c>
      <c r="S584" s="80">
        <f>IF(VLOOKUP($E584,$D$6:$AN$1139,3,)=0,0,(VLOOKUP($E584,$D$6:$AN$1139,S$2,)/VLOOKUP($E584,$D$6:$AN$1139,3,))*$F584)</f>
        <v>0</v>
      </c>
      <c r="T584" s="80">
        <f>IF(VLOOKUP($E584,$D$6:$AN$1139,3,)=0,0,(VLOOKUP($E584,$D$6:$AN$1139,T$2,)/VLOOKUP($E584,$D$6:$AN$1139,3,))*$F584)</f>
        <v>0</v>
      </c>
      <c r="U584" s="80">
        <f>IF(VLOOKUP($E584,$D$6:$AN$1139,3,)=0,0,(VLOOKUP($E584,$D$6:$AN$1139,U$2,)/VLOOKUP($E584,$D$6:$AN$1139,3,))*$F584)</f>
        <v>0</v>
      </c>
      <c r="V584" s="80">
        <f>IF(VLOOKUP($E584,$D$6:$AN$1139,3,)=0,0,(VLOOKUP($E584,$D$6:$AN$1139,V$2,)/VLOOKUP($E584,$D$6:$AN$1139,3,))*$F584)</f>
        <v>0</v>
      </c>
      <c r="W584" s="80">
        <f>IF(VLOOKUP($E584,$D$6:$AN$1139,3,)=0,0,(VLOOKUP($E584,$D$6:$AN$1139,W$2,)/VLOOKUP($E584,$D$6:$AN$1139,3,))*$F584)</f>
        <v>0</v>
      </c>
      <c r="X584" s="64">
        <f>IF(VLOOKUP($E584,$D$6:$AN$1139,3,)=0,0,(VLOOKUP($E584,$D$6:$AN$1139,X$2,)/VLOOKUP($E584,$D$6:$AN$1139,3,))*$F584)</f>
        <v>0</v>
      </c>
      <c r="Y584" s="64">
        <f>IF(VLOOKUP($E584,$D$6:$AN$1139,3,)=0,0,(VLOOKUP($E584,$D$6:$AN$1139,Y$2,)/VLOOKUP($E584,$D$6:$AN$1139,3,))*$F584)</f>
        <v>0</v>
      </c>
      <c r="Z584" s="64">
        <f>IF(VLOOKUP($E584,$D$6:$AN$1139,3,)=0,0,(VLOOKUP($E584,$D$6:$AN$1139,Z$2,)/VLOOKUP($E584,$D$6:$AN$1139,3,))*$F584)</f>
        <v>0</v>
      </c>
      <c r="AA584" s="64">
        <f t="shared" si="105"/>
        <v>0</v>
      </c>
      <c r="AB584" s="59" t="str">
        <f t="shared" si="106"/>
        <v>ok</v>
      </c>
    </row>
    <row r="585" spans="1:28">
      <c r="A585" s="69" t="s">
        <v>1286</v>
      </c>
      <c r="C585" s="61" t="s">
        <v>1098</v>
      </c>
      <c r="D585" s="61" t="s">
        <v>569</v>
      </c>
      <c r="E585" s="61" t="s">
        <v>192</v>
      </c>
      <c r="F585" s="80">
        <f>VLOOKUP(C585,'Functional Assignment'!$C$2:$AP$778,'Functional Assignment'!$J$2,)</f>
        <v>0</v>
      </c>
      <c r="G585" s="80">
        <f>IF(VLOOKUP($E585,$D$6:$AN$1139,3,)=0,0,(VLOOKUP($E585,$D$6:$AN$1139,G$2,)/VLOOKUP($E585,$D$6:$AN$1139,3,))*$F585)</f>
        <v>0</v>
      </c>
      <c r="H585" s="80">
        <f>IF(VLOOKUP($E585,$D$6:$AN$1139,3,)=0,0,(VLOOKUP($E585,$D$6:$AN$1139,H$2,)/VLOOKUP($E585,$D$6:$AN$1139,3,))*$F585)</f>
        <v>0</v>
      </c>
      <c r="I585" s="80">
        <f>IF(VLOOKUP($E585,$D$6:$AN$1139,3,)=0,0,(VLOOKUP($E585,$D$6:$AN$1139,I$2,)/VLOOKUP($E585,$D$6:$AN$1139,3,))*$F585)</f>
        <v>0</v>
      </c>
      <c r="J585" s="80">
        <f>IF(VLOOKUP($E585,$D$6:$AN$1139,3,)=0,0,(VLOOKUP($E585,$D$6:$AN$1139,J$2,)/VLOOKUP($E585,$D$6:$AN$1139,3,))*$F585)</f>
        <v>0</v>
      </c>
      <c r="K585" s="80">
        <f>IF(VLOOKUP($E585,$D$6:$AN$1139,3,)=0,0,(VLOOKUP($E585,$D$6:$AN$1139,K$2,)/VLOOKUP($E585,$D$6:$AN$1139,3,))*$F585)</f>
        <v>0</v>
      </c>
      <c r="L585" s="80">
        <f>IF(VLOOKUP($E585,$D$6:$AN$1139,3,)=0,0,(VLOOKUP($E585,$D$6:$AN$1139,L$2,)/VLOOKUP($E585,$D$6:$AN$1139,3,))*$F585)</f>
        <v>0</v>
      </c>
      <c r="M585" s="80">
        <f>IF(VLOOKUP($E585,$D$6:$AN$1139,3,)=0,0,(VLOOKUP($E585,$D$6:$AN$1139,M$2,)/VLOOKUP($E585,$D$6:$AN$1139,3,))*$F585)</f>
        <v>0</v>
      </c>
      <c r="N585" s="80">
        <f>IF(VLOOKUP($E585,$D$6:$AN$1139,3,)=0,0,(VLOOKUP($E585,$D$6:$AN$1139,N$2,)/VLOOKUP($E585,$D$6:$AN$1139,3,))*$F585)</f>
        <v>0</v>
      </c>
      <c r="O585" s="80">
        <f>IF(VLOOKUP($E585,$D$6:$AN$1139,3,)=0,0,(VLOOKUP($E585,$D$6:$AN$1139,O$2,)/VLOOKUP($E585,$D$6:$AN$1139,3,))*$F585)</f>
        <v>0</v>
      </c>
      <c r="P585" s="80">
        <f>IF(VLOOKUP($E585,$D$6:$AN$1139,3,)=0,0,(VLOOKUP($E585,$D$6:$AN$1139,P$2,)/VLOOKUP($E585,$D$6:$AN$1139,3,))*$F585)</f>
        <v>0</v>
      </c>
      <c r="Q585" s="80">
        <f>IF(VLOOKUP($E585,$D$6:$AN$1139,3,)=0,0,(VLOOKUP($E585,$D$6:$AN$1139,Q$2,)/VLOOKUP($E585,$D$6:$AN$1139,3,))*$F585)</f>
        <v>0</v>
      </c>
      <c r="R585" s="80">
        <f>IF(VLOOKUP($E585,$D$6:$AN$1139,3,)=0,0,(VLOOKUP($E585,$D$6:$AN$1139,R$2,)/VLOOKUP($E585,$D$6:$AN$1139,3,))*$F585)</f>
        <v>0</v>
      </c>
      <c r="S585" s="80">
        <f>IF(VLOOKUP($E585,$D$6:$AN$1139,3,)=0,0,(VLOOKUP($E585,$D$6:$AN$1139,S$2,)/VLOOKUP($E585,$D$6:$AN$1139,3,))*$F585)</f>
        <v>0</v>
      </c>
      <c r="T585" s="80">
        <f>IF(VLOOKUP($E585,$D$6:$AN$1139,3,)=0,0,(VLOOKUP($E585,$D$6:$AN$1139,T$2,)/VLOOKUP($E585,$D$6:$AN$1139,3,))*$F585)</f>
        <v>0</v>
      </c>
      <c r="U585" s="80">
        <f>IF(VLOOKUP($E585,$D$6:$AN$1139,3,)=0,0,(VLOOKUP($E585,$D$6:$AN$1139,U$2,)/VLOOKUP($E585,$D$6:$AN$1139,3,))*$F585)</f>
        <v>0</v>
      </c>
      <c r="V585" s="80">
        <f>IF(VLOOKUP($E585,$D$6:$AN$1139,3,)=0,0,(VLOOKUP($E585,$D$6:$AN$1139,V$2,)/VLOOKUP($E585,$D$6:$AN$1139,3,))*$F585)</f>
        <v>0</v>
      </c>
      <c r="W585" s="80">
        <f>IF(VLOOKUP($E585,$D$6:$AN$1139,3,)=0,0,(VLOOKUP($E585,$D$6:$AN$1139,W$2,)/VLOOKUP($E585,$D$6:$AN$1139,3,))*$F585)</f>
        <v>0</v>
      </c>
      <c r="X585" s="64">
        <f>IF(VLOOKUP($E585,$D$6:$AN$1139,3,)=0,0,(VLOOKUP($E585,$D$6:$AN$1139,X$2,)/VLOOKUP($E585,$D$6:$AN$1139,3,))*$F585)</f>
        <v>0</v>
      </c>
      <c r="Y585" s="64">
        <f>IF(VLOOKUP($E585,$D$6:$AN$1139,3,)=0,0,(VLOOKUP($E585,$D$6:$AN$1139,Y$2,)/VLOOKUP($E585,$D$6:$AN$1139,3,))*$F585)</f>
        <v>0</v>
      </c>
      <c r="Z585" s="64">
        <f>IF(VLOOKUP($E585,$D$6:$AN$1139,3,)=0,0,(VLOOKUP($E585,$D$6:$AN$1139,Z$2,)/VLOOKUP($E585,$D$6:$AN$1139,3,))*$F585)</f>
        <v>0</v>
      </c>
      <c r="AA585" s="64">
        <f t="shared" si="105"/>
        <v>0</v>
      </c>
      <c r="AB585" s="59" t="str">
        <f t="shared" si="106"/>
        <v>ok</v>
      </c>
    </row>
    <row r="586" spans="1:28">
      <c r="A586" s="69" t="s">
        <v>1287</v>
      </c>
      <c r="C586" s="61" t="s">
        <v>1098</v>
      </c>
      <c r="D586" s="61" t="s">
        <v>570</v>
      </c>
      <c r="E586" s="61" t="s">
        <v>1114</v>
      </c>
      <c r="F586" s="80">
        <f>VLOOKUP(C586,'Functional Assignment'!$C$2:$AP$778,'Functional Assignment'!$K$2,)</f>
        <v>0</v>
      </c>
      <c r="G586" s="80">
        <f>IF(VLOOKUP($E586,$D$6:$AN$1139,3,)=0,0,(VLOOKUP($E586,$D$6:$AN$1139,G$2,)/VLOOKUP($E586,$D$6:$AN$1139,3,))*$F586)</f>
        <v>0</v>
      </c>
      <c r="H586" s="80">
        <f>IF(VLOOKUP($E586,$D$6:$AN$1139,3,)=0,0,(VLOOKUP($E586,$D$6:$AN$1139,H$2,)/VLOOKUP($E586,$D$6:$AN$1139,3,))*$F586)</f>
        <v>0</v>
      </c>
      <c r="I586" s="80">
        <f>IF(VLOOKUP($E586,$D$6:$AN$1139,3,)=0,0,(VLOOKUP($E586,$D$6:$AN$1139,I$2,)/VLOOKUP($E586,$D$6:$AN$1139,3,))*$F586)</f>
        <v>0</v>
      </c>
      <c r="J586" s="80">
        <f>IF(VLOOKUP($E586,$D$6:$AN$1139,3,)=0,0,(VLOOKUP($E586,$D$6:$AN$1139,J$2,)/VLOOKUP($E586,$D$6:$AN$1139,3,))*$F586)</f>
        <v>0</v>
      </c>
      <c r="K586" s="80">
        <f>IF(VLOOKUP($E586,$D$6:$AN$1139,3,)=0,0,(VLOOKUP($E586,$D$6:$AN$1139,K$2,)/VLOOKUP($E586,$D$6:$AN$1139,3,))*$F586)</f>
        <v>0</v>
      </c>
      <c r="L586" s="80">
        <f>IF(VLOOKUP($E586,$D$6:$AN$1139,3,)=0,0,(VLOOKUP($E586,$D$6:$AN$1139,L$2,)/VLOOKUP($E586,$D$6:$AN$1139,3,))*$F586)</f>
        <v>0</v>
      </c>
      <c r="M586" s="80">
        <f>IF(VLOOKUP($E586,$D$6:$AN$1139,3,)=0,0,(VLOOKUP($E586,$D$6:$AN$1139,M$2,)/VLOOKUP($E586,$D$6:$AN$1139,3,))*$F586)</f>
        <v>0</v>
      </c>
      <c r="N586" s="80">
        <f>IF(VLOOKUP($E586,$D$6:$AN$1139,3,)=0,0,(VLOOKUP($E586,$D$6:$AN$1139,N$2,)/VLOOKUP($E586,$D$6:$AN$1139,3,))*$F586)</f>
        <v>0</v>
      </c>
      <c r="O586" s="80">
        <f>IF(VLOOKUP($E586,$D$6:$AN$1139,3,)=0,0,(VLOOKUP($E586,$D$6:$AN$1139,O$2,)/VLOOKUP($E586,$D$6:$AN$1139,3,))*$F586)</f>
        <v>0</v>
      </c>
      <c r="P586" s="80">
        <f>IF(VLOOKUP($E586,$D$6:$AN$1139,3,)=0,0,(VLOOKUP($E586,$D$6:$AN$1139,P$2,)/VLOOKUP($E586,$D$6:$AN$1139,3,))*$F586)</f>
        <v>0</v>
      </c>
      <c r="Q586" s="80">
        <f>IF(VLOOKUP($E586,$D$6:$AN$1139,3,)=0,0,(VLOOKUP($E586,$D$6:$AN$1139,Q$2,)/VLOOKUP($E586,$D$6:$AN$1139,3,))*$F586)</f>
        <v>0</v>
      </c>
      <c r="R586" s="80">
        <f>IF(VLOOKUP($E586,$D$6:$AN$1139,3,)=0,0,(VLOOKUP($E586,$D$6:$AN$1139,R$2,)/VLOOKUP($E586,$D$6:$AN$1139,3,))*$F586)</f>
        <v>0</v>
      </c>
      <c r="S586" s="80">
        <f>IF(VLOOKUP($E586,$D$6:$AN$1139,3,)=0,0,(VLOOKUP($E586,$D$6:$AN$1139,S$2,)/VLOOKUP($E586,$D$6:$AN$1139,3,))*$F586)</f>
        <v>0</v>
      </c>
      <c r="T586" s="80">
        <f>IF(VLOOKUP($E586,$D$6:$AN$1139,3,)=0,0,(VLOOKUP($E586,$D$6:$AN$1139,T$2,)/VLOOKUP($E586,$D$6:$AN$1139,3,))*$F586)</f>
        <v>0</v>
      </c>
      <c r="U586" s="80">
        <f>IF(VLOOKUP($E586,$D$6:$AN$1139,3,)=0,0,(VLOOKUP($E586,$D$6:$AN$1139,U$2,)/VLOOKUP($E586,$D$6:$AN$1139,3,))*$F586)</f>
        <v>0</v>
      </c>
      <c r="V586" s="80">
        <f>IF(VLOOKUP($E586,$D$6:$AN$1139,3,)=0,0,(VLOOKUP($E586,$D$6:$AN$1139,V$2,)/VLOOKUP($E586,$D$6:$AN$1139,3,))*$F586)</f>
        <v>0</v>
      </c>
      <c r="W586" s="80">
        <f>IF(VLOOKUP($E586,$D$6:$AN$1139,3,)=0,0,(VLOOKUP($E586,$D$6:$AN$1139,W$2,)/VLOOKUP($E586,$D$6:$AN$1139,3,))*$F586)</f>
        <v>0</v>
      </c>
      <c r="X586" s="64">
        <f>IF(VLOOKUP($E586,$D$6:$AN$1139,3,)=0,0,(VLOOKUP($E586,$D$6:$AN$1139,X$2,)/VLOOKUP($E586,$D$6:$AN$1139,3,))*$F586)</f>
        <v>0</v>
      </c>
      <c r="Y586" s="64">
        <f>IF(VLOOKUP($E586,$D$6:$AN$1139,3,)=0,0,(VLOOKUP($E586,$D$6:$AN$1139,Y$2,)/VLOOKUP($E586,$D$6:$AN$1139,3,))*$F586)</f>
        <v>0</v>
      </c>
      <c r="Z586" s="64">
        <f>IF(VLOOKUP($E586,$D$6:$AN$1139,3,)=0,0,(VLOOKUP($E586,$D$6:$AN$1139,Z$2,)/VLOOKUP($E586,$D$6:$AN$1139,3,))*$F586)</f>
        <v>0</v>
      </c>
      <c r="AA586" s="64">
        <f t="shared" si="105"/>
        <v>0</v>
      </c>
      <c r="AB586" s="59" t="str">
        <f t="shared" si="106"/>
        <v>ok</v>
      </c>
    </row>
    <row r="587" spans="1:28">
      <c r="A587" s="69" t="s">
        <v>1288</v>
      </c>
      <c r="C587" s="61" t="s">
        <v>1098</v>
      </c>
      <c r="D587" s="61" t="s">
        <v>571</v>
      </c>
      <c r="E587" s="61" t="s">
        <v>1114</v>
      </c>
      <c r="F587" s="80">
        <f>VLOOKUP(C587,'Functional Assignment'!$C$2:$AP$778,'Functional Assignment'!$L$2,)</f>
        <v>0</v>
      </c>
      <c r="G587" s="80">
        <f>IF(VLOOKUP($E587,$D$6:$AN$1139,3,)=0,0,(VLOOKUP($E587,$D$6:$AN$1139,G$2,)/VLOOKUP($E587,$D$6:$AN$1139,3,))*$F587)</f>
        <v>0</v>
      </c>
      <c r="H587" s="80">
        <f>IF(VLOOKUP($E587,$D$6:$AN$1139,3,)=0,0,(VLOOKUP($E587,$D$6:$AN$1139,H$2,)/VLOOKUP($E587,$D$6:$AN$1139,3,))*$F587)</f>
        <v>0</v>
      </c>
      <c r="I587" s="80">
        <f>IF(VLOOKUP($E587,$D$6:$AN$1139,3,)=0,0,(VLOOKUP($E587,$D$6:$AN$1139,I$2,)/VLOOKUP($E587,$D$6:$AN$1139,3,))*$F587)</f>
        <v>0</v>
      </c>
      <c r="J587" s="80">
        <f>IF(VLOOKUP($E587,$D$6:$AN$1139,3,)=0,0,(VLOOKUP($E587,$D$6:$AN$1139,J$2,)/VLOOKUP($E587,$D$6:$AN$1139,3,))*$F587)</f>
        <v>0</v>
      </c>
      <c r="K587" s="80">
        <f>IF(VLOOKUP($E587,$D$6:$AN$1139,3,)=0,0,(VLOOKUP($E587,$D$6:$AN$1139,K$2,)/VLOOKUP($E587,$D$6:$AN$1139,3,))*$F587)</f>
        <v>0</v>
      </c>
      <c r="L587" s="80">
        <f>IF(VLOOKUP($E587,$D$6:$AN$1139,3,)=0,0,(VLOOKUP($E587,$D$6:$AN$1139,L$2,)/VLOOKUP($E587,$D$6:$AN$1139,3,))*$F587)</f>
        <v>0</v>
      </c>
      <c r="M587" s="80">
        <f>IF(VLOOKUP($E587,$D$6:$AN$1139,3,)=0,0,(VLOOKUP($E587,$D$6:$AN$1139,M$2,)/VLOOKUP($E587,$D$6:$AN$1139,3,))*$F587)</f>
        <v>0</v>
      </c>
      <c r="N587" s="80">
        <f>IF(VLOOKUP($E587,$D$6:$AN$1139,3,)=0,0,(VLOOKUP($E587,$D$6:$AN$1139,N$2,)/VLOOKUP($E587,$D$6:$AN$1139,3,))*$F587)</f>
        <v>0</v>
      </c>
      <c r="O587" s="80">
        <f>IF(VLOOKUP($E587,$D$6:$AN$1139,3,)=0,0,(VLOOKUP($E587,$D$6:$AN$1139,O$2,)/VLOOKUP($E587,$D$6:$AN$1139,3,))*$F587)</f>
        <v>0</v>
      </c>
      <c r="P587" s="80">
        <f>IF(VLOOKUP($E587,$D$6:$AN$1139,3,)=0,0,(VLOOKUP($E587,$D$6:$AN$1139,P$2,)/VLOOKUP($E587,$D$6:$AN$1139,3,))*$F587)</f>
        <v>0</v>
      </c>
      <c r="Q587" s="80">
        <f>IF(VLOOKUP($E587,$D$6:$AN$1139,3,)=0,0,(VLOOKUP($E587,$D$6:$AN$1139,Q$2,)/VLOOKUP($E587,$D$6:$AN$1139,3,))*$F587)</f>
        <v>0</v>
      </c>
      <c r="R587" s="80">
        <f>IF(VLOOKUP($E587,$D$6:$AN$1139,3,)=0,0,(VLOOKUP($E587,$D$6:$AN$1139,R$2,)/VLOOKUP($E587,$D$6:$AN$1139,3,))*$F587)</f>
        <v>0</v>
      </c>
      <c r="S587" s="80">
        <f>IF(VLOOKUP($E587,$D$6:$AN$1139,3,)=0,0,(VLOOKUP($E587,$D$6:$AN$1139,S$2,)/VLOOKUP($E587,$D$6:$AN$1139,3,))*$F587)</f>
        <v>0</v>
      </c>
      <c r="T587" s="80">
        <f>IF(VLOOKUP($E587,$D$6:$AN$1139,3,)=0,0,(VLOOKUP($E587,$D$6:$AN$1139,T$2,)/VLOOKUP($E587,$D$6:$AN$1139,3,))*$F587)</f>
        <v>0</v>
      </c>
      <c r="U587" s="80">
        <f>IF(VLOOKUP($E587,$D$6:$AN$1139,3,)=0,0,(VLOOKUP($E587,$D$6:$AN$1139,U$2,)/VLOOKUP($E587,$D$6:$AN$1139,3,))*$F587)</f>
        <v>0</v>
      </c>
      <c r="V587" s="80">
        <f>IF(VLOOKUP($E587,$D$6:$AN$1139,3,)=0,0,(VLOOKUP($E587,$D$6:$AN$1139,V$2,)/VLOOKUP($E587,$D$6:$AN$1139,3,))*$F587)</f>
        <v>0</v>
      </c>
      <c r="W587" s="80">
        <f>IF(VLOOKUP($E587,$D$6:$AN$1139,3,)=0,0,(VLOOKUP($E587,$D$6:$AN$1139,W$2,)/VLOOKUP($E587,$D$6:$AN$1139,3,))*$F587)</f>
        <v>0</v>
      </c>
      <c r="X587" s="64">
        <f>IF(VLOOKUP($E587,$D$6:$AN$1139,3,)=0,0,(VLOOKUP($E587,$D$6:$AN$1139,X$2,)/VLOOKUP($E587,$D$6:$AN$1139,3,))*$F587)</f>
        <v>0</v>
      </c>
      <c r="Y587" s="64">
        <f>IF(VLOOKUP($E587,$D$6:$AN$1139,3,)=0,0,(VLOOKUP($E587,$D$6:$AN$1139,Y$2,)/VLOOKUP($E587,$D$6:$AN$1139,3,))*$F587)</f>
        <v>0</v>
      </c>
      <c r="Z587" s="64">
        <f>IF(VLOOKUP($E587,$D$6:$AN$1139,3,)=0,0,(VLOOKUP($E587,$D$6:$AN$1139,Z$2,)/VLOOKUP($E587,$D$6:$AN$1139,3,))*$F587)</f>
        <v>0</v>
      </c>
      <c r="AA587" s="64">
        <f t="shared" si="105"/>
        <v>0</v>
      </c>
      <c r="AB587" s="59" t="str">
        <f t="shared" si="106"/>
        <v>ok</v>
      </c>
    </row>
    <row r="588" spans="1:28">
      <c r="A588" s="69" t="s">
        <v>1288</v>
      </c>
      <c r="C588" s="61" t="s">
        <v>1098</v>
      </c>
      <c r="D588" s="61" t="s">
        <v>572</v>
      </c>
      <c r="E588" s="61" t="s">
        <v>1114</v>
      </c>
      <c r="F588" s="80">
        <f>VLOOKUP(C588,'Functional Assignment'!$C$2:$AP$778,'Functional Assignment'!$M$2,)</f>
        <v>0</v>
      </c>
      <c r="G588" s="80">
        <f>IF(VLOOKUP($E588,$D$6:$AN$1139,3,)=0,0,(VLOOKUP($E588,$D$6:$AN$1139,G$2,)/VLOOKUP($E588,$D$6:$AN$1139,3,))*$F588)</f>
        <v>0</v>
      </c>
      <c r="H588" s="80">
        <f>IF(VLOOKUP($E588,$D$6:$AN$1139,3,)=0,0,(VLOOKUP($E588,$D$6:$AN$1139,H$2,)/VLOOKUP($E588,$D$6:$AN$1139,3,))*$F588)</f>
        <v>0</v>
      </c>
      <c r="I588" s="80">
        <f>IF(VLOOKUP($E588,$D$6:$AN$1139,3,)=0,0,(VLOOKUP($E588,$D$6:$AN$1139,I$2,)/VLOOKUP($E588,$D$6:$AN$1139,3,))*$F588)</f>
        <v>0</v>
      </c>
      <c r="J588" s="80">
        <f>IF(VLOOKUP($E588,$D$6:$AN$1139,3,)=0,0,(VLOOKUP($E588,$D$6:$AN$1139,J$2,)/VLOOKUP($E588,$D$6:$AN$1139,3,))*$F588)</f>
        <v>0</v>
      </c>
      <c r="K588" s="80">
        <f>IF(VLOOKUP($E588,$D$6:$AN$1139,3,)=0,0,(VLOOKUP($E588,$D$6:$AN$1139,K$2,)/VLOOKUP($E588,$D$6:$AN$1139,3,))*$F588)</f>
        <v>0</v>
      </c>
      <c r="L588" s="80">
        <f>IF(VLOOKUP($E588,$D$6:$AN$1139,3,)=0,0,(VLOOKUP($E588,$D$6:$AN$1139,L$2,)/VLOOKUP($E588,$D$6:$AN$1139,3,))*$F588)</f>
        <v>0</v>
      </c>
      <c r="M588" s="80">
        <f>IF(VLOOKUP($E588,$D$6:$AN$1139,3,)=0,0,(VLOOKUP($E588,$D$6:$AN$1139,M$2,)/VLOOKUP($E588,$D$6:$AN$1139,3,))*$F588)</f>
        <v>0</v>
      </c>
      <c r="N588" s="80">
        <f>IF(VLOOKUP($E588,$D$6:$AN$1139,3,)=0,0,(VLOOKUP($E588,$D$6:$AN$1139,N$2,)/VLOOKUP($E588,$D$6:$AN$1139,3,))*$F588)</f>
        <v>0</v>
      </c>
      <c r="O588" s="80">
        <f>IF(VLOOKUP($E588,$D$6:$AN$1139,3,)=0,0,(VLOOKUP($E588,$D$6:$AN$1139,O$2,)/VLOOKUP($E588,$D$6:$AN$1139,3,))*$F588)</f>
        <v>0</v>
      </c>
      <c r="P588" s="80">
        <f>IF(VLOOKUP($E588,$D$6:$AN$1139,3,)=0,0,(VLOOKUP($E588,$D$6:$AN$1139,P$2,)/VLOOKUP($E588,$D$6:$AN$1139,3,))*$F588)</f>
        <v>0</v>
      </c>
      <c r="Q588" s="80">
        <f>IF(VLOOKUP($E588,$D$6:$AN$1139,3,)=0,0,(VLOOKUP($E588,$D$6:$AN$1139,Q$2,)/VLOOKUP($E588,$D$6:$AN$1139,3,))*$F588)</f>
        <v>0</v>
      </c>
      <c r="R588" s="80">
        <f>IF(VLOOKUP($E588,$D$6:$AN$1139,3,)=0,0,(VLOOKUP($E588,$D$6:$AN$1139,R$2,)/VLOOKUP($E588,$D$6:$AN$1139,3,))*$F588)</f>
        <v>0</v>
      </c>
      <c r="S588" s="80">
        <f>IF(VLOOKUP($E588,$D$6:$AN$1139,3,)=0,0,(VLOOKUP($E588,$D$6:$AN$1139,S$2,)/VLOOKUP($E588,$D$6:$AN$1139,3,))*$F588)</f>
        <v>0</v>
      </c>
      <c r="T588" s="80">
        <f>IF(VLOOKUP($E588,$D$6:$AN$1139,3,)=0,0,(VLOOKUP($E588,$D$6:$AN$1139,T$2,)/VLOOKUP($E588,$D$6:$AN$1139,3,))*$F588)</f>
        <v>0</v>
      </c>
      <c r="U588" s="80">
        <f>IF(VLOOKUP($E588,$D$6:$AN$1139,3,)=0,0,(VLOOKUP($E588,$D$6:$AN$1139,U$2,)/VLOOKUP($E588,$D$6:$AN$1139,3,))*$F588)</f>
        <v>0</v>
      </c>
      <c r="V588" s="80">
        <f>IF(VLOOKUP($E588,$D$6:$AN$1139,3,)=0,0,(VLOOKUP($E588,$D$6:$AN$1139,V$2,)/VLOOKUP($E588,$D$6:$AN$1139,3,))*$F588)</f>
        <v>0</v>
      </c>
      <c r="W588" s="80">
        <f>IF(VLOOKUP($E588,$D$6:$AN$1139,3,)=0,0,(VLOOKUP($E588,$D$6:$AN$1139,W$2,)/VLOOKUP($E588,$D$6:$AN$1139,3,))*$F588)</f>
        <v>0</v>
      </c>
      <c r="X588" s="64">
        <f>IF(VLOOKUP($E588,$D$6:$AN$1139,3,)=0,0,(VLOOKUP($E588,$D$6:$AN$1139,X$2,)/VLOOKUP($E588,$D$6:$AN$1139,3,))*$F588)</f>
        <v>0</v>
      </c>
      <c r="Y588" s="64">
        <f>IF(VLOOKUP($E588,$D$6:$AN$1139,3,)=0,0,(VLOOKUP($E588,$D$6:$AN$1139,Y$2,)/VLOOKUP($E588,$D$6:$AN$1139,3,))*$F588)</f>
        <v>0</v>
      </c>
      <c r="Z588" s="64">
        <f>IF(VLOOKUP($E588,$D$6:$AN$1139,3,)=0,0,(VLOOKUP($E588,$D$6:$AN$1139,Z$2,)/VLOOKUP($E588,$D$6:$AN$1139,3,))*$F588)</f>
        <v>0</v>
      </c>
      <c r="AA588" s="64">
        <f t="shared" si="105"/>
        <v>0</v>
      </c>
      <c r="AB588" s="59" t="str">
        <f t="shared" si="106"/>
        <v>ok</v>
      </c>
    </row>
    <row r="589" spans="1:28">
      <c r="A589" s="61" t="s">
        <v>392</v>
      </c>
      <c r="D589" s="61" t="s">
        <v>1133</v>
      </c>
      <c r="F589" s="77">
        <f>SUM(F583:F588)</f>
        <v>0</v>
      </c>
      <c r="G589" s="77">
        <f t="shared" ref="G589:P589" si="107">SUM(G583:G588)</f>
        <v>0</v>
      </c>
      <c r="H589" s="77">
        <f t="shared" si="107"/>
        <v>0</v>
      </c>
      <c r="I589" s="77">
        <f t="shared" si="107"/>
        <v>0</v>
      </c>
      <c r="J589" s="77">
        <f t="shared" si="107"/>
        <v>0</v>
      </c>
      <c r="K589" s="77">
        <f t="shared" si="107"/>
        <v>0</v>
      </c>
      <c r="L589" s="77">
        <f t="shared" si="107"/>
        <v>0</v>
      </c>
      <c r="M589" s="77">
        <f t="shared" si="107"/>
        <v>0</v>
      </c>
      <c r="N589" s="77">
        <f t="shared" si="107"/>
        <v>0</v>
      </c>
      <c r="O589" s="77">
        <f>SUM(O583:O588)</f>
        <v>0</v>
      </c>
      <c r="P589" s="77">
        <f t="shared" si="107"/>
        <v>0</v>
      </c>
      <c r="Q589" s="77">
        <f t="shared" ref="Q589:W589" si="108">SUM(Q583:Q588)</f>
        <v>0</v>
      </c>
      <c r="R589" s="77">
        <f t="shared" si="108"/>
        <v>0</v>
      </c>
      <c r="S589" s="77">
        <f t="shared" si="108"/>
        <v>0</v>
      </c>
      <c r="T589" s="77">
        <f t="shared" si="108"/>
        <v>0</v>
      </c>
      <c r="U589" s="77">
        <f t="shared" si="108"/>
        <v>0</v>
      </c>
      <c r="V589" s="77">
        <f t="shared" si="108"/>
        <v>0</v>
      </c>
      <c r="W589" s="77">
        <f t="shared" si="108"/>
        <v>0</v>
      </c>
      <c r="X589" s="63">
        <f>SUM(X583:X588)</f>
        <v>0</v>
      </c>
      <c r="Y589" s="63">
        <f>SUM(Y583:Y588)</f>
        <v>0</v>
      </c>
      <c r="Z589" s="63">
        <f>SUM(Z583:Z588)</f>
        <v>0</v>
      </c>
      <c r="AA589" s="65">
        <f t="shared" si="105"/>
        <v>0</v>
      </c>
      <c r="AB589" s="59" t="str">
        <f t="shared" si="106"/>
        <v>ok</v>
      </c>
    </row>
    <row r="590" spans="1:28">
      <c r="F590" s="80"/>
      <c r="G590" s="80"/>
    </row>
    <row r="591" spans="1:28" ht="15">
      <c r="A591" s="66" t="s">
        <v>1154</v>
      </c>
      <c r="F591" s="80"/>
      <c r="G591" s="80"/>
    </row>
    <row r="592" spans="1:28">
      <c r="A592" s="69" t="s">
        <v>362</v>
      </c>
      <c r="C592" s="61" t="s">
        <v>1098</v>
      </c>
      <c r="D592" s="61" t="s">
        <v>573</v>
      </c>
      <c r="E592" s="61" t="s">
        <v>880</v>
      </c>
      <c r="F592" s="77">
        <f>VLOOKUP(C592,'Functional Assignment'!$C$2:$AP$778,'Functional Assignment'!$N$2,)</f>
        <v>0</v>
      </c>
      <c r="G592" s="77">
        <f>IF(VLOOKUP($E592,$D$6:$AN$1139,3,)=0,0,(VLOOKUP($E592,$D$6:$AN$1139,G$2,)/VLOOKUP($E592,$D$6:$AN$1139,3,))*$F592)</f>
        <v>0</v>
      </c>
      <c r="H592" s="77">
        <f>IF(VLOOKUP($E592,$D$6:$AN$1139,3,)=0,0,(VLOOKUP($E592,$D$6:$AN$1139,H$2,)/VLOOKUP($E592,$D$6:$AN$1139,3,))*$F592)</f>
        <v>0</v>
      </c>
      <c r="I592" s="77">
        <f>IF(VLOOKUP($E592,$D$6:$AN$1139,3,)=0,0,(VLOOKUP($E592,$D$6:$AN$1139,I$2,)/VLOOKUP($E592,$D$6:$AN$1139,3,))*$F592)</f>
        <v>0</v>
      </c>
      <c r="J592" s="77">
        <f>IF(VLOOKUP($E592,$D$6:$AN$1139,3,)=0,0,(VLOOKUP($E592,$D$6:$AN$1139,J$2,)/VLOOKUP($E592,$D$6:$AN$1139,3,))*$F592)</f>
        <v>0</v>
      </c>
      <c r="K592" s="77">
        <f>IF(VLOOKUP($E592,$D$6:$AN$1139,3,)=0,0,(VLOOKUP($E592,$D$6:$AN$1139,K$2,)/VLOOKUP($E592,$D$6:$AN$1139,3,))*$F592)</f>
        <v>0</v>
      </c>
      <c r="L592" s="77">
        <f>IF(VLOOKUP($E592,$D$6:$AN$1139,3,)=0,0,(VLOOKUP($E592,$D$6:$AN$1139,L$2,)/VLOOKUP($E592,$D$6:$AN$1139,3,))*$F592)</f>
        <v>0</v>
      </c>
      <c r="M592" s="77">
        <f>IF(VLOOKUP($E592,$D$6:$AN$1139,3,)=0,0,(VLOOKUP($E592,$D$6:$AN$1139,M$2,)/VLOOKUP($E592,$D$6:$AN$1139,3,))*$F592)</f>
        <v>0</v>
      </c>
      <c r="N592" s="77">
        <f>IF(VLOOKUP($E592,$D$6:$AN$1139,3,)=0,0,(VLOOKUP($E592,$D$6:$AN$1139,N$2,)/VLOOKUP($E592,$D$6:$AN$1139,3,))*$F592)</f>
        <v>0</v>
      </c>
      <c r="O592" s="77">
        <f>IF(VLOOKUP($E592,$D$6:$AN$1139,3,)=0,0,(VLOOKUP($E592,$D$6:$AN$1139,O$2,)/VLOOKUP($E592,$D$6:$AN$1139,3,))*$F592)</f>
        <v>0</v>
      </c>
      <c r="P592" s="77">
        <f>IF(VLOOKUP($E592,$D$6:$AN$1139,3,)=0,0,(VLOOKUP($E592,$D$6:$AN$1139,P$2,)/VLOOKUP($E592,$D$6:$AN$1139,3,))*$F592)</f>
        <v>0</v>
      </c>
      <c r="Q592" s="77">
        <f>IF(VLOOKUP($E592,$D$6:$AN$1139,3,)=0,0,(VLOOKUP($E592,$D$6:$AN$1139,Q$2,)/VLOOKUP($E592,$D$6:$AN$1139,3,))*$F592)</f>
        <v>0</v>
      </c>
      <c r="R592" s="77">
        <f>IF(VLOOKUP($E592,$D$6:$AN$1139,3,)=0,0,(VLOOKUP($E592,$D$6:$AN$1139,R$2,)/VLOOKUP($E592,$D$6:$AN$1139,3,))*$F592)</f>
        <v>0</v>
      </c>
      <c r="S592" s="77">
        <f>IF(VLOOKUP($E592,$D$6:$AN$1139,3,)=0,0,(VLOOKUP($E592,$D$6:$AN$1139,S$2,)/VLOOKUP($E592,$D$6:$AN$1139,3,))*$F592)</f>
        <v>0</v>
      </c>
      <c r="T592" s="77">
        <f>IF(VLOOKUP($E592,$D$6:$AN$1139,3,)=0,0,(VLOOKUP($E592,$D$6:$AN$1139,T$2,)/VLOOKUP($E592,$D$6:$AN$1139,3,))*$F592)</f>
        <v>0</v>
      </c>
      <c r="U592" s="77">
        <f>IF(VLOOKUP($E592,$D$6:$AN$1139,3,)=0,0,(VLOOKUP($E592,$D$6:$AN$1139,U$2,)/VLOOKUP($E592,$D$6:$AN$1139,3,))*$F592)</f>
        <v>0</v>
      </c>
      <c r="V592" s="77">
        <f>IF(VLOOKUP($E592,$D$6:$AN$1139,3,)=0,0,(VLOOKUP($E592,$D$6:$AN$1139,V$2,)/VLOOKUP($E592,$D$6:$AN$1139,3,))*$F592)</f>
        <v>0</v>
      </c>
      <c r="W592" s="77">
        <f>IF(VLOOKUP($E592,$D$6:$AN$1139,3,)=0,0,(VLOOKUP($E592,$D$6:$AN$1139,W$2,)/VLOOKUP($E592,$D$6:$AN$1139,3,))*$F592)</f>
        <v>0</v>
      </c>
      <c r="X592" s="63">
        <f>IF(VLOOKUP($E592,$D$6:$AN$1139,3,)=0,0,(VLOOKUP($E592,$D$6:$AN$1139,X$2,)/VLOOKUP($E592,$D$6:$AN$1139,3,))*$F592)</f>
        <v>0</v>
      </c>
      <c r="Y592" s="63">
        <f>IF(VLOOKUP($E592,$D$6:$AN$1139,3,)=0,0,(VLOOKUP($E592,$D$6:$AN$1139,Y$2,)/VLOOKUP($E592,$D$6:$AN$1139,3,))*$F592)</f>
        <v>0</v>
      </c>
      <c r="Z592" s="63">
        <f>IF(VLOOKUP($E592,$D$6:$AN$1139,3,)=0,0,(VLOOKUP($E592,$D$6:$AN$1139,Z$2,)/VLOOKUP($E592,$D$6:$AN$1139,3,))*$F592)</f>
        <v>0</v>
      </c>
      <c r="AA592" s="65">
        <f>SUM(G592:Z592)</f>
        <v>0</v>
      </c>
      <c r="AB592" s="59" t="str">
        <f>IF(ABS(F592-AA592)&lt;0.01,"ok","err")</f>
        <v>ok</v>
      </c>
    </row>
    <row r="593" spans="1:28">
      <c r="A593" s="69" t="s">
        <v>364</v>
      </c>
      <c r="C593" s="61" t="s">
        <v>1098</v>
      </c>
      <c r="D593" s="61" t="s">
        <v>574</v>
      </c>
      <c r="E593" s="61" t="s">
        <v>189</v>
      </c>
      <c r="F593" s="80">
        <f>VLOOKUP(C593,'Functional Assignment'!$C$2:$AP$778,'Functional Assignment'!$O$2,)</f>
        <v>0</v>
      </c>
      <c r="G593" s="80">
        <f>IF(VLOOKUP($E593,$D$6:$AN$1139,3,)=0,0,(VLOOKUP($E593,$D$6:$AN$1139,G$2,)/VLOOKUP($E593,$D$6:$AN$1139,3,))*$F593)</f>
        <v>0</v>
      </c>
      <c r="H593" s="80">
        <f>IF(VLOOKUP($E593,$D$6:$AN$1139,3,)=0,0,(VLOOKUP($E593,$D$6:$AN$1139,H$2,)/VLOOKUP($E593,$D$6:$AN$1139,3,))*$F593)</f>
        <v>0</v>
      </c>
      <c r="I593" s="80">
        <f>IF(VLOOKUP($E593,$D$6:$AN$1139,3,)=0,0,(VLOOKUP($E593,$D$6:$AN$1139,I$2,)/VLOOKUP($E593,$D$6:$AN$1139,3,))*$F593)</f>
        <v>0</v>
      </c>
      <c r="J593" s="80">
        <f>IF(VLOOKUP($E593,$D$6:$AN$1139,3,)=0,0,(VLOOKUP($E593,$D$6:$AN$1139,J$2,)/VLOOKUP($E593,$D$6:$AN$1139,3,))*$F593)</f>
        <v>0</v>
      </c>
      <c r="K593" s="80">
        <f>IF(VLOOKUP($E593,$D$6:$AN$1139,3,)=0,0,(VLOOKUP($E593,$D$6:$AN$1139,K$2,)/VLOOKUP($E593,$D$6:$AN$1139,3,))*$F593)</f>
        <v>0</v>
      </c>
      <c r="L593" s="80">
        <f>IF(VLOOKUP($E593,$D$6:$AN$1139,3,)=0,0,(VLOOKUP($E593,$D$6:$AN$1139,L$2,)/VLOOKUP($E593,$D$6:$AN$1139,3,))*$F593)</f>
        <v>0</v>
      </c>
      <c r="M593" s="80">
        <f>IF(VLOOKUP($E593,$D$6:$AN$1139,3,)=0,0,(VLOOKUP($E593,$D$6:$AN$1139,M$2,)/VLOOKUP($E593,$D$6:$AN$1139,3,))*$F593)</f>
        <v>0</v>
      </c>
      <c r="N593" s="80">
        <f>IF(VLOOKUP($E593,$D$6:$AN$1139,3,)=0,0,(VLOOKUP($E593,$D$6:$AN$1139,N$2,)/VLOOKUP($E593,$D$6:$AN$1139,3,))*$F593)</f>
        <v>0</v>
      </c>
      <c r="O593" s="80">
        <f>IF(VLOOKUP($E593,$D$6:$AN$1139,3,)=0,0,(VLOOKUP($E593,$D$6:$AN$1139,O$2,)/VLOOKUP($E593,$D$6:$AN$1139,3,))*$F593)</f>
        <v>0</v>
      </c>
      <c r="P593" s="80">
        <f>IF(VLOOKUP($E593,$D$6:$AN$1139,3,)=0,0,(VLOOKUP($E593,$D$6:$AN$1139,P$2,)/VLOOKUP($E593,$D$6:$AN$1139,3,))*$F593)</f>
        <v>0</v>
      </c>
      <c r="Q593" s="80">
        <f>IF(VLOOKUP($E593,$D$6:$AN$1139,3,)=0,0,(VLOOKUP($E593,$D$6:$AN$1139,Q$2,)/VLOOKUP($E593,$D$6:$AN$1139,3,))*$F593)</f>
        <v>0</v>
      </c>
      <c r="R593" s="80">
        <f>IF(VLOOKUP($E593,$D$6:$AN$1139,3,)=0,0,(VLOOKUP($E593,$D$6:$AN$1139,R$2,)/VLOOKUP($E593,$D$6:$AN$1139,3,))*$F593)</f>
        <v>0</v>
      </c>
      <c r="S593" s="80">
        <f>IF(VLOOKUP($E593,$D$6:$AN$1139,3,)=0,0,(VLOOKUP($E593,$D$6:$AN$1139,S$2,)/VLOOKUP($E593,$D$6:$AN$1139,3,))*$F593)</f>
        <v>0</v>
      </c>
      <c r="T593" s="80">
        <f>IF(VLOOKUP($E593,$D$6:$AN$1139,3,)=0,0,(VLOOKUP($E593,$D$6:$AN$1139,T$2,)/VLOOKUP($E593,$D$6:$AN$1139,3,))*$F593)</f>
        <v>0</v>
      </c>
      <c r="U593" s="80">
        <f>IF(VLOOKUP($E593,$D$6:$AN$1139,3,)=0,0,(VLOOKUP($E593,$D$6:$AN$1139,U$2,)/VLOOKUP($E593,$D$6:$AN$1139,3,))*$F593)</f>
        <v>0</v>
      </c>
      <c r="V593" s="80">
        <f>IF(VLOOKUP($E593,$D$6:$AN$1139,3,)=0,0,(VLOOKUP($E593,$D$6:$AN$1139,V$2,)/VLOOKUP($E593,$D$6:$AN$1139,3,))*$F593)</f>
        <v>0</v>
      </c>
      <c r="W593" s="80">
        <f>IF(VLOOKUP($E593,$D$6:$AN$1139,3,)=0,0,(VLOOKUP($E593,$D$6:$AN$1139,W$2,)/VLOOKUP($E593,$D$6:$AN$1139,3,))*$F593)</f>
        <v>0</v>
      </c>
      <c r="X593" s="64">
        <f>IF(VLOOKUP($E593,$D$6:$AN$1139,3,)=0,0,(VLOOKUP($E593,$D$6:$AN$1139,X$2,)/VLOOKUP($E593,$D$6:$AN$1139,3,))*$F593)</f>
        <v>0</v>
      </c>
      <c r="Y593" s="64">
        <f>IF(VLOOKUP($E593,$D$6:$AN$1139,3,)=0,0,(VLOOKUP($E593,$D$6:$AN$1139,Y$2,)/VLOOKUP($E593,$D$6:$AN$1139,3,))*$F593)</f>
        <v>0</v>
      </c>
      <c r="Z593" s="64">
        <f>IF(VLOOKUP($E593,$D$6:$AN$1139,3,)=0,0,(VLOOKUP($E593,$D$6:$AN$1139,Z$2,)/VLOOKUP($E593,$D$6:$AN$1139,3,))*$F593)</f>
        <v>0</v>
      </c>
      <c r="AA593" s="64">
        <f>SUM(G593:Z593)</f>
        <v>0</v>
      </c>
      <c r="AB593" s="59" t="str">
        <f>IF(ABS(F593-AA593)&lt;0.01,"ok","err")</f>
        <v>ok</v>
      </c>
    </row>
    <row r="594" spans="1:28">
      <c r="A594" s="69" t="s">
        <v>363</v>
      </c>
      <c r="C594" s="61" t="s">
        <v>1098</v>
      </c>
      <c r="D594" s="61" t="s">
        <v>575</v>
      </c>
      <c r="E594" s="61" t="s">
        <v>192</v>
      </c>
      <c r="F594" s="80">
        <f>VLOOKUP(C594,'Functional Assignment'!$C$2:$AP$778,'Functional Assignment'!$P$2,)</f>
        <v>0</v>
      </c>
      <c r="G594" s="80">
        <f>IF(VLOOKUP($E594,$D$6:$AN$1139,3,)=0,0,(VLOOKUP($E594,$D$6:$AN$1139,G$2,)/VLOOKUP($E594,$D$6:$AN$1139,3,))*$F594)</f>
        <v>0</v>
      </c>
      <c r="H594" s="80">
        <f>IF(VLOOKUP($E594,$D$6:$AN$1139,3,)=0,0,(VLOOKUP($E594,$D$6:$AN$1139,H$2,)/VLOOKUP($E594,$D$6:$AN$1139,3,))*$F594)</f>
        <v>0</v>
      </c>
      <c r="I594" s="80">
        <f>IF(VLOOKUP($E594,$D$6:$AN$1139,3,)=0,0,(VLOOKUP($E594,$D$6:$AN$1139,I$2,)/VLOOKUP($E594,$D$6:$AN$1139,3,))*$F594)</f>
        <v>0</v>
      </c>
      <c r="J594" s="80">
        <f>IF(VLOOKUP($E594,$D$6:$AN$1139,3,)=0,0,(VLOOKUP($E594,$D$6:$AN$1139,J$2,)/VLOOKUP($E594,$D$6:$AN$1139,3,))*$F594)</f>
        <v>0</v>
      </c>
      <c r="K594" s="80">
        <f>IF(VLOOKUP($E594,$D$6:$AN$1139,3,)=0,0,(VLOOKUP($E594,$D$6:$AN$1139,K$2,)/VLOOKUP($E594,$D$6:$AN$1139,3,))*$F594)</f>
        <v>0</v>
      </c>
      <c r="L594" s="80">
        <f>IF(VLOOKUP($E594,$D$6:$AN$1139,3,)=0,0,(VLOOKUP($E594,$D$6:$AN$1139,L$2,)/VLOOKUP($E594,$D$6:$AN$1139,3,))*$F594)</f>
        <v>0</v>
      </c>
      <c r="M594" s="80">
        <f>IF(VLOOKUP($E594,$D$6:$AN$1139,3,)=0,0,(VLOOKUP($E594,$D$6:$AN$1139,M$2,)/VLOOKUP($E594,$D$6:$AN$1139,3,))*$F594)</f>
        <v>0</v>
      </c>
      <c r="N594" s="80">
        <f>IF(VLOOKUP($E594,$D$6:$AN$1139,3,)=0,0,(VLOOKUP($E594,$D$6:$AN$1139,N$2,)/VLOOKUP($E594,$D$6:$AN$1139,3,))*$F594)</f>
        <v>0</v>
      </c>
      <c r="O594" s="80">
        <f>IF(VLOOKUP($E594,$D$6:$AN$1139,3,)=0,0,(VLOOKUP($E594,$D$6:$AN$1139,O$2,)/VLOOKUP($E594,$D$6:$AN$1139,3,))*$F594)</f>
        <v>0</v>
      </c>
      <c r="P594" s="80">
        <f>IF(VLOOKUP($E594,$D$6:$AN$1139,3,)=0,0,(VLOOKUP($E594,$D$6:$AN$1139,P$2,)/VLOOKUP($E594,$D$6:$AN$1139,3,))*$F594)</f>
        <v>0</v>
      </c>
      <c r="Q594" s="80">
        <f>IF(VLOOKUP($E594,$D$6:$AN$1139,3,)=0,0,(VLOOKUP($E594,$D$6:$AN$1139,Q$2,)/VLOOKUP($E594,$D$6:$AN$1139,3,))*$F594)</f>
        <v>0</v>
      </c>
      <c r="R594" s="80">
        <f>IF(VLOOKUP($E594,$D$6:$AN$1139,3,)=0,0,(VLOOKUP($E594,$D$6:$AN$1139,R$2,)/VLOOKUP($E594,$D$6:$AN$1139,3,))*$F594)</f>
        <v>0</v>
      </c>
      <c r="S594" s="80">
        <f>IF(VLOOKUP($E594,$D$6:$AN$1139,3,)=0,0,(VLOOKUP($E594,$D$6:$AN$1139,S$2,)/VLOOKUP($E594,$D$6:$AN$1139,3,))*$F594)</f>
        <v>0</v>
      </c>
      <c r="T594" s="80">
        <f>IF(VLOOKUP($E594,$D$6:$AN$1139,3,)=0,0,(VLOOKUP($E594,$D$6:$AN$1139,T$2,)/VLOOKUP($E594,$D$6:$AN$1139,3,))*$F594)</f>
        <v>0</v>
      </c>
      <c r="U594" s="80">
        <f>IF(VLOOKUP($E594,$D$6:$AN$1139,3,)=0,0,(VLOOKUP($E594,$D$6:$AN$1139,U$2,)/VLOOKUP($E594,$D$6:$AN$1139,3,))*$F594)</f>
        <v>0</v>
      </c>
      <c r="V594" s="80">
        <f>IF(VLOOKUP($E594,$D$6:$AN$1139,3,)=0,0,(VLOOKUP($E594,$D$6:$AN$1139,V$2,)/VLOOKUP($E594,$D$6:$AN$1139,3,))*$F594)</f>
        <v>0</v>
      </c>
      <c r="W594" s="80">
        <f>IF(VLOOKUP($E594,$D$6:$AN$1139,3,)=0,0,(VLOOKUP($E594,$D$6:$AN$1139,W$2,)/VLOOKUP($E594,$D$6:$AN$1139,3,))*$F594)</f>
        <v>0</v>
      </c>
      <c r="X594" s="64">
        <f>IF(VLOOKUP($E594,$D$6:$AN$1139,3,)=0,0,(VLOOKUP($E594,$D$6:$AN$1139,X$2,)/VLOOKUP($E594,$D$6:$AN$1139,3,))*$F594)</f>
        <v>0</v>
      </c>
      <c r="Y594" s="64">
        <f>IF(VLOOKUP($E594,$D$6:$AN$1139,3,)=0,0,(VLOOKUP($E594,$D$6:$AN$1139,Y$2,)/VLOOKUP($E594,$D$6:$AN$1139,3,))*$F594)</f>
        <v>0</v>
      </c>
      <c r="Z594" s="64">
        <f>IF(VLOOKUP($E594,$D$6:$AN$1139,3,)=0,0,(VLOOKUP($E594,$D$6:$AN$1139,Z$2,)/VLOOKUP($E594,$D$6:$AN$1139,3,))*$F594)</f>
        <v>0</v>
      </c>
      <c r="AA594" s="64">
        <f>SUM(G594:Z594)</f>
        <v>0</v>
      </c>
      <c r="AB594" s="59" t="str">
        <f>IF(ABS(F594-AA594)&lt;0.01,"ok","err")</f>
        <v>ok</v>
      </c>
    </row>
    <row r="595" spans="1:28">
      <c r="A595" s="61" t="s">
        <v>1156</v>
      </c>
      <c r="D595" s="61" t="s">
        <v>576</v>
      </c>
      <c r="F595" s="77">
        <f>SUM(F592:F594)</f>
        <v>0</v>
      </c>
      <c r="G595" s="77">
        <f t="shared" ref="G595:W595" si="109">SUM(G592:G594)</f>
        <v>0</v>
      </c>
      <c r="H595" s="77">
        <f t="shared" si="109"/>
        <v>0</v>
      </c>
      <c r="I595" s="77">
        <f t="shared" si="109"/>
        <v>0</v>
      </c>
      <c r="J595" s="77">
        <f t="shared" si="109"/>
        <v>0</v>
      </c>
      <c r="K595" s="77">
        <f t="shared" si="109"/>
        <v>0</v>
      </c>
      <c r="L595" s="77">
        <f t="shared" si="109"/>
        <v>0</v>
      </c>
      <c r="M595" s="77">
        <f t="shared" si="109"/>
        <v>0</v>
      </c>
      <c r="N595" s="77">
        <f t="shared" si="109"/>
        <v>0</v>
      </c>
      <c r="O595" s="77">
        <f>SUM(O592:O594)</f>
        <v>0</v>
      </c>
      <c r="P595" s="77">
        <f t="shared" si="109"/>
        <v>0</v>
      </c>
      <c r="Q595" s="77">
        <f t="shared" si="109"/>
        <v>0</v>
      </c>
      <c r="R595" s="77">
        <f t="shared" si="109"/>
        <v>0</v>
      </c>
      <c r="S595" s="77">
        <f t="shared" si="109"/>
        <v>0</v>
      </c>
      <c r="T595" s="77">
        <f t="shared" si="109"/>
        <v>0</v>
      </c>
      <c r="U595" s="77">
        <f t="shared" si="109"/>
        <v>0</v>
      </c>
      <c r="V595" s="77">
        <f t="shared" si="109"/>
        <v>0</v>
      </c>
      <c r="W595" s="77">
        <f t="shared" si="109"/>
        <v>0</v>
      </c>
      <c r="X595" s="63">
        <f>SUM(X592:X594)</f>
        <v>0</v>
      </c>
      <c r="Y595" s="63">
        <f>SUM(Y592:Y594)</f>
        <v>0</v>
      </c>
      <c r="Z595" s="63">
        <f>SUM(Z592:Z594)</f>
        <v>0</v>
      </c>
      <c r="AA595" s="65">
        <f>SUM(G595:Z595)</f>
        <v>0</v>
      </c>
      <c r="AB595" s="59" t="str">
        <f>IF(ABS(F595-AA595)&lt;0.01,"ok","err")</f>
        <v>ok</v>
      </c>
    </row>
    <row r="596" spans="1:28">
      <c r="F596" s="80"/>
      <c r="G596" s="80"/>
    </row>
    <row r="597" spans="1:28" ht="15">
      <c r="A597" s="66" t="s">
        <v>350</v>
      </c>
      <c r="F597" s="80"/>
      <c r="G597" s="80"/>
    </row>
    <row r="598" spans="1:28">
      <c r="A598" s="69" t="s">
        <v>377</v>
      </c>
      <c r="C598" s="61" t="s">
        <v>1098</v>
      </c>
      <c r="D598" s="61" t="s">
        <v>577</v>
      </c>
      <c r="E598" s="61" t="s">
        <v>133</v>
      </c>
      <c r="F598" s="77">
        <f>VLOOKUP(C598,'Functional Assignment'!$C$2:$AP$778,'Functional Assignment'!$Q$2,)</f>
        <v>0</v>
      </c>
      <c r="G598" s="77">
        <f>IF(VLOOKUP($E598,$D$6:$AN$1139,3,)=0,0,(VLOOKUP($E598,$D$6:$AN$1139,G$2,)/VLOOKUP($E598,$D$6:$AN$1139,3,))*$F598)</f>
        <v>0</v>
      </c>
      <c r="H598" s="77">
        <f>IF(VLOOKUP($E598,$D$6:$AN$1139,3,)=0,0,(VLOOKUP($E598,$D$6:$AN$1139,H$2,)/VLOOKUP($E598,$D$6:$AN$1139,3,))*$F598)</f>
        <v>0</v>
      </c>
      <c r="I598" s="77">
        <f>IF(VLOOKUP($E598,$D$6:$AN$1139,3,)=0,0,(VLOOKUP($E598,$D$6:$AN$1139,I$2,)/VLOOKUP($E598,$D$6:$AN$1139,3,))*$F598)</f>
        <v>0</v>
      </c>
      <c r="J598" s="77">
        <f>IF(VLOOKUP($E598,$D$6:$AN$1139,3,)=0,0,(VLOOKUP($E598,$D$6:$AN$1139,J$2,)/VLOOKUP($E598,$D$6:$AN$1139,3,))*$F598)</f>
        <v>0</v>
      </c>
      <c r="K598" s="77">
        <f>IF(VLOOKUP($E598,$D$6:$AN$1139,3,)=0,0,(VLOOKUP($E598,$D$6:$AN$1139,K$2,)/VLOOKUP($E598,$D$6:$AN$1139,3,))*$F598)</f>
        <v>0</v>
      </c>
      <c r="L598" s="77">
        <f>IF(VLOOKUP($E598,$D$6:$AN$1139,3,)=0,0,(VLOOKUP($E598,$D$6:$AN$1139,L$2,)/VLOOKUP($E598,$D$6:$AN$1139,3,))*$F598)</f>
        <v>0</v>
      </c>
      <c r="M598" s="77">
        <f>IF(VLOOKUP($E598,$D$6:$AN$1139,3,)=0,0,(VLOOKUP($E598,$D$6:$AN$1139,M$2,)/VLOOKUP($E598,$D$6:$AN$1139,3,))*$F598)</f>
        <v>0</v>
      </c>
      <c r="N598" s="77">
        <f>IF(VLOOKUP($E598,$D$6:$AN$1139,3,)=0,0,(VLOOKUP($E598,$D$6:$AN$1139,N$2,)/VLOOKUP($E598,$D$6:$AN$1139,3,))*$F598)</f>
        <v>0</v>
      </c>
      <c r="O598" s="77">
        <f>IF(VLOOKUP($E598,$D$6:$AN$1139,3,)=0,0,(VLOOKUP($E598,$D$6:$AN$1139,O$2,)/VLOOKUP($E598,$D$6:$AN$1139,3,))*$F598)</f>
        <v>0</v>
      </c>
      <c r="P598" s="77">
        <f>IF(VLOOKUP($E598,$D$6:$AN$1139,3,)=0,0,(VLOOKUP($E598,$D$6:$AN$1139,P$2,)/VLOOKUP($E598,$D$6:$AN$1139,3,))*$F598)</f>
        <v>0</v>
      </c>
      <c r="Q598" s="77">
        <f>IF(VLOOKUP($E598,$D$6:$AN$1139,3,)=0,0,(VLOOKUP($E598,$D$6:$AN$1139,Q$2,)/VLOOKUP($E598,$D$6:$AN$1139,3,))*$F598)</f>
        <v>0</v>
      </c>
      <c r="R598" s="77">
        <f>IF(VLOOKUP($E598,$D$6:$AN$1139,3,)=0,0,(VLOOKUP($E598,$D$6:$AN$1139,R$2,)/VLOOKUP($E598,$D$6:$AN$1139,3,))*$F598)</f>
        <v>0</v>
      </c>
      <c r="S598" s="77">
        <f>IF(VLOOKUP($E598,$D$6:$AN$1139,3,)=0,0,(VLOOKUP($E598,$D$6:$AN$1139,S$2,)/VLOOKUP($E598,$D$6:$AN$1139,3,))*$F598)</f>
        <v>0</v>
      </c>
      <c r="T598" s="77">
        <f>IF(VLOOKUP($E598,$D$6:$AN$1139,3,)=0,0,(VLOOKUP($E598,$D$6:$AN$1139,T$2,)/VLOOKUP($E598,$D$6:$AN$1139,3,))*$F598)</f>
        <v>0</v>
      </c>
      <c r="U598" s="77">
        <f>IF(VLOOKUP($E598,$D$6:$AN$1139,3,)=0,0,(VLOOKUP($E598,$D$6:$AN$1139,U$2,)/VLOOKUP($E598,$D$6:$AN$1139,3,))*$F598)</f>
        <v>0</v>
      </c>
      <c r="V598" s="77">
        <f>IF(VLOOKUP($E598,$D$6:$AN$1139,3,)=0,0,(VLOOKUP($E598,$D$6:$AN$1139,V$2,)/VLOOKUP($E598,$D$6:$AN$1139,3,))*$F598)</f>
        <v>0</v>
      </c>
      <c r="W598" s="77">
        <f>IF(VLOOKUP($E598,$D$6:$AN$1139,3,)=0,0,(VLOOKUP($E598,$D$6:$AN$1139,W$2,)/VLOOKUP($E598,$D$6:$AN$1139,3,))*$F598)</f>
        <v>0</v>
      </c>
      <c r="X598" s="63">
        <f>IF(VLOOKUP($E598,$D$6:$AN$1139,3,)=0,0,(VLOOKUP($E598,$D$6:$AN$1139,X$2,)/VLOOKUP($E598,$D$6:$AN$1139,3,))*$F598)</f>
        <v>0</v>
      </c>
      <c r="Y598" s="63">
        <f>IF(VLOOKUP($E598,$D$6:$AN$1139,3,)=0,0,(VLOOKUP($E598,$D$6:$AN$1139,Y$2,)/VLOOKUP($E598,$D$6:$AN$1139,3,))*$F598)</f>
        <v>0</v>
      </c>
      <c r="Z598" s="63">
        <f>IF(VLOOKUP($E598,$D$6:$AN$1139,3,)=0,0,(VLOOKUP($E598,$D$6:$AN$1139,Z$2,)/VLOOKUP($E598,$D$6:$AN$1139,3,))*$F598)</f>
        <v>0</v>
      </c>
      <c r="AA598" s="65">
        <f>SUM(G598:Z598)</f>
        <v>0</v>
      </c>
      <c r="AB598" s="59" t="str">
        <f>IF(ABS(F598-AA598)&lt;0.01,"ok","err")</f>
        <v>ok</v>
      </c>
    </row>
    <row r="599" spans="1:28">
      <c r="F599" s="80"/>
    </row>
    <row r="600" spans="1:28" ht="15">
      <c r="A600" s="66" t="s">
        <v>351</v>
      </c>
      <c r="F600" s="80"/>
      <c r="G600" s="80"/>
    </row>
    <row r="601" spans="1:28">
      <c r="A601" s="69" t="s">
        <v>379</v>
      </c>
      <c r="C601" s="61" t="s">
        <v>1098</v>
      </c>
      <c r="D601" s="61" t="s">
        <v>578</v>
      </c>
      <c r="E601" s="61" t="s">
        <v>133</v>
      </c>
      <c r="F601" s="77">
        <f>VLOOKUP(C601,'Functional Assignment'!$C$2:$AP$778,'Functional Assignment'!$R$2,)</f>
        <v>0</v>
      </c>
      <c r="G601" s="77">
        <f>IF(VLOOKUP($E601,$D$6:$AN$1139,3,)=0,0,(VLOOKUP($E601,$D$6:$AN$1139,G$2,)/VLOOKUP($E601,$D$6:$AN$1139,3,))*$F601)</f>
        <v>0</v>
      </c>
      <c r="H601" s="77">
        <f>IF(VLOOKUP($E601,$D$6:$AN$1139,3,)=0,0,(VLOOKUP($E601,$D$6:$AN$1139,H$2,)/VLOOKUP($E601,$D$6:$AN$1139,3,))*$F601)</f>
        <v>0</v>
      </c>
      <c r="I601" s="77">
        <f>IF(VLOOKUP($E601,$D$6:$AN$1139,3,)=0,0,(VLOOKUP($E601,$D$6:$AN$1139,I$2,)/VLOOKUP($E601,$D$6:$AN$1139,3,))*$F601)</f>
        <v>0</v>
      </c>
      <c r="J601" s="77">
        <f>IF(VLOOKUP($E601,$D$6:$AN$1139,3,)=0,0,(VLOOKUP($E601,$D$6:$AN$1139,J$2,)/VLOOKUP($E601,$D$6:$AN$1139,3,))*$F601)</f>
        <v>0</v>
      </c>
      <c r="K601" s="77">
        <f>IF(VLOOKUP($E601,$D$6:$AN$1139,3,)=0,0,(VLOOKUP($E601,$D$6:$AN$1139,K$2,)/VLOOKUP($E601,$D$6:$AN$1139,3,))*$F601)</f>
        <v>0</v>
      </c>
      <c r="L601" s="77">
        <f>IF(VLOOKUP($E601,$D$6:$AN$1139,3,)=0,0,(VLOOKUP($E601,$D$6:$AN$1139,L$2,)/VLOOKUP($E601,$D$6:$AN$1139,3,))*$F601)</f>
        <v>0</v>
      </c>
      <c r="M601" s="77">
        <f>IF(VLOOKUP($E601,$D$6:$AN$1139,3,)=0,0,(VLOOKUP($E601,$D$6:$AN$1139,M$2,)/VLOOKUP($E601,$D$6:$AN$1139,3,))*$F601)</f>
        <v>0</v>
      </c>
      <c r="N601" s="77">
        <f>IF(VLOOKUP($E601,$D$6:$AN$1139,3,)=0,0,(VLOOKUP($E601,$D$6:$AN$1139,N$2,)/VLOOKUP($E601,$D$6:$AN$1139,3,))*$F601)</f>
        <v>0</v>
      </c>
      <c r="O601" s="77">
        <f>IF(VLOOKUP($E601,$D$6:$AN$1139,3,)=0,0,(VLOOKUP($E601,$D$6:$AN$1139,O$2,)/VLOOKUP($E601,$D$6:$AN$1139,3,))*$F601)</f>
        <v>0</v>
      </c>
      <c r="P601" s="77">
        <f>IF(VLOOKUP($E601,$D$6:$AN$1139,3,)=0,0,(VLOOKUP($E601,$D$6:$AN$1139,P$2,)/VLOOKUP($E601,$D$6:$AN$1139,3,))*$F601)</f>
        <v>0</v>
      </c>
      <c r="Q601" s="77">
        <f>IF(VLOOKUP($E601,$D$6:$AN$1139,3,)=0,0,(VLOOKUP($E601,$D$6:$AN$1139,Q$2,)/VLOOKUP($E601,$D$6:$AN$1139,3,))*$F601)</f>
        <v>0</v>
      </c>
      <c r="R601" s="77">
        <f>IF(VLOOKUP($E601,$D$6:$AN$1139,3,)=0,0,(VLOOKUP($E601,$D$6:$AN$1139,R$2,)/VLOOKUP($E601,$D$6:$AN$1139,3,))*$F601)</f>
        <v>0</v>
      </c>
      <c r="S601" s="77">
        <f>IF(VLOOKUP($E601,$D$6:$AN$1139,3,)=0,0,(VLOOKUP($E601,$D$6:$AN$1139,S$2,)/VLOOKUP($E601,$D$6:$AN$1139,3,))*$F601)</f>
        <v>0</v>
      </c>
      <c r="T601" s="77">
        <f>IF(VLOOKUP($E601,$D$6:$AN$1139,3,)=0,0,(VLOOKUP($E601,$D$6:$AN$1139,T$2,)/VLOOKUP($E601,$D$6:$AN$1139,3,))*$F601)</f>
        <v>0</v>
      </c>
      <c r="U601" s="77">
        <f>IF(VLOOKUP($E601,$D$6:$AN$1139,3,)=0,0,(VLOOKUP($E601,$D$6:$AN$1139,U$2,)/VLOOKUP($E601,$D$6:$AN$1139,3,))*$F601)</f>
        <v>0</v>
      </c>
      <c r="V601" s="77">
        <f>IF(VLOOKUP($E601,$D$6:$AN$1139,3,)=0,0,(VLOOKUP($E601,$D$6:$AN$1139,V$2,)/VLOOKUP($E601,$D$6:$AN$1139,3,))*$F601)</f>
        <v>0</v>
      </c>
      <c r="W601" s="77">
        <f>IF(VLOOKUP($E601,$D$6:$AN$1139,3,)=0,0,(VLOOKUP($E601,$D$6:$AN$1139,W$2,)/VLOOKUP($E601,$D$6:$AN$1139,3,))*$F601)</f>
        <v>0</v>
      </c>
      <c r="X601" s="63">
        <f>IF(VLOOKUP($E601,$D$6:$AN$1139,3,)=0,0,(VLOOKUP($E601,$D$6:$AN$1139,X$2,)/VLOOKUP($E601,$D$6:$AN$1139,3,))*$F601)</f>
        <v>0</v>
      </c>
      <c r="Y601" s="63">
        <f>IF(VLOOKUP($E601,$D$6:$AN$1139,3,)=0,0,(VLOOKUP($E601,$D$6:$AN$1139,Y$2,)/VLOOKUP($E601,$D$6:$AN$1139,3,))*$F601)</f>
        <v>0</v>
      </c>
      <c r="Z601" s="63">
        <f>IF(VLOOKUP($E601,$D$6:$AN$1139,3,)=0,0,(VLOOKUP($E601,$D$6:$AN$1139,Z$2,)/VLOOKUP($E601,$D$6:$AN$1139,3,))*$F601)</f>
        <v>0</v>
      </c>
      <c r="AA601" s="65">
        <f>SUM(G601:Z601)</f>
        <v>0</v>
      </c>
      <c r="AB601" s="59" t="str">
        <f>IF(ABS(F601-AA601)&lt;0.01,"ok","err")</f>
        <v>ok</v>
      </c>
    </row>
    <row r="602" spans="1:28">
      <c r="F602" s="80"/>
    </row>
    <row r="603" spans="1:28" ht="15">
      <c r="A603" s="66" t="s">
        <v>378</v>
      </c>
      <c r="F603" s="80"/>
    </row>
    <row r="604" spans="1:28">
      <c r="A604" s="69" t="s">
        <v>629</v>
      </c>
      <c r="C604" s="61" t="s">
        <v>1098</v>
      </c>
      <c r="D604" s="61" t="s">
        <v>579</v>
      </c>
      <c r="E604" s="61" t="s">
        <v>133</v>
      </c>
      <c r="F604" s="77">
        <f>VLOOKUP(C604,'Functional Assignment'!$C$2:$AP$778,'Functional Assignment'!$S$2,)</f>
        <v>0</v>
      </c>
      <c r="G604" s="77">
        <f>IF(VLOOKUP($E604,$D$6:$AN$1139,3,)=0,0,(VLOOKUP($E604,$D$6:$AN$1139,G$2,)/VLOOKUP($E604,$D$6:$AN$1139,3,))*$F604)</f>
        <v>0</v>
      </c>
      <c r="H604" s="77">
        <f>IF(VLOOKUP($E604,$D$6:$AN$1139,3,)=0,0,(VLOOKUP($E604,$D$6:$AN$1139,H$2,)/VLOOKUP($E604,$D$6:$AN$1139,3,))*$F604)</f>
        <v>0</v>
      </c>
      <c r="I604" s="77">
        <f>IF(VLOOKUP($E604,$D$6:$AN$1139,3,)=0,0,(VLOOKUP($E604,$D$6:$AN$1139,I$2,)/VLOOKUP($E604,$D$6:$AN$1139,3,))*$F604)</f>
        <v>0</v>
      </c>
      <c r="J604" s="77">
        <f>IF(VLOOKUP($E604,$D$6:$AN$1139,3,)=0,0,(VLOOKUP($E604,$D$6:$AN$1139,J$2,)/VLOOKUP($E604,$D$6:$AN$1139,3,))*$F604)</f>
        <v>0</v>
      </c>
      <c r="K604" s="77">
        <f>IF(VLOOKUP($E604,$D$6:$AN$1139,3,)=0,0,(VLOOKUP($E604,$D$6:$AN$1139,K$2,)/VLOOKUP($E604,$D$6:$AN$1139,3,))*$F604)</f>
        <v>0</v>
      </c>
      <c r="L604" s="77">
        <f>IF(VLOOKUP($E604,$D$6:$AN$1139,3,)=0,0,(VLOOKUP($E604,$D$6:$AN$1139,L$2,)/VLOOKUP($E604,$D$6:$AN$1139,3,))*$F604)</f>
        <v>0</v>
      </c>
      <c r="M604" s="77">
        <f>IF(VLOOKUP($E604,$D$6:$AN$1139,3,)=0,0,(VLOOKUP($E604,$D$6:$AN$1139,M$2,)/VLOOKUP($E604,$D$6:$AN$1139,3,))*$F604)</f>
        <v>0</v>
      </c>
      <c r="N604" s="77">
        <f>IF(VLOOKUP($E604,$D$6:$AN$1139,3,)=0,0,(VLOOKUP($E604,$D$6:$AN$1139,N$2,)/VLOOKUP($E604,$D$6:$AN$1139,3,))*$F604)</f>
        <v>0</v>
      </c>
      <c r="O604" s="77">
        <f>IF(VLOOKUP($E604,$D$6:$AN$1139,3,)=0,0,(VLOOKUP($E604,$D$6:$AN$1139,O$2,)/VLOOKUP($E604,$D$6:$AN$1139,3,))*$F604)</f>
        <v>0</v>
      </c>
      <c r="P604" s="77">
        <f>IF(VLOOKUP($E604,$D$6:$AN$1139,3,)=0,0,(VLOOKUP($E604,$D$6:$AN$1139,P$2,)/VLOOKUP($E604,$D$6:$AN$1139,3,))*$F604)</f>
        <v>0</v>
      </c>
      <c r="Q604" s="77">
        <f>IF(VLOOKUP($E604,$D$6:$AN$1139,3,)=0,0,(VLOOKUP($E604,$D$6:$AN$1139,Q$2,)/VLOOKUP($E604,$D$6:$AN$1139,3,))*$F604)</f>
        <v>0</v>
      </c>
      <c r="R604" s="77">
        <f>IF(VLOOKUP($E604,$D$6:$AN$1139,3,)=0,0,(VLOOKUP($E604,$D$6:$AN$1139,R$2,)/VLOOKUP($E604,$D$6:$AN$1139,3,))*$F604)</f>
        <v>0</v>
      </c>
      <c r="S604" s="77">
        <f>IF(VLOOKUP($E604,$D$6:$AN$1139,3,)=0,0,(VLOOKUP($E604,$D$6:$AN$1139,S$2,)/VLOOKUP($E604,$D$6:$AN$1139,3,))*$F604)</f>
        <v>0</v>
      </c>
      <c r="T604" s="77">
        <f>IF(VLOOKUP($E604,$D$6:$AN$1139,3,)=0,0,(VLOOKUP($E604,$D$6:$AN$1139,T$2,)/VLOOKUP($E604,$D$6:$AN$1139,3,))*$F604)</f>
        <v>0</v>
      </c>
      <c r="U604" s="77">
        <f>IF(VLOOKUP($E604,$D$6:$AN$1139,3,)=0,0,(VLOOKUP($E604,$D$6:$AN$1139,U$2,)/VLOOKUP($E604,$D$6:$AN$1139,3,))*$F604)</f>
        <v>0</v>
      </c>
      <c r="V604" s="77">
        <f>IF(VLOOKUP($E604,$D$6:$AN$1139,3,)=0,0,(VLOOKUP($E604,$D$6:$AN$1139,V$2,)/VLOOKUP($E604,$D$6:$AN$1139,3,))*$F604)</f>
        <v>0</v>
      </c>
      <c r="W604" s="77">
        <f>IF(VLOOKUP($E604,$D$6:$AN$1139,3,)=0,0,(VLOOKUP($E604,$D$6:$AN$1139,W$2,)/VLOOKUP($E604,$D$6:$AN$1139,3,))*$F604)</f>
        <v>0</v>
      </c>
      <c r="X604" s="63">
        <f>IF(VLOOKUP($E604,$D$6:$AN$1139,3,)=0,0,(VLOOKUP($E604,$D$6:$AN$1139,X$2,)/VLOOKUP($E604,$D$6:$AN$1139,3,))*$F604)</f>
        <v>0</v>
      </c>
      <c r="Y604" s="63">
        <f>IF(VLOOKUP($E604,$D$6:$AN$1139,3,)=0,0,(VLOOKUP($E604,$D$6:$AN$1139,Y$2,)/VLOOKUP($E604,$D$6:$AN$1139,3,))*$F604)</f>
        <v>0</v>
      </c>
      <c r="Z604" s="63">
        <f>IF(VLOOKUP($E604,$D$6:$AN$1139,3,)=0,0,(VLOOKUP($E604,$D$6:$AN$1139,Z$2,)/VLOOKUP($E604,$D$6:$AN$1139,3,))*$F604)</f>
        <v>0</v>
      </c>
      <c r="AA604" s="65">
        <f t="shared" ref="AA604:AA609" si="110">SUM(G604:Z604)</f>
        <v>0</v>
      </c>
      <c r="AB604" s="59" t="str">
        <f t="shared" ref="AB604:AB609" si="111">IF(ABS(F604-AA604)&lt;0.01,"ok","err")</f>
        <v>ok</v>
      </c>
    </row>
    <row r="605" spans="1:28">
      <c r="A605" s="69" t="s">
        <v>630</v>
      </c>
      <c r="C605" s="61" t="s">
        <v>1098</v>
      </c>
      <c r="D605" s="61" t="s">
        <v>580</v>
      </c>
      <c r="E605" s="61" t="s">
        <v>133</v>
      </c>
      <c r="F605" s="80">
        <f>VLOOKUP(C605,'Functional Assignment'!$C$2:$AP$778,'Functional Assignment'!$T$2,)</f>
        <v>0</v>
      </c>
      <c r="G605" s="80">
        <f>IF(VLOOKUP($E605,$D$6:$AN$1139,3,)=0,0,(VLOOKUP($E605,$D$6:$AN$1139,G$2,)/VLOOKUP($E605,$D$6:$AN$1139,3,))*$F605)</f>
        <v>0</v>
      </c>
      <c r="H605" s="80">
        <f>IF(VLOOKUP($E605,$D$6:$AN$1139,3,)=0,0,(VLOOKUP($E605,$D$6:$AN$1139,H$2,)/VLOOKUP($E605,$D$6:$AN$1139,3,))*$F605)</f>
        <v>0</v>
      </c>
      <c r="I605" s="80">
        <f>IF(VLOOKUP($E605,$D$6:$AN$1139,3,)=0,0,(VLOOKUP($E605,$D$6:$AN$1139,I$2,)/VLOOKUP($E605,$D$6:$AN$1139,3,))*$F605)</f>
        <v>0</v>
      </c>
      <c r="J605" s="80">
        <f>IF(VLOOKUP($E605,$D$6:$AN$1139,3,)=0,0,(VLOOKUP($E605,$D$6:$AN$1139,J$2,)/VLOOKUP($E605,$D$6:$AN$1139,3,))*$F605)</f>
        <v>0</v>
      </c>
      <c r="K605" s="80">
        <f>IF(VLOOKUP($E605,$D$6:$AN$1139,3,)=0,0,(VLOOKUP($E605,$D$6:$AN$1139,K$2,)/VLOOKUP($E605,$D$6:$AN$1139,3,))*$F605)</f>
        <v>0</v>
      </c>
      <c r="L605" s="80">
        <f>IF(VLOOKUP($E605,$D$6:$AN$1139,3,)=0,0,(VLOOKUP($E605,$D$6:$AN$1139,L$2,)/VLOOKUP($E605,$D$6:$AN$1139,3,))*$F605)</f>
        <v>0</v>
      </c>
      <c r="M605" s="80">
        <f>IF(VLOOKUP($E605,$D$6:$AN$1139,3,)=0,0,(VLOOKUP($E605,$D$6:$AN$1139,M$2,)/VLOOKUP($E605,$D$6:$AN$1139,3,))*$F605)</f>
        <v>0</v>
      </c>
      <c r="N605" s="80">
        <f>IF(VLOOKUP($E605,$D$6:$AN$1139,3,)=0,0,(VLOOKUP($E605,$D$6:$AN$1139,N$2,)/VLOOKUP($E605,$D$6:$AN$1139,3,))*$F605)</f>
        <v>0</v>
      </c>
      <c r="O605" s="80">
        <f>IF(VLOOKUP($E605,$D$6:$AN$1139,3,)=0,0,(VLOOKUP($E605,$D$6:$AN$1139,O$2,)/VLOOKUP($E605,$D$6:$AN$1139,3,))*$F605)</f>
        <v>0</v>
      </c>
      <c r="P605" s="80">
        <f>IF(VLOOKUP($E605,$D$6:$AN$1139,3,)=0,0,(VLOOKUP($E605,$D$6:$AN$1139,P$2,)/VLOOKUP($E605,$D$6:$AN$1139,3,))*$F605)</f>
        <v>0</v>
      </c>
      <c r="Q605" s="80">
        <f>IF(VLOOKUP($E605,$D$6:$AN$1139,3,)=0,0,(VLOOKUP($E605,$D$6:$AN$1139,Q$2,)/VLOOKUP($E605,$D$6:$AN$1139,3,))*$F605)</f>
        <v>0</v>
      </c>
      <c r="R605" s="80">
        <f>IF(VLOOKUP($E605,$D$6:$AN$1139,3,)=0,0,(VLOOKUP($E605,$D$6:$AN$1139,R$2,)/VLOOKUP($E605,$D$6:$AN$1139,3,))*$F605)</f>
        <v>0</v>
      </c>
      <c r="S605" s="80">
        <f>IF(VLOOKUP($E605,$D$6:$AN$1139,3,)=0,0,(VLOOKUP($E605,$D$6:$AN$1139,S$2,)/VLOOKUP($E605,$D$6:$AN$1139,3,))*$F605)</f>
        <v>0</v>
      </c>
      <c r="T605" s="80">
        <f>IF(VLOOKUP($E605,$D$6:$AN$1139,3,)=0,0,(VLOOKUP($E605,$D$6:$AN$1139,T$2,)/VLOOKUP($E605,$D$6:$AN$1139,3,))*$F605)</f>
        <v>0</v>
      </c>
      <c r="U605" s="80">
        <f>IF(VLOOKUP($E605,$D$6:$AN$1139,3,)=0,0,(VLOOKUP($E605,$D$6:$AN$1139,U$2,)/VLOOKUP($E605,$D$6:$AN$1139,3,))*$F605)</f>
        <v>0</v>
      </c>
      <c r="V605" s="80">
        <f>IF(VLOOKUP($E605,$D$6:$AN$1139,3,)=0,0,(VLOOKUP($E605,$D$6:$AN$1139,V$2,)/VLOOKUP($E605,$D$6:$AN$1139,3,))*$F605)</f>
        <v>0</v>
      </c>
      <c r="W605" s="80">
        <f>IF(VLOOKUP($E605,$D$6:$AN$1139,3,)=0,0,(VLOOKUP($E605,$D$6:$AN$1139,W$2,)/VLOOKUP($E605,$D$6:$AN$1139,3,))*$F605)</f>
        <v>0</v>
      </c>
      <c r="X605" s="64">
        <f>IF(VLOOKUP($E605,$D$6:$AN$1139,3,)=0,0,(VLOOKUP($E605,$D$6:$AN$1139,X$2,)/VLOOKUP($E605,$D$6:$AN$1139,3,))*$F605)</f>
        <v>0</v>
      </c>
      <c r="Y605" s="64">
        <f>IF(VLOOKUP($E605,$D$6:$AN$1139,3,)=0,0,(VLOOKUP($E605,$D$6:$AN$1139,Y$2,)/VLOOKUP($E605,$D$6:$AN$1139,3,))*$F605)</f>
        <v>0</v>
      </c>
      <c r="Z605" s="64">
        <f>IF(VLOOKUP($E605,$D$6:$AN$1139,3,)=0,0,(VLOOKUP($E605,$D$6:$AN$1139,Z$2,)/VLOOKUP($E605,$D$6:$AN$1139,3,))*$F605)</f>
        <v>0</v>
      </c>
      <c r="AA605" s="64">
        <f t="shared" si="110"/>
        <v>0</v>
      </c>
      <c r="AB605" s="59" t="str">
        <f t="shared" si="111"/>
        <v>ok</v>
      </c>
    </row>
    <row r="606" spans="1:28">
      <c r="A606" s="69" t="s">
        <v>631</v>
      </c>
      <c r="C606" s="61" t="s">
        <v>1098</v>
      </c>
      <c r="D606" s="61" t="s">
        <v>581</v>
      </c>
      <c r="E606" s="61" t="s">
        <v>707</v>
      </c>
      <c r="F606" s="80">
        <f>VLOOKUP(C606,'Functional Assignment'!$C$2:$AP$778,'Functional Assignment'!$U$2,)</f>
        <v>0</v>
      </c>
      <c r="G606" s="80">
        <f>IF(VLOOKUP($E606,$D$6:$AN$1139,3,)=0,0,(VLOOKUP($E606,$D$6:$AN$1139,G$2,)/VLOOKUP($E606,$D$6:$AN$1139,3,))*$F606)</f>
        <v>0</v>
      </c>
      <c r="H606" s="80">
        <f>IF(VLOOKUP($E606,$D$6:$AN$1139,3,)=0,0,(VLOOKUP($E606,$D$6:$AN$1139,H$2,)/VLOOKUP($E606,$D$6:$AN$1139,3,))*$F606)</f>
        <v>0</v>
      </c>
      <c r="I606" s="80">
        <f>IF(VLOOKUP($E606,$D$6:$AN$1139,3,)=0,0,(VLOOKUP($E606,$D$6:$AN$1139,I$2,)/VLOOKUP($E606,$D$6:$AN$1139,3,))*$F606)</f>
        <v>0</v>
      </c>
      <c r="J606" s="80">
        <f>IF(VLOOKUP($E606,$D$6:$AN$1139,3,)=0,0,(VLOOKUP($E606,$D$6:$AN$1139,J$2,)/VLOOKUP($E606,$D$6:$AN$1139,3,))*$F606)</f>
        <v>0</v>
      </c>
      <c r="K606" s="80">
        <f>IF(VLOOKUP($E606,$D$6:$AN$1139,3,)=0,0,(VLOOKUP($E606,$D$6:$AN$1139,K$2,)/VLOOKUP($E606,$D$6:$AN$1139,3,))*$F606)</f>
        <v>0</v>
      </c>
      <c r="L606" s="80">
        <f>IF(VLOOKUP($E606,$D$6:$AN$1139,3,)=0,0,(VLOOKUP($E606,$D$6:$AN$1139,L$2,)/VLOOKUP($E606,$D$6:$AN$1139,3,))*$F606)</f>
        <v>0</v>
      </c>
      <c r="M606" s="80">
        <f>IF(VLOOKUP($E606,$D$6:$AN$1139,3,)=0,0,(VLOOKUP($E606,$D$6:$AN$1139,M$2,)/VLOOKUP($E606,$D$6:$AN$1139,3,))*$F606)</f>
        <v>0</v>
      </c>
      <c r="N606" s="80">
        <f>IF(VLOOKUP($E606,$D$6:$AN$1139,3,)=0,0,(VLOOKUP($E606,$D$6:$AN$1139,N$2,)/VLOOKUP($E606,$D$6:$AN$1139,3,))*$F606)</f>
        <v>0</v>
      </c>
      <c r="O606" s="80">
        <f>IF(VLOOKUP($E606,$D$6:$AN$1139,3,)=0,0,(VLOOKUP($E606,$D$6:$AN$1139,O$2,)/VLOOKUP($E606,$D$6:$AN$1139,3,))*$F606)</f>
        <v>0</v>
      </c>
      <c r="P606" s="80">
        <f>IF(VLOOKUP($E606,$D$6:$AN$1139,3,)=0,0,(VLOOKUP($E606,$D$6:$AN$1139,P$2,)/VLOOKUP($E606,$D$6:$AN$1139,3,))*$F606)</f>
        <v>0</v>
      </c>
      <c r="Q606" s="80">
        <f>IF(VLOOKUP($E606,$D$6:$AN$1139,3,)=0,0,(VLOOKUP($E606,$D$6:$AN$1139,Q$2,)/VLOOKUP($E606,$D$6:$AN$1139,3,))*$F606)</f>
        <v>0</v>
      </c>
      <c r="R606" s="80">
        <f>IF(VLOOKUP($E606,$D$6:$AN$1139,3,)=0,0,(VLOOKUP($E606,$D$6:$AN$1139,R$2,)/VLOOKUP($E606,$D$6:$AN$1139,3,))*$F606)</f>
        <v>0</v>
      </c>
      <c r="S606" s="80">
        <f>IF(VLOOKUP($E606,$D$6:$AN$1139,3,)=0,0,(VLOOKUP($E606,$D$6:$AN$1139,S$2,)/VLOOKUP($E606,$D$6:$AN$1139,3,))*$F606)</f>
        <v>0</v>
      </c>
      <c r="T606" s="80">
        <f>IF(VLOOKUP($E606,$D$6:$AN$1139,3,)=0,0,(VLOOKUP($E606,$D$6:$AN$1139,T$2,)/VLOOKUP($E606,$D$6:$AN$1139,3,))*$F606)</f>
        <v>0</v>
      </c>
      <c r="U606" s="80">
        <f>IF(VLOOKUP($E606,$D$6:$AN$1139,3,)=0,0,(VLOOKUP($E606,$D$6:$AN$1139,U$2,)/VLOOKUP($E606,$D$6:$AN$1139,3,))*$F606)</f>
        <v>0</v>
      </c>
      <c r="V606" s="80">
        <f>IF(VLOOKUP($E606,$D$6:$AN$1139,3,)=0,0,(VLOOKUP($E606,$D$6:$AN$1139,V$2,)/VLOOKUP($E606,$D$6:$AN$1139,3,))*$F606)</f>
        <v>0</v>
      </c>
      <c r="W606" s="80">
        <f>IF(VLOOKUP($E606,$D$6:$AN$1139,3,)=0,0,(VLOOKUP($E606,$D$6:$AN$1139,W$2,)/VLOOKUP($E606,$D$6:$AN$1139,3,))*$F606)</f>
        <v>0</v>
      </c>
      <c r="X606" s="64">
        <f>IF(VLOOKUP($E606,$D$6:$AN$1139,3,)=0,0,(VLOOKUP($E606,$D$6:$AN$1139,X$2,)/VLOOKUP($E606,$D$6:$AN$1139,3,))*$F606)</f>
        <v>0</v>
      </c>
      <c r="Y606" s="64">
        <f>IF(VLOOKUP($E606,$D$6:$AN$1139,3,)=0,0,(VLOOKUP($E606,$D$6:$AN$1139,Y$2,)/VLOOKUP($E606,$D$6:$AN$1139,3,))*$F606)</f>
        <v>0</v>
      </c>
      <c r="Z606" s="64">
        <f>IF(VLOOKUP($E606,$D$6:$AN$1139,3,)=0,0,(VLOOKUP($E606,$D$6:$AN$1139,Z$2,)/VLOOKUP($E606,$D$6:$AN$1139,3,))*$F606)</f>
        <v>0</v>
      </c>
      <c r="AA606" s="64">
        <f t="shared" si="110"/>
        <v>0</v>
      </c>
      <c r="AB606" s="59" t="str">
        <f t="shared" si="111"/>
        <v>ok</v>
      </c>
    </row>
    <row r="607" spans="1:28">
      <c r="A607" s="69" t="s">
        <v>632</v>
      </c>
      <c r="C607" s="61" t="s">
        <v>1098</v>
      </c>
      <c r="D607" s="61" t="s">
        <v>582</v>
      </c>
      <c r="E607" s="61" t="s">
        <v>685</v>
      </c>
      <c r="F607" s="80">
        <f>VLOOKUP(C607,'Functional Assignment'!$C$2:$AP$778,'Functional Assignment'!$V$2,)</f>
        <v>0</v>
      </c>
      <c r="G607" s="80">
        <f>IF(VLOOKUP($E607,$D$6:$AN$1139,3,)=0,0,(VLOOKUP($E607,$D$6:$AN$1139,G$2,)/VLOOKUP($E607,$D$6:$AN$1139,3,))*$F607)</f>
        <v>0</v>
      </c>
      <c r="H607" s="80">
        <f>IF(VLOOKUP($E607,$D$6:$AN$1139,3,)=0,0,(VLOOKUP($E607,$D$6:$AN$1139,H$2,)/VLOOKUP($E607,$D$6:$AN$1139,3,))*$F607)</f>
        <v>0</v>
      </c>
      <c r="I607" s="80">
        <f>IF(VLOOKUP($E607,$D$6:$AN$1139,3,)=0,0,(VLOOKUP($E607,$D$6:$AN$1139,I$2,)/VLOOKUP($E607,$D$6:$AN$1139,3,))*$F607)</f>
        <v>0</v>
      </c>
      <c r="J607" s="80">
        <f>IF(VLOOKUP($E607,$D$6:$AN$1139,3,)=0,0,(VLOOKUP($E607,$D$6:$AN$1139,J$2,)/VLOOKUP($E607,$D$6:$AN$1139,3,))*$F607)</f>
        <v>0</v>
      </c>
      <c r="K607" s="80">
        <f>IF(VLOOKUP($E607,$D$6:$AN$1139,3,)=0,0,(VLOOKUP($E607,$D$6:$AN$1139,K$2,)/VLOOKUP($E607,$D$6:$AN$1139,3,))*$F607)</f>
        <v>0</v>
      </c>
      <c r="L607" s="80">
        <f>IF(VLOOKUP($E607,$D$6:$AN$1139,3,)=0,0,(VLOOKUP($E607,$D$6:$AN$1139,L$2,)/VLOOKUP($E607,$D$6:$AN$1139,3,))*$F607)</f>
        <v>0</v>
      </c>
      <c r="M607" s="80">
        <f>IF(VLOOKUP($E607,$D$6:$AN$1139,3,)=0,0,(VLOOKUP($E607,$D$6:$AN$1139,M$2,)/VLOOKUP($E607,$D$6:$AN$1139,3,))*$F607)</f>
        <v>0</v>
      </c>
      <c r="N607" s="80">
        <f>IF(VLOOKUP($E607,$D$6:$AN$1139,3,)=0,0,(VLOOKUP($E607,$D$6:$AN$1139,N$2,)/VLOOKUP($E607,$D$6:$AN$1139,3,))*$F607)</f>
        <v>0</v>
      </c>
      <c r="O607" s="80">
        <f>IF(VLOOKUP($E607,$D$6:$AN$1139,3,)=0,0,(VLOOKUP($E607,$D$6:$AN$1139,O$2,)/VLOOKUP($E607,$D$6:$AN$1139,3,))*$F607)</f>
        <v>0</v>
      </c>
      <c r="P607" s="80">
        <f>IF(VLOOKUP($E607,$D$6:$AN$1139,3,)=0,0,(VLOOKUP($E607,$D$6:$AN$1139,P$2,)/VLOOKUP($E607,$D$6:$AN$1139,3,))*$F607)</f>
        <v>0</v>
      </c>
      <c r="Q607" s="80">
        <f>IF(VLOOKUP($E607,$D$6:$AN$1139,3,)=0,0,(VLOOKUP($E607,$D$6:$AN$1139,Q$2,)/VLOOKUP($E607,$D$6:$AN$1139,3,))*$F607)</f>
        <v>0</v>
      </c>
      <c r="R607" s="80">
        <f>IF(VLOOKUP($E607,$D$6:$AN$1139,3,)=0,0,(VLOOKUP($E607,$D$6:$AN$1139,R$2,)/VLOOKUP($E607,$D$6:$AN$1139,3,))*$F607)</f>
        <v>0</v>
      </c>
      <c r="S607" s="80">
        <f>IF(VLOOKUP($E607,$D$6:$AN$1139,3,)=0,0,(VLOOKUP($E607,$D$6:$AN$1139,S$2,)/VLOOKUP($E607,$D$6:$AN$1139,3,))*$F607)</f>
        <v>0</v>
      </c>
      <c r="T607" s="80">
        <f>IF(VLOOKUP($E607,$D$6:$AN$1139,3,)=0,0,(VLOOKUP($E607,$D$6:$AN$1139,T$2,)/VLOOKUP($E607,$D$6:$AN$1139,3,))*$F607)</f>
        <v>0</v>
      </c>
      <c r="U607" s="80">
        <f>IF(VLOOKUP($E607,$D$6:$AN$1139,3,)=0,0,(VLOOKUP($E607,$D$6:$AN$1139,U$2,)/VLOOKUP($E607,$D$6:$AN$1139,3,))*$F607)</f>
        <v>0</v>
      </c>
      <c r="V607" s="80">
        <f>IF(VLOOKUP($E607,$D$6:$AN$1139,3,)=0,0,(VLOOKUP($E607,$D$6:$AN$1139,V$2,)/VLOOKUP($E607,$D$6:$AN$1139,3,))*$F607)</f>
        <v>0</v>
      </c>
      <c r="W607" s="80">
        <f>IF(VLOOKUP($E607,$D$6:$AN$1139,3,)=0,0,(VLOOKUP($E607,$D$6:$AN$1139,W$2,)/VLOOKUP($E607,$D$6:$AN$1139,3,))*$F607)</f>
        <v>0</v>
      </c>
      <c r="X607" s="64">
        <f>IF(VLOOKUP($E607,$D$6:$AN$1139,3,)=0,0,(VLOOKUP($E607,$D$6:$AN$1139,X$2,)/VLOOKUP($E607,$D$6:$AN$1139,3,))*$F607)</f>
        <v>0</v>
      </c>
      <c r="Y607" s="64">
        <f>IF(VLOOKUP($E607,$D$6:$AN$1139,3,)=0,0,(VLOOKUP($E607,$D$6:$AN$1139,Y$2,)/VLOOKUP($E607,$D$6:$AN$1139,3,))*$F607)</f>
        <v>0</v>
      </c>
      <c r="Z607" s="64">
        <f>IF(VLOOKUP($E607,$D$6:$AN$1139,3,)=0,0,(VLOOKUP($E607,$D$6:$AN$1139,Z$2,)/VLOOKUP($E607,$D$6:$AN$1139,3,))*$F607)</f>
        <v>0</v>
      </c>
      <c r="AA607" s="64">
        <f t="shared" si="110"/>
        <v>0</v>
      </c>
      <c r="AB607" s="59" t="str">
        <f t="shared" si="111"/>
        <v>ok</v>
      </c>
    </row>
    <row r="608" spans="1:28">
      <c r="A608" s="69" t="s">
        <v>633</v>
      </c>
      <c r="C608" s="61" t="s">
        <v>1098</v>
      </c>
      <c r="D608" s="61" t="s">
        <v>583</v>
      </c>
      <c r="E608" s="61" t="s">
        <v>706</v>
      </c>
      <c r="F608" s="80">
        <f>VLOOKUP(C608,'Functional Assignment'!$C$2:$AP$778,'Functional Assignment'!$W$2,)</f>
        <v>0</v>
      </c>
      <c r="G608" s="80">
        <f>IF(VLOOKUP($E608,$D$6:$AN$1139,3,)=0,0,(VLOOKUP($E608,$D$6:$AN$1139,G$2,)/VLOOKUP($E608,$D$6:$AN$1139,3,))*$F608)</f>
        <v>0</v>
      </c>
      <c r="H608" s="80">
        <f>IF(VLOOKUP($E608,$D$6:$AN$1139,3,)=0,0,(VLOOKUP($E608,$D$6:$AN$1139,H$2,)/VLOOKUP($E608,$D$6:$AN$1139,3,))*$F608)</f>
        <v>0</v>
      </c>
      <c r="I608" s="80">
        <f>IF(VLOOKUP($E608,$D$6:$AN$1139,3,)=0,0,(VLOOKUP($E608,$D$6:$AN$1139,I$2,)/VLOOKUP($E608,$D$6:$AN$1139,3,))*$F608)</f>
        <v>0</v>
      </c>
      <c r="J608" s="80">
        <f>IF(VLOOKUP($E608,$D$6:$AN$1139,3,)=0,0,(VLOOKUP($E608,$D$6:$AN$1139,J$2,)/VLOOKUP($E608,$D$6:$AN$1139,3,))*$F608)</f>
        <v>0</v>
      </c>
      <c r="K608" s="80">
        <f>IF(VLOOKUP($E608,$D$6:$AN$1139,3,)=0,0,(VLOOKUP($E608,$D$6:$AN$1139,K$2,)/VLOOKUP($E608,$D$6:$AN$1139,3,))*$F608)</f>
        <v>0</v>
      </c>
      <c r="L608" s="80">
        <f>IF(VLOOKUP($E608,$D$6:$AN$1139,3,)=0,0,(VLOOKUP($E608,$D$6:$AN$1139,L$2,)/VLOOKUP($E608,$D$6:$AN$1139,3,))*$F608)</f>
        <v>0</v>
      </c>
      <c r="M608" s="80">
        <f>IF(VLOOKUP($E608,$D$6:$AN$1139,3,)=0,0,(VLOOKUP($E608,$D$6:$AN$1139,M$2,)/VLOOKUP($E608,$D$6:$AN$1139,3,))*$F608)</f>
        <v>0</v>
      </c>
      <c r="N608" s="80">
        <f>IF(VLOOKUP($E608,$D$6:$AN$1139,3,)=0,0,(VLOOKUP($E608,$D$6:$AN$1139,N$2,)/VLOOKUP($E608,$D$6:$AN$1139,3,))*$F608)</f>
        <v>0</v>
      </c>
      <c r="O608" s="80">
        <f>IF(VLOOKUP($E608,$D$6:$AN$1139,3,)=0,0,(VLOOKUP($E608,$D$6:$AN$1139,O$2,)/VLOOKUP($E608,$D$6:$AN$1139,3,))*$F608)</f>
        <v>0</v>
      </c>
      <c r="P608" s="80">
        <f>IF(VLOOKUP($E608,$D$6:$AN$1139,3,)=0,0,(VLOOKUP($E608,$D$6:$AN$1139,P$2,)/VLOOKUP($E608,$D$6:$AN$1139,3,))*$F608)</f>
        <v>0</v>
      </c>
      <c r="Q608" s="80">
        <f>IF(VLOOKUP($E608,$D$6:$AN$1139,3,)=0,0,(VLOOKUP($E608,$D$6:$AN$1139,Q$2,)/VLOOKUP($E608,$D$6:$AN$1139,3,))*$F608)</f>
        <v>0</v>
      </c>
      <c r="R608" s="80">
        <f>IF(VLOOKUP($E608,$D$6:$AN$1139,3,)=0,0,(VLOOKUP($E608,$D$6:$AN$1139,R$2,)/VLOOKUP($E608,$D$6:$AN$1139,3,))*$F608)</f>
        <v>0</v>
      </c>
      <c r="S608" s="80">
        <f>IF(VLOOKUP($E608,$D$6:$AN$1139,3,)=0,0,(VLOOKUP($E608,$D$6:$AN$1139,S$2,)/VLOOKUP($E608,$D$6:$AN$1139,3,))*$F608)</f>
        <v>0</v>
      </c>
      <c r="T608" s="80">
        <f>IF(VLOOKUP($E608,$D$6:$AN$1139,3,)=0,0,(VLOOKUP($E608,$D$6:$AN$1139,T$2,)/VLOOKUP($E608,$D$6:$AN$1139,3,))*$F608)</f>
        <v>0</v>
      </c>
      <c r="U608" s="80">
        <f>IF(VLOOKUP($E608,$D$6:$AN$1139,3,)=0,0,(VLOOKUP($E608,$D$6:$AN$1139,U$2,)/VLOOKUP($E608,$D$6:$AN$1139,3,))*$F608)</f>
        <v>0</v>
      </c>
      <c r="V608" s="80">
        <f>IF(VLOOKUP($E608,$D$6:$AN$1139,3,)=0,0,(VLOOKUP($E608,$D$6:$AN$1139,V$2,)/VLOOKUP($E608,$D$6:$AN$1139,3,))*$F608)</f>
        <v>0</v>
      </c>
      <c r="W608" s="80">
        <f>IF(VLOOKUP($E608,$D$6:$AN$1139,3,)=0,0,(VLOOKUP($E608,$D$6:$AN$1139,W$2,)/VLOOKUP($E608,$D$6:$AN$1139,3,))*$F608)</f>
        <v>0</v>
      </c>
      <c r="X608" s="64">
        <f>IF(VLOOKUP($E608,$D$6:$AN$1139,3,)=0,0,(VLOOKUP($E608,$D$6:$AN$1139,X$2,)/VLOOKUP($E608,$D$6:$AN$1139,3,))*$F608)</f>
        <v>0</v>
      </c>
      <c r="Y608" s="64">
        <f>IF(VLOOKUP($E608,$D$6:$AN$1139,3,)=0,0,(VLOOKUP($E608,$D$6:$AN$1139,Y$2,)/VLOOKUP($E608,$D$6:$AN$1139,3,))*$F608)</f>
        <v>0</v>
      </c>
      <c r="Z608" s="64">
        <f>IF(VLOOKUP($E608,$D$6:$AN$1139,3,)=0,0,(VLOOKUP($E608,$D$6:$AN$1139,Z$2,)/VLOOKUP($E608,$D$6:$AN$1139,3,))*$F608)</f>
        <v>0</v>
      </c>
      <c r="AA608" s="64">
        <f t="shared" si="110"/>
        <v>0</v>
      </c>
      <c r="AB608" s="59" t="str">
        <f t="shared" si="111"/>
        <v>ok</v>
      </c>
    </row>
    <row r="609" spans="1:28">
      <c r="A609" s="61" t="s">
        <v>383</v>
      </c>
      <c r="D609" s="61" t="s">
        <v>584</v>
      </c>
      <c r="F609" s="77">
        <f>SUM(F604:F608)</f>
        <v>0</v>
      </c>
      <c r="G609" s="77">
        <f t="shared" ref="G609:W609" si="112">SUM(G604:G608)</f>
        <v>0</v>
      </c>
      <c r="H609" s="77">
        <f t="shared" si="112"/>
        <v>0</v>
      </c>
      <c r="I609" s="77">
        <f t="shared" si="112"/>
        <v>0</v>
      </c>
      <c r="J609" s="77">
        <f t="shared" si="112"/>
        <v>0</v>
      </c>
      <c r="K609" s="77">
        <f t="shared" si="112"/>
        <v>0</v>
      </c>
      <c r="L609" s="77">
        <f t="shared" si="112"/>
        <v>0</v>
      </c>
      <c r="M609" s="77">
        <f t="shared" si="112"/>
        <v>0</v>
      </c>
      <c r="N609" s="77">
        <f t="shared" si="112"/>
        <v>0</v>
      </c>
      <c r="O609" s="77">
        <f>SUM(O604:O608)</f>
        <v>0</v>
      </c>
      <c r="P609" s="77">
        <f t="shared" si="112"/>
        <v>0</v>
      </c>
      <c r="Q609" s="77">
        <f t="shared" si="112"/>
        <v>0</v>
      </c>
      <c r="R609" s="77">
        <f t="shared" si="112"/>
        <v>0</v>
      </c>
      <c r="S609" s="77">
        <f t="shared" si="112"/>
        <v>0</v>
      </c>
      <c r="T609" s="77">
        <f t="shared" si="112"/>
        <v>0</v>
      </c>
      <c r="U609" s="77">
        <f t="shared" si="112"/>
        <v>0</v>
      </c>
      <c r="V609" s="77">
        <f t="shared" si="112"/>
        <v>0</v>
      </c>
      <c r="W609" s="77">
        <f t="shared" si="112"/>
        <v>0</v>
      </c>
      <c r="X609" s="63">
        <f>SUM(X604:X608)</f>
        <v>0</v>
      </c>
      <c r="Y609" s="63">
        <f>SUM(Y604:Y608)</f>
        <v>0</v>
      </c>
      <c r="Z609" s="63">
        <f>SUM(Z604:Z608)</f>
        <v>0</v>
      </c>
      <c r="AA609" s="65">
        <f t="shared" si="110"/>
        <v>0</v>
      </c>
      <c r="AB609" s="59" t="str">
        <f t="shared" si="111"/>
        <v>ok</v>
      </c>
    </row>
    <row r="610" spans="1:28">
      <c r="F610" s="80"/>
    </row>
    <row r="611" spans="1:28" ht="15">
      <c r="A611" s="66" t="s">
        <v>640</v>
      </c>
      <c r="F611" s="80"/>
    </row>
    <row r="612" spans="1:28">
      <c r="A612" s="69" t="s">
        <v>1113</v>
      </c>
      <c r="C612" s="61" t="s">
        <v>1098</v>
      </c>
      <c r="D612" s="61" t="s">
        <v>585</v>
      </c>
      <c r="E612" s="61" t="s">
        <v>1379</v>
      </c>
      <c r="F612" s="77">
        <f>VLOOKUP(C612,'Functional Assignment'!$C$2:$AP$778,'Functional Assignment'!$X$2,)</f>
        <v>0</v>
      </c>
      <c r="G612" s="77">
        <f>IF(VLOOKUP($E612,$D$6:$AN$1139,3,)=0,0,(VLOOKUP($E612,$D$6:$AN$1139,G$2,)/VLOOKUP($E612,$D$6:$AN$1139,3,))*$F612)</f>
        <v>0</v>
      </c>
      <c r="H612" s="77">
        <f>IF(VLOOKUP($E612,$D$6:$AN$1139,3,)=0,0,(VLOOKUP($E612,$D$6:$AN$1139,H$2,)/VLOOKUP($E612,$D$6:$AN$1139,3,))*$F612)</f>
        <v>0</v>
      </c>
      <c r="I612" s="77">
        <f>IF(VLOOKUP($E612,$D$6:$AN$1139,3,)=0,0,(VLOOKUP($E612,$D$6:$AN$1139,I$2,)/VLOOKUP($E612,$D$6:$AN$1139,3,))*$F612)</f>
        <v>0</v>
      </c>
      <c r="J612" s="77">
        <f>IF(VLOOKUP($E612,$D$6:$AN$1139,3,)=0,0,(VLOOKUP($E612,$D$6:$AN$1139,J$2,)/VLOOKUP($E612,$D$6:$AN$1139,3,))*$F612)</f>
        <v>0</v>
      </c>
      <c r="K612" s="77">
        <f>IF(VLOOKUP($E612,$D$6:$AN$1139,3,)=0,0,(VLOOKUP($E612,$D$6:$AN$1139,K$2,)/VLOOKUP($E612,$D$6:$AN$1139,3,))*$F612)</f>
        <v>0</v>
      </c>
      <c r="L612" s="77">
        <f>IF(VLOOKUP($E612,$D$6:$AN$1139,3,)=0,0,(VLOOKUP($E612,$D$6:$AN$1139,L$2,)/VLOOKUP($E612,$D$6:$AN$1139,3,))*$F612)</f>
        <v>0</v>
      </c>
      <c r="M612" s="77">
        <f>IF(VLOOKUP($E612,$D$6:$AN$1139,3,)=0,0,(VLOOKUP($E612,$D$6:$AN$1139,M$2,)/VLOOKUP($E612,$D$6:$AN$1139,3,))*$F612)</f>
        <v>0</v>
      </c>
      <c r="N612" s="77">
        <f>IF(VLOOKUP($E612,$D$6:$AN$1139,3,)=0,0,(VLOOKUP($E612,$D$6:$AN$1139,N$2,)/VLOOKUP($E612,$D$6:$AN$1139,3,))*$F612)</f>
        <v>0</v>
      </c>
      <c r="O612" s="77">
        <f>IF(VLOOKUP($E612,$D$6:$AN$1139,3,)=0,0,(VLOOKUP($E612,$D$6:$AN$1139,O$2,)/VLOOKUP($E612,$D$6:$AN$1139,3,))*$F612)</f>
        <v>0</v>
      </c>
      <c r="P612" s="77">
        <f>IF(VLOOKUP($E612,$D$6:$AN$1139,3,)=0,0,(VLOOKUP($E612,$D$6:$AN$1139,P$2,)/VLOOKUP($E612,$D$6:$AN$1139,3,))*$F612)</f>
        <v>0</v>
      </c>
      <c r="Q612" s="77">
        <f>IF(VLOOKUP($E612,$D$6:$AN$1139,3,)=0,0,(VLOOKUP($E612,$D$6:$AN$1139,Q$2,)/VLOOKUP($E612,$D$6:$AN$1139,3,))*$F612)</f>
        <v>0</v>
      </c>
      <c r="R612" s="77">
        <f>IF(VLOOKUP($E612,$D$6:$AN$1139,3,)=0,0,(VLOOKUP($E612,$D$6:$AN$1139,R$2,)/VLOOKUP($E612,$D$6:$AN$1139,3,))*$F612)</f>
        <v>0</v>
      </c>
      <c r="S612" s="77">
        <f>IF(VLOOKUP($E612,$D$6:$AN$1139,3,)=0,0,(VLOOKUP($E612,$D$6:$AN$1139,S$2,)/VLOOKUP($E612,$D$6:$AN$1139,3,))*$F612)</f>
        <v>0</v>
      </c>
      <c r="T612" s="77">
        <f>IF(VLOOKUP($E612,$D$6:$AN$1139,3,)=0,0,(VLOOKUP($E612,$D$6:$AN$1139,T$2,)/VLOOKUP($E612,$D$6:$AN$1139,3,))*$F612)</f>
        <v>0</v>
      </c>
      <c r="U612" s="77">
        <f>IF(VLOOKUP($E612,$D$6:$AN$1139,3,)=0,0,(VLOOKUP($E612,$D$6:$AN$1139,U$2,)/VLOOKUP($E612,$D$6:$AN$1139,3,))*$F612)</f>
        <v>0</v>
      </c>
      <c r="V612" s="77">
        <f>IF(VLOOKUP($E612,$D$6:$AN$1139,3,)=0,0,(VLOOKUP($E612,$D$6:$AN$1139,V$2,)/VLOOKUP($E612,$D$6:$AN$1139,3,))*$F612)</f>
        <v>0</v>
      </c>
      <c r="W612" s="77">
        <f>IF(VLOOKUP($E612,$D$6:$AN$1139,3,)=0,0,(VLOOKUP($E612,$D$6:$AN$1139,W$2,)/VLOOKUP($E612,$D$6:$AN$1139,3,))*$F612)</f>
        <v>0</v>
      </c>
      <c r="X612" s="63">
        <f>IF(VLOOKUP($E612,$D$6:$AN$1139,3,)=0,0,(VLOOKUP($E612,$D$6:$AN$1139,X$2,)/VLOOKUP($E612,$D$6:$AN$1139,3,))*$F612)</f>
        <v>0</v>
      </c>
      <c r="Y612" s="63">
        <f>IF(VLOOKUP($E612,$D$6:$AN$1139,3,)=0,0,(VLOOKUP($E612,$D$6:$AN$1139,Y$2,)/VLOOKUP($E612,$D$6:$AN$1139,3,))*$F612)</f>
        <v>0</v>
      </c>
      <c r="Z612" s="63">
        <f>IF(VLOOKUP($E612,$D$6:$AN$1139,3,)=0,0,(VLOOKUP($E612,$D$6:$AN$1139,Z$2,)/VLOOKUP($E612,$D$6:$AN$1139,3,))*$F612)</f>
        <v>0</v>
      </c>
      <c r="AA612" s="65">
        <f>SUM(G612:Z612)</f>
        <v>0</v>
      </c>
      <c r="AB612" s="59" t="str">
        <f>IF(ABS(F612-AA612)&lt;0.01,"ok","err")</f>
        <v>ok</v>
      </c>
    </row>
    <row r="613" spans="1:28">
      <c r="A613" s="69" t="s">
        <v>1116</v>
      </c>
      <c r="C613" s="61" t="s">
        <v>1098</v>
      </c>
      <c r="D613" s="61" t="s">
        <v>586</v>
      </c>
      <c r="E613" s="61" t="s">
        <v>1377</v>
      </c>
      <c r="F613" s="80">
        <f>VLOOKUP(C613,'Functional Assignment'!$C$2:$AP$778,'Functional Assignment'!$Y$2,)</f>
        <v>0</v>
      </c>
      <c r="G613" s="80">
        <f>IF(VLOOKUP($E613,$D$6:$AN$1139,3,)=0,0,(VLOOKUP($E613,$D$6:$AN$1139,G$2,)/VLOOKUP($E613,$D$6:$AN$1139,3,))*$F613)</f>
        <v>0</v>
      </c>
      <c r="H613" s="80">
        <f>IF(VLOOKUP($E613,$D$6:$AN$1139,3,)=0,0,(VLOOKUP($E613,$D$6:$AN$1139,H$2,)/VLOOKUP($E613,$D$6:$AN$1139,3,))*$F613)</f>
        <v>0</v>
      </c>
      <c r="I613" s="80">
        <f>IF(VLOOKUP($E613,$D$6:$AN$1139,3,)=0,0,(VLOOKUP($E613,$D$6:$AN$1139,I$2,)/VLOOKUP($E613,$D$6:$AN$1139,3,))*$F613)</f>
        <v>0</v>
      </c>
      <c r="J613" s="80">
        <f>IF(VLOOKUP($E613,$D$6:$AN$1139,3,)=0,0,(VLOOKUP($E613,$D$6:$AN$1139,J$2,)/VLOOKUP($E613,$D$6:$AN$1139,3,))*$F613)</f>
        <v>0</v>
      </c>
      <c r="K613" s="80">
        <f>IF(VLOOKUP($E613,$D$6:$AN$1139,3,)=0,0,(VLOOKUP($E613,$D$6:$AN$1139,K$2,)/VLOOKUP($E613,$D$6:$AN$1139,3,))*$F613)</f>
        <v>0</v>
      </c>
      <c r="L613" s="80">
        <f>IF(VLOOKUP($E613,$D$6:$AN$1139,3,)=0,0,(VLOOKUP($E613,$D$6:$AN$1139,L$2,)/VLOOKUP($E613,$D$6:$AN$1139,3,))*$F613)</f>
        <v>0</v>
      </c>
      <c r="M613" s="80">
        <f>IF(VLOOKUP($E613,$D$6:$AN$1139,3,)=0,0,(VLOOKUP($E613,$D$6:$AN$1139,M$2,)/VLOOKUP($E613,$D$6:$AN$1139,3,))*$F613)</f>
        <v>0</v>
      </c>
      <c r="N613" s="80">
        <f>IF(VLOOKUP($E613,$D$6:$AN$1139,3,)=0,0,(VLOOKUP($E613,$D$6:$AN$1139,N$2,)/VLOOKUP($E613,$D$6:$AN$1139,3,))*$F613)</f>
        <v>0</v>
      </c>
      <c r="O613" s="80">
        <f>IF(VLOOKUP($E613,$D$6:$AN$1139,3,)=0,0,(VLOOKUP($E613,$D$6:$AN$1139,O$2,)/VLOOKUP($E613,$D$6:$AN$1139,3,))*$F613)</f>
        <v>0</v>
      </c>
      <c r="P613" s="80">
        <f>IF(VLOOKUP($E613,$D$6:$AN$1139,3,)=0,0,(VLOOKUP($E613,$D$6:$AN$1139,P$2,)/VLOOKUP($E613,$D$6:$AN$1139,3,))*$F613)</f>
        <v>0</v>
      </c>
      <c r="Q613" s="80">
        <f>IF(VLOOKUP($E613,$D$6:$AN$1139,3,)=0,0,(VLOOKUP($E613,$D$6:$AN$1139,Q$2,)/VLOOKUP($E613,$D$6:$AN$1139,3,))*$F613)</f>
        <v>0</v>
      </c>
      <c r="R613" s="80">
        <f>IF(VLOOKUP($E613,$D$6:$AN$1139,3,)=0,0,(VLOOKUP($E613,$D$6:$AN$1139,R$2,)/VLOOKUP($E613,$D$6:$AN$1139,3,))*$F613)</f>
        <v>0</v>
      </c>
      <c r="S613" s="80">
        <f>IF(VLOOKUP($E613,$D$6:$AN$1139,3,)=0,0,(VLOOKUP($E613,$D$6:$AN$1139,S$2,)/VLOOKUP($E613,$D$6:$AN$1139,3,))*$F613)</f>
        <v>0</v>
      </c>
      <c r="T613" s="80">
        <f>IF(VLOOKUP($E613,$D$6:$AN$1139,3,)=0,0,(VLOOKUP($E613,$D$6:$AN$1139,T$2,)/VLOOKUP($E613,$D$6:$AN$1139,3,))*$F613)</f>
        <v>0</v>
      </c>
      <c r="U613" s="80">
        <f>IF(VLOOKUP($E613,$D$6:$AN$1139,3,)=0,0,(VLOOKUP($E613,$D$6:$AN$1139,U$2,)/VLOOKUP($E613,$D$6:$AN$1139,3,))*$F613)</f>
        <v>0</v>
      </c>
      <c r="V613" s="80">
        <f>IF(VLOOKUP($E613,$D$6:$AN$1139,3,)=0,0,(VLOOKUP($E613,$D$6:$AN$1139,V$2,)/VLOOKUP($E613,$D$6:$AN$1139,3,))*$F613)</f>
        <v>0</v>
      </c>
      <c r="W613" s="80">
        <f>IF(VLOOKUP($E613,$D$6:$AN$1139,3,)=0,0,(VLOOKUP($E613,$D$6:$AN$1139,W$2,)/VLOOKUP($E613,$D$6:$AN$1139,3,))*$F613)</f>
        <v>0</v>
      </c>
      <c r="X613" s="64">
        <f>IF(VLOOKUP($E613,$D$6:$AN$1139,3,)=0,0,(VLOOKUP($E613,$D$6:$AN$1139,X$2,)/VLOOKUP($E613,$D$6:$AN$1139,3,))*$F613)</f>
        <v>0</v>
      </c>
      <c r="Y613" s="64">
        <f>IF(VLOOKUP($E613,$D$6:$AN$1139,3,)=0,0,(VLOOKUP($E613,$D$6:$AN$1139,Y$2,)/VLOOKUP($E613,$D$6:$AN$1139,3,))*$F613)</f>
        <v>0</v>
      </c>
      <c r="Z613" s="64">
        <f>IF(VLOOKUP($E613,$D$6:$AN$1139,3,)=0,0,(VLOOKUP($E613,$D$6:$AN$1139,Z$2,)/VLOOKUP($E613,$D$6:$AN$1139,3,))*$F613)</f>
        <v>0</v>
      </c>
      <c r="AA613" s="64">
        <f>SUM(G613:Z613)</f>
        <v>0</v>
      </c>
      <c r="AB613" s="59" t="str">
        <f>IF(ABS(F613-AA613)&lt;0.01,"ok","err")</f>
        <v>ok</v>
      </c>
    </row>
    <row r="614" spans="1:28">
      <c r="A614" s="61" t="s">
        <v>721</v>
      </c>
      <c r="D614" s="61" t="s">
        <v>587</v>
      </c>
      <c r="F614" s="77">
        <f>F612+F613</f>
        <v>0</v>
      </c>
      <c r="G614" s="77">
        <f t="shared" ref="G614:W614" si="113">G612+G613</f>
        <v>0</v>
      </c>
      <c r="H614" s="77">
        <f t="shared" si="113"/>
        <v>0</v>
      </c>
      <c r="I614" s="77">
        <f t="shared" si="113"/>
        <v>0</v>
      </c>
      <c r="J614" s="77">
        <f t="shared" si="113"/>
        <v>0</v>
      </c>
      <c r="K614" s="77">
        <f t="shared" si="113"/>
        <v>0</v>
      </c>
      <c r="L614" s="77">
        <f t="shared" si="113"/>
        <v>0</v>
      </c>
      <c r="M614" s="77">
        <f t="shared" si="113"/>
        <v>0</v>
      </c>
      <c r="N614" s="77">
        <f t="shared" si="113"/>
        <v>0</v>
      </c>
      <c r="O614" s="77">
        <f>O612+O613</f>
        <v>0</v>
      </c>
      <c r="P614" s="77">
        <f t="shared" si="113"/>
        <v>0</v>
      </c>
      <c r="Q614" s="77">
        <f t="shared" si="113"/>
        <v>0</v>
      </c>
      <c r="R614" s="77">
        <f t="shared" si="113"/>
        <v>0</v>
      </c>
      <c r="S614" s="77">
        <f t="shared" si="113"/>
        <v>0</v>
      </c>
      <c r="T614" s="77">
        <f t="shared" si="113"/>
        <v>0</v>
      </c>
      <c r="U614" s="77">
        <f t="shared" si="113"/>
        <v>0</v>
      </c>
      <c r="V614" s="77">
        <f t="shared" si="113"/>
        <v>0</v>
      </c>
      <c r="W614" s="77">
        <f t="shared" si="113"/>
        <v>0</v>
      </c>
      <c r="X614" s="63">
        <f>X612+X613</f>
        <v>0</v>
      </c>
      <c r="Y614" s="63">
        <f>Y612+Y613</f>
        <v>0</v>
      </c>
      <c r="Z614" s="63">
        <f>Z612+Z613</f>
        <v>0</v>
      </c>
      <c r="AA614" s="65">
        <f>SUM(G614:Z614)</f>
        <v>0</v>
      </c>
      <c r="AB614" s="59" t="str">
        <f>IF(ABS(F614-AA614)&lt;0.01,"ok","err")</f>
        <v>ok</v>
      </c>
    </row>
    <row r="615" spans="1:28">
      <c r="F615" s="80"/>
    </row>
    <row r="616" spans="1:28" ht="15">
      <c r="A616" s="66" t="s">
        <v>356</v>
      </c>
      <c r="F616" s="80"/>
    </row>
    <row r="617" spans="1:28">
      <c r="A617" s="69" t="s">
        <v>1116</v>
      </c>
      <c r="C617" s="61" t="s">
        <v>1098</v>
      </c>
      <c r="D617" s="61" t="s">
        <v>588</v>
      </c>
      <c r="E617" s="61" t="s">
        <v>1118</v>
      </c>
      <c r="F617" s="77">
        <f>VLOOKUP(C617,'Functional Assignment'!$C$2:$AP$778,'Functional Assignment'!$Z$2,)</f>
        <v>0</v>
      </c>
      <c r="G617" s="77">
        <f>IF(VLOOKUP($E617,$D$6:$AN$1139,3,)=0,0,(VLOOKUP($E617,$D$6:$AN$1139,G$2,)/VLOOKUP($E617,$D$6:$AN$1139,3,))*$F617)</f>
        <v>0</v>
      </c>
      <c r="H617" s="77">
        <f>IF(VLOOKUP($E617,$D$6:$AN$1139,3,)=0,0,(VLOOKUP($E617,$D$6:$AN$1139,H$2,)/VLOOKUP($E617,$D$6:$AN$1139,3,))*$F617)</f>
        <v>0</v>
      </c>
      <c r="I617" s="77">
        <f>IF(VLOOKUP($E617,$D$6:$AN$1139,3,)=0,0,(VLOOKUP($E617,$D$6:$AN$1139,I$2,)/VLOOKUP($E617,$D$6:$AN$1139,3,))*$F617)</f>
        <v>0</v>
      </c>
      <c r="J617" s="77">
        <f>IF(VLOOKUP($E617,$D$6:$AN$1139,3,)=0,0,(VLOOKUP($E617,$D$6:$AN$1139,J$2,)/VLOOKUP($E617,$D$6:$AN$1139,3,))*$F617)</f>
        <v>0</v>
      </c>
      <c r="K617" s="77">
        <f>IF(VLOOKUP($E617,$D$6:$AN$1139,3,)=0,0,(VLOOKUP($E617,$D$6:$AN$1139,K$2,)/VLOOKUP($E617,$D$6:$AN$1139,3,))*$F617)</f>
        <v>0</v>
      </c>
      <c r="L617" s="77">
        <f>IF(VLOOKUP($E617,$D$6:$AN$1139,3,)=0,0,(VLOOKUP($E617,$D$6:$AN$1139,L$2,)/VLOOKUP($E617,$D$6:$AN$1139,3,))*$F617)</f>
        <v>0</v>
      </c>
      <c r="M617" s="77">
        <f>IF(VLOOKUP($E617,$D$6:$AN$1139,3,)=0,0,(VLOOKUP($E617,$D$6:$AN$1139,M$2,)/VLOOKUP($E617,$D$6:$AN$1139,3,))*$F617)</f>
        <v>0</v>
      </c>
      <c r="N617" s="77">
        <f>IF(VLOOKUP($E617,$D$6:$AN$1139,3,)=0,0,(VLOOKUP($E617,$D$6:$AN$1139,N$2,)/VLOOKUP($E617,$D$6:$AN$1139,3,))*$F617)</f>
        <v>0</v>
      </c>
      <c r="O617" s="77">
        <f>IF(VLOOKUP($E617,$D$6:$AN$1139,3,)=0,0,(VLOOKUP($E617,$D$6:$AN$1139,O$2,)/VLOOKUP($E617,$D$6:$AN$1139,3,))*$F617)</f>
        <v>0</v>
      </c>
      <c r="P617" s="77">
        <f>IF(VLOOKUP($E617,$D$6:$AN$1139,3,)=0,0,(VLOOKUP($E617,$D$6:$AN$1139,P$2,)/VLOOKUP($E617,$D$6:$AN$1139,3,))*$F617)</f>
        <v>0</v>
      </c>
      <c r="Q617" s="77">
        <f>IF(VLOOKUP($E617,$D$6:$AN$1139,3,)=0,0,(VLOOKUP($E617,$D$6:$AN$1139,Q$2,)/VLOOKUP($E617,$D$6:$AN$1139,3,))*$F617)</f>
        <v>0</v>
      </c>
      <c r="R617" s="77">
        <f>IF(VLOOKUP($E617,$D$6:$AN$1139,3,)=0,0,(VLOOKUP($E617,$D$6:$AN$1139,R$2,)/VLOOKUP($E617,$D$6:$AN$1139,3,))*$F617)</f>
        <v>0</v>
      </c>
      <c r="S617" s="77">
        <f>IF(VLOOKUP($E617,$D$6:$AN$1139,3,)=0,0,(VLOOKUP($E617,$D$6:$AN$1139,S$2,)/VLOOKUP($E617,$D$6:$AN$1139,3,))*$F617)</f>
        <v>0</v>
      </c>
      <c r="T617" s="77">
        <f>IF(VLOOKUP($E617,$D$6:$AN$1139,3,)=0,0,(VLOOKUP($E617,$D$6:$AN$1139,T$2,)/VLOOKUP($E617,$D$6:$AN$1139,3,))*$F617)</f>
        <v>0</v>
      </c>
      <c r="U617" s="77">
        <f>IF(VLOOKUP($E617,$D$6:$AN$1139,3,)=0,0,(VLOOKUP($E617,$D$6:$AN$1139,U$2,)/VLOOKUP($E617,$D$6:$AN$1139,3,))*$F617)</f>
        <v>0</v>
      </c>
      <c r="V617" s="77">
        <f>IF(VLOOKUP($E617,$D$6:$AN$1139,3,)=0,0,(VLOOKUP($E617,$D$6:$AN$1139,V$2,)/VLOOKUP($E617,$D$6:$AN$1139,3,))*$F617)</f>
        <v>0</v>
      </c>
      <c r="W617" s="77">
        <f>IF(VLOOKUP($E617,$D$6:$AN$1139,3,)=0,0,(VLOOKUP($E617,$D$6:$AN$1139,W$2,)/VLOOKUP($E617,$D$6:$AN$1139,3,))*$F617)</f>
        <v>0</v>
      </c>
      <c r="X617" s="63">
        <f>IF(VLOOKUP($E617,$D$6:$AN$1139,3,)=0,0,(VLOOKUP($E617,$D$6:$AN$1139,X$2,)/VLOOKUP($E617,$D$6:$AN$1139,3,))*$F617)</f>
        <v>0</v>
      </c>
      <c r="Y617" s="63">
        <f>IF(VLOOKUP($E617,$D$6:$AN$1139,3,)=0,0,(VLOOKUP($E617,$D$6:$AN$1139,Y$2,)/VLOOKUP($E617,$D$6:$AN$1139,3,))*$F617)</f>
        <v>0</v>
      </c>
      <c r="Z617" s="63">
        <f>IF(VLOOKUP($E617,$D$6:$AN$1139,3,)=0,0,(VLOOKUP($E617,$D$6:$AN$1139,Z$2,)/VLOOKUP($E617,$D$6:$AN$1139,3,))*$F617)</f>
        <v>0</v>
      </c>
      <c r="AA617" s="65">
        <f>SUM(G617:Z617)</f>
        <v>0</v>
      </c>
      <c r="AB617" s="59" t="str">
        <f>IF(ABS(F617-AA617)&lt;0.01,"ok","err")</f>
        <v>ok</v>
      </c>
    </row>
    <row r="618" spans="1:28">
      <c r="F618" s="80"/>
    </row>
    <row r="619" spans="1:28" ht="15">
      <c r="A619" s="66" t="s">
        <v>355</v>
      </c>
      <c r="F619" s="80"/>
    </row>
    <row r="620" spans="1:28">
      <c r="A620" s="69" t="s">
        <v>1116</v>
      </c>
      <c r="C620" s="61" t="s">
        <v>1098</v>
      </c>
      <c r="D620" s="61" t="s">
        <v>589</v>
      </c>
      <c r="E620" s="61" t="s">
        <v>1119</v>
      </c>
      <c r="F620" s="77">
        <f>VLOOKUP(C620,'Functional Assignment'!$C$2:$AP$778,'Functional Assignment'!$AA$2,)</f>
        <v>0</v>
      </c>
      <c r="G620" s="77">
        <f>IF(VLOOKUP($E620,$D$6:$AN$1139,3,)=0,0,(VLOOKUP($E620,$D$6:$AN$1139,G$2,)/VLOOKUP($E620,$D$6:$AN$1139,3,))*$F620)</f>
        <v>0</v>
      </c>
      <c r="H620" s="77">
        <f>IF(VLOOKUP($E620,$D$6:$AN$1139,3,)=0,0,(VLOOKUP($E620,$D$6:$AN$1139,H$2,)/VLOOKUP($E620,$D$6:$AN$1139,3,))*$F620)</f>
        <v>0</v>
      </c>
      <c r="I620" s="77">
        <f>IF(VLOOKUP($E620,$D$6:$AN$1139,3,)=0,0,(VLOOKUP($E620,$D$6:$AN$1139,I$2,)/VLOOKUP($E620,$D$6:$AN$1139,3,))*$F620)</f>
        <v>0</v>
      </c>
      <c r="J620" s="77">
        <f>IF(VLOOKUP($E620,$D$6:$AN$1139,3,)=0,0,(VLOOKUP($E620,$D$6:$AN$1139,J$2,)/VLOOKUP($E620,$D$6:$AN$1139,3,))*$F620)</f>
        <v>0</v>
      </c>
      <c r="K620" s="77">
        <f>IF(VLOOKUP($E620,$D$6:$AN$1139,3,)=0,0,(VLOOKUP($E620,$D$6:$AN$1139,K$2,)/VLOOKUP($E620,$D$6:$AN$1139,3,))*$F620)</f>
        <v>0</v>
      </c>
      <c r="L620" s="77">
        <f>IF(VLOOKUP($E620,$D$6:$AN$1139,3,)=0,0,(VLOOKUP($E620,$D$6:$AN$1139,L$2,)/VLOOKUP($E620,$D$6:$AN$1139,3,))*$F620)</f>
        <v>0</v>
      </c>
      <c r="M620" s="77">
        <f>IF(VLOOKUP($E620,$D$6:$AN$1139,3,)=0,0,(VLOOKUP($E620,$D$6:$AN$1139,M$2,)/VLOOKUP($E620,$D$6:$AN$1139,3,))*$F620)</f>
        <v>0</v>
      </c>
      <c r="N620" s="77">
        <f>IF(VLOOKUP($E620,$D$6:$AN$1139,3,)=0,0,(VLOOKUP($E620,$D$6:$AN$1139,N$2,)/VLOOKUP($E620,$D$6:$AN$1139,3,))*$F620)</f>
        <v>0</v>
      </c>
      <c r="O620" s="77">
        <f>IF(VLOOKUP($E620,$D$6:$AN$1139,3,)=0,0,(VLOOKUP($E620,$D$6:$AN$1139,O$2,)/VLOOKUP($E620,$D$6:$AN$1139,3,))*$F620)</f>
        <v>0</v>
      </c>
      <c r="P620" s="77">
        <f>IF(VLOOKUP($E620,$D$6:$AN$1139,3,)=0,0,(VLOOKUP($E620,$D$6:$AN$1139,P$2,)/VLOOKUP($E620,$D$6:$AN$1139,3,))*$F620)</f>
        <v>0</v>
      </c>
      <c r="Q620" s="77">
        <f>IF(VLOOKUP($E620,$D$6:$AN$1139,3,)=0,0,(VLOOKUP($E620,$D$6:$AN$1139,Q$2,)/VLOOKUP($E620,$D$6:$AN$1139,3,))*$F620)</f>
        <v>0</v>
      </c>
      <c r="R620" s="77">
        <f>IF(VLOOKUP($E620,$D$6:$AN$1139,3,)=0,0,(VLOOKUP($E620,$D$6:$AN$1139,R$2,)/VLOOKUP($E620,$D$6:$AN$1139,3,))*$F620)</f>
        <v>0</v>
      </c>
      <c r="S620" s="77">
        <f>IF(VLOOKUP($E620,$D$6:$AN$1139,3,)=0,0,(VLOOKUP($E620,$D$6:$AN$1139,S$2,)/VLOOKUP($E620,$D$6:$AN$1139,3,))*$F620)</f>
        <v>0</v>
      </c>
      <c r="T620" s="77">
        <f>IF(VLOOKUP($E620,$D$6:$AN$1139,3,)=0,0,(VLOOKUP($E620,$D$6:$AN$1139,T$2,)/VLOOKUP($E620,$D$6:$AN$1139,3,))*$F620)</f>
        <v>0</v>
      </c>
      <c r="U620" s="77">
        <f>IF(VLOOKUP($E620,$D$6:$AN$1139,3,)=0,0,(VLOOKUP($E620,$D$6:$AN$1139,U$2,)/VLOOKUP($E620,$D$6:$AN$1139,3,))*$F620)</f>
        <v>0</v>
      </c>
      <c r="V620" s="77">
        <f>IF(VLOOKUP($E620,$D$6:$AN$1139,3,)=0,0,(VLOOKUP($E620,$D$6:$AN$1139,V$2,)/VLOOKUP($E620,$D$6:$AN$1139,3,))*$F620)</f>
        <v>0</v>
      </c>
      <c r="W620" s="77">
        <f>IF(VLOOKUP($E620,$D$6:$AN$1139,3,)=0,0,(VLOOKUP($E620,$D$6:$AN$1139,W$2,)/VLOOKUP($E620,$D$6:$AN$1139,3,))*$F620)</f>
        <v>0</v>
      </c>
      <c r="X620" s="63">
        <f>IF(VLOOKUP($E620,$D$6:$AN$1139,3,)=0,0,(VLOOKUP($E620,$D$6:$AN$1139,X$2,)/VLOOKUP($E620,$D$6:$AN$1139,3,))*$F620)</f>
        <v>0</v>
      </c>
      <c r="Y620" s="63">
        <f>IF(VLOOKUP($E620,$D$6:$AN$1139,3,)=0,0,(VLOOKUP($E620,$D$6:$AN$1139,Y$2,)/VLOOKUP($E620,$D$6:$AN$1139,3,))*$F620)</f>
        <v>0</v>
      </c>
      <c r="Z620" s="63">
        <f>IF(VLOOKUP($E620,$D$6:$AN$1139,3,)=0,0,(VLOOKUP($E620,$D$6:$AN$1139,Z$2,)/VLOOKUP($E620,$D$6:$AN$1139,3,))*$F620)</f>
        <v>0</v>
      </c>
      <c r="AA620" s="65">
        <f>SUM(G620:Z620)</f>
        <v>0</v>
      </c>
      <c r="AB620" s="59" t="str">
        <f>IF(ABS(F620-AA620)&lt;0.01,"ok","err")</f>
        <v>ok</v>
      </c>
    </row>
    <row r="621" spans="1:28"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63"/>
      <c r="Y621" s="63"/>
      <c r="Z621" s="63"/>
      <c r="AA621" s="65"/>
    </row>
    <row r="622" spans="1:28" ht="15">
      <c r="A622" s="66" t="s">
        <v>376</v>
      </c>
      <c r="F622" s="80"/>
    </row>
    <row r="623" spans="1:28">
      <c r="A623" s="69" t="s">
        <v>1116</v>
      </c>
      <c r="C623" s="61" t="s">
        <v>1098</v>
      </c>
      <c r="D623" s="61" t="s">
        <v>590</v>
      </c>
      <c r="E623" s="61" t="s">
        <v>1120</v>
      </c>
      <c r="F623" s="77">
        <f>VLOOKUP(C623,'Functional Assignment'!$C$2:$AP$778,'Functional Assignment'!$AB$2,)</f>
        <v>0</v>
      </c>
      <c r="G623" s="77">
        <f>IF(VLOOKUP($E623,$D$6:$AN$1139,3,)=0,0,(VLOOKUP($E623,$D$6:$AN$1139,G$2,)/VLOOKUP($E623,$D$6:$AN$1139,3,))*$F623)</f>
        <v>0</v>
      </c>
      <c r="H623" s="77">
        <f>IF(VLOOKUP($E623,$D$6:$AN$1139,3,)=0,0,(VLOOKUP($E623,$D$6:$AN$1139,H$2,)/VLOOKUP($E623,$D$6:$AN$1139,3,))*$F623)</f>
        <v>0</v>
      </c>
      <c r="I623" s="77">
        <f>IF(VLOOKUP($E623,$D$6:$AN$1139,3,)=0,0,(VLOOKUP($E623,$D$6:$AN$1139,I$2,)/VLOOKUP($E623,$D$6:$AN$1139,3,))*$F623)</f>
        <v>0</v>
      </c>
      <c r="J623" s="77">
        <f>IF(VLOOKUP($E623,$D$6:$AN$1139,3,)=0,0,(VLOOKUP($E623,$D$6:$AN$1139,J$2,)/VLOOKUP($E623,$D$6:$AN$1139,3,))*$F623)</f>
        <v>0</v>
      </c>
      <c r="K623" s="77">
        <f>IF(VLOOKUP($E623,$D$6:$AN$1139,3,)=0,0,(VLOOKUP($E623,$D$6:$AN$1139,K$2,)/VLOOKUP($E623,$D$6:$AN$1139,3,))*$F623)</f>
        <v>0</v>
      </c>
      <c r="L623" s="77">
        <f>IF(VLOOKUP($E623,$D$6:$AN$1139,3,)=0,0,(VLOOKUP($E623,$D$6:$AN$1139,L$2,)/VLOOKUP($E623,$D$6:$AN$1139,3,))*$F623)</f>
        <v>0</v>
      </c>
      <c r="M623" s="77">
        <f>IF(VLOOKUP($E623,$D$6:$AN$1139,3,)=0,0,(VLOOKUP($E623,$D$6:$AN$1139,M$2,)/VLOOKUP($E623,$D$6:$AN$1139,3,))*$F623)</f>
        <v>0</v>
      </c>
      <c r="N623" s="77">
        <f>IF(VLOOKUP($E623,$D$6:$AN$1139,3,)=0,0,(VLOOKUP($E623,$D$6:$AN$1139,N$2,)/VLOOKUP($E623,$D$6:$AN$1139,3,))*$F623)</f>
        <v>0</v>
      </c>
      <c r="O623" s="77">
        <f>IF(VLOOKUP($E623,$D$6:$AN$1139,3,)=0,0,(VLOOKUP($E623,$D$6:$AN$1139,O$2,)/VLOOKUP($E623,$D$6:$AN$1139,3,))*$F623)</f>
        <v>0</v>
      </c>
      <c r="P623" s="77">
        <f>IF(VLOOKUP($E623,$D$6:$AN$1139,3,)=0,0,(VLOOKUP($E623,$D$6:$AN$1139,P$2,)/VLOOKUP($E623,$D$6:$AN$1139,3,))*$F623)</f>
        <v>0</v>
      </c>
      <c r="Q623" s="77">
        <f>IF(VLOOKUP($E623,$D$6:$AN$1139,3,)=0,0,(VLOOKUP($E623,$D$6:$AN$1139,Q$2,)/VLOOKUP($E623,$D$6:$AN$1139,3,))*$F623)</f>
        <v>0</v>
      </c>
      <c r="R623" s="77">
        <f>IF(VLOOKUP($E623,$D$6:$AN$1139,3,)=0,0,(VLOOKUP($E623,$D$6:$AN$1139,R$2,)/VLOOKUP($E623,$D$6:$AN$1139,3,))*$F623)</f>
        <v>0</v>
      </c>
      <c r="S623" s="77">
        <f>IF(VLOOKUP($E623,$D$6:$AN$1139,3,)=0,0,(VLOOKUP($E623,$D$6:$AN$1139,S$2,)/VLOOKUP($E623,$D$6:$AN$1139,3,))*$F623)</f>
        <v>0</v>
      </c>
      <c r="T623" s="77">
        <f>IF(VLOOKUP($E623,$D$6:$AN$1139,3,)=0,0,(VLOOKUP($E623,$D$6:$AN$1139,T$2,)/VLOOKUP($E623,$D$6:$AN$1139,3,))*$F623)</f>
        <v>0</v>
      </c>
      <c r="U623" s="77">
        <f>IF(VLOOKUP($E623,$D$6:$AN$1139,3,)=0,0,(VLOOKUP($E623,$D$6:$AN$1139,U$2,)/VLOOKUP($E623,$D$6:$AN$1139,3,))*$F623)</f>
        <v>0</v>
      </c>
      <c r="V623" s="77">
        <f>IF(VLOOKUP($E623,$D$6:$AN$1139,3,)=0,0,(VLOOKUP($E623,$D$6:$AN$1139,V$2,)/VLOOKUP($E623,$D$6:$AN$1139,3,))*$F623)</f>
        <v>0</v>
      </c>
      <c r="W623" s="77">
        <f>IF(VLOOKUP($E623,$D$6:$AN$1139,3,)=0,0,(VLOOKUP($E623,$D$6:$AN$1139,W$2,)/VLOOKUP($E623,$D$6:$AN$1139,3,))*$F623)</f>
        <v>0</v>
      </c>
      <c r="X623" s="63">
        <f>IF(VLOOKUP($E623,$D$6:$AN$1139,3,)=0,0,(VLOOKUP($E623,$D$6:$AN$1139,X$2,)/VLOOKUP($E623,$D$6:$AN$1139,3,))*$F623)</f>
        <v>0</v>
      </c>
      <c r="Y623" s="63">
        <f>IF(VLOOKUP($E623,$D$6:$AN$1139,3,)=0,0,(VLOOKUP($E623,$D$6:$AN$1139,Y$2,)/VLOOKUP($E623,$D$6:$AN$1139,3,))*$F623)</f>
        <v>0</v>
      </c>
      <c r="Z623" s="63">
        <f>IF(VLOOKUP($E623,$D$6:$AN$1139,3,)=0,0,(VLOOKUP($E623,$D$6:$AN$1139,Z$2,)/VLOOKUP($E623,$D$6:$AN$1139,3,))*$F623)</f>
        <v>0</v>
      </c>
      <c r="AA623" s="65">
        <f>SUM(G623:Z623)</f>
        <v>0</v>
      </c>
      <c r="AB623" s="59" t="str">
        <f>IF(ABS(F623-AA623)&lt;0.01,"ok","err")</f>
        <v>ok</v>
      </c>
    </row>
    <row r="624" spans="1:28"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63"/>
      <c r="Y624" s="63"/>
      <c r="Z624" s="63"/>
      <c r="AA624" s="65"/>
    </row>
    <row r="625" spans="1:28" ht="15">
      <c r="A625" s="66" t="s">
        <v>1047</v>
      </c>
      <c r="F625" s="80"/>
    </row>
    <row r="626" spans="1:28">
      <c r="A626" s="69" t="s">
        <v>1116</v>
      </c>
      <c r="C626" s="61" t="s">
        <v>1098</v>
      </c>
      <c r="D626" s="61" t="s">
        <v>591</v>
      </c>
      <c r="E626" s="61" t="s">
        <v>1121</v>
      </c>
      <c r="F626" s="77">
        <f>VLOOKUP(C626,'Functional Assignment'!$C$2:$AP$778,'Functional Assignment'!$AC$2,)</f>
        <v>0</v>
      </c>
      <c r="G626" s="77">
        <f>IF(VLOOKUP($E626,$D$6:$AN$1139,3,)=0,0,(VLOOKUP($E626,$D$6:$AN$1139,G$2,)/VLOOKUP($E626,$D$6:$AN$1139,3,))*$F626)</f>
        <v>0</v>
      </c>
      <c r="H626" s="77">
        <f>IF(VLOOKUP($E626,$D$6:$AN$1139,3,)=0,0,(VLOOKUP($E626,$D$6:$AN$1139,H$2,)/VLOOKUP($E626,$D$6:$AN$1139,3,))*$F626)</f>
        <v>0</v>
      </c>
      <c r="I626" s="77">
        <f>IF(VLOOKUP($E626,$D$6:$AN$1139,3,)=0,0,(VLOOKUP($E626,$D$6:$AN$1139,I$2,)/VLOOKUP($E626,$D$6:$AN$1139,3,))*$F626)</f>
        <v>0</v>
      </c>
      <c r="J626" s="77">
        <f>IF(VLOOKUP($E626,$D$6:$AN$1139,3,)=0,0,(VLOOKUP($E626,$D$6:$AN$1139,J$2,)/VLOOKUP($E626,$D$6:$AN$1139,3,))*$F626)</f>
        <v>0</v>
      </c>
      <c r="K626" s="77">
        <f>IF(VLOOKUP($E626,$D$6:$AN$1139,3,)=0,0,(VLOOKUP($E626,$D$6:$AN$1139,K$2,)/VLOOKUP($E626,$D$6:$AN$1139,3,))*$F626)</f>
        <v>0</v>
      </c>
      <c r="L626" s="77">
        <f>IF(VLOOKUP($E626,$D$6:$AN$1139,3,)=0,0,(VLOOKUP($E626,$D$6:$AN$1139,L$2,)/VLOOKUP($E626,$D$6:$AN$1139,3,))*$F626)</f>
        <v>0</v>
      </c>
      <c r="M626" s="77">
        <f>IF(VLOOKUP($E626,$D$6:$AN$1139,3,)=0,0,(VLOOKUP($E626,$D$6:$AN$1139,M$2,)/VLOOKUP($E626,$D$6:$AN$1139,3,))*$F626)</f>
        <v>0</v>
      </c>
      <c r="N626" s="77">
        <f>IF(VLOOKUP($E626,$D$6:$AN$1139,3,)=0,0,(VLOOKUP($E626,$D$6:$AN$1139,N$2,)/VLOOKUP($E626,$D$6:$AN$1139,3,))*$F626)</f>
        <v>0</v>
      </c>
      <c r="O626" s="77">
        <f>IF(VLOOKUP($E626,$D$6:$AN$1139,3,)=0,0,(VLOOKUP($E626,$D$6:$AN$1139,O$2,)/VLOOKUP($E626,$D$6:$AN$1139,3,))*$F626)</f>
        <v>0</v>
      </c>
      <c r="P626" s="77">
        <f>IF(VLOOKUP($E626,$D$6:$AN$1139,3,)=0,0,(VLOOKUP($E626,$D$6:$AN$1139,P$2,)/VLOOKUP($E626,$D$6:$AN$1139,3,))*$F626)</f>
        <v>0</v>
      </c>
      <c r="Q626" s="77">
        <f>IF(VLOOKUP($E626,$D$6:$AN$1139,3,)=0,0,(VLOOKUP($E626,$D$6:$AN$1139,Q$2,)/VLOOKUP($E626,$D$6:$AN$1139,3,))*$F626)</f>
        <v>0</v>
      </c>
      <c r="R626" s="77">
        <f>IF(VLOOKUP($E626,$D$6:$AN$1139,3,)=0,0,(VLOOKUP($E626,$D$6:$AN$1139,R$2,)/VLOOKUP($E626,$D$6:$AN$1139,3,))*$F626)</f>
        <v>0</v>
      </c>
      <c r="S626" s="77">
        <f>IF(VLOOKUP($E626,$D$6:$AN$1139,3,)=0,0,(VLOOKUP($E626,$D$6:$AN$1139,S$2,)/VLOOKUP($E626,$D$6:$AN$1139,3,))*$F626)</f>
        <v>0</v>
      </c>
      <c r="T626" s="77">
        <f>IF(VLOOKUP($E626,$D$6:$AN$1139,3,)=0,0,(VLOOKUP($E626,$D$6:$AN$1139,T$2,)/VLOOKUP($E626,$D$6:$AN$1139,3,))*$F626)</f>
        <v>0</v>
      </c>
      <c r="U626" s="77">
        <f>IF(VLOOKUP($E626,$D$6:$AN$1139,3,)=0,0,(VLOOKUP($E626,$D$6:$AN$1139,U$2,)/VLOOKUP($E626,$D$6:$AN$1139,3,))*$F626)</f>
        <v>0</v>
      </c>
      <c r="V626" s="77">
        <f>IF(VLOOKUP($E626,$D$6:$AN$1139,3,)=0,0,(VLOOKUP($E626,$D$6:$AN$1139,V$2,)/VLOOKUP($E626,$D$6:$AN$1139,3,))*$F626)</f>
        <v>0</v>
      </c>
      <c r="W626" s="77">
        <f>IF(VLOOKUP($E626,$D$6:$AN$1139,3,)=0,0,(VLOOKUP($E626,$D$6:$AN$1139,W$2,)/VLOOKUP($E626,$D$6:$AN$1139,3,))*$F626)</f>
        <v>0</v>
      </c>
      <c r="X626" s="63">
        <f>IF(VLOOKUP($E626,$D$6:$AN$1139,3,)=0,0,(VLOOKUP($E626,$D$6:$AN$1139,X$2,)/VLOOKUP($E626,$D$6:$AN$1139,3,))*$F626)</f>
        <v>0</v>
      </c>
      <c r="Y626" s="63">
        <f>IF(VLOOKUP($E626,$D$6:$AN$1139,3,)=0,0,(VLOOKUP($E626,$D$6:$AN$1139,Y$2,)/VLOOKUP($E626,$D$6:$AN$1139,3,))*$F626)</f>
        <v>0</v>
      </c>
      <c r="Z626" s="63">
        <f>IF(VLOOKUP($E626,$D$6:$AN$1139,3,)=0,0,(VLOOKUP($E626,$D$6:$AN$1139,Z$2,)/VLOOKUP($E626,$D$6:$AN$1139,3,))*$F626)</f>
        <v>0</v>
      </c>
      <c r="AA626" s="65">
        <f>SUM(G626:Z626)</f>
        <v>0</v>
      </c>
      <c r="AB626" s="59" t="str">
        <f>IF(ABS(F626-AA626)&lt;0.01,"ok","err")</f>
        <v>ok</v>
      </c>
    </row>
    <row r="627" spans="1:28"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63"/>
      <c r="Y627" s="63"/>
      <c r="Z627" s="63"/>
      <c r="AA627" s="65"/>
    </row>
    <row r="628" spans="1:28" ht="15">
      <c r="A628" s="66" t="s">
        <v>353</v>
      </c>
      <c r="F628" s="80"/>
    </row>
    <row r="629" spans="1:28">
      <c r="A629" s="69" t="s">
        <v>1116</v>
      </c>
      <c r="C629" s="61" t="s">
        <v>1098</v>
      </c>
      <c r="D629" s="61" t="s">
        <v>592</v>
      </c>
      <c r="E629" s="61" t="s">
        <v>1121</v>
      </c>
      <c r="F629" s="77">
        <f>VLOOKUP(C629,'Functional Assignment'!$C$2:$AP$778,'Functional Assignment'!$AD$2,)</f>
        <v>0</v>
      </c>
      <c r="G629" s="77">
        <f>IF(VLOOKUP($E629,$D$6:$AN$1139,3,)=0,0,(VLOOKUP($E629,$D$6:$AN$1139,G$2,)/VLOOKUP($E629,$D$6:$AN$1139,3,))*$F629)</f>
        <v>0</v>
      </c>
      <c r="H629" s="77">
        <f>IF(VLOOKUP($E629,$D$6:$AN$1139,3,)=0,0,(VLOOKUP($E629,$D$6:$AN$1139,H$2,)/VLOOKUP($E629,$D$6:$AN$1139,3,))*$F629)</f>
        <v>0</v>
      </c>
      <c r="I629" s="77">
        <f>IF(VLOOKUP($E629,$D$6:$AN$1139,3,)=0,0,(VLOOKUP($E629,$D$6:$AN$1139,I$2,)/VLOOKUP($E629,$D$6:$AN$1139,3,))*$F629)</f>
        <v>0</v>
      </c>
      <c r="J629" s="77">
        <f>IF(VLOOKUP($E629,$D$6:$AN$1139,3,)=0,0,(VLOOKUP($E629,$D$6:$AN$1139,J$2,)/VLOOKUP($E629,$D$6:$AN$1139,3,))*$F629)</f>
        <v>0</v>
      </c>
      <c r="K629" s="77">
        <f>IF(VLOOKUP($E629,$D$6:$AN$1139,3,)=0,0,(VLOOKUP($E629,$D$6:$AN$1139,K$2,)/VLOOKUP($E629,$D$6:$AN$1139,3,))*$F629)</f>
        <v>0</v>
      </c>
      <c r="L629" s="77">
        <f>IF(VLOOKUP($E629,$D$6:$AN$1139,3,)=0,0,(VLOOKUP($E629,$D$6:$AN$1139,L$2,)/VLOOKUP($E629,$D$6:$AN$1139,3,))*$F629)</f>
        <v>0</v>
      </c>
      <c r="M629" s="77">
        <f>IF(VLOOKUP($E629,$D$6:$AN$1139,3,)=0,0,(VLOOKUP($E629,$D$6:$AN$1139,M$2,)/VLOOKUP($E629,$D$6:$AN$1139,3,))*$F629)</f>
        <v>0</v>
      </c>
      <c r="N629" s="77">
        <f>IF(VLOOKUP($E629,$D$6:$AN$1139,3,)=0,0,(VLOOKUP($E629,$D$6:$AN$1139,N$2,)/VLOOKUP($E629,$D$6:$AN$1139,3,))*$F629)</f>
        <v>0</v>
      </c>
      <c r="O629" s="77">
        <f>IF(VLOOKUP($E629,$D$6:$AN$1139,3,)=0,0,(VLOOKUP($E629,$D$6:$AN$1139,O$2,)/VLOOKUP($E629,$D$6:$AN$1139,3,))*$F629)</f>
        <v>0</v>
      </c>
      <c r="P629" s="77">
        <f>IF(VLOOKUP($E629,$D$6:$AN$1139,3,)=0,0,(VLOOKUP($E629,$D$6:$AN$1139,P$2,)/VLOOKUP($E629,$D$6:$AN$1139,3,))*$F629)</f>
        <v>0</v>
      </c>
      <c r="Q629" s="77">
        <f>IF(VLOOKUP($E629,$D$6:$AN$1139,3,)=0,0,(VLOOKUP($E629,$D$6:$AN$1139,Q$2,)/VLOOKUP($E629,$D$6:$AN$1139,3,))*$F629)</f>
        <v>0</v>
      </c>
      <c r="R629" s="77">
        <f>IF(VLOOKUP($E629,$D$6:$AN$1139,3,)=0,0,(VLOOKUP($E629,$D$6:$AN$1139,R$2,)/VLOOKUP($E629,$D$6:$AN$1139,3,))*$F629)</f>
        <v>0</v>
      </c>
      <c r="S629" s="77">
        <f>IF(VLOOKUP($E629,$D$6:$AN$1139,3,)=0,0,(VLOOKUP($E629,$D$6:$AN$1139,S$2,)/VLOOKUP($E629,$D$6:$AN$1139,3,))*$F629)</f>
        <v>0</v>
      </c>
      <c r="T629" s="77">
        <f>IF(VLOOKUP($E629,$D$6:$AN$1139,3,)=0,0,(VLOOKUP($E629,$D$6:$AN$1139,T$2,)/VLOOKUP($E629,$D$6:$AN$1139,3,))*$F629)</f>
        <v>0</v>
      </c>
      <c r="U629" s="77">
        <f>IF(VLOOKUP($E629,$D$6:$AN$1139,3,)=0,0,(VLOOKUP($E629,$D$6:$AN$1139,U$2,)/VLOOKUP($E629,$D$6:$AN$1139,3,))*$F629)</f>
        <v>0</v>
      </c>
      <c r="V629" s="77">
        <f>IF(VLOOKUP($E629,$D$6:$AN$1139,3,)=0,0,(VLOOKUP($E629,$D$6:$AN$1139,V$2,)/VLOOKUP($E629,$D$6:$AN$1139,3,))*$F629)</f>
        <v>0</v>
      </c>
      <c r="W629" s="77">
        <f>IF(VLOOKUP($E629,$D$6:$AN$1139,3,)=0,0,(VLOOKUP($E629,$D$6:$AN$1139,W$2,)/VLOOKUP($E629,$D$6:$AN$1139,3,))*$F629)</f>
        <v>0</v>
      </c>
      <c r="X629" s="63">
        <f>IF(VLOOKUP($E629,$D$6:$AN$1139,3,)=0,0,(VLOOKUP($E629,$D$6:$AN$1139,X$2,)/VLOOKUP($E629,$D$6:$AN$1139,3,))*$F629)</f>
        <v>0</v>
      </c>
      <c r="Y629" s="63">
        <f>IF(VLOOKUP($E629,$D$6:$AN$1139,3,)=0,0,(VLOOKUP($E629,$D$6:$AN$1139,Y$2,)/VLOOKUP($E629,$D$6:$AN$1139,3,))*$F629)</f>
        <v>0</v>
      </c>
      <c r="Z629" s="63">
        <f>IF(VLOOKUP($E629,$D$6:$AN$1139,3,)=0,0,(VLOOKUP($E629,$D$6:$AN$1139,Z$2,)/VLOOKUP($E629,$D$6:$AN$1139,3,))*$F629)</f>
        <v>0</v>
      </c>
      <c r="AA629" s="65">
        <f>SUM(G629:Z629)</f>
        <v>0</v>
      </c>
      <c r="AB629" s="59" t="str">
        <f>IF(ABS(F629-AA629)&lt;0.01,"ok","err")</f>
        <v>ok</v>
      </c>
    </row>
    <row r="630" spans="1:28"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63"/>
      <c r="Y630" s="63"/>
      <c r="Z630" s="63"/>
      <c r="AA630" s="65"/>
    </row>
    <row r="631" spans="1:28" ht="15">
      <c r="A631" s="66" t="s">
        <v>352</v>
      </c>
      <c r="F631" s="80"/>
    </row>
    <row r="632" spans="1:28">
      <c r="A632" s="69" t="s">
        <v>1116</v>
      </c>
      <c r="C632" s="61" t="s">
        <v>1098</v>
      </c>
      <c r="D632" s="61" t="s">
        <v>593</v>
      </c>
      <c r="E632" s="61" t="s">
        <v>1122</v>
      </c>
      <c r="F632" s="77">
        <f>VLOOKUP(C632,'Functional Assignment'!$C$2:$AP$778,'Functional Assignment'!$AE$2,)</f>
        <v>0</v>
      </c>
      <c r="G632" s="77">
        <f>IF(VLOOKUP($E632,$D$6:$AN$1139,3,)=0,0,(VLOOKUP($E632,$D$6:$AN$1139,G$2,)/VLOOKUP($E632,$D$6:$AN$1139,3,))*$F632)</f>
        <v>0</v>
      </c>
      <c r="H632" s="77">
        <f>IF(VLOOKUP($E632,$D$6:$AN$1139,3,)=0,0,(VLOOKUP($E632,$D$6:$AN$1139,H$2,)/VLOOKUP($E632,$D$6:$AN$1139,3,))*$F632)</f>
        <v>0</v>
      </c>
      <c r="I632" s="77">
        <f>IF(VLOOKUP($E632,$D$6:$AN$1139,3,)=0,0,(VLOOKUP($E632,$D$6:$AN$1139,I$2,)/VLOOKUP($E632,$D$6:$AN$1139,3,))*$F632)</f>
        <v>0</v>
      </c>
      <c r="J632" s="77">
        <f>IF(VLOOKUP($E632,$D$6:$AN$1139,3,)=0,0,(VLOOKUP($E632,$D$6:$AN$1139,J$2,)/VLOOKUP($E632,$D$6:$AN$1139,3,))*$F632)</f>
        <v>0</v>
      </c>
      <c r="K632" s="77">
        <f>IF(VLOOKUP($E632,$D$6:$AN$1139,3,)=0,0,(VLOOKUP($E632,$D$6:$AN$1139,K$2,)/VLOOKUP($E632,$D$6:$AN$1139,3,))*$F632)</f>
        <v>0</v>
      </c>
      <c r="L632" s="77">
        <f>IF(VLOOKUP($E632,$D$6:$AN$1139,3,)=0,0,(VLOOKUP($E632,$D$6:$AN$1139,L$2,)/VLOOKUP($E632,$D$6:$AN$1139,3,))*$F632)</f>
        <v>0</v>
      </c>
      <c r="M632" s="77">
        <f>IF(VLOOKUP($E632,$D$6:$AN$1139,3,)=0,0,(VLOOKUP($E632,$D$6:$AN$1139,M$2,)/VLOOKUP($E632,$D$6:$AN$1139,3,))*$F632)</f>
        <v>0</v>
      </c>
      <c r="N632" s="77">
        <f>IF(VLOOKUP($E632,$D$6:$AN$1139,3,)=0,0,(VLOOKUP($E632,$D$6:$AN$1139,N$2,)/VLOOKUP($E632,$D$6:$AN$1139,3,))*$F632)</f>
        <v>0</v>
      </c>
      <c r="O632" s="77">
        <f>IF(VLOOKUP($E632,$D$6:$AN$1139,3,)=0,0,(VLOOKUP($E632,$D$6:$AN$1139,O$2,)/VLOOKUP($E632,$D$6:$AN$1139,3,))*$F632)</f>
        <v>0</v>
      </c>
      <c r="P632" s="77">
        <f>IF(VLOOKUP($E632,$D$6:$AN$1139,3,)=0,0,(VLOOKUP($E632,$D$6:$AN$1139,P$2,)/VLOOKUP($E632,$D$6:$AN$1139,3,))*$F632)</f>
        <v>0</v>
      </c>
      <c r="Q632" s="77">
        <f>IF(VLOOKUP($E632,$D$6:$AN$1139,3,)=0,0,(VLOOKUP($E632,$D$6:$AN$1139,Q$2,)/VLOOKUP($E632,$D$6:$AN$1139,3,))*$F632)</f>
        <v>0</v>
      </c>
      <c r="R632" s="77">
        <f>IF(VLOOKUP($E632,$D$6:$AN$1139,3,)=0,0,(VLOOKUP($E632,$D$6:$AN$1139,R$2,)/VLOOKUP($E632,$D$6:$AN$1139,3,))*$F632)</f>
        <v>0</v>
      </c>
      <c r="S632" s="77">
        <f>IF(VLOOKUP($E632,$D$6:$AN$1139,3,)=0,0,(VLOOKUP($E632,$D$6:$AN$1139,S$2,)/VLOOKUP($E632,$D$6:$AN$1139,3,))*$F632)</f>
        <v>0</v>
      </c>
      <c r="T632" s="77">
        <f>IF(VLOOKUP($E632,$D$6:$AN$1139,3,)=0,0,(VLOOKUP($E632,$D$6:$AN$1139,T$2,)/VLOOKUP($E632,$D$6:$AN$1139,3,))*$F632)</f>
        <v>0</v>
      </c>
      <c r="U632" s="77">
        <f>IF(VLOOKUP($E632,$D$6:$AN$1139,3,)=0,0,(VLOOKUP($E632,$D$6:$AN$1139,U$2,)/VLOOKUP($E632,$D$6:$AN$1139,3,))*$F632)</f>
        <v>0</v>
      </c>
      <c r="V632" s="77">
        <f>IF(VLOOKUP($E632,$D$6:$AN$1139,3,)=0,0,(VLOOKUP($E632,$D$6:$AN$1139,V$2,)/VLOOKUP($E632,$D$6:$AN$1139,3,))*$F632)</f>
        <v>0</v>
      </c>
      <c r="W632" s="77">
        <f>IF(VLOOKUP($E632,$D$6:$AN$1139,3,)=0,0,(VLOOKUP($E632,$D$6:$AN$1139,W$2,)/VLOOKUP($E632,$D$6:$AN$1139,3,))*$F632)</f>
        <v>0</v>
      </c>
      <c r="X632" s="63">
        <f>IF(VLOOKUP($E632,$D$6:$AN$1139,3,)=0,0,(VLOOKUP($E632,$D$6:$AN$1139,X$2,)/VLOOKUP($E632,$D$6:$AN$1139,3,))*$F632)</f>
        <v>0</v>
      </c>
      <c r="Y632" s="63">
        <f>IF(VLOOKUP($E632,$D$6:$AN$1139,3,)=0,0,(VLOOKUP($E632,$D$6:$AN$1139,Y$2,)/VLOOKUP($E632,$D$6:$AN$1139,3,))*$F632)</f>
        <v>0</v>
      </c>
      <c r="Z632" s="63">
        <f>IF(VLOOKUP($E632,$D$6:$AN$1139,3,)=0,0,(VLOOKUP($E632,$D$6:$AN$1139,Z$2,)/VLOOKUP($E632,$D$6:$AN$1139,3,))*$F632)</f>
        <v>0</v>
      </c>
      <c r="AA632" s="65">
        <f>SUM(G632:Z632)</f>
        <v>0</v>
      </c>
      <c r="AB632" s="59" t="str">
        <f>IF(ABS(F632-AA632)&lt;0.01,"ok","err")</f>
        <v>ok</v>
      </c>
    </row>
    <row r="633" spans="1:28"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63"/>
      <c r="Y633" s="63"/>
      <c r="Z633" s="63"/>
      <c r="AA633" s="65"/>
    </row>
    <row r="634" spans="1:28">
      <c r="A634" s="61" t="s">
        <v>944</v>
      </c>
      <c r="D634" s="61" t="s">
        <v>1134</v>
      </c>
      <c r="F634" s="77">
        <f>F589+F595+F598+F601+F609+F614+F617+F620+F623+F626+F629+F632</f>
        <v>0</v>
      </c>
      <c r="G634" s="77">
        <f t="shared" ref="G634:Z634" si="114">G589+G595+G598+G601+G609+G614+G617+G620+G623+G626+G629+G632</f>
        <v>0</v>
      </c>
      <c r="H634" s="77">
        <f t="shared" si="114"/>
        <v>0</v>
      </c>
      <c r="I634" s="77">
        <f t="shared" si="114"/>
        <v>0</v>
      </c>
      <c r="J634" s="77">
        <f t="shared" si="114"/>
        <v>0</v>
      </c>
      <c r="K634" s="77">
        <f t="shared" si="114"/>
        <v>0</v>
      </c>
      <c r="L634" s="77">
        <f t="shared" si="114"/>
        <v>0</v>
      </c>
      <c r="M634" s="77">
        <f t="shared" si="114"/>
        <v>0</v>
      </c>
      <c r="N634" s="77">
        <f t="shared" si="114"/>
        <v>0</v>
      </c>
      <c r="O634" s="77">
        <f>O589+O595+O598+O601+O609+O614+O617+O620+O623+O626+O629+O632</f>
        <v>0</v>
      </c>
      <c r="P634" s="77">
        <f t="shared" si="114"/>
        <v>0</v>
      </c>
      <c r="Q634" s="77">
        <f t="shared" si="114"/>
        <v>0</v>
      </c>
      <c r="R634" s="77">
        <f t="shared" si="114"/>
        <v>0</v>
      </c>
      <c r="S634" s="77">
        <f t="shared" si="114"/>
        <v>0</v>
      </c>
      <c r="T634" s="77">
        <f t="shared" si="114"/>
        <v>0</v>
      </c>
      <c r="U634" s="77">
        <f t="shared" si="114"/>
        <v>0</v>
      </c>
      <c r="V634" s="77">
        <f t="shared" si="114"/>
        <v>0</v>
      </c>
      <c r="W634" s="77">
        <f t="shared" si="114"/>
        <v>0</v>
      </c>
      <c r="X634" s="63">
        <f t="shared" si="114"/>
        <v>0</v>
      </c>
      <c r="Y634" s="63">
        <f t="shared" si="114"/>
        <v>0</v>
      </c>
      <c r="Z634" s="63">
        <f t="shared" si="114"/>
        <v>0</v>
      </c>
      <c r="AA634" s="65">
        <f>SUM(G634:Z634)</f>
        <v>0</v>
      </c>
      <c r="AB634" s="59" t="str">
        <f>IF(ABS(F634-AA634)&lt;0.01,"ok","err")</f>
        <v>ok</v>
      </c>
    </row>
    <row r="635" spans="1:28"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63"/>
      <c r="Y635" s="63"/>
      <c r="Z635" s="63"/>
      <c r="AA635" s="65"/>
      <c r="AB635" s="59"/>
    </row>
    <row r="636" spans="1:28"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63"/>
      <c r="Y636" s="63"/>
      <c r="Z636" s="63"/>
      <c r="AA636" s="65"/>
      <c r="AB636" s="59"/>
    </row>
    <row r="637" spans="1:28" ht="15">
      <c r="A637" s="66" t="s">
        <v>817</v>
      </c>
    </row>
    <row r="639" spans="1:28" ht="15">
      <c r="A639" s="66" t="s">
        <v>369</v>
      </c>
    </row>
    <row r="640" spans="1:28">
      <c r="A640" s="69" t="s">
        <v>361</v>
      </c>
      <c r="C640" s="61" t="s">
        <v>1099</v>
      </c>
      <c r="D640" s="61" t="s">
        <v>818</v>
      </c>
      <c r="E640" s="61" t="s">
        <v>880</v>
      </c>
      <c r="F640" s="77">
        <f>VLOOKUP(C640,'Functional Assignment'!$C$2:$AP$778,'Functional Assignment'!$H$2,)</f>
        <v>11186713.919649633</v>
      </c>
      <c r="G640" s="77">
        <f>IF(VLOOKUP($E640,$D$6:$AN$1139,3,)=0,0,(VLOOKUP($E640,$D$6:$AN$1139,G$2,)/VLOOKUP($E640,$D$6:$AN$1139,3,))*$F640)</f>
        <v>3993561.3267904907</v>
      </c>
      <c r="H640" s="77">
        <f>IF(VLOOKUP($E640,$D$6:$AN$1139,3,)=0,0,(VLOOKUP($E640,$D$6:$AN$1139,H$2,)/VLOOKUP($E640,$D$6:$AN$1139,3,))*$F640)</f>
        <v>1296085.1920219664</v>
      </c>
      <c r="I640" s="77">
        <f>IF(VLOOKUP($E640,$D$6:$AN$1139,3,)=0,0,(VLOOKUP($E640,$D$6:$AN$1139,I$2,)/VLOOKUP($E640,$D$6:$AN$1139,3,))*$F640)</f>
        <v>0</v>
      </c>
      <c r="J640" s="77">
        <f>IF(VLOOKUP($E640,$D$6:$AN$1139,3,)=0,0,(VLOOKUP($E640,$D$6:$AN$1139,J$2,)/VLOOKUP($E640,$D$6:$AN$1139,3,))*$F640)</f>
        <v>149264.19323488703</v>
      </c>
      <c r="K640" s="77">
        <f>IF(VLOOKUP($E640,$D$6:$AN$1139,3,)=0,0,(VLOOKUP($E640,$D$6:$AN$1139,K$2,)/VLOOKUP($E640,$D$6:$AN$1139,3,))*$F640)</f>
        <v>1839916.298427386</v>
      </c>
      <c r="L640" s="77">
        <f>IF(VLOOKUP($E640,$D$6:$AN$1139,3,)=0,0,(VLOOKUP($E640,$D$6:$AN$1139,L$2,)/VLOOKUP($E640,$D$6:$AN$1139,3,))*$F640)</f>
        <v>0</v>
      </c>
      <c r="M640" s="77">
        <f>IF(VLOOKUP($E640,$D$6:$AN$1139,3,)=0,0,(VLOOKUP($E640,$D$6:$AN$1139,M$2,)/VLOOKUP($E640,$D$6:$AN$1139,3,))*$F640)</f>
        <v>0</v>
      </c>
      <c r="N640" s="77">
        <f>IF(VLOOKUP($E640,$D$6:$AN$1139,3,)=0,0,(VLOOKUP($E640,$D$6:$AN$1139,N$2,)/VLOOKUP($E640,$D$6:$AN$1139,3,))*$F640)</f>
        <v>1871518.2878896913</v>
      </c>
      <c r="O640" s="77">
        <f>IF(VLOOKUP($E640,$D$6:$AN$1139,3,)=0,0,(VLOOKUP($E640,$D$6:$AN$1139,O$2,)/VLOOKUP($E640,$D$6:$AN$1139,3,))*$F640)</f>
        <v>973725.0038497455</v>
      </c>
      <c r="P640" s="77">
        <f>IF(VLOOKUP($E640,$D$6:$AN$1139,3,)=0,0,(VLOOKUP($E640,$D$6:$AN$1139,P$2,)/VLOOKUP($E640,$D$6:$AN$1139,3,))*$F640)</f>
        <v>787876.7264491237</v>
      </c>
      <c r="Q640" s="77">
        <f>IF(VLOOKUP($E640,$D$6:$AN$1139,3,)=0,0,(VLOOKUP($E640,$D$6:$AN$1139,Q$2,)/VLOOKUP($E640,$D$6:$AN$1139,3,))*$F640)</f>
        <v>100647.71289673762</v>
      </c>
      <c r="R640" s="77">
        <f>IF(VLOOKUP($E640,$D$6:$AN$1139,3,)=0,0,(VLOOKUP($E640,$D$6:$AN$1139,R$2,)/VLOOKUP($E640,$D$6:$AN$1139,3,))*$F640)</f>
        <v>52737.304564934297</v>
      </c>
      <c r="S640" s="77">
        <f>IF(VLOOKUP($E640,$D$6:$AN$1139,3,)=0,0,(VLOOKUP($E640,$D$6:$AN$1139,S$2,)/VLOOKUP($E640,$D$6:$AN$1139,3,))*$F640)</f>
        <v>115254.96822531488</v>
      </c>
      <c r="T640" s="77">
        <f>IF(VLOOKUP($E640,$D$6:$AN$1139,3,)=0,0,(VLOOKUP($E640,$D$6:$AN$1139,T$2,)/VLOOKUP($E640,$D$6:$AN$1139,3,))*$F640)</f>
        <v>3222.123984802161</v>
      </c>
      <c r="U640" s="77">
        <f>IF(VLOOKUP($E640,$D$6:$AN$1139,3,)=0,0,(VLOOKUP($E640,$D$6:$AN$1139,U$2,)/VLOOKUP($E640,$D$6:$AN$1139,3,))*$F640)</f>
        <v>2904.7813145545861</v>
      </c>
      <c r="V640" s="77">
        <f>IF(VLOOKUP($E640,$D$6:$AN$1139,3,)=0,0,(VLOOKUP($E640,$D$6:$AN$1139,V$2,)/VLOOKUP($E640,$D$6:$AN$1139,3,))*$F640)</f>
        <v>0</v>
      </c>
      <c r="W640" s="77">
        <f>IF(VLOOKUP($E640,$D$6:$AN$1139,3,)=0,0,(VLOOKUP($E640,$D$6:$AN$1139,W$2,)/VLOOKUP($E640,$D$6:$AN$1139,3,))*$F640)</f>
        <v>0</v>
      </c>
      <c r="X640" s="63">
        <f>IF(VLOOKUP($E640,$D$6:$AN$1139,3,)=0,0,(VLOOKUP($E640,$D$6:$AN$1139,X$2,)/VLOOKUP($E640,$D$6:$AN$1139,3,))*$F640)</f>
        <v>0</v>
      </c>
      <c r="Y640" s="63">
        <f>IF(VLOOKUP($E640,$D$6:$AN$1139,3,)=0,0,(VLOOKUP($E640,$D$6:$AN$1139,Y$2,)/VLOOKUP($E640,$D$6:$AN$1139,3,))*$F640)</f>
        <v>0</v>
      </c>
      <c r="Z640" s="63">
        <f>IF(VLOOKUP($E640,$D$6:$AN$1139,3,)=0,0,(VLOOKUP($E640,$D$6:$AN$1139,Z$2,)/VLOOKUP($E640,$D$6:$AN$1139,3,))*$F640)</f>
        <v>0</v>
      </c>
      <c r="AA640" s="65">
        <f t="shared" ref="AA640:AA646" si="115">SUM(G640:Z640)</f>
        <v>11186713.919649635</v>
      </c>
      <c r="AB640" s="59" t="str">
        <f t="shared" ref="AB640:AB646" si="116">IF(ABS(F640-AA640)&lt;0.01,"ok","err")</f>
        <v>ok</v>
      </c>
    </row>
    <row r="641" spans="1:28">
      <c r="A641" s="69" t="s">
        <v>1285</v>
      </c>
      <c r="C641" s="61" t="s">
        <v>1099</v>
      </c>
      <c r="D641" s="61" t="s">
        <v>819</v>
      </c>
      <c r="E641" s="61" t="s">
        <v>189</v>
      </c>
      <c r="F641" s="80">
        <f>VLOOKUP(C641,'Functional Assignment'!$C$2:$AP$778,'Functional Assignment'!$I$2,)</f>
        <v>10901050.941874363</v>
      </c>
      <c r="G641" s="80">
        <f>IF(VLOOKUP($E641,$D$6:$AN$1139,3,)=0,0,(VLOOKUP($E641,$D$6:$AN$1139,G$2,)/VLOOKUP($E641,$D$6:$AN$1139,3,))*$F641)</f>
        <v>5708849.6137205521</v>
      </c>
      <c r="H641" s="80">
        <f>IF(VLOOKUP($E641,$D$6:$AN$1139,3,)=0,0,(VLOOKUP($E641,$D$6:$AN$1139,H$2,)/VLOOKUP($E641,$D$6:$AN$1139,3,))*$F641)</f>
        <v>894343.05941831169</v>
      </c>
      <c r="I641" s="80">
        <f>IF(VLOOKUP($E641,$D$6:$AN$1139,3,)=0,0,(VLOOKUP($E641,$D$6:$AN$1139,I$2,)/VLOOKUP($E641,$D$6:$AN$1139,3,))*$F641)</f>
        <v>0</v>
      </c>
      <c r="J641" s="80">
        <f>IF(VLOOKUP($E641,$D$6:$AN$1139,3,)=0,0,(VLOOKUP($E641,$D$6:$AN$1139,J$2,)/VLOOKUP($E641,$D$6:$AN$1139,3,))*$F641)</f>
        <v>106668.60524809361</v>
      </c>
      <c r="K641" s="80">
        <f>IF(VLOOKUP($E641,$D$6:$AN$1139,3,)=0,0,(VLOOKUP($E641,$D$6:$AN$1139,K$2,)/VLOOKUP($E641,$D$6:$AN$1139,3,))*$F641)</f>
        <v>1379077.7928254509</v>
      </c>
      <c r="L641" s="80">
        <f>IF(VLOOKUP($E641,$D$6:$AN$1139,3,)=0,0,(VLOOKUP($E641,$D$6:$AN$1139,L$2,)/VLOOKUP($E641,$D$6:$AN$1139,3,))*$F641)</f>
        <v>0</v>
      </c>
      <c r="M641" s="80">
        <f>IF(VLOOKUP($E641,$D$6:$AN$1139,3,)=0,0,(VLOOKUP($E641,$D$6:$AN$1139,M$2,)/VLOOKUP($E641,$D$6:$AN$1139,3,))*$F641)</f>
        <v>0</v>
      </c>
      <c r="N641" s="80">
        <f>IF(VLOOKUP($E641,$D$6:$AN$1139,3,)=0,0,(VLOOKUP($E641,$D$6:$AN$1139,N$2,)/VLOOKUP($E641,$D$6:$AN$1139,3,))*$F641)</f>
        <v>1187837.4996601432</v>
      </c>
      <c r="O641" s="80">
        <f>IF(VLOOKUP($E641,$D$6:$AN$1139,3,)=0,0,(VLOOKUP($E641,$D$6:$AN$1139,O$2,)/VLOOKUP($E641,$D$6:$AN$1139,3,))*$F641)</f>
        <v>666783.1260421637</v>
      </c>
      <c r="P641" s="80">
        <f>IF(VLOOKUP($E641,$D$6:$AN$1139,3,)=0,0,(VLOOKUP($E641,$D$6:$AN$1139,P$2,)/VLOOKUP($E641,$D$6:$AN$1139,3,))*$F641)</f>
        <v>589473.727738822</v>
      </c>
      <c r="Q641" s="80">
        <f>IF(VLOOKUP($E641,$D$6:$AN$1139,3,)=0,0,(VLOOKUP($E641,$D$6:$AN$1139,Q$2,)/VLOOKUP($E641,$D$6:$AN$1139,3,))*$F641)</f>
        <v>87970.296357203639</v>
      </c>
      <c r="R641" s="80">
        <f>IF(VLOOKUP($E641,$D$6:$AN$1139,3,)=0,0,(VLOOKUP($E641,$D$6:$AN$1139,R$2,)/VLOOKUP($E641,$D$6:$AN$1139,3,))*$F641)</f>
        <v>56631.549057931421</v>
      </c>
      <c r="S641" s="80">
        <f>IF(VLOOKUP($E641,$D$6:$AN$1139,3,)=0,0,(VLOOKUP($E641,$D$6:$AN$1139,S$2,)/VLOOKUP($E641,$D$6:$AN$1139,3,))*$F641)</f>
        <v>214750.31611070922</v>
      </c>
      <c r="T641" s="80">
        <f>IF(VLOOKUP($E641,$D$6:$AN$1139,3,)=0,0,(VLOOKUP($E641,$D$6:$AN$1139,T$2,)/VLOOKUP($E641,$D$6:$AN$1139,3,))*$F641)</f>
        <v>4925.0010025111978</v>
      </c>
      <c r="U641" s="80">
        <f>IF(VLOOKUP($E641,$D$6:$AN$1139,3,)=0,0,(VLOOKUP($E641,$D$6:$AN$1139,U$2,)/VLOOKUP($E641,$D$6:$AN$1139,3,))*$F641)</f>
        <v>3740.3546924707002</v>
      </c>
      <c r="V641" s="80">
        <f>IF(VLOOKUP($E641,$D$6:$AN$1139,3,)=0,0,(VLOOKUP($E641,$D$6:$AN$1139,V$2,)/VLOOKUP($E641,$D$6:$AN$1139,3,))*$F641)</f>
        <v>0</v>
      </c>
      <c r="W641" s="80">
        <f>IF(VLOOKUP($E641,$D$6:$AN$1139,3,)=0,0,(VLOOKUP($E641,$D$6:$AN$1139,W$2,)/VLOOKUP($E641,$D$6:$AN$1139,3,))*$F641)</f>
        <v>0</v>
      </c>
      <c r="X641" s="64">
        <f>IF(VLOOKUP($E641,$D$6:$AN$1139,3,)=0,0,(VLOOKUP($E641,$D$6:$AN$1139,X$2,)/VLOOKUP($E641,$D$6:$AN$1139,3,))*$F641)</f>
        <v>0</v>
      </c>
      <c r="Y641" s="64">
        <f>IF(VLOOKUP($E641,$D$6:$AN$1139,3,)=0,0,(VLOOKUP($E641,$D$6:$AN$1139,Y$2,)/VLOOKUP($E641,$D$6:$AN$1139,3,))*$F641)</f>
        <v>0</v>
      </c>
      <c r="Z641" s="64">
        <f>IF(VLOOKUP($E641,$D$6:$AN$1139,3,)=0,0,(VLOOKUP($E641,$D$6:$AN$1139,Z$2,)/VLOOKUP($E641,$D$6:$AN$1139,3,))*$F641)</f>
        <v>0</v>
      </c>
      <c r="AA641" s="64">
        <f t="shared" si="115"/>
        <v>10901050.941874361</v>
      </c>
      <c r="AB641" s="59" t="str">
        <f t="shared" si="116"/>
        <v>ok</v>
      </c>
    </row>
    <row r="642" spans="1:28">
      <c r="A642" s="69" t="s">
        <v>1286</v>
      </c>
      <c r="C642" s="61" t="s">
        <v>1099</v>
      </c>
      <c r="D642" s="61" t="s">
        <v>820</v>
      </c>
      <c r="E642" s="61" t="s">
        <v>192</v>
      </c>
      <c r="F642" s="80">
        <f>VLOOKUP(C642,'Functional Assignment'!$C$2:$AP$778,'Functional Assignment'!$J$2,)</f>
        <v>9883485.8713733908</v>
      </c>
      <c r="G642" s="80">
        <f>IF(VLOOKUP($E642,$D$6:$AN$1139,3,)=0,0,(VLOOKUP($E642,$D$6:$AN$1139,G$2,)/VLOOKUP($E642,$D$6:$AN$1139,3,))*$F642)</f>
        <v>4670345.0577629227</v>
      </c>
      <c r="H642" s="80">
        <f>IF(VLOOKUP($E642,$D$6:$AN$1139,3,)=0,0,(VLOOKUP($E642,$D$6:$AN$1139,H$2,)/VLOOKUP($E642,$D$6:$AN$1139,3,))*$F642)</f>
        <v>1360817.7061987873</v>
      </c>
      <c r="I642" s="80">
        <f>IF(VLOOKUP($E642,$D$6:$AN$1139,3,)=0,0,(VLOOKUP($E642,$D$6:$AN$1139,I$2,)/VLOOKUP($E642,$D$6:$AN$1139,3,))*$F642)</f>
        <v>0</v>
      </c>
      <c r="J642" s="80">
        <f>IF(VLOOKUP($E642,$D$6:$AN$1139,3,)=0,0,(VLOOKUP($E642,$D$6:$AN$1139,J$2,)/VLOOKUP($E642,$D$6:$AN$1139,3,))*$F642)</f>
        <v>115864.91205831783</v>
      </c>
      <c r="K642" s="80">
        <f>IF(VLOOKUP($E642,$D$6:$AN$1139,3,)=0,0,(VLOOKUP($E642,$D$6:$AN$1139,K$2,)/VLOOKUP($E642,$D$6:$AN$1139,3,))*$F642)</f>
        <v>1442536.4820119247</v>
      </c>
      <c r="L642" s="80">
        <f>IF(VLOOKUP($E642,$D$6:$AN$1139,3,)=0,0,(VLOOKUP($E642,$D$6:$AN$1139,L$2,)/VLOOKUP($E642,$D$6:$AN$1139,3,))*$F642)</f>
        <v>0</v>
      </c>
      <c r="M642" s="80">
        <f>IF(VLOOKUP($E642,$D$6:$AN$1139,3,)=0,0,(VLOOKUP($E642,$D$6:$AN$1139,M$2,)/VLOOKUP($E642,$D$6:$AN$1139,3,))*$F642)</f>
        <v>0</v>
      </c>
      <c r="N642" s="80">
        <f>IF(VLOOKUP($E642,$D$6:$AN$1139,3,)=0,0,(VLOOKUP($E642,$D$6:$AN$1139,N$2,)/VLOOKUP($E642,$D$6:$AN$1139,3,))*$F642)</f>
        <v>1211769.7942377001</v>
      </c>
      <c r="O642" s="80">
        <f>IF(VLOOKUP($E642,$D$6:$AN$1139,3,)=0,0,(VLOOKUP($E642,$D$6:$AN$1139,O$2,)/VLOOKUP($E642,$D$6:$AN$1139,3,))*$F642)</f>
        <v>708716.27385526837</v>
      </c>
      <c r="P642" s="80">
        <f>IF(VLOOKUP($E642,$D$6:$AN$1139,3,)=0,0,(VLOOKUP($E642,$D$6:$AN$1139,P$2,)/VLOOKUP($E642,$D$6:$AN$1139,3,))*$F642)</f>
        <v>271120.93072002556</v>
      </c>
      <c r="Q642" s="80">
        <f>IF(VLOOKUP($E642,$D$6:$AN$1139,3,)=0,0,(VLOOKUP($E642,$D$6:$AN$1139,Q$2,)/VLOOKUP($E642,$D$6:$AN$1139,3,))*$F642)</f>
        <v>59437.600272764983</v>
      </c>
      <c r="R642" s="80">
        <f>IF(VLOOKUP($E642,$D$6:$AN$1139,3,)=0,0,(VLOOKUP($E642,$D$6:$AN$1139,R$2,)/VLOOKUP($E642,$D$6:$AN$1139,3,))*$F642)</f>
        <v>41531.84284623892</v>
      </c>
      <c r="S642" s="80">
        <f>IF(VLOOKUP($E642,$D$6:$AN$1139,3,)=0,0,(VLOOKUP($E642,$D$6:$AN$1139,S$2,)/VLOOKUP($E642,$D$6:$AN$1139,3,))*$F642)</f>
        <v>0</v>
      </c>
      <c r="T642" s="80">
        <f>IF(VLOOKUP($E642,$D$6:$AN$1139,3,)=0,0,(VLOOKUP($E642,$D$6:$AN$1139,T$2,)/VLOOKUP($E642,$D$6:$AN$1139,3,))*$F642)</f>
        <v>0</v>
      </c>
      <c r="U642" s="80">
        <f>IF(VLOOKUP($E642,$D$6:$AN$1139,3,)=0,0,(VLOOKUP($E642,$D$6:$AN$1139,U$2,)/VLOOKUP($E642,$D$6:$AN$1139,3,))*$F642)</f>
        <v>1345.271409440656</v>
      </c>
      <c r="V642" s="80">
        <f>IF(VLOOKUP($E642,$D$6:$AN$1139,3,)=0,0,(VLOOKUP($E642,$D$6:$AN$1139,V$2,)/VLOOKUP($E642,$D$6:$AN$1139,3,))*$F642)</f>
        <v>0</v>
      </c>
      <c r="W642" s="80">
        <f>IF(VLOOKUP($E642,$D$6:$AN$1139,3,)=0,0,(VLOOKUP($E642,$D$6:$AN$1139,W$2,)/VLOOKUP($E642,$D$6:$AN$1139,3,))*$F642)</f>
        <v>0</v>
      </c>
      <c r="X642" s="64">
        <f>IF(VLOOKUP($E642,$D$6:$AN$1139,3,)=0,0,(VLOOKUP($E642,$D$6:$AN$1139,X$2,)/VLOOKUP($E642,$D$6:$AN$1139,3,))*$F642)</f>
        <v>0</v>
      </c>
      <c r="Y642" s="64">
        <f>IF(VLOOKUP($E642,$D$6:$AN$1139,3,)=0,0,(VLOOKUP($E642,$D$6:$AN$1139,Y$2,)/VLOOKUP($E642,$D$6:$AN$1139,3,))*$F642)</f>
        <v>0</v>
      </c>
      <c r="Z642" s="64">
        <f>IF(VLOOKUP($E642,$D$6:$AN$1139,3,)=0,0,(VLOOKUP($E642,$D$6:$AN$1139,Z$2,)/VLOOKUP($E642,$D$6:$AN$1139,3,))*$F642)</f>
        <v>0</v>
      </c>
      <c r="AA642" s="64">
        <f t="shared" si="115"/>
        <v>9883485.8713733926</v>
      </c>
      <c r="AB642" s="59" t="str">
        <f t="shared" si="116"/>
        <v>ok</v>
      </c>
    </row>
    <row r="643" spans="1:28">
      <c r="A643" s="69" t="s">
        <v>1287</v>
      </c>
      <c r="C643" s="61" t="s">
        <v>1099</v>
      </c>
      <c r="D643" s="61" t="s">
        <v>821</v>
      </c>
      <c r="E643" s="61" t="s">
        <v>1114</v>
      </c>
      <c r="F643" s="80">
        <f>VLOOKUP(C643,'Functional Assignment'!$C$2:$AP$778,'Functional Assignment'!$K$2,)</f>
        <v>0</v>
      </c>
      <c r="G643" s="80">
        <f>IF(VLOOKUP($E643,$D$6:$AN$1139,3,)=0,0,(VLOOKUP($E643,$D$6:$AN$1139,G$2,)/VLOOKUP($E643,$D$6:$AN$1139,3,))*$F643)</f>
        <v>0</v>
      </c>
      <c r="H643" s="80">
        <f>IF(VLOOKUP($E643,$D$6:$AN$1139,3,)=0,0,(VLOOKUP($E643,$D$6:$AN$1139,H$2,)/VLOOKUP($E643,$D$6:$AN$1139,3,))*$F643)</f>
        <v>0</v>
      </c>
      <c r="I643" s="80">
        <f>IF(VLOOKUP($E643,$D$6:$AN$1139,3,)=0,0,(VLOOKUP($E643,$D$6:$AN$1139,I$2,)/VLOOKUP($E643,$D$6:$AN$1139,3,))*$F643)</f>
        <v>0</v>
      </c>
      <c r="J643" s="80">
        <f>IF(VLOOKUP($E643,$D$6:$AN$1139,3,)=0,0,(VLOOKUP($E643,$D$6:$AN$1139,J$2,)/VLOOKUP($E643,$D$6:$AN$1139,3,))*$F643)</f>
        <v>0</v>
      </c>
      <c r="K643" s="80">
        <f>IF(VLOOKUP($E643,$D$6:$AN$1139,3,)=0,0,(VLOOKUP($E643,$D$6:$AN$1139,K$2,)/VLOOKUP($E643,$D$6:$AN$1139,3,))*$F643)</f>
        <v>0</v>
      </c>
      <c r="L643" s="80">
        <f>IF(VLOOKUP($E643,$D$6:$AN$1139,3,)=0,0,(VLOOKUP($E643,$D$6:$AN$1139,L$2,)/VLOOKUP($E643,$D$6:$AN$1139,3,))*$F643)</f>
        <v>0</v>
      </c>
      <c r="M643" s="80">
        <f>IF(VLOOKUP($E643,$D$6:$AN$1139,3,)=0,0,(VLOOKUP($E643,$D$6:$AN$1139,M$2,)/VLOOKUP($E643,$D$6:$AN$1139,3,))*$F643)</f>
        <v>0</v>
      </c>
      <c r="N643" s="80">
        <f>IF(VLOOKUP($E643,$D$6:$AN$1139,3,)=0,0,(VLOOKUP($E643,$D$6:$AN$1139,N$2,)/VLOOKUP($E643,$D$6:$AN$1139,3,))*$F643)</f>
        <v>0</v>
      </c>
      <c r="O643" s="80">
        <f>IF(VLOOKUP($E643,$D$6:$AN$1139,3,)=0,0,(VLOOKUP($E643,$D$6:$AN$1139,O$2,)/VLOOKUP($E643,$D$6:$AN$1139,3,))*$F643)</f>
        <v>0</v>
      </c>
      <c r="P643" s="80">
        <f>IF(VLOOKUP($E643,$D$6:$AN$1139,3,)=0,0,(VLOOKUP($E643,$D$6:$AN$1139,P$2,)/VLOOKUP($E643,$D$6:$AN$1139,3,))*$F643)</f>
        <v>0</v>
      </c>
      <c r="Q643" s="80">
        <f>IF(VLOOKUP($E643,$D$6:$AN$1139,3,)=0,0,(VLOOKUP($E643,$D$6:$AN$1139,Q$2,)/VLOOKUP($E643,$D$6:$AN$1139,3,))*$F643)</f>
        <v>0</v>
      </c>
      <c r="R643" s="80">
        <f>IF(VLOOKUP($E643,$D$6:$AN$1139,3,)=0,0,(VLOOKUP($E643,$D$6:$AN$1139,R$2,)/VLOOKUP($E643,$D$6:$AN$1139,3,))*$F643)</f>
        <v>0</v>
      </c>
      <c r="S643" s="80">
        <f>IF(VLOOKUP($E643,$D$6:$AN$1139,3,)=0,0,(VLOOKUP($E643,$D$6:$AN$1139,S$2,)/VLOOKUP($E643,$D$6:$AN$1139,3,))*$F643)</f>
        <v>0</v>
      </c>
      <c r="T643" s="80">
        <f>IF(VLOOKUP($E643,$D$6:$AN$1139,3,)=0,0,(VLOOKUP($E643,$D$6:$AN$1139,T$2,)/VLOOKUP($E643,$D$6:$AN$1139,3,))*$F643)</f>
        <v>0</v>
      </c>
      <c r="U643" s="80">
        <f>IF(VLOOKUP($E643,$D$6:$AN$1139,3,)=0,0,(VLOOKUP($E643,$D$6:$AN$1139,U$2,)/VLOOKUP($E643,$D$6:$AN$1139,3,))*$F643)</f>
        <v>0</v>
      </c>
      <c r="V643" s="80">
        <f>IF(VLOOKUP($E643,$D$6:$AN$1139,3,)=0,0,(VLOOKUP($E643,$D$6:$AN$1139,V$2,)/VLOOKUP($E643,$D$6:$AN$1139,3,))*$F643)</f>
        <v>0</v>
      </c>
      <c r="W643" s="80">
        <f>IF(VLOOKUP($E643,$D$6:$AN$1139,3,)=0,0,(VLOOKUP($E643,$D$6:$AN$1139,W$2,)/VLOOKUP($E643,$D$6:$AN$1139,3,))*$F643)</f>
        <v>0</v>
      </c>
      <c r="X643" s="64">
        <f>IF(VLOOKUP($E643,$D$6:$AN$1139,3,)=0,0,(VLOOKUP($E643,$D$6:$AN$1139,X$2,)/VLOOKUP($E643,$D$6:$AN$1139,3,))*$F643)</f>
        <v>0</v>
      </c>
      <c r="Y643" s="64">
        <f>IF(VLOOKUP($E643,$D$6:$AN$1139,3,)=0,0,(VLOOKUP($E643,$D$6:$AN$1139,Y$2,)/VLOOKUP($E643,$D$6:$AN$1139,3,))*$F643)</f>
        <v>0</v>
      </c>
      <c r="Z643" s="64">
        <f>IF(VLOOKUP($E643,$D$6:$AN$1139,3,)=0,0,(VLOOKUP($E643,$D$6:$AN$1139,Z$2,)/VLOOKUP($E643,$D$6:$AN$1139,3,))*$F643)</f>
        <v>0</v>
      </c>
      <c r="AA643" s="64">
        <f t="shared" si="115"/>
        <v>0</v>
      </c>
      <c r="AB643" s="59" t="str">
        <f t="shared" si="116"/>
        <v>ok</v>
      </c>
    </row>
    <row r="644" spans="1:28">
      <c r="A644" s="69" t="s">
        <v>1288</v>
      </c>
      <c r="C644" s="61" t="s">
        <v>1099</v>
      </c>
      <c r="D644" s="61" t="s">
        <v>822</v>
      </c>
      <c r="E644" s="61" t="s">
        <v>1114</v>
      </c>
      <c r="F644" s="80">
        <f>VLOOKUP(C644,'Functional Assignment'!$C$2:$AP$778,'Functional Assignment'!$L$2,)</f>
        <v>0</v>
      </c>
      <c r="G644" s="80">
        <f>IF(VLOOKUP($E644,$D$6:$AN$1139,3,)=0,0,(VLOOKUP($E644,$D$6:$AN$1139,G$2,)/VLOOKUP($E644,$D$6:$AN$1139,3,))*$F644)</f>
        <v>0</v>
      </c>
      <c r="H644" s="80">
        <f>IF(VLOOKUP($E644,$D$6:$AN$1139,3,)=0,0,(VLOOKUP($E644,$D$6:$AN$1139,H$2,)/VLOOKUP($E644,$D$6:$AN$1139,3,))*$F644)</f>
        <v>0</v>
      </c>
      <c r="I644" s="80">
        <f>IF(VLOOKUP($E644,$D$6:$AN$1139,3,)=0,0,(VLOOKUP($E644,$D$6:$AN$1139,I$2,)/VLOOKUP($E644,$D$6:$AN$1139,3,))*$F644)</f>
        <v>0</v>
      </c>
      <c r="J644" s="80">
        <f>IF(VLOOKUP($E644,$D$6:$AN$1139,3,)=0,0,(VLOOKUP($E644,$D$6:$AN$1139,J$2,)/VLOOKUP($E644,$D$6:$AN$1139,3,))*$F644)</f>
        <v>0</v>
      </c>
      <c r="K644" s="80">
        <f>IF(VLOOKUP($E644,$D$6:$AN$1139,3,)=0,0,(VLOOKUP($E644,$D$6:$AN$1139,K$2,)/VLOOKUP($E644,$D$6:$AN$1139,3,))*$F644)</f>
        <v>0</v>
      </c>
      <c r="L644" s="80">
        <f>IF(VLOOKUP($E644,$D$6:$AN$1139,3,)=0,0,(VLOOKUP($E644,$D$6:$AN$1139,L$2,)/VLOOKUP($E644,$D$6:$AN$1139,3,))*$F644)</f>
        <v>0</v>
      </c>
      <c r="M644" s="80">
        <f>IF(VLOOKUP($E644,$D$6:$AN$1139,3,)=0,0,(VLOOKUP($E644,$D$6:$AN$1139,M$2,)/VLOOKUP($E644,$D$6:$AN$1139,3,))*$F644)</f>
        <v>0</v>
      </c>
      <c r="N644" s="80">
        <f>IF(VLOOKUP($E644,$D$6:$AN$1139,3,)=0,0,(VLOOKUP($E644,$D$6:$AN$1139,N$2,)/VLOOKUP($E644,$D$6:$AN$1139,3,))*$F644)</f>
        <v>0</v>
      </c>
      <c r="O644" s="80">
        <f>IF(VLOOKUP($E644,$D$6:$AN$1139,3,)=0,0,(VLOOKUP($E644,$D$6:$AN$1139,O$2,)/VLOOKUP($E644,$D$6:$AN$1139,3,))*$F644)</f>
        <v>0</v>
      </c>
      <c r="P644" s="80">
        <f>IF(VLOOKUP($E644,$D$6:$AN$1139,3,)=0,0,(VLOOKUP($E644,$D$6:$AN$1139,P$2,)/VLOOKUP($E644,$D$6:$AN$1139,3,))*$F644)</f>
        <v>0</v>
      </c>
      <c r="Q644" s="80">
        <f>IF(VLOOKUP($E644,$D$6:$AN$1139,3,)=0,0,(VLOOKUP($E644,$D$6:$AN$1139,Q$2,)/VLOOKUP($E644,$D$6:$AN$1139,3,))*$F644)</f>
        <v>0</v>
      </c>
      <c r="R644" s="80">
        <f>IF(VLOOKUP($E644,$D$6:$AN$1139,3,)=0,0,(VLOOKUP($E644,$D$6:$AN$1139,R$2,)/VLOOKUP($E644,$D$6:$AN$1139,3,))*$F644)</f>
        <v>0</v>
      </c>
      <c r="S644" s="80">
        <f>IF(VLOOKUP($E644,$D$6:$AN$1139,3,)=0,0,(VLOOKUP($E644,$D$6:$AN$1139,S$2,)/VLOOKUP($E644,$D$6:$AN$1139,3,))*$F644)</f>
        <v>0</v>
      </c>
      <c r="T644" s="80">
        <f>IF(VLOOKUP($E644,$D$6:$AN$1139,3,)=0,0,(VLOOKUP($E644,$D$6:$AN$1139,T$2,)/VLOOKUP($E644,$D$6:$AN$1139,3,))*$F644)</f>
        <v>0</v>
      </c>
      <c r="U644" s="80">
        <f>IF(VLOOKUP($E644,$D$6:$AN$1139,3,)=0,0,(VLOOKUP($E644,$D$6:$AN$1139,U$2,)/VLOOKUP($E644,$D$6:$AN$1139,3,))*$F644)</f>
        <v>0</v>
      </c>
      <c r="V644" s="80">
        <f>IF(VLOOKUP($E644,$D$6:$AN$1139,3,)=0,0,(VLOOKUP($E644,$D$6:$AN$1139,V$2,)/VLOOKUP($E644,$D$6:$AN$1139,3,))*$F644)</f>
        <v>0</v>
      </c>
      <c r="W644" s="80">
        <f>IF(VLOOKUP($E644,$D$6:$AN$1139,3,)=0,0,(VLOOKUP($E644,$D$6:$AN$1139,W$2,)/VLOOKUP($E644,$D$6:$AN$1139,3,))*$F644)</f>
        <v>0</v>
      </c>
      <c r="X644" s="64">
        <f>IF(VLOOKUP($E644,$D$6:$AN$1139,3,)=0,0,(VLOOKUP($E644,$D$6:$AN$1139,X$2,)/VLOOKUP($E644,$D$6:$AN$1139,3,))*$F644)</f>
        <v>0</v>
      </c>
      <c r="Y644" s="64">
        <f>IF(VLOOKUP($E644,$D$6:$AN$1139,3,)=0,0,(VLOOKUP($E644,$D$6:$AN$1139,Y$2,)/VLOOKUP($E644,$D$6:$AN$1139,3,))*$F644)</f>
        <v>0</v>
      </c>
      <c r="Z644" s="64">
        <f>IF(VLOOKUP($E644,$D$6:$AN$1139,3,)=0,0,(VLOOKUP($E644,$D$6:$AN$1139,Z$2,)/VLOOKUP($E644,$D$6:$AN$1139,3,))*$F644)</f>
        <v>0</v>
      </c>
      <c r="AA644" s="64">
        <f t="shared" si="115"/>
        <v>0</v>
      </c>
      <c r="AB644" s="59" t="str">
        <f t="shared" si="116"/>
        <v>ok</v>
      </c>
    </row>
    <row r="645" spans="1:28">
      <c r="A645" s="69" t="s">
        <v>1288</v>
      </c>
      <c r="C645" s="61" t="s">
        <v>1099</v>
      </c>
      <c r="D645" s="61" t="s">
        <v>823</v>
      </c>
      <c r="E645" s="61" t="s">
        <v>1114</v>
      </c>
      <c r="F645" s="80">
        <f>VLOOKUP(C645,'Functional Assignment'!$C$2:$AP$778,'Functional Assignment'!$M$2,)</f>
        <v>0</v>
      </c>
      <c r="G645" s="80">
        <f>IF(VLOOKUP($E645,$D$6:$AN$1139,3,)=0,0,(VLOOKUP($E645,$D$6:$AN$1139,G$2,)/VLOOKUP($E645,$D$6:$AN$1139,3,))*$F645)</f>
        <v>0</v>
      </c>
      <c r="H645" s="80">
        <f>IF(VLOOKUP($E645,$D$6:$AN$1139,3,)=0,0,(VLOOKUP($E645,$D$6:$AN$1139,H$2,)/VLOOKUP($E645,$D$6:$AN$1139,3,))*$F645)</f>
        <v>0</v>
      </c>
      <c r="I645" s="80">
        <f>IF(VLOOKUP($E645,$D$6:$AN$1139,3,)=0,0,(VLOOKUP($E645,$D$6:$AN$1139,I$2,)/VLOOKUP($E645,$D$6:$AN$1139,3,))*$F645)</f>
        <v>0</v>
      </c>
      <c r="J645" s="80">
        <f>IF(VLOOKUP($E645,$D$6:$AN$1139,3,)=0,0,(VLOOKUP($E645,$D$6:$AN$1139,J$2,)/VLOOKUP($E645,$D$6:$AN$1139,3,))*$F645)</f>
        <v>0</v>
      </c>
      <c r="K645" s="80">
        <f>IF(VLOOKUP($E645,$D$6:$AN$1139,3,)=0,0,(VLOOKUP($E645,$D$6:$AN$1139,K$2,)/VLOOKUP($E645,$D$6:$AN$1139,3,))*$F645)</f>
        <v>0</v>
      </c>
      <c r="L645" s="80">
        <f>IF(VLOOKUP($E645,$D$6:$AN$1139,3,)=0,0,(VLOOKUP($E645,$D$6:$AN$1139,L$2,)/VLOOKUP($E645,$D$6:$AN$1139,3,))*$F645)</f>
        <v>0</v>
      </c>
      <c r="M645" s="80">
        <f>IF(VLOOKUP($E645,$D$6:$AN$1139,3,)=0,0,(VLOOKUP($E645,$D$6:$AN$1139,M$2,)/VLOOKUP($E645,$D$6:$AN$1139,3,))*$F645)</f>
        <v>0</v>
      </c>
      <c r="N645" s="80">
        <f>IF(VLOOKUP($E645,$D$6:$AN$1139,3,)=0,0,(VLOOKUP($E645,$D$6:$AN$1139,N$2,)/VLOOKUP($E645,$D$6:$AN$1139,3,))*$F645)</f>
        <v>0</v>
      </c>
      <c r="O645" s="80">
        <f>IF(VLOOKUP($E645,$D$6:$AN$1139,3,)=0,0,(VLOOKUP($E645,$D$6:$AN$1139,O$2,)/VLOOKUP($E645,$D$6:$AN$1139,3,))*$F645)</f>
        <v>0</v>
      </c>
      <c r="P645" s="80">
        <f>IF(VLOOKUP($E645,$D$6:$AN$1139,3,)=0,0,(VLOOKUP($E645,$D$6:$AN$1139,P$2,)/VLOOKUP($E645,$D$6:$AN$1139,3,))*$F645)</f>
        <v>0</v>
      </c>
      <c r="Q645" s="80">
        <f>IF(VLOOKUP($E645,$D$6:$AN$1139,3,)=0,0,(VLOOKUP($E645,$D$6:$AN$1139,Q$2,)/VLOOKUP($E645,$D$6:$AN$1139,3,))*$F645)</f>
        <v>0</v>
      </c>
      <c r="R645" s="80">
        <f>IF(VLOOKUP($E645,$D$6:$AN$1139,3,)=0,0,(VLOOKUP($E645,$D$6:$AN$1139,R$2,)/VLOOKUP($E645,$D$6:$AN$1139,3,))*$F645)</f>
        <v>0</v>
      </c>
      <c r="S645" s="80">
        <f>IF(VLOOKUP($E645,$D$6:$AN$1139,3,)=0,0,(VLOOKUP($E645,$D$6:$AN$1139,S$2,)/VLOOKUP($E645,$D$6:$AN$1139,3,))*$F645)</f>
        <v>0</v>
      </c>
      <c r="T645" s="80">
        <f>IF(VLOOKUP($E645,$D$6:$AN$1139,3,)=0,0,(VLOOKUP($E645,$D$6:$AN$1139,T$2,)/VLOOKUP($E645,$D$6:$AN$1139,3,))*$F645)</f>
        <v>0</v>
      </c>
      <c r="U645" s="80">
        <f>IF(VLOOKUP($E645,$D$6:$AN$1139,3,)=0,0,(VLOOKUP($E645,$D$6:$AN$1139,U$2,)/VLOOKUP($E645,$D$6:$AN$1139,3,))*$F645)</f>
        <v>0</v>
      </c>
      <c r="V645" s="80">
        <f>IF(VLOOKUP($E645,$D$6:$AN$1139,3,)=0,0,(VLOOKUP($E645,$D$6:$AN$1139,V$2,)/VLOOKUP($E645,$D$6:$AN$1139,3,))*$F645)</f>
        <v>0</v>
      </c>
      <c r="W645" s="80">
        <f>IF(VLOOKUP($E645,$D$6:$AN$1139,3,)=0,0,(VLOOKUP($E645,$D$6:$AN$1139,W$2,)/VLOOKUP($E645,$D$6:$AN$1139,3,))*$F645)</f>
        <v>0</v>
      </c>
      <c r="X645" s="64">
        <f>IF(VLOOKUP($E645,$D$6:$AN$1139,3,)=0,0,(VLOOKUP($E645,$D$6:$AN$1139,X$2,)/VLOOKUP($E645,$D$6:$AN$1139,3,))*$F645)</f>
        <v>0</v>
      </c>
      <c r="Y645" s="64">
        <f>IF(VLOOKUP($E645,$D$6:$AN$1139,3,)=0,0,(VLOOKUP($E645,$D$6:$AN$1139,Y$2,)/VLOOKUP($E645,$D$6:$AN$1139,3,))*$F645)</f>
        <v>0</v>
      </c>
      <c r="Z645" s="64">
        <f>IF(VLOOKUP($E645,$D$6:$AN$1139,3,)=0,0,(VLOOKUP($E645,$D$6:$AN$1139,Z$2,)/VLOOKUP($E645,$D$6:$AN$1139,3,))*$F645)</f>
        <v>0</v>
      </c>
      <c r="AA645" s="64">
        <f t="shared" si="115"/>
        <v>0</v>
      </c>
      <c r="AB645" s="59" t="str">
        <f t="shared" si="116"/>
        <v>ok</v>
      </c>
    </row>
    <row r="646" spans="1:28">
      <c r="A646" s="61" t="s">
        <v>392</v>
      </c>
      <c r="D646" s="61" t="s">
        <v>824</v>
      </c>
      <c r="F646" s="77">
        <f>SUM(F640:F645)</f>
        <v>31971250.732897386</v>
      </c>
      <c r="G646" s="77">
        <f t="shared" ref="G646:W646" si="117">SUM(G640:G645)</f>
        <v>14372755.998273965</v>
      </c>
      <c r="H646" s="77">
        <f t="shared" si="117"/>
        <v>3551245.9576390656</v>
      </c>
      <c r="I646" s="77">
        <f t="shared" si="117"/>
        <v>0</v>
      </c>
      <c r="J646" s="77">
        <f t="shared" si="117"/>
        <v>371797.7105412985</v>
      </c>
      <c r="K646" s="77">
        <f t="shared" si="117"/>
        <v>4661530.5732647618</v>
      </c>
      <c r="L646" s="77">
        <f t="shared" si="117"/>
        <v>0</v>
      </c>
      <c r="M646" s="77">
        <f t="shared" si="117"/>
        <v>0</v>
      </c>
      <c r="N646" s="77">
        <f t="shared" si="117"/>
        <v>4271125.581787535</v>
      </c>
      <c r="O646" s="77">
        <f>SUM(O640:O645)</f>
        <v>2349224.4037471777</v>
      </c>
      <c r="P646" s="77">
        <f t="shared" si="117"/>
        <v>1648471.3849079711</v>
      </c>
      <c r="Q646" s="77">
        <f t="shared" si="117"/>
        <v>248055.60952670622</v>
      </c>
      <c r="R646" s="77">
        <f t="shared" si="117"/>
        <v>150900.69646910465</v>
      </c>
      <c r="S646" s="77">
        <f t="shared" si="117"/>
        <v>330005.28433602408</v>
      </c>
      <c r="T646" s="77">
        <f t="shared" si="117"/>
        <v>8147.1249873133584</v>
      </c>
      <c r="U646" s="77">
        <f t="shared" si="117"/>
        <v>7990.4074164659432</v>
      </c>
      <c r="V646" s="77">
        <f t="shared" si="117"/>
        <v>0</v>
      </c>
      <c r="W646" s="77">
        <f t="shared" si="117"/>
        <v>0</v>
      </c>
      <c r="X646" s="63">
        <f>SUM(X640:X645)</f>
        <v>0</v>
      </c>
      <c r="Y646" s="63">
        <f>SUM(Y640:Y645)</f>
        <v>0</v>
      </c>
      <c r="Z646" s="63">
        <f>SUM(Z640:Z645)</f>
        <v>0</v>
      </c>
      <c r="AA646" s="65">
        <f t="shared" si="115"/>
        <v>31971250.732897386</v>
      </c>
      <c r="AB646" s="59" t="str">
        <f t="shared" si="116"/>
        <v>ok</v>
      </c>
    </row>
    <row r="647" spans="1:28">
      <c r="F647" s="80"/>
      <c r="G647" s="80"/>
    </row>
    <row r="648" spans="1:28" ht="15">
      <c r="A648" s="66" t="s">
        <v>1154</v>
      </c>
      <c r="F648" s="80"/>
      <c r="G648" s="80"/>
    </row>
    <row r="649" spans="1:28">
      <c r="A649" s="69" t="s">
        <v>362</v>
      </c>
      <c r="C649" s="61" t="s">
        <v>1099</v>
      </c>
      <c r="D649" s="61" t="s">
        <v>825</v>
      </c>
      <c r="E649" s="61" t="s">
        <v>880</v>
      </c>
      <c r="F649" s="77">
        <f>VLOOKUP(C649,'Functional Assignment'!$C$2:$AP$778,'Functional Assignment'!$N$2,)</f>
        <v>1983385.1378919207</v>
      </c>
      <c r="G649" s="77">
        <f>IF(VLOOKUP($E649,$D$6:$AN$1139,3,)=0,0,(VLOOKUP($E649,$D$6:$AN$1139,G$2,)/VLOOKUP($E649,$D$6:$AN$1139,3,))*$F649)</f>
        <v>708051.55470215844</v>
      </c>
      <c r="H649" s="77">
        <f>IF(VLOOKUP($E649,$D$6:$AN$1139,3,)=0,0,(VLOOKUP($E649,$D$6:$AN$1139,H$2,)/VLOOKUP($E649,$D$6:$AN$1139,3,))*$F649)</f>
        <v>229793.67540478558</v>
      </c>
      <c r="I649" s="77">
        <f>IF(VLOOKUP($E649,$D$6:$AN$1139,3,)=0,0,(VLOOKUP($E649,$D$6:$AN$1139,I$2,)/VLOOKUP($E649,$D$6:$AN$1139,3,))*$F649)</f>
        <v>0</v>
      </c>
      <c r="J649" s="77">
        <f>IF(VLOOKUP($E649,$D$6:$AN$1139,3,)=0,0,(VLOOKUP($E649,$D$6:$AN$1139,J$2,)/VLOOKUP($E649,$D$6:$AN$1139,3,))*$F649)</f>
        <v>26464.284740623363</v>
      </c>
      <c r="K649" s="77">
        <f>IF(VLOOKUP($E649,$D$6:$AN$1139,3,)=0,0,(VLOOKUP($E649,$D$6:$AN$1139,K$2,)/VLOOKUP($E649,$D$6:$AN$1139,3,))*$F649)</f>
        <v>326213.99523375742</v>
      </c>
      <c r="L649" s="77">
        <f>IF(VLOOKUP($E649,$D$6:$AN$1139,3,)=0,0,(VLOOKUP($E649,$D$6:$AN$1139,L$2,)/VLOOKUP($E649,$D$6:$AN$1139,3,))*$F649)</f>
        <v>0</v>
      </c>
      <c r="M649" s="77">
        <f>IF(VLOOKUP($E649,$D$6:$AN$1139,3,)=0,0,(VLOOKUP($E649,$D$6:$AN$1139,M$2,)/VLOOKUP($E649,$D$6:$AN$1139,3,))*$F649)</f>
        <v>0</v>
      </c>
      <c r="N649" s="77">
        <f>IF(VLOOKUP($E649,$D$6:$AN$1139,3,)=0,0,(VLOOKUP($E649,$D$6:$AN$1139,N$2,)/VLOOKUP($E649,$D$6:$AN$1139,3,))*$F649)</f>
        <v>331816.97361307015</v>
      </c>
      <c r="O649" s="77">
        <f>IF(VLOOKUP($E649,$D$6:$AN$1139,3,)=0,0,(VLOOKUP($E649,$D$6:$AN$1139,O$2,)/VLOOKUP($E649,$D$6:$AN$1139,3,))*$F649)</f>
        <v>172639.76847008042</v>
      </c>
      <c r="P649" s="77">
        <f>IF(VLOOKUP($E649,$D$6:$AN$1139,3,)=0,0,(VLOOKUP($E649,$D$6:$AN$1139,P$2,)/VLOOKUP($E649,$D$6:$AN$1139,3,))*$F649)</f>
        <v>139689.18852794557</v>
      </c>
      <c r="Q649" s="77">
        <f>IF(VLOOKUP($E649,$D$6:$AN$1139,3,)=0,0,(VLOOKUP($E649,$D$6:$AN$1139,Q$2,)/VLOOKUP($E649,$D$6:$AN$1139,3,))*$F649)</f>
        <v>17844.666392296065</v>
      </c>
      <c r="R649" s="77">
        <f>IF(VLOOKUP($E649,$D$6:$AN$1139,3,)=0,0,(VLOOKUP($E649,$D$6:$AN$1139,R$2,)/VLOOKUP($E649,$D$6:$AN$1139,3,))*$F649)</f>
        <v>9350.2333963186247</v>
      </c>
      <c r="S649" s="77">
        <f>IF(VLOOKUP($E649,$D$6:$AN$1139,3,)=0,0,(VLOOKUP($E649,$D$6:$AN$1139,S$2,)/VLOOKUP($E649,$D$6:$AN$1139,3,))*$F649)</f>
        <v>20434.50763899169</v>
      </c>
      <c r="T649" s="77">
        <f>IF(VLOOKUP($E649,$D$6:$AN$1139,3,)=0,0,(VLOOKUP($E649,$D$6:$AN$1139,T$2,)/VLOOKUP($E649,$D$6:$AN$1139,3,))*$F649)</f>
        <v>571.27704076496627</v>
      </c>
      <c r="U649" s="77">
        <f>IF(VLOOKUP($E649,$D$6:$AN$1139,3,)=0,0,(VLOOKUP($E649,$D$6:$AN$1139,U$2,)/VLOOKUP($E649,$D$6:$AN$1139,3,))*$F649)</f>
        <v>515.01273112865715</v>
      </c>
      <c r="V649" s="77">
        <f>IF(VLOOKUP($E649,$D$6:$AN$1139,3,)=0,0,(VLOOKUP($E649,$D$6:$AN$1139,V$2,)/VLOOKUP($E649,$D$6:$AN$1139,3,))*$F649)</f>
        <v>0</v>
      </c>
      <c r="W649" s="77">
        <f>IF(VLOOKUP($E649,$D$6:$AN$1139,3,)=0,0,(VLOOKUP($E649,$D$6:$AN$1139,W$2,)/VLOOKUP($E649,$D$6:$AN$1139,3,))*$F649)</f>
        <v>0</v>
      </c>
      <c r="X649" s="63">
        <f>IF(VLOOKUP($E649,$D$6:$AN$1139,3,)=0,0,(VLOOKUP($E649,$D$6:$AN$1139,X$2,)/VLOOKUP($E649,$D$6:$AN$1139,3,))*$F649)</f>
        <v>0</v>
      </c>
      <c r="Y649" s="63">
        <f>IF(VLOOKUP($E649,$D$6:$AN$1139,3,)=0,0,(VLOOKUP($E649,$D$6:$AN$1139,Y$2,)/VLOOKUP($E649,$D$6:$AN$1139,3,))*$F649)</f>
        <v>0</v>
      </c>
      <c r="Z649" s="63">
        <f>IF(VLOOKUP($E649,$D$6:$AN$1139,3,)=0,0,(VLOOKUP($E649,$D$6:$AN$1139,Z$2,)/VLOOKUP($E649,$D$6:$AN$1139,3,))*$F649)</f>
        <v>0</v>
      </c>
      <c r="AA649" s="65">
        <f>SUM(G649:Z649)</f>
        <v>1983385.1378919205</v>
      </c>
      <c r="AB649" s="59" t="str">
        <f>IF(ABS(F649-AA649)&lt;0.01,"ok","err")</f>
        <v>ok</v>
      </c>
    </row>
    <row r="650" spans="1:28">
      <c r="A650" s="69" t="s">
        <v>364</v>
      </c>
      <c r="C650" s="61" t="s">
        <v>1099</v>
      </c>
      <c r="D650" s="61" t="s">
        <v>826</v>
      </c>
      <c r="E650" s="61" t="s">
        <v>189</v>
      </c>
      <c r="F650" s="80">
        <f>VLOOKUP(C650,'Functional Assignment'!$C$2:$AP$778,'Functional Assignment'!$O$2,)</f>
        <v>1932737.5832449552</v>
      </c>
      <c r="G650" s="80">
        <f>IF(VLOOKUP($E650,$D$6:$AN$1139,3,)=0,0,(VLOOKUP($E650,$D$6:$AN$1139,G$2,)/VLOOKUP($E650,$D$6:$AN$1139,3,))*$F650)</f>
        <v>1012169.2178455212</v>
      </c>
      <c r="H650" s="80">
        <f>IF(VLOOKUP($E650,$D$6:$AN$1139,3,)=0,0,(VLOOKUP($E650,$D$6:$AN$1139,H$2,)/VLOOKUP($E650,$D$6:$AN$1139,3,))*$F650)</f>
        <v>158565.48625162538</v>
      </c>
      <c r="I650" s="80">
        <f>IF(VLOOKUP($E650,$D$6:$AN$1139,3,)=0,0,(VLOOKUP($E650,$D$6:$AN$1139,I$2,)/VLOOKUP($E650,$D$6:$AN$1139,3,))*$F650)</f>
        <v>0</v>
      </c>
      <c r="J650" s="80">
        <f>IF(VLOOKUP($E650,$D$6:$AN$1139,3,)=0,0,(VLOOKUP($E650,$D$6:$AN$1139,J$2,)/VLOOKUP($E650,$D$6:$AN$1139,3,))*$F650)</f>
        <v>18912.160250841131</v>
      </c>
      <c r="K650" s="80">
        <f>IF(VLOOKUP($E650,$D$6:$AN$1139,3,)=0,0,(VLOOKUP($E650,$D$6:$AN$1139,K$2,)/VLOOKUP($E650,$D$6:$AN$1139,3,))*$F650)</f>
        <v>244508.12078802669</v>
      </c>
      <c r="L650" s="80">
        <f>IF(VLOOKUP($E650,$D$6:$AN$1139,3,)=0,0,(VLOOKUP($E650,$D$6:$AN$1139,L$2,)/VLOOKUP($E650,$D$6:$AN$1139,3,))*$F650)</f>
        <v>0</v>
      </c>
      <c r="M650" s="80">
        <f>IF(VLOOKUP($E650,$D$6:$AN$1139,3,)=0,0,(VLOOKUP($E650,$D$6:$AN$1139,M$2,)/VLOOKUP($E650,$D$6:$AN$1139,3,))*$F650)</f>
        <v>0</v>
      </c>
      <c r="N650" s="80">
        <f>IF(VLOOKUP($E650,$D$6:$AN$1139,3,)=0,0,(VLOOKUP($E650,$D$6:$AN$1139,N$2,)/VLOOKUP($E650,$D$6:$AN$1139,3,))*$F650)</f>
        <v>210601.54572455669</v>
      </c>
      <c r="O650" s="80">
        <f>IF(VLOOKUP($E650,$D$6:$AN$1139,3,)=0,0,(VLOOKUP($E650,$D$6:$AN$1139,O$2,)/VLOOKUP($E650,$D$6:$AN$1139,3,))*$F650)</f>
        <v>118219.50144502871</v>
      </c>
      <c r="P650" s="80">
        <f>IF(VLOOKUP($E650,$D$6:$AN$1139,3,)=0,0,(VLOOKUP($E650,$D$6:$AN$1139,P$2,)/VLOOKUP($E650,$D$6:$AN$1139,3,))*$F650)</f>
        <v>104512.67809050629</v>
      </c>
      <c r="Q650" s="80">
        <f>IF(VLOOKUP($E650,$D$6:$AN$1139,3,)=0,0,(VLOOKUP($E650,$D$6:$AN$1139,Q$2,)/VLOOKUP($E650,$D$6:$AN$1139,3,))*$F650)</f>
        <v>15596.982243762439</v>
      </c>
      <c r="R650" s="80">
        <f>IF(VLOOKUP($E650,$D$6:$AN$1139,3,)=0,0,(VLOOKUP($E650,$D$6:$AN$1139,R$2,)/VLOOKUP($E650,$D$6:$AN$1139,3,))*$F650)</f>
        <v>10040.676247204532</v>
      </c>
      <c r="S650" s="80">
        <f>IF(VLOOKUP($E650,$D$6:$AN$1139,3,)=0,0,(VLOOKUP($E650,$D$6:$AN$1139,S$2,)/VLOOKUP($E650,$D$6:$AN$1139,3,))*$F650)</f>
        <v>38074.861696732536</v>
      </c>
      <c r="T650" s="80">
        <f>IF(VLOOKUP($E650,$D$6:$AN$1139,3,)=0,0,(VLOOKUP($E650,$D$6:$AN$1139,T$2,)/VLOOKUP($E650,$D$6:$AN$1139,3,))*$F650)</f>
        <v>873.19420722161954</v>
      </c>
      <c r="U650" s="80">
        <f>IF(VLOOKUP($E650,$D$6:$AN$1139,3,)=0,0,(VLOOKUP($E650,$D$6:$AN$1139,U$2,)/VLOOKUP($E650,$D$6:$AN$1139,3,))*$F650)</f>
        <v>663.15845392808978</v>
      </c>
      <c r="V650" s="80">
        <f>IF(VLOOKUP($E650,$D$6:$AN$1139,3,)=0,0,(VLOOKUP($E650,$D$6:$AN$1139,V$2,)/VLOOKUP($E650,$D$6:$AN$1139,3,))*$F650)</f>
        <v>0</v>
      </c>
      <c r="W650" s="80">
        <f>IF(VLOOKUP($E650,$D$6:$AN$1139,3,)=0,0,(VLOOKUP($E650,$D$6:$AN$1139,W$2,)/VLOOKUP($E650,$D$6:$AN$1139,3,))*$F650)</f>
        <v>0</v>
      </c>
      <c r="X650" s="64">
        <f>IF(VLOOKUP($E650,$D$6:$AN$1139,3,)=0,0,(VLOOKUP($E650,$D$6:$AN$1139,X$2,)/VLOOKUP($E650,$D$6:$AN$1139,3,))*$F650)</f>
        <v>0</v>
      </c>
      <c r="Y650" s="64">
        <f>IF(VLOOKUP($E650,$D$6:$AN$1139,3,)=0,0,(VLOOKUP($E650,$D$6:$AN$1139,Y$2,)/VLOOKUP($E650,$D$6:$AN$1139,3,))*$F650)</f>
        <v>0</v>
      </c>
      <c r="Z650" s="64">
        <f>IF(VLOOKUP($E650,$D$6:$AN$1139,3,)=0,0,(VLOOKUP($E650,$D$6:$AN$1139,Z$2,)/VLOOKUP($E650,$D$6:$AN$1139,3,))*$F650)</f>
        <v>0</v>
      </c>
      <c r="AA650" s="64">
        <f>SUM(G650:Z650)</f>
        <v>1932737.5832449552</v>
      </c>
      <c r="AB650" s="59" t="str">
        <f>IF(ABS(F650-AA650)&lt;0.01,"ok","err")</f>
        <v>ok</v>
      </c>
    </row>
    <row r="651" spans="1:28">
      <c r="A651" s="69" t="s">
        <v>363</v>
      </c>
      <c r="C651" s="61" t="s">
        <v>1099</v>
      </c>
      <c r="D651" s="61" t="s">
        <v>827</v>
      </c>
      <c r="E651" s="61" t="s">
        <v>192</v>
      </c>
      <c r="F651" s="80">
        <f>VLOOKUP(C651,'Functional Assignment'!$C$2:$AP$778,'Functional Assignment'!$P$2,)</f>
        <v>1752325.046358271</v>
      </c>
      <c r="G651" s="80">
        <f>IF(VLOOKUP($E651,$D$6:$AN$1139,3,)=0,0,(VLOOKUP($E651,$D$6:$AN$1139,G$2,)/VLOOKUP($E651,$D$6:$AN$1139,3,))*$F651)</f>
        <v>828044.14620125399</v>
      </c>
      <c r="H651" s="80">
        <f>IF(VLOOKUP($E651,$D$6:$AN$1139,3,)=0,0,(VLOOKUP($E651,$D$6:$AN$1139,H$2,)/VLOOKUP($E651,$D$6:$AN$1139,3,))*$F651)</f>
        <v>241270.63883469559</v>
      </c>
      <c r="I651" s="80">
        <f>IF(VLOOKUP($E651,$D$6:$AN$1139,3,)=0,0,(VLOOKUP($E651,$D$6:$AN$1139,I$2,)/VLOOKUP($E651,$D$6:$AN$1139,3,))*$F651)</f>
        <v>0</v>
      </c>
      <c r="J651" s="80">
        <f>IF(VLOOKUP($E651,$D$6:$AN$1139,3,)=0,0,(VLOOKUP($E651,$D$6:$AN$1139,J$2,)/VLOOKUP($E651,$D$6:$AN$1139,3,))*$F651)</f>
        <v>20542.649631538927</v>
      </c>
      <c r="K651" s="80">
        <f>IF(VLOOKUP($E651,$D$6:$AN$1139,3,)=0,0,(VLOOKUP($E651,$D$6:$AN$1139,K$2,)/VLOOKUP($E651,$D$6:$AN$1139,3,))*$F651)</f>
        <v>255759.23723800352</v>
      </c>
      <c r="L651" s="80">
        <f>IF(VLOOKUP($E651,$D$6:$AN$1139,3,)=0,0,(VLOOKUP($E651,$D$6:$AN$1139,L$2,)/VLOOKUP($E651,$D$6:$AN$1139,3,))*$F651)</f>
        <v>0</v>
      </c>
      <c r="M651" s="80">
        <f>IF(VLOOKUP($E651,$D$6:$AN$1139,3,)=0,0,(VLOOKUP($E651,$D$6:$AN$1139,M$2,)/VLOOKUP($E651,$D$6:$AN$1139,3,))*$F651)</f>
        <v>0</v>
      </c>
      <c r="N651" s="80">
        <f>IF(VLOOKUP($E651,$D$6:$AN$1139,3,)=0,0,(VLOOKUP($E651,$D$6:$AN$1139,N$2,)/VLOOKUP($E651,$D$6:$AN$1139,3,))*$F651)</f>
        <v>214844.70039193414</v>
      </c>
      <c r="O651" s="80">
        <f>IF(VLOOKUP($E651,$D$6:$AN$1139,3,)=0,0,(VLOOKUP($E651,$D$6:$AN$1139,O$2,)/VLOOKUP($E651,$D$6:$AN$1139,3,))*$F651)</f>
        <v>125654.17643134869</v>
      </c>
      <c r="P651" s="80">
        <f>IF(VLOOKUP($E651,$D$6:$AN$1139,3,)=0,0,(VLOOKUP($E651,$D$6:$AN$1139,P$2,)/VLOOKUP($E651,$D$6:$AN$1139,3,))*$F651)</f>
        <v>48069.274714979532</v>
      </c>
      <c r="Q651" s="80">
        <f>IF(VLOOKUP($E651,$D$6:$AN$1139,3,)=0,0,(VLOOKUP($E651,$D$6:$AN$1139,Q$2,)/VLOOKUP($E651,$D$6:$AN$1139,3,))*$F651)</f>
        <v>10538.184301458838</v>
      </c>
      <c r="R651" s="80">
        <f>IF(VLOOKUP($E651,$D$6:$AN$1139,3,)=0,0,(VLOOKUP($E651,$D$6:$AN$1139,R$2,)/VLOOKUP($E651,$D$6:$AN$1139,3,))*$F651)</f>
        <v>7363.5243059002878</v>
      </c>
      <c r="S651" s="80">
        <f>IF(VLOOKUP($E651,$D$6:$AN$1139,3,)=0,0,(VLOOKUP($E651,$D$6:$AN$1139,S$2,)/VLOOKUP($E651,$D$6:$AN$1139,3,))*$F651)</f>
        <v>0</v>
      </c>
      <c r="T651" s="80">
        <f>IF(VLOOKUP($E651,$D$6:$AN$1139,3,)=0,0,(VLOOKUP($E651,$D$6:$AN$1139,T$2,)/VLOOKUP($E651,$D$6:$AN$1139,3,))*$F651)</f>
        <v>0</v>
      </c>
      <c r="U651" s="80">
        <f>IF(VLOOKUP($E651,$D$6:$AN$1139,3,)=0,0,(VLOOKUP($E651,$D$6:$AN$1139,U$2,)/VLOOKUP($E651,$D$6:$AN$1139,3,))*$F651)</f>
        <v>238.51430715760014</v>
      </c>
      <c r="V651" s="80">
        <f>IF(VLOOKUP($E651,$D$6:$AN$1139,3,)=0,0,(VLOOKUP($E651,$D$6:$AN$1139,V$2,)/VLOOKUP($E651,$D$6:$AN$1139,3,))*$F651)</f>
        <v>0</v>
      </c>
      <c r="W651" s="80">
        <f>IF(VLOOKUP($E651,$D$6:$AN$1139,3,)=0,0,(VLOOKUP($E651,$D$6:$AN$1139,W$2,)/VLOOKUP($E651,$D$6:$AN$1139,3,))*$F651)</f>
        <v>0</v>
      </c>
      <c r="X651" s="64">
        <f>IF(VLOOKUP($E651,$D$6:$AN$1139,3,)=0,0,(VLOOKUP($E651,$D$6:$AN$1139,X$2,)/VLOOKUP($E651,$D$6:$AN$1139,3,))*$F651)</f>
        <v>0</v>
      </c>
      <c r="Y651" s="64">
        <f>IF(VLOOKUP($E651,$D$6:$AN$1139,3,)=0,0,(VLOOKUP($E651,$D$6:$AN$1139,Y$2,)/VLOOKUP($E651,$D$6:$AN$1139,3,))*$F651)</f>
        <v>0</v>
      </c>
      <c r="Z651" s="64">
        <f>IF(VLOOKUP($E651,$D$6:$AN$1139,3,)=0,0,(VLOOKUP($E651,$D$6:$AN$1139,Z$2,)/VLOOKUP($E651,$D$6:$AN$1139,3,))*$F651)</f>
        <v>0</v>
      </c>
      <c r="AA651" s="64">
        <f>SUM(G651:Z651)</f>
        <v>1752325.0463582713</v>
      </c>
      <c r="AB651" s="59" t="str">
        <f>IF(ABS(F651-AA651)&lt;0.01,"ok","err")</f>
        <v>ok</v>
      </c>
    </row>
    <row r="652" spans="1:28">
      <c r="A652" s="61" t="s">
        <v>1156</v>
      </c>
      <c r="D652" s="61" t="s">
        <v>828</v>
      </c>
      <c r="F652" s="77">
        <f>SUM(F649:F651)</f>
        <v>5668447.767495147</v>
      </c>
      <c r="G652" s="77">
        <f t="shared" ref="G652:W652" si="118">SUM(G649:G651)</f>
        <v>2548264.9187489334</v>
      </c>
      <c r="H652" s="77">
        <f t="shared" si="118"/>
        <v>629629.80049110658</v>
      </c>
      <c r="I652" s="77">
        <f t="shared" si="118"/>
        <v>0</v>
      </c>
      <c r="J652" s="77">
        <f t="shared" si="118"/>
        <v>65919.094623003417</v>
      </c>
      <c r="K652" s="77">
        <f t="shared" si="118"/>
        <v>826481.35325978766</v>
      </c>
      <c r="L652" s="77">
        <f t="shared" si="118"/>
        <v>0</v>
      </c>
      <c r="M652" s="77">
        <f t="shared" si="118"/>
        <v>0</v>
      </c>
      <c r="N652" s="77">
        <f t="shared" si="118"/>
        <v>757263.21972956101</v>
      </c>
      <c r="O652" s="77">
        <f>SUM(O649:O651)</f>
        <v>416513.44634645781</v>
      </c>
      <c r="P652" s="77">
        <f t="shared" si="118"/>
        <v>292271.14133343141</v>
      </c>
      <c r="Q652" s="77">
        <f t="shared" si="118"/>
        <v>43979.832937517342</v>
      </c>
      <c r="R652" s="77">
        <f t="shared" si="118"/>
        <v>26754.433949423445</v>
      </c>
      <c r="S652" s="77">
        <f t="shared" si="118"/>
        <v>58509.36933572423</v>
      </c>
      <c r="T652" s="77">
        <f t="shared" si="118"/>
        <v>1444.4712479865857</v>
      </c>
      <c r="U652" s="77">
        <f t="shared" si="118"/>
        <v>1416.6854922143471</v>
      </c>
      <c r="V652" s="77">
        <f t="shared" si="118"/>
        <v>0</v>
      </c>
      <c r="W652" s="77">
        <f t="shared" si="118"/>
        <v>0</v>
      </c>
      <c r="X652" s="63">
        <f>SUM(X649:X651)</f>
        <v>0</v>
      </c>
      <c r="Y652" s="63">
        <f>SUM(Y649:Y651)</f>
        <v>0</v>
      </c>
      <c r="Z652" s="63">
        <f>SUM(Z649:Z651)</f>
        <v>0</v>
      </c>
      <c r="AA652" s="65">
        <f>SUM(G652:Z652)</f>
        <v>5668447.7674951479</v>
      </c>
      <c r="AB652" s="59" t="str">
        <f>IF(ABS(F652-AA652)&lt;0.01,"ok","err")</f>
        <v>ok</v>
      </c>
    </row>
    <row r="653" spans="1:28">
      <c r="F653" s="80"/>
      <c r="G653" s="80"/>
    </row>
    <row r="654" spans="1:28" ht="15">
      <c r="A654" s="66" t="s">
        <v>350</v>
      </c>
      <c r="F654" s="80"/>
      <c r="G654" s="80"/>
    </row>
    <row r="655" spans="1:28">
      <c r="A655" s="69" t="s">
        <v>377</v>
      </c>
      <c r="C655" s="61" t="s">
        <v>1099</v>
      </c>
      <c r="D655" s="61" t="s">
        <v>829</v>
      </c>
      <c r="E655" s="61" t="s">
        <v>133</v>
      </c>
      <c r="F655" s="77">
        <f>VLOOKUP(C655,'Functional Assignment'!$C$2:$AP$778,'Functional Assignment'!$Q$2,)</f>
        <v>0</v>
      </c>
      <c r="G655" s="77">
        <f>IF(VLOOKUP($E655,$D$6:$AN$1139,3,)=0,0,(VLOOKUP($E655,$D$6:$AN$1139,G$2,)/VLOOKUP($E655,$D$6:$AN$1139,3,))*$F655)</f>
        <v>0</v>
      </c>
      <c r="H655" s="77">
        <f>IF(VLOOKUP($E655,$D$6:$AN$1139,3,)=0,0,(VLOOKUP($E655,$D$6:$AN$1139,H$2,)/VLOOKUP($E655,$D$6:$AN$1139,3,))*$F655)</f>
        <v>0</v>
      </c>
      <c r="I655" s="77">
        <f>IF(VLOOKUP($E655,$D$6:$AN$1139,3,)=0,0,(VLOOKUP($E655,$D$6:$AN$1139,I$2,)/VLOOKUP($E655,$D$6:$AN$1139,3,))*$F655)</f>
        <v>0</v>
      </c>
      <c r="J655" s="77">
        <f>IF(VLOOKUP($E655,$D$6:$AN$1139,3,)=0,0,(VLOOKUP($E655,$D$6:$AN$1139,J$2,)/VLOOKUP($E655,$D$6:$AN$1139,3,))*$F655)</f>
        <v>0</v>
      </c>
      <c r="K655" s="77">
        <f>IF(VLOOKUP($E655,$D$6:$AN$1139,3,)=0,0,(VLOOKUP($E655,$D$6:$AN$1139,K$2,)/VLOOKUP($E655,$D$6:$AN$1139,3,))*$F655)</f>
        <v>0</v>
      </c>
      <c r="L655" s="77">
        <f>IF(VLOOKUP($E655,$D$6:$AN$1139,3,)=0,0,(VLOOKUP($E655,$D$6:$AN$1139,L$2,)/VLOOKUP($E655,$D$6:$AN$1139,3,))*$F655)</f>
        <v>0</v>
      </c>
      <c r="M655" s="77">
        <f>IF(VLOOKUP($E655,$D$6:$AN$1139,3,)=0,0,(VLOOKUP($E655,$D$6:$AN$1139,M$2,)/VLOOKUP($E655,$D$6:$AN$1139,3,))*$F655)</f>
        <v>0</v>
      </c>
      <c r="N655" s="77">
        <f>IF(VLOOKUP($E655,$D$6:$AN$1139,3,)=0,0,(VLOOKUP($E655,$D$6:$AN$1139,N$2,)/VLOOKUP($E655,$D$6:$AN$1139,3,))*$F655)</f>
        <v>0</v>
      </c>
      <c r="O655" s="77">
        <f>IF(VLOOKUP($E655,$D$6:$AN$1139,3,)=0,0,(VLOOKUP($E655,$D$6:$AN$1139,O$2,)/VLOOKUP($E655,$D$6:$AN$1139,3,))*$F655)</f>
        <v>0</v>
      </c>
      <c r="P655" s="77">
        <f>IF(VLOOKUP($E655,$D$6:$AN$1139,3,)=0,0,(VLOOKUP($E655,$D$6:$AN$1139,P$2,)/VLOOKUP($E655,$D$6:$AN$1139,3,))*$F655)</f>
        <v>0</v>
      </c>
      <c r="Q655" s="77">
        <f>IF(VLOOKUP($E655,$D$6:$AN$1139,3,)=0,0,(VLOOKUP($E655,$D$6:$AN$1139,Q$2,)/VLOOKUP($E655,$D$6:$AN$1139,3,))*$F655)</f>
        <v>0</v>
      </c>
      <c r="R655" s="77">
        <f>IF(VLOOKUP($E655,$D$6:$AN$1139,3,)=0,0,(VLOOKUP($E655,$D$6:$AN$1139,R$2,)/VLOOKUP($E655,$D$6:$AN$1139,3,))*$F655)</f>
        <v>0</v>
      </c>
      <c r="S655" s="77">
        <f>IF(VLOOKUP($E655,$D$6:$AN$1139,3,)=0,0,(VLOOKUP($E655,$D$6:$AN$1139,S$2,)/VLOOKUP($E655,$D$6:$AN$1139,3,))*$F655)</f>
        <v>0</v>
      </c>
      <c r="T655" s="77">
        <f>IF(VLOOKUP($E655,$D$6:$AN$1139,3,)=0,0,(VLOOKUP($E655,$D$6:$AN$1139,T$2,)/VLOOKUP($E655,$D$6:$AN$1139,3,))*$F655)</f>
        <v>0</v>
      </c>
      <c r="U655" s="77">
        <f>IF(VLOOKUP($E655,$D$6:$AN$1139,3,)=0,0,(VLOOKUP($E655,$D$6:$AN$1139,U$2,)/VLOOKUP($E655,$D$6:$AN$1139,3,))*$F655)</f>
        <v>0</v>
      </c>
      <c r="V655" s="77">
        <f>IF(VLOOKUP($E655,$D$6:$AN$1139,3,)=0,0,(VLOOKUP($E655,$D$6:$AN$1139,V$2,)/VLOOKUP($E655,$D$6:$AN$1139,3,))*$F655)</f>
        <v>0</v>
      </c>
      <c r="W655" s="77">
        <f>IF(VLOOKUP($E655,$D$6:$AN$1139,3,)=0,0,(VLOOKUP($E655,$D$6:$AN$1139,W$2,)/VLOOKUP($E655,$D$6:$AN$1139,3,))*$F655)</f>
        <v>0</v>
      </c>
      <c r="X655" s="63">
        <f>IF(VLOOKUP($E655,$D$6:$AN$1139,3,)=0,0,(VLOOKUP($E655,$D$6:$AN$1139,X$2,)/VLOOKUP($E655,$D$6:$AN$1139,3,))*$F655)</f>
        <v>0</v>
      </c>
      <c r="Y655" s="63">
        <f>IF(VLOOKUP($E655,$D$6:$AN$1139,3,)=0,0,(VLOOKUP($E655,$D$6:$AN$1139,Y$2,)/VLOOKUP($E655,$D$6:$AN$1139,3,))*$F655)</f>
        <v>0</v>
      </c>
      <c r="Z655" s="63">
        <f>IF(VLOOKUP($E655,$D$6:$AN$1139,3,)=0,0,(VLOOKUP($E655,$D$6:$AN$1139,Z$2,)/VLOOKUP($E655,$D$6:$AN$1139,3,))*$F655)</f>
        <v>0</v>
      </c>
      <c r="AA655" s="65">
        <f>SUM(G655:Z655)</f>
        <v>0</v>
      </c>
      <c r="AB655" s="59" t="str">
        <f>IF(ABS(F655-AA655)&lt;0.01,"ok","err")</f>
        <v>ok</v>
      </c>
    </row>
    <row r="656" spans="1:28">
      <c r="F656" s="80"/>
    </row>
    <row r="657" spans="1:28" ht="15">
      <c r="A657" s="66" t="s">
        <v>351</v>
      </c>
      <c r="F657" s="80"/>
      <c r="G657" s="80"/>
    </row>
    <row r="658" spans="1:28">
      <c r="A658" s="69" t="s">
        <v>379</v>
      </c>
      <c r="C658" s="61" t="s">
        <v>1099</v>
      </c>
      <c r="D658" s="61" t="s">
        <v>830</v>
      </c>
      <c r="E658" s="61" t="s">
        <v>133</v>
      </c>
      <c r="F658" s="77">
        <f>VLOOKUP(C658,'Functional Assignment'!$C$2:$AP$778,'Functional Assignment'!$R$2,)</f>
        <v>2028463.1146954692</v>
      </c>
      <c r="G658" s="77">
        <f>IF(VLOOKUP($E658,$D$6:$AN$1139,3,)=0,0,(VLOOKUP($E658,$D$6:$AN$1139,G$2,)/VLOOKUP($E658,$D$6:$AN$1139,3,))*$F658)</f>
        <v>914019.65075483662</v>
      </c>
      <c r="H658" s="77">
        <f>IF(VLOOKUP($E658,$D$6:$AN$1139,3,)=0,0,(VLOOKUP($E658,$D$6:$AN$1139,H$2,)/VLOOKUP($E658,$D$6:$AN$1139,3,))*$F658)</f>
        <v>254293.9094150434</v>
      </c>
      <c r="I658" s="77">
        <f>IF(VLOOKUP($E658,$D$6:$AN$1139,3,)=0,0,(VLOOKUP($E658,$D$6:$AN$1139,I$2,)/VLOOKUP($E658,$D$6:$AN$1139,3,))*$F658)</f>
        <v>0</v>
      </c>
      <c r="J658" s="77">
        <f>IF(VLOOKUP($E658,$D$6:$AN$1139,3,)=0,0,(VLOOKUP($E658,$D$6:$AN$1139,J$2,)/VLOOKUP($E658,$D$6:$AN$1139,3,))*$F658)</f>
        <v>21851.129015595849</v>
      </c>
      <c r="K658" s="77">
        <f>IF(VLOOKUP($E658,$D$6:$AN$1139,3,)=0,0,(VLOOKUP($E658,$D$6:$AN$1139,K$2,)/VLOOKUP($E658,$D$6:$AN$1139,3,))*$F658)</f>
        <v>270025.35099267802</v>
      </c>
      <c r="L658" s="77">
        <f>IF(VLOOKUP($E658,$D$6:$AN$1139,3,)=0,0,(VLOOKUP($E658,$D$6:$AN$1139,L$2,)/VLOOKUP($E658,$D$6:$AN$1139,3,))*$F658)</f>
        <v>0</v>
      </c>
      <c r="M658" s="77">
        <f>IF(VLOOKUP($E658,$D$6:$AN$1139,3,)=0,0,(VLOOKUP($E658,$D$6:$AN$1139,M$2,)/VLOOKUP($E658,$D$6:$AN$1139,3,))*$F658)</f>
        <v>0</v>
      </c>
      <c r="N658" s="77">
        <f>IF(VLOOKUP($E658,$D$6:$AN$1139,3,)=0,0,(VLOOKUP($E658,$D$6:$AN$1139,N$2,)/VLOOKUP($E658,$D$6:$AN$1139,3,))*$F658)</f>
        <v>265152.0840334511</v>
      </c>
      <c r="O658" s="77">
        <f>IF(VLOOKUP($E658,$D$6:$AN$1139,3,)=0,0,(VLOOKUP($E658,$D$6:$AN$1139,O$2,)/VLOOKUP($E658,$D$6:$AN$1139,3,))*$F658)</f>
        <v>136263.42544727749</v>
      </c>
      <c r="P658" s="77">
        <f>IF(VLOOKUP($E658,$D$6:$AN$1139,3,)=0,0,(VLOOKUP($E658,$D$6:$AN$1139,P$2,)/VLOOKUP($E658,$D$6:$AN$1139,3,))*$F658)</f>
        <v>118829.05764333965</v>
      </c>
      <c r="Q658" s="77">
        <f>IF(VLOOKUP($E658,$D$6:$AN$1139,3,)=0,0,(VLOOKUP($E658,$D$6:$AN$1139,Q$2,)/VLOOKUP($E658,$D$6:$AN$1139,3,))*$F658)</f>
        <v>15389.714742238337</v>
      </c>
      <c r="R658" s="77">
        <f>IF(VLOOKUP($E658,$D$6:$AN$1139,3,)=0,0,(VLOOKUP($E658,$D$6:$AN$1139,R$2,)/VLOOKUP($E658,$D$6:$AN$1139,3,))*$F658)</f>
        <v>7930.7940979008263</v>
      </c>
      <c r="S658" s="77">
        <f>IF(VLOOKUP($E658,$D$6:$AN$1139,3,)=0,0,(VLOOKUP($E658,$D$6:$AN$1139,S$2,)/VLOOKUP($E658,$D$6:$AN$1139,3,))*$F658)</f>
        <v>23758.293725010117</v>
      </c>
      <c r="T658" s="77">
        <f>IF(VLOOKUP($E658,$D$6:$AN$1139,3,)=0,0,(VLOOKUP($E658,$D$6:$AN$1139,T$2,)/VLOOKUP($E658,$D$6:$AN$1139,3,))*$F658)</f>
        <v>687.2741235298937</v>
      </c>
      <c r="U658" s="77">
        <f>IF(VLOOKUP($E658,$D$6:$AN$1139,3,)=0,0,(VLOOKUP($E658,$D$6:$AN$1139,U$2,)/VLOOKUP($E658,$D$6:$AN$1139,3,))*$F658)</f>
        <v>262.43070456760523</v>
      </c>
      <c r="V658" s="77">
        <f>IF(VLOOKUP($E658,$D$6:$AN$1139,3,)=0,0,(VLOOKUP($E658,$D$6:$AN$1139,V$2,)/VLOOKUP($E658,$D$6:$AN$1139,3,))*$F658)</f>
        <v>0</v>
      </c>
      <c r="W658" s="77">
        <f>IF(VLOOKUP($E658,$D$6:$AN$1139,3,)=0,0,(VLOOKUP($E658,$D$6:$AN$1139,W$2,)/VLOOKUP($E658,$D$6:$AN$1139,3,))*$F658)</f>
        <v>0</v>
      </c>
      <c r="X658" s="63">
        <f>IF(VLOOKUP($E658,$D$6:$AN$1139,3,)=0,0,(VLOOKUP($E658,$D$6:$AN$1139,X$2,)/VLOOKUP($E658,$D$6:$AN$1139,3,))*$F658)</f>
        <v>0</v>
      </c>
      <c r="Y658" s="63">
        <f>IF(VLOOKUP($E658,$D$6:$AN$1139,3,)=0,0,(VLOOKUP($E658,$D$6:$AN$1139,Y$2,)/VLOOKUP($E658,$D$6:$AN$1139,3,))*$F658)</f>
        <v>0</v>
      </c>
      <c r="Z658" s="63">
        <f>IF(VLOOKUP($E658,$D$6:$AN$1139,3,)=0,0,(VLOOKUP($E658,$D$6:$AN$1139,Z$2,)/VLOOKUP($E658,$D$6:$AN$1139,3,))*$F658)</f>
        <v>0</v>
      </c>
      <c r="AA658" s="65">
        <f>SUM(G658:Z658)</f>
        <v>2028463.1146954689</v>
      </c>
      <c r="AB658" s="59" t="str">
        <f>IF(ABS(F658-AA658)&lt;0.01,"ok","err")</f>
        <v>ok</v>
      </c>
    </row>
    <row r="659" spans="1:28">
      <c r="F659" s="80"/>
    </row>
    <row r="660" spans="1:28" ht="15">
      <c r="A660" s="66" t="s">
        <v>378</v>
      </c>
      <c r="F660" s="80"/>
    </row>
    <row r="661" spans="1:28">
      <c r="A661" s="69" t="s">
        <v>629</v>
      </c>
      <c r="C661" s="61" t="s">
        <v>1099</v>
      </c>
      <c r="D661" s="61" t="s">
        <v>831</v>
      </c>
      <c r="E661" s="61" t="s">
        <v>133</v>
      </c>
      <c r="F661" s="77">
        <f>VLOOKUP(C661,'Functional Assignment'!$C$2:$AP$778,'Functional Assignment'!$S$2,)</f>
        <v>0</v>
      </c>
      <c r="G661" s="77">
        <f>IF(VLOOKUP($E661,$D$6:$AN$1139,3,)=0,0,(VLOOKUP($E661,$D$6:$AN$1139,G$2,)/VLOOKUP($E661,$D$6:$AN$1139,3,))*$F661)</f>
        <v>0</v>
      </c>
      <c r="H661" s="77">
        <f>IF(VLOOKUP($E661,$D$6:$AN$1139,3,)=0,0,(VLOOKUP($E661,$D$6:$AN$1139,H$2,)/VLOOKUP($E661,$D$6:$AN$1139,3,))*$F661)</f>
        <v>0</v>
      </c>
      <c r="I661" s="77">
        <f>IF(VLOOKUP($E661,$D$6:$AN$1139,3,)=0,0,(VLOOKUP($E661,$D$6:$AN$1139,I$2,)/VLOOKUP($E661,$D$6:$AN$1139,3,))*$F661)</f>
        <v>0</v>
      </c>
      <c r="J661" s="77">
        <f>IF(VLOOKUP($E661,$D$6:$AN$1139,3,)=0,0,(VLOOKUP($E661,$D$6:$AN$1139,J$2,)/VLOOKUP($E661,$D$6:$AN$1139,3,))*$F661)</f>
        <v>0</v>
      </c>
      <c r="K661" s="77">
        <f>IF(VLOOKUP($E661,$D$6:$AN$1139,3,)=0,0,(VLOOKUP($E661,$D$6:$AN$1139,K$2,)/VLOOKUP($E661,$D$6:$AN$1139,3,))*$F661)</f>
        <v>0</v>
      </c>
      <c r="L661" s="77">
        <f>IF(VLOOKUP($E661,$D$6:$AN$1139,3,)=0,0,(VLOOKUP($E661,$D$6:$AN$1139,L$2,)/VLOOKUP($E661,$D$6:$AN$1139,3,))*$F661)</f>
        <v>0</v>
      </c>
      <c r="M661" s="77">
        <f>IF(VLOOKUP($E661,$D$6:$AN$1139,3,)=0,0,(VLOOKUP($E661,$D$6:$AN$1139,M$2,)/VLOOKUP($E661,$D$6:$AN$1139,3,))*$F661)</f>
        <v>0</v>
      </c>
      <c r="N661" s="77">
        <f>IF(VLOOKUP($E661,$D$6:$AN$1139,3,)=0,0,(VLOOKUP($E661,$D$6:$AN$1139,N$2,)/VLOOKUP($E661,$D$6:$AN$1139,3,))*$F661)</f>
        <v>0</v>
      </c>
      <c r="O661" s="77">
        <f>IF(VLOOKUP($E661,$D$6:$AN$1139,3,)=0,0,(VLOOKUP($E661,$D$6:$AN$1139,O$2,)/VLOOKUP($E661,$D$6:$AN$1139,3,))*$F661)</f>
        <v>0</v>
      </c>
      <c r="P661" s="77">
        <f>IF(VLOOKUP($E661,$D$6:$AN$1139,3,)=0,0,(VLOOKUP($E661,$D$6:$AN$1139,P$2,)/VLOOKUP($E661,$D$6:$AN$1139,3,))*$F661)</f>
        <v>0</v>
      </c>
      <c r="Q661" s="77">
        <f>IF(VLOOKUP($E661,$D$6:$AN$1139,3,)=0,0,(VLOOKUP($E661,$D$6:$AN$1139,Q$2,)/VLOOKUP($E661,$D$6:$AN$1139,3,))*$F661)</f>
        <v>0</v>
      </c>
      <c r="R661" s="77">
        <f>IF(VLOOKUP($E661,$D$6:$AN$1139,3,)=0,0,(VLOOKUP($E661,$D$6:$AN$1139,R$2,)/VLOOKUP($E661,$D$6:$AN$1139,3,))*$F661)</f>
        <v>0</v>
      </c>
      <c r="S661" s="77">
        <f>IF(VLOOKUP($E661,$D$6:$AN$1139,3,)=0,0,(VLOOKUP($E661,$D$6:$AN$1139,S$2,)/VLOOKUP($E661,$D$6:$AN$1139,3,))*$F661)</f>
        <v>0</v>
      </c>
      <c r="T661" s="77">
        <f>IF(VLOOKUP($E661,$D$6:$AN$1139,3,)=0,0,(VLOOKUP($E661,$D$6:$AN$1139,T$2,)/VLOOKUP($E661,$D$6:$AN$1139,3,))*$F661)</f>
        <v>0</v>
      </c>
      <c r="U661" s="77">
        <f>IF(VLOOKUP($E661,$D$6:$AN$1139,3,)=0,0,(VLOOKUP($E661,$D$6:$AN$1139,U$2,)/VLOOKUP($E661,$D$6:$AN$1139,3,))*$F661)</f>
        <v>0</v>
      </c>
      <c r="V661" s="77">
        <f>IF(VLOOKUP($E661,$D$6:$AN$1139,3,)=0,0,(VLOOKUP($E661,$D$6:$AN$1139,V$2,)/VLOOKUP($E661,$D$6:$AN$1139,3,))*$F661)</f>
        <v>0</v>
      </c>
      <c r="W661" s="77">
        <f>IF(VLOOKUP($E661,$D$6:$AN$1139,3,)=0,0,(VLOOKUP($E661,$D$6:$AN$1139,W$2,)/VLOOKUP($E661,$D$6:$AN$1139,3,))*$F661)</f>
        <v>0</v>
      </c>
      <c r="X661" s="63">
        <f>IF(VLOOKUP($E661,$D$6:$AN$1139,3,)=0,0,(VLOOKUP($E661,$D$6:$AN$1139,X$2,)/VLOOKUP($E661,$D$6:$AN$1139,3,))*$F661)</f>
        <v>0</v>
      </c>
      <c r="Y661" s="63">
        <f>IF(VLOOKUP($E661,$D$6:$AN$1139,3,)=0,0,(VLOOKUP($E661,$D$6:$AN$1139,Y$2,)/VLOOKUP($E661,$D$6:$AN$1139,3,))*$F661)</f>
        <v>0</v>
      </c>
      <c r="Z661" s="63">
        <f>IF(VLOOKUP($E661,$D$6:$AN$1139,3,)=0,0,(VLOOKUP($E661,$D$6:$AN$1139,Z$2,)/VLOOKUP($E661,$D$6:$AN$1139,3,))*$F661)</f>
        <v>0</v>
      </c>
      <c r="AA661" s="65">
        <f t="shared" ref="AA661:AA666" si="119">SUM(G661:Z661)</f>
        <v>0</v>
      </c>
      <c r="AB661" s="59" t="str">
        <f t="shared" ref="AB661:AB666" si="120">IF(ABS(F661-AA661)&lt;0.01,"ok","err")</f>
        <v>ok</v>
      </c>
    </row>
    <row r="662" spans="1:28">
      <c r="A662" s="69" t="s">
        <v>630</v>
      </c>
      <c r="C662" s="61" t="s">
        <v>1099</v>
      </c>
      <c r="D662" s="61" t="s">
        <v>832</v>
      </c>
      <c r="E662" s="61" t="s">
        <v>133</v>
      </c>
      <c r="F662" s="80">
        <f>VLOOKUP(C662,'Functional Assignment'!$C$2:$AP$778,'Functional Assignment'!$T$2,)</f>
        <v>2976875.4146879115</v>
      </c>
      <c r="G662" s="80">
        <f>IF(VLOOKUP($E662,$D$6:$AN$1139,3,)=0,0,(VLOOKUP($E662,$D$6:$AN$1139,G$2,)/VLOOKUP($E662,$D$6:$AN$1139,3,))*$F662)</f>
        <v>1341371.5078975905</v>
      </c>
      <c r="H662" s="80">
        <f>IF(VLOOKUP($E662,$D$6:$AN$1139,3,)=0,0,(VLOOKUP($E662,$D$6:$AN$1139,H$2,)/VLOOKUP($E662,$D$6:$AN$1139,3,))*$F662)</f>
        <v>373189.57468751672</v>
      </c>
      <c r="I662" s="80">
        <f>IF(VLOOKUP($E662,$D$6:$AN$1139,3,)=0,0,(VLOOKUP($E662,$D$6:$AN$1139,I$2,)/VLOOKUP($E662,$D$6:$AN$1139,3,))*$F662)</f>
        <v>0</v>
      </c>
      <c r="J662" s="80">
        <f>IF(VLOOKUP($E662,$D$6:$AN$1139,3,)=0,0,(VLOOKUP($E662,$D$6:$AN$1139,J$2,)/VLOOKUP($E662,$D$6:$AN$1139,3,))*$F662)</f>
        <v>32067.671469326444</v>
      </c>
      <c r="K662" s="80">
        <f>IF(VLOOKUP($E662,$D$6:$AN$1139,3,)=0,0,(VLOOKUP($E662,$D$6:$AN$1139,K$2,)/VLOOKUP($E662,$D$6:$AN$1139,3,))*$F662)</f>
        <v>396276.28567121149</v>
      </c>
      <c r="L662" s="80">
        <f>IF(VLOOKUP($E662,$D$6:$AN$1139,3,)=0,0,(VLOOKUP($E662,$D$6:$AN$1139,L$2,)/VLOOKUP($E662,$D$6:$AN$1139,3,))*$F662)</f>
        <v>0</v>
      </c>
      <c r="M662" s="80">
        <f>IF(VLOOKUP($E662,$D$6:$AN$1139,3,)=0,0,(VLOOKUP($E662,$D$6:$AN$1139,M$2,)/VLOOKUP($E662,$D$6:$AN$1139,3,))*$F662)</f>
        <v>0</v>
      </c>
      <c r="N662" s="80">
        <f>IF(VLOOKUP($E662,$D$6:$AN$1139,3,)=0,0,(VLOOKUP($E662,$D$6:$AN$1139,N$2,)/VLOOKUP($E662,$D$6:$AN$1139,3,))*$F662)</f>
        <v>389124.51224480075</v>
      </c>
      <c r="O662" s="80">
        <f>IF(VLOOKUP($E662,$D$6:$AN$1139,3,)=0,0,(VLOOKUP($E662,$D$6:$AN$1139,O$2,)/VLOOKUP($E662,$D$6:$AN$1139,3,))*$F662)</f>
        <v>199973.68362108851</v>
      </c>
      <c r="P662" s="80">
        <f>IF(VLOOKUP($E662,$D$6:$AN$1139,3,)=0,0,(VLOOKUP($E662,$D$6:$AN$1139,P$2,)/VLOOKUP($E662,$D$6:$AN$1139,3,))*$F662)</f>
        <v>174387.83958469806</v>
      </c>
      <c r="Q662" s="80">
        <f>IF(VLOOKUP($E662,$D$6:$AN$1139,3,)=0,0,(VLOOKUP($E662,$D$6:$AN$1139,Q$2,)/VLOOKUP($E662,$D$6:$AN$1139,3,))*$F662)</f>
        <v>22585.209030092374</v>
      </c>
      <c r="R662" s="80">
        <f>IF(VLOOKUP($E662,$D$6:$AN$1139,3,)=0,0,(VLOOKUP($E662,$D$6:$AN$1139,R$2,)/VLOOKUP($E662,$D$6:$AN$1139,3,))*$F662)</f>
        <v>11638.853966805975</v>
      </c>
      <c r="S662" s="80">
        <f>IF(VLOOKUP($E662,$D$6:$AN$1139,3,)=0,0,(VLOOKUP($E662,$D$6:$AN$1139,S$2,)/VLOOKUP($E662,$D$6:$AN$1139,3,))*$F662)</f>
        <v>34866.535147983028</v>
      </c>
      <c r="T662" s="80">
        <f>IF(VLOOKUP($E662,$D$6:$AN$1139,3,)=0,0,(VLOOKUP($E662,$D$6:$AN$1139,T$2,)/VLOOKUP($E662,$D$6:$AN$1139,3,))*$F662)</f>
        <v>1008.6106208514797</v>
      </c>
      <c r="U662" s="80">
        <f>IF(VLOOKUP($E662,$D$6:$AN$1139,3,)=0,0,(VLOOKUP($E662,$D$6:$AN$1139,U$2,)/VLOOKUP($E662,$D$6:$AN$1139,3,))*$F662)</f>
        <v>385.13074594595957</v>
      </c>
      <c r="V662" s="80">
        <f>IF(VLOOKUP($E662,$D$6:$AN$1139,3,)=0,0,(VLOOKUP($E662,$D$6:$AN$1139,V$2,)/VLOOKUP($E662,$D$6:$AN$1139,3,))*$F662)</f>
        <v>0</v>
      </c>
      <c r="W662" s="80">
        <f>IF(VLOOKUP($E662,$D$6:$AN$1139,3,)=0,0,(VLOOKUP($E662,$D$6:$AN$1139,W$2,)/VLOOKUP($E662,$D$6:$AN$1139,3,))*$F662)</f>
        <v>0</v>
      </c>
      <c r="X662" s="64">
        <f>IF(VLOOKUP($E662,$D$6:$AN$1139,3,)=0,0,(VLOOKUP($E662,$D$6:$AN$1139,X$2,)/VLOOKUP($E662,$D$6:$AN$1139,3,))*$F662)</f>
        <v>0</v>
      </c>
      <c r="Y662" s="64">
        <f>IF(VLOOKUP($E662,$D$6:$AN$1139,3,)=0,0,(VLOOKUP($E662,$D$6:$AN$1139,Y$2,)/VLOOKUP($E662,$D$6:$AN$1139,3,))*$F662)</f>
        <v>0</v>
      </c>
      <c r="Z662" s="64">
        <f>IF(VLOOKUP($E662,$D$6:$AN$1139,3,)=0,0,(VLOOKUP($E662,$D$6:$AN$1139,Z$2,)/VLOOKUP($E662,$D$6:$AN$1139,3,))*$F662)</f>
        <v>0</v>
      </c>
      <c r="AA662" s="64">
        <f t="shared" si="119"/>
        <v>2976875.414687911</v>
      </c>
      <c r="AB662" s="59" t="str">
        <f t="shared" si="120"/>
        <v>ok</v>
      </c>
    </row>
    <row r="663" spans="1:28">
      <c r="A663" s="69" t="s">
        <v>631</v>
      </c>
      <c r="C663" s="61" t="s">
        <v>1099</v>
      </c>
      <c r="D663" s="61" t="s">
        <v>833</v>
      </c>
      <c r="E663" s="61" t="s">
        <v>707</v>
      </c>
      <c r="F663" s="80">
        <f>VLOOKUP(C663,'Functional Assignment'!$C$2:$AP$778,'Functional Assignment'!$U$2,)</f>
        <v>4837199.003905871</v>
      </c>
      <c r="G663" s="80">
        <f>IF(VLOOKUP($E663,$D$6:$AN$1139,3,)=0,0,(VLOOKUP($E663,$D$6:$AN$1139,G$2,)/VLOOKUP($E663,$D$6:$AN$1139,3,))*$F663)</f>
        <v>4161675.6963201957</v>
      </c>
      <c r="H663" s="80">
        <f>IF(VLOOKUP($E663,$D$6:$AN$1139,3,)=0,0,(VLOOKUP($E663,$D$6:$AN$1139,H$2,)/VLOOKUP($E663,$D$6:$AN$1139,3,))*$F663)</f>
        <v>513390.13740392204</v>
      </c>
      <c r="I663" s="80">
        <f>IF(VLOOKUP($E663,$D$6:$AN$1139,3,)=0,0,(VLOOKUP($E663,$D$6:$AN$1139,I$2,)/VLOOKUP($E663,$D$6:$AN$1139,3,))*$F663)</f>
        <v>0</v>
      </c>
      <c r="J663" s="80">
        <f>IF(VLOOKUP($E663,$D$6:$AN$1139,3,)=0,0,(VLOOKUP($E663,$D$6:$AN$1139,J$2,)/VLOOKUP($E663,$D$6:$AN$1139,3,))*$F663)</f>
        <v>840.34934762007526</v>
      </c>
      <c r="K663" s="80">
        <f>IF(VLOOKUP($E663,$D$6:$AN$1139,3,)=0,0,(VLOOKUP($E663,$D$6:$AN$1139,K$2,)/VLOOKUP($E663,$D$6:$AN$1139,3,))*$F663)</f>
        <v>32180.775359889321</v>
      </c>
      <c r="L663" s="80">
        <f>IF(VLOOKUP($E663,$D$6:$AN$1139,3,)=0,0,(VLOOKUP($E663,$D$6:$AN$1139,L$2,)/VLOOKUP($E663,$D$6:$AN$1139,3,))*$F663)</f>
        <v>0</v>
      </c>
      <c r="M663" s="80">
        <f>IF(VLOOKUP($E663,$D$6:$AN$1139,3,)=0,0,(VLOOKUP($E663,$D$6:$AN$1139,M$2,)/VLOOKUP($E663,$D$6:$AN$1139,3,))*$F663)</f>
        <v>0</v>
      </c>
      <c r="N663" s="80">
        <f>IF(VLOOKUP($E663,$D$6:$AN$1139,3,)=0,0,(VLOOKUP($E663,$D$6:$AN$1139,N$2,)/VLOOKUP($E663,$D$6:$AN$1139,3,))*$F663)</f>
        <v>1262.4426272465971</v>
      </c>
      <c r="O663" s="80">
        <f>IF(VLOOKUP($E663,$D$6:$AN$1139,3,)=0,0,(VLOOKUP($E663,$D$6:$AN$1139,O$2,)/VLOOKUP($E663,$D$6:$AN$1139,3,))*$F663)</f>
        <v>3674.1301385672245</v>
      </c>
      <c r="P663" s="80">
        <f>IF(VLOOKUP($E663,$D$6:$AN$1139,3,)=0,0,(VLOOKUP($E663,$D$6:$AN$1139,P$2,)/VLOOKUP($E663,$D$6:$AN$1139,3,))*$F663)</f>
        <v>0</v>
      </c>
      <c r="Q663" s="80">
        <f>IF(VLOOKUP($E663,$D$6:$AN$1139,3,)=0,0,(VLOOKUP($E663,$D$6:$AN$1139,Q$2,)/VLOOKUP($E663,$D$6:$AN$1139,3,))*$F663)</f>
        <v>11.51163489890514</v>
      </c>
      <c r="R663" s="80">
        <f>IF(VLOOKUP($E663,$D$6:$AN$1139,3,)=0,0,(VLOOKUP($E663,$D$6:$AN$1139,R$2,)/VLOOKUP($E663,$D$6:$AN$1139,3,))*$F663)</f>
        <v>23.023269797810279</v>
      </c>
      <c r="S663" s="80">
        <f>IF(VLOOKUP($E663,$D$6:$AN$1139,3,)=0,0,(VLOOKUP($E663,$D$6:$AN$1139,S$2,)/VLOOKUP($E663,$D$6:$AN$1139,3,))*$F663)</f>
        <v>122783.84395620642</v>
      </c>
      <c r="T663" s="80">
        <f>IF(VLOOKUP($E663,$D$6:$AN$1139,3,)=0,0,(VLOOKUP($E663,$D$6:$AN$1139,T$2,)/VLOOKUP($E663,$D$6:$AN$1139,3,))*$F663)</f>
        <v>199.53500491435574</v>
      </c>
      <c r="U663" s="80">
        <f>IF(VLOOKUP($E663,$D$6:$AN$1139,3,)=0,0,(VLOOKUP($E663,$D$6:$AN$1139,U$2,)/VLOOKUP($E663,$D$6:$AN$1139,3,))*$F663)</f>
        <v>1157.558842612128</v>
      </c>
      <c r="V663" s="80">
        <f>IF(VLOOKUP($E663,$D$6:$AN$1139,3,)=0,0,(VLOOKUP($E663,$D$6:$AN$1139,V$2,)/VLOOKUP($E663,$D$6:$AN$1139,3,))*$F663)</f>
        <v>0</v>
      </c>
      <c r="W663" s="80">
        <f>IF(VLOOKUP($E663,$D$6:$AN$1139,3,)=0,0,(VLOOKUP($E663,$D$6:$AN$1139,W$2,)/VLOOKUP($E663,$D$6:$AN$1139,3,))*$F663)</f>
        <v>0</v>
      </c>
      <c r="X663" s="64">
        <f>IF(VLOOKUP($E663,$D$6:$AN$1139,3,)=0,0,(VLOOKUP($E663,$D$6:$AN$1139,X$2,)/VLOOKUP($E663,$D$6:$AN$1139,3,))*$F663)</f>
        <v>0</v>
      </c>
      <c r="Y663" s="64">
        <f>IF(VLOOKUP($E663,$D$6:$AN$1139,3,)=0,0,(VLOOKUP($E663,$D$6:$AN$1139,Y$2,)/VLOOKUP($E663,$D$6:$AN$1139,3,))*$F663)</f>
        <v>0</v>
      </c>
      <c r="Z663" s="64">
        <f>IF(VLOOKUP($E663,$D$6:$AN$1139,3,)=0,0,(VLOOKUP($E663,$D$6:$AN$1139,Z$2,)/VLOOKUP($E663,$D$6:$AN$1139,3,))*$F663)</f>
        <v>0</v>
      </c>
      <c r="AA663" s="64">
        <f t="shared" si="119"/>
        <v>4837199.0039058719</v>
      </c>
      <c r="AB663" s="59" t="str">
        <f t="shared" si="120"/>
        <v>ok</v>
      </c>
    </row>
    <row r="664" spans="1:28">
      <c r="A664" s="69" t="s">
        <v>632</v>
      </c>
      <c r="C664" s="61" t="s">
        <v>1099</v>
      </c>
      <c r="D664" s="61" t="s">
        <v>834</v>
      </c>
      <c r="E664" s="61" t="s">
        <v>685</v>
      </c>
      <c r="F664" s="80">
        <f>VLOOKUP(C664,'Functional Assignment'!$C$2:$AP$778,'Functional Assignment'!$V$2,)</f>
        <v>992291.8048959705</v>
      </c>
      <c r="G664" s="80">
        <f>IF(VLOOKUP($E664,$D$6:$AN$1139,3,)=0,0,(VLOOKUP($E664,$D$6:$AN$1139,G$2,)/VLOOKUP($E664,$D$6:$AN$1139,3,))*$F664)</f>
        <v>841408.2315759341</v>
      </c>
      <c r="H664" s="80">
        <f>IF(VLOOKUP($E664,$D$6:$AN$1139,3,)=0,0,(VLOOKUP($E664,$D$6:$AN$1139,H$2,)/VLOOKUP($E664,$D$6:$AN$1139,3,))*$F664)</f>
        <v>141218.56078065612</v>
      </c>
      <c r="I664" s="80">
        <f>IF(VLOOKUP($E664,$D$6:$AN$1139,3,)=0,0,(VLOOKUP($E664,$D$6:$AN$1139,I$2,)/VLOOKUP($E664,$D$6:$AN$1139,3,))*$F664)</f>
        <v>0</v>
      </c>
      <c r="J664" s="80">
        <f>IF(VLOOKUP($E664,$D$6:$AN$1139,3,)=0,0,(VLOOKUP($E664,$D$6:$AN$1139,J$2,)/VLOOKUP($E664,$D$6:$AN$1139,3,))*$F664)</f>
        <v>0</v>
      </c>
      <c r="K664" s="80">
        <f>IF(VLOOKUP($E664,$D$6:$AN$1139,3,)=0,0,(VLOOKUP($E664,$D$6:$AN$1139,K$2,)/VLOOKUP($E664,$D$6:$AN$1139,3,))*$F664)</f>
        <v>0</v>
      </c>
      <c r="L664" s="80">
        <f>IF(VLOOKUP($E664,$D$6:$AN$1139,3,)=0,0,(VLOOKUP($E664,$D$6:$AN$1139,L$2,)/VLOOKUP($E664,$D$6:$AN$1139,3,))*$F664)</f>
        <v>0</v>
      </c>
      <c r="M664" s="80">
        <f>IF(VLOOKUP($E664,$D$6:$AN$1139,3,)=0,0,(VLOOKUP($E664,$D$6:$AN$1139,M$2,)/VLOOKUP($E664,$D$6:$AN$1139,3,))*$F664)</f>
        <v>0</v>
      </c>
      <c r="N664" s="80">
        <f>IF(VLOOKUP($E664,$D$6:$AN$1139,3,)=0,0,(VLOOKUP($E664,$D$6:$AN$1139,N$2,)/VLOOKUP($E664,$D$6:$AN$1139,3,))*$F664)</f>
        <v>0</v>
      </c>
      <c r="O664" s="80">
        <f>IF(VLOOKUP($E664,$D$6:$AN$1139,3,)=0,0,(VLOOKUP($E664,$D$6:$AN$1139,O$2,)/VLOOKUP($E664,$D$6:$AN$1139,3,))*$F664)</f>
        <v>0</v>
      </c>
      <c r="P664" s="80">
        <f>IF(VLOOKUP($E664,$D$6:$AN$1139,3,)=0,0,(VLOOKUP($E664,$D$6:$AN$1139,P$2,)/VLOOKUP($E664,$D$6:$AN$1139,3,))*$F664)</f>
        <v>0</v>
      </c>
      <c r="Q664" s="80">
        <f>IF(VLOOKUP($E664,$D$6:$AN$1139,3,)=0,0,(VLOOKUP($E664,$D$6:$AN$1139,Q$2,)/VLOOKUP($E664,$D$6:$AN$1139,3,))*$F664)</f>
        <v>0</v>
      </c>
      <c r="R664" s="80">
        <f>IF(VLOOKUP($E664,$D$6:$AN$1139,3,)=0,0,(VLOOKUP($E664,$D$6:$AN$1139,R$2,)/VLOOKUP($E664,$D$6:$AN$1139,3,))*$F664)</f>
        <v>0</v>
      </c>
      <c r="S664" s="80">
        <f>IF(VLOOKUP($E664,$D$6:$AN$1139,3,)=0,0,(VLOOKUP($E664,$D$6:$AN$1139,S$2,)/VLOOKUP($E664,$D$6:$AN$1139,3,))*$F664)</f>
        <v>9293.5170881180129</v>
      </c>
      <c r="T664" s="80">
        <f>IF(VLOOKUP($E664,$D$6:$AN$1139,3,)=0,0,(VLOOKUP($E664,$D$6:$AN$1139,T$2,)/VLOOKUP($E664,$D$6:$AN$1139,3,))*$F664)</f>
        <v>268.8405945803533</v>
      </c>
      <c r="U664" s="80">
        <f>IF(VLOOKUP($E664,$D$6:$AN$1139,3,)=0,0,(VLOOKUP($E664,$D$6:$AN$1139,U$2,)/VLOOKUP($E664,$D$6:$AN$1139,3,))*$F664)</f>
        <v>102.65485668183649</v>
      </c>
      <c r="V664" s="80">
        <f>IF(VLOOKUP($E664,$D$6:$AN$1139,3,)=0,0,(VLOOKUP($E664,$D$6:$AN$1139,V$2,)/VLOOKUP($E664,$D$6:$AN$1139,3,))*$F664)</f>
        <v>0</v>
      </c>
      <c r="W664" s="80">
        <f>IF(VLOOKUP($E664,$D$6:$AN$1139,3,)=0,0,(VLOOKUP($E664,$D$6:$AN$1139,W$2,)/VLOOKUP($E664,$D$6:$AN$1139,3,))*$F664)</f>
        <v>0</v>
      </c>
      <c r="X664" s="64">
        <f>IF(VLOOKUP($E664,$D$6:$AN$1139,3,)=0,0,(VLOOKUP($E664,$D$6:$AN$1139,X$2,)/VLOOKUP($E664,$D$6:$AN$1139,3,))*$F664)</f>
        <v>0</v>
      </c>
      <c r="Y664" s="64">
        <f>IF(VLOOKUP($E664,$D$6:$AN$1139,3,)=0,0,(VLOOKUP($E664,$D$6:$AN$1139,Y$2,)/VLOOKUP($E664,$D$6:$AN$1139,3,))*$F664)</f>
        <v>0</v>
      </c>
      <c r="Z664" s="64">
        <f>IF(VLOOKUP($E664,$D$6:$AN$1139,3,)=0,0,(VLOOKUP($E664,$D$6:$AN$1139,Z$2,)/VLOOKUP($E664,$D$6:$AN$1139,3,))*$F664)</f>
        <v>0</v>
      </c>
      <c r="AA664" s="64">
        <f t="shared" si="119"/>
        <v>992291.8048959705</v>
      </c>
      <c r="AB664" s="59" t="str">
        <f t="shared" si="120"/>
        <v>ok</v>
      </c>
    </row>
    <row r="665" spans="1:28">
      <c r="A665" s="69" t="s">
        <v>633</v>
      </c>
      <c r="C665" s="61" t="s">
        <v>1099</v>
      </c>
      <c r="D665" s="61" t="s">
        <v>835</v>
      </c>
      <c r="E665" s="61" t="s">
        <v>706</v>
      </c>
      <c r="F665" s="80">
        <f>VLOOKUP(C665,'Functional Assignment'!$C$2:$AP$778,'Functional Assignment'!$W$2,)</f>
        <v>1612399.6679686238</v>
      </c>
      <c r="G665" s="80">
        <f>IF(VLOOKUP($E665,$D$6:$AN$1139,3,)=0,0,(VLOOKUP($E665,$D$6:$AN$1139,G$2,)/VLOOKUP($E665,$D$6:$AN$1139,3,))*$F665)</f>
        <v>1398207.0017799053</v>
      </c>
      <c r="H665" s="80">
        <f>IF(VLOOKUP($E665,$D$6:$AN$1139,3,)=0,0,(VLOOKUP($E665,$D$6:$AN$1139,H$2,)/VLOOKUP($E665,$D$6:$AN$1139,3,))*$F665)</f>
        <v>172484.77227517311</v>
      </c>
      <c r="I665" s="80">
        <f>IF(VLOOKUP($E665,$D$6:$AN$1139,3,)=0,0,(VLOOKUP($E665,$D$6:$AN$1139,I$2,)/VLOOKUP($E665,$D$6:$AN$1139,3,))*$F665)</f>
        <v>0</v>
      </c>
      <c r="J665" s="80">
        <f>IF(VLOOKUP($E665,$D$6:$AN$1139,3,)=0,0,(VLOOKUP($E665,$D$6:$AN$1139,J$2,)/VLOOKUP($E665,$D$6:$AN$1139,3,))*$F665)</f>
        <v>0</v>
      </c>
      <c r="K665" s="80">
        <f>IF(VLOOKUP($E665,$D$6:$AN$1139,3,)=0,0,(VLOOKUP($E665,$D$6:$AN$1139,K$2,)/VLOOKUP($E665,$D$6:$AN$1139,3,))*$F665)</f>
        <v>0</v>
      </c>
      <c r="L665" s="80">
        <f>IF(VLOOKUP($E665,$D$6:$AN$1139,3,)=0,0,(VLOOKUP($E665,$D$6:$AN$1139,L$2,)/VLOOKUP($E665,$D$6:$AN$1139,3,))*$F665)</f>
        <v>0</v>
      </c>
      <c r="M665" s="80">
        <f>IF(VLOOKUP($E665,$D$6:$AN$1139,3,)=0,0,(VLOOKUP($E665,$D$6:$AN$1139,M$2,)/VLOOKUP($E665,$D$6:$AN$1139,3,))*$F665)</f>
        <v>0</v>
      </c>
      <c r="N665" s="80">
        <f>IF(VLOOKUP($E665,$D$6:$AN$1139,3,)=0,0,(VLOOKUP($E665,$D$6:$AN$1139,N$2,)/VLOOKUP($E665,$D$6:$AN$1139,3,))*$F665)</f>
        <v>0</v>
      </c>
      <c r="O665" s="80">
        <f>IF(VLOOKUP($E665,$D$6:$AN$1139,3,)=0,0,(VLOOKUP($E665,$D$6:$AN$1139,O$2,)/VLOOKUP($E665,$D$6:$AN$1139,3,))*$F665)</f>
        <v>0</v>
      </c>
      <c r="P665" s="80">
        <f>IF(VLOOKUP($E665,$D$6:$AN$1139,3,)=0,0,(VLOOKUP($E665,$D$6:$AN$1139,P$2,)/VLOOKUP($E665,$D$6:$AN$1139,3,))*$F665)</f>
        <v>0</v>
      </c>
      <c r="Q665" s="80">
        <f>IF(VLOOKUP($E665,$D$6:$AN$1139,3,)=0,0,(VLOOKUP($E665,$D$6:$AN$1139,Q$2,)/VLOOKUP($E665,$D$6:$AN$1139,3,))*$F665)</f>
        <v>0</v>
      </c>
      <c r="R665" s="80">
        <f>IF(VLOOKUP($E665,$D$6:$AN$1139,3,)=0,0,(VLOOKUP($E665,$D$6:$AN$1139,R$2,)/VLOOKUP($E665,$D$6:$AN$1139,3,))*$F665)</f>
        <v>0</v>
      </c>
      <c r="S665" s="80">
        <f>IF(VLOOKUP($E665,$D$6:$AN$1139,3,)=0,0,(VLOOKUP($E665,$D$6:$AN$1139,S$2,)/VLOOKUP($E665,$D$6:$AN$1139,3,))*$F665)</f>
        <v>41251.948218074322</v>
      </c>
      <c r="T665" s="80">
        <f>IF(VLOOKUP($E665,$D$6:$AN$1139,3,)=0,0,(VLOOKUP($E665,$D$6:$AN$1139,T$2,)/VLOOKUP($E665,$D$6:$AN$1139,3,))*$F665)</f>
        <v>67.0381983916064</v>
      </c>
      <c r="U665" s="80">
        <f>IF(VLOOKUP($E665,$D$6:$AN$1139,3,)=0,0,(VLOOKUP($E665,$D$6:$AN$1139,U$2,)/VLOOKUP($E665,$D$6:$AN$1139,3,))*$F665)</f>
        <v>388.90749707951159</v>
      </c>
      <c r="V665" s="80">
        <f>IF(VLOOKUP($E665,$D$6:$AN$1139,3,)=0,0,(VLOOKUP($E665,$D$6:$AN$1139,V$2,)/VLOOKUP($E665,$D$6:$AN$1139,3,))*$F665)</f>
        <v>0</v>
      </c>
      <c r="W665" s="80">
        <f>IF(VLOOKUP($E665,$D$6:$AN$1139,3,)=0,0,(VLOOKUP($E665,$D$6:$AN$1139,W$2,)/VLOOKUP($E665,$D$6:$AN$1139,3,))*$F665)</f>
        <v>0</v>
      </c>
      <c r="X665" s="64">
        <f>IF(VLOOKUP($E665,$D$6:$AN$1139,3,)=0,0,(VLOOKUP($E665,$D$6:$AN$1139,X$2,)/VLOOKUP($E665,$D$6:$AN$1139,3,))*$F665)</f>
        <v>0</v>
      </c>
      <c r="Y665" s="64">
        <f>IF(VLOOKUP($E665,$D$6:$AN$1139,3,)=0,0,(VLOOKUP($E665,$D$6:$AN$1139,Y$2,)/VLOOKUP($E665,$D$6:$AN$1139,3,))*$F665)</f>
        <v>0</v>
      </c>
      <c r="Z665" s="64">
        <f>IF(VLOOKUP($E665,$D$6:$AN$1139,3,)=0,0,(VLOOKUP($E665,$D$6:$AN$1139,Z$2,)/VLOOKUP($E665,$D$6:$AN$1139,3,))*$F665)</f>
        <v>0</v>
      </c>
      <c r="AA665" s="64">
        <f t="shared" si="119"/>
        <v>1612399.667968624</v>
      </c>
      <c r="AB665" s="59" t="str">
        <f t="shared" si="120"/>
        <v>ok</v>
      </c>
    </row>
    <row r="666" spans="1:28">
      <c r="A666" s="61" t="s">
        <v>383</v>
      </c>
      <c r="D666" s="61" t="s">
        <v>836</v>
      </c>
      <c r="F666" s="77">
        <f>SUM(F661:F665)</f>
        <v>10418765.891458377</v>
      </c>
      <c r="G666" s="77">
        <f t="shared" ref="G666:W666" si="121">SUM(G661:G665)</f>
        <v>7742662.4375736257</v>
      </c>
      <c r="H666" s="77">
        <f t="shared" si="121"/>
        <v>1200283.0451472679</v>
      </c>
      <c r="I666" s="77">
        <f t="shared" si="121"/>
        <v>0</v>
      </c>
      <c r="J666" s="77">
        <f t="shared" si="121"/>
        <v>32908.020816946519</v>
      </c>
      <c r="K666" s="77">
        <f t="shared" si="121"/>
        <v>428457.06103110081</v>
      </c>
      <c r="L666" s="77">
        <f t="shared" si="121"/>
        <v>0</v>
      </c>
      <c r="M666" s="77">
        <f t="shared" si="121"/>
        <v>0</v>
      </c>
      <c r="N666" s="77">
        <f t="shared" si="121"/>
        <v>390386.95487204735</v>
      </c>
      <c r="O666" s="77">
        <f>SUM(O661:O665)</f>
        <v>203647.81375965572</v>
      </c>
      <c r="P666" s="77">
        <f t="shared" si="121"/>
        <v>174387.83958469806</v>
      </c>
      <c r="Q666" s="77">
        <f t="shared" si="121"/>
        <v>22596.720664991281</v>
      </c>
      <c r="R666" s="77">
        <f t="shared" si="121"/>
        <v>11661.877236603785</v>
      </c>
      <c r="S666" s="77">
        <f t="shared" si="121"/>
        <v>208195.8444103818</v>
      </c>
      <c r="T666" s="77">
        <f t="shared" si="121"/>
        <v>1544.024418737795</v>
      </c>
      <c r="U666" s="77">
        <f t="shared" si="121"/>
        <v>2034.2519423194356</v>
      </c>
      <c r="V666" s="77">
        <f t="shared" si="121"/>
        <v>0</v>
      </c>
      <c r="W666" s="77">
        <f t="shared" si="121"/>
        <v>0</v>
      </c>
      <c r="X666" s="63">
        <f>SUM(X661:X665)</f>
        <v>0</v>
      </c>
      <c r="Y666" s="63">
        <f>SUM(Y661:Y665)</f>
        <v>0</v>
      </c>
      <c r="Z666" s="63">
        <f>SUM(Z661:Z665)</f>
        <v>0</v>
      </c>
      <c r="AA666" s="65">
        <f t="shared" si="119"/>
        <v>10418765.891458379</v>
      </c>
      <c r="AB666" s="59" t="str">
        <f t="shared" si="120"/>
        <v>ok</v>
      </c>
    </row>
    <row r="667" spans="1:28">
      <c r="F667" s="80"/>
    </row>
    <row r="668" spans="1:28" ht="15">
      <c r="A668" s="66" t="s">
        <v>640</v>
      </c>
      <c r="F668" s="80"/>
    </row>
    <row r="669" spans="1:28">
      <c r="A669" s="69" t="s">
        <v>1113</v>
      </c>
      <c r="C669" s="61" t="s">
        <v>1099</v>
      </c>
      <c r="D669" s="61" t="s">
        <v>837</v>
      </c>
      <c r="E669" s="61" t="s">
        <v>1379</v>
      </c>
      <c r="F669" s="77">
        <f>VLOOKUP(C669,'Functional Assignment'!$C$2:$AP$778,'Functional Assignment'!$X$2,)</f>
        <v>1230038.3173307504</v>
      </c>
      <c r="G669" s="77">
        <f>IF(VLOOKUP($E669,$D$6:$AN$1139,3,)=0,0,(VLOOKUP($E669,$D$6:$AN$1139,G$2,)/VLOOKUP($E669,$D$6:$AN$1139,3,))*$F669)</f>
        <v>868468.16923555243</v>
      </c>
      <c r="H669" s="77">
        <f>IF(VLOOKUP($E669,$D$6:$AN$1139,3,)=0,0,(VLOOKUP($E669,$D$6:$AN$1139,H$2,)/VLOOKUP($E669,$D$6:$AN$1139,3,))*$F669)</f>
        <v>145760.19147512683</v>
      </c>
      <c r="I669" s="77">
        <f>IF(VLOOKUP($E669,$D$6:$AN$1139,3,)=0,0,(VLOOKUP($E669,$D$6:$AN$1139,I$2,)/VLOOKUP($E669,$D$6:$AN$1139,3,))*$F669)</f>
        <v>0</v>
      </c>
      <c r="J669" s="77">
        <f>IF(VLOOKUP($E669,$D$6:$AN$1139,3,)=0,0,(VLOOKUP($E669,$D$6:$AN$1139,J$2,)/VLOOKUP($E669,$D$6:$AN$1139,3,))*$F669)</f>
        <v>0</v>
      </c>
      <c r="K669" s="77">
        <f>IF(VLOOKUP($E669,$D$6:$AN$1139,3,)=0,0,(VLOOKUP($E669,$D$6:$AN$1139,K$2,)/VLOOKUP($E669,$D$6:$AN$1139,3,))*$F669)</f>
        <v>135295.53359031893</v>
      </c>
      <c r="L669" s="77">
        <f>IF(VLOOKUP($E669,$D$6:$AN$1139,3,)=0,0,(VLOOKUP($E669,$D$6:$AN$1139,L$2,)/VLOOKUP($E669,$D$6:$AN$1139,3,))*$F669)</f>
        <v>0</v>
      </c>
      <c r="M669" s="77">
        <f>IF(VLOOKUP($E669,$D$6:$AN$1139,3,)=0,0,(VLOOKUP($E669,$D$6:$AN$1139,M$2,)/VLOOKUP($E669,$D$6:$AN$1139,3,))*$F669)</f>
        <v>0</v>
      </c>
      <c r="N669" s="77">
        <f>IF(VLOOKUP($E669,$D$6:$AN$1139,3,)=0,0,(VLOOKUP($E669,$D$6:$AN$1139,N$2,)/VLOOKUP($E669,$D$6:$AN$1139,3,))*$F669)</f>
        <v>0</v>
      </c>
      <c r="O669" s="77">
        <f>IF(VLOOKUP($E669,$D$6:$AN$1139,3,)=0,0,(VLOOKUP($E669,$D$6:$AN$1139,O$2,)/VLOOKUP($E669,$D$6:$AN$1139,3,))*$F669)</f>
        <v>70538.580827694503</v>
      </c>
      <c r="P669" s="77">
        <f>IF(VLOOKUP($E669,$D$6:$AN$1139,3,)=0,0,(VLOOKUP($E669,$D$6:$AN$1139,P$2,)/VLOOKUP($E669,$D$6:$AN$1139,3,))*$F669)</f>
        <v>0</v>
      </c>
      <c r="Q669" s="77">
        <f>IF(VLOOKUP($E669,$D$6:$AN$1139,3,)=0,0,(VLOOKUP($E669,$D$6:$AN$1139,Q$2,)/VLOOKUP($E669,$D$6:$AN$1139,3,))*$F669)</f>
        <v>0</v>
      </c>
      <c r="R669" s="77">
        <f>IF(VLOOKUP($E669,$D$6:$AN$1139,3,)=0,0,(VLOOKUP($E669,$D$6:$AN$1139,R$2,)/VLOOKUP($E669,$D$6:$AN$1139,3,))*$F669)</f>
        <v>0</v>
      </c>
      <c r="S669" s="77">
        <f>IF(VLOOKUP($E669,$D$6:$AN$1139,3,)=0,0,(VLOOKUP($E669,$D$6:$AN$1139,S$2,)/VLOOKUP($E669,$D$6:$AN$1139,3,))*$F669)</f>
        <v>9592.3993471756075</v>
      </c>
      <c r="T669" s="77">
        <f>IF(VLOOKUP($E669,$D$6:$AN$1139,3,)=0,0,(VLOOKUP($E669,$D$6:$AN$1139,T$2,)/VLOOKUP($E669,$D$6:$AN$1139,3,))*$F669)</f>
        <v>277.48658763903018</v>
      </c>
      <c r="U669" s="77">
        <f>IF(VLOOKUP($E669,$D$6:$AN$1139,3,)=0,0,(VLOOKUP($E669,$D$6:$AN$1139,U$2,)/VLOOKUP($E669,$D$6:$AN$1139,3,))*$F669)</f>
        <v>105.95626724334804</v>
      </c>
      <c r="V669" s="77">
        <f>IF(VLOOKUP($E669,$D$6:$AN$1139,3,)=0,0,(VLOOKUP($E669,$D$6:$AN$1139,V$2,)/VLOOKUP($E669,$D$6:$AN$1139,3,))*$F669)</f>
        <v>0</v>
      </c>
      <c r="W669" s="77">
        <f>IF(VLOOKUP($E669,$D$6:$AN$1139,3,)=0,0,(VLOOKUP($E669,$D$6:$AN$1139,W$2,)/VLOOKUP($E669,$D$6:$AN$1139,3,))*$F669)</f>
        <v>0</v>
      </c>
      <c r="X669" s="63">
        <f>IF(VLOOKUP($E669,$D$6:$AN$1139,3,)=0,0,(VLOOKUP($E669,$D$6:$AN$1139,X$2,)/VLOOKUP($E669,$D$6:$AN$1139,3,))*$F669)</f>
        <v>0</v>
      </c>
      <c r="Y669" s="63">
        <f>IF(VLOOKUP($E669,$D$6:$AN$1139,3,)=0,0,(VLOOKUP($E669,$D$6:$AN$1139,Y$2,)/VLOOKUP($E669,$D$6:$AN$1139,3,))*$F669)</f>
        <v>0</v>
      </c>
      <c r="Z669" s="63">
        <f>IF(VLOOKUP($E669,$D$6:$AN$1139,3,)=0,0,(VLOOKUP($E669,$D$6:$AN$1139,Z$2,)/VLOOKUP($E669,$D$6:$AN$1139,3,))*$F669)</f>
        <v>0</v>
      </c>
      <c r="AA669" s="65">
        <f>SUM(G669:Z669)</f>
        <v>1230038.3173307504</v>
      </c>
      <c r="AB669" s="59" t="str">
        <f>IF(ABS(F669-AA669)&lt;0.01,"ok","err")</f>
        <v>ok</v>
      </c>
    </row>
    <row r="670" spans="1:28">
      <c r="A670" s="69" t="s">
        <v>1116</v>
      </c>
      <c r="C670" s="61" t="s">
        <v>1099</v>
      </c>
      <c r="D670" s="61" t="s">
        <v>838</v>
      </c>
      <c r="E670" s="61" t="s">
        <v>1377</v>
      </c>
      <c r="F670" s="80">
        <f>VLOOKUP(C670,'Functional Assignment'!$C$2:$AP$778,'Functional Assignment'!$Y$2,)</f>
        <v>933488.56083102198</v>
      </c>
      <c r="G670" s="80">
        <f>IF(VLOOKUP($E670,$D$6:$AN$1139,3,)=0,0,(VLOOKUP($E670,$D$6:$AN$1139,G$2,)/VLOOKUP($E670,$D$6:$AN$1139,3,))*$F670)</f>
        <v>803480.26889962738</v>
      </c>
      <c r="H670" s="80">
        <f>IF(VLOOKUP($E670,$D$6:$AN$1139,3,)=0,0,(VLOOKUP($E670,$D$6:$AN$1139,H$2,)/VLOOKUP($E670,$D$6:$AN$1139,3,))*$F670)</f>
        <v>99118.450295503892</v>
      </c>
      <c r="I670" s="80">
        <f>IF(VLOOKUP($E670,$D$6:$AN$1139,3,)=0,0,(VLOOKUP($E670,$D$6:$AN$1139,I$2,)/VLOOKUP($E670,$D$6:$AN$1139,3,))*$F670)</f>
        <v>0</v>
      </c>
      <c r="J670" s="80">
        <f>IF(VLOOKUP($E670,$D$6:$AN$1139,3,)=0,0,(VLOOKUP($E670,$D$6:$AN$1139,J$2,)/VLOOKUP($E670,$D$6:$AN$1139,3,))*$F670)</f>
        <v>0</v>
      </c>
      <c r="K670" s="80">
        <f>IF(VLOOKUP($E670,$D$6:$AN$1139,3,)=0,0,(VLOOKUP($E670,$D$6:$AN$1139,K$2,)/VLOOKUP($E670,$D$6:$AN$1139,3,))*$F670)</f>
        <v>6213.0305017339797</v>
      </c>
      <c r="L670" s="80">
        <f>IF(VLOOKUP($E670,$D$6:$AN$1139,3,)=0,0,(VLOOKUP($E670,$D$6:$AN$1139,L$2,)/VLOOKUP($E670,$D$6:$AN$1139,3,))*$F670)</f>
        <v>0</v>
      </c>
      <c r="M670" s="80">
        <f>IF(VLOOKUP($E670,$D$6:$AN$1139,3,)=0,0,(VLOOKUP($E670,$D$6:$AN$1139,M$2,)/VLOOKUP($E670,$D$6:$AN$1139,3,))*$F670)</f>
        <v>0</v>
      </c>
      <c r="N670" s="80">
        <f>IF(VLOOKUP($E670,$D$6:$AN$1139,3,)=0,0,(VLOOKUP($E670,$D$6:$AN$1139,N$2,)/VLOOKUP($E670,$D$6:$AN$1139,3,))*$F670)</f>
        <v>0</v>
      </c>
      <c r="O670" s="80">
        <f>IF(VLOOKUP($E670,$D$6:$AN$1139,3,)=0,0,(VLOOKUP($E670,$D$6:$AN$1139,O$2,)/VLOOKUP($E670,$D$6:$AN$1139,3,))*$F670)</f>
        <v>709.35154181247071</v>
      </c>
      <c r="P670" s="80">
        <f>IF(VLOOKUP($E670,$D$6:$AN$1139,3,)=0,0,(VLOOKUP($E670,$D$6:$AN$1139,P$2,)/VLOOKUP($E670,$D$6:$AN$1139,3,))*$F670)</f>
        <v>0</v>
      </c>
      <c r="Q670" s="80">
        <f>IF(VLOOKUP($E670,$D$6:$AN$1139,3,)=0,0,(VLOOKUP($E670,$D$6:$AN$1139,Q$2,)/VLOOKUP($E670,$D$6:$AN$1139,3,))*$F670)</f>
        <v>0</v>
      </c>
      <c r="R670" s="80">
        <f>IF(VLOOKUP($E670,$D$6:$AN$1139,3,)=0,0,(VLOOKUP($E670,$D$6:$AN$1139,R$2,)/VLOOKUP($E670,$D$6:$AN$1139,3,))*$F670)</f>
        <v>0</v>
      </c>
      <c r="S670" s="80">
        <f>IF(VLOOKUP($E670,$D$6:$AN$1139,3,)=0,0,(VLOOKUP($E670,$D$6:$AN$1139,S$2,)/VLOOKUP($E670,$D$6:$AN$1139,3,))*$F670)</f>
        <v>23705.450197787883</v>
      </c>
      <c r="T670" s="80">
        <f>IF(VLOOKUP($E670,$D$6:$AN$1139,3,)=0,0,(VLOOKUP($E670,$D$6:$AN$1139,T$2,)/VLOOKUP($E670,$D$6:$AN$1139,3,))*$F670)</f>
        <v>38.523530208092403</v>
      </c>
      <c r="U670" s="80">
        <f>IF(VLOOKUP($E670,$D$6:$AN$1139,3,)=0,0,(VLOOKUP($E670,$D$6:$AN$1139,U$2,)/VLOOKUP($E670,$D$6:$AN$1139,3,))*$F670)</f>
        <v>223.48586434822838</v>
      </c>
      <c r="V670" s="80">
        <f>IF(VLOOKUP($E670,$D$6:$AN$1139,3,)=0,0,(VLOOKUP($E670,$D$6:$AN$1139,V$2,)/VLOOKUP($E670,$D$6:$AN$1139,3,))*$F670)</f>
        <v>0</v>
      </c>
      <c r="W670" s="80">
        <f>IF(VLOOKUP($E670,$D$6:$AN$1139,3,)=0,0,(VLOOKUP($E670,$D$6:$AN$1139,W$2,)/VLOOKUP($E670,$D$6:$AN$1139,3,))*$F670)</f>
        <v>0</v>
      </c>
      <c r="X670" s="64">
        <f>IF(VLOOKUP($E670,$D$6:$AN$1139,3,)=0,0,(VLOOKUP($E670,$D$6:$AN$1139,X$2,)/VLOOKUP($E670,$D$6:$AN$1139,3,))*$F670)</f>
        <v>0</v>
      </c>
      <c r="Y670" s="64">
        <f>IF(VLOOKUP($E670,$D$6:$AN$1139,3,)=0,0,(VLOOKUP($E670,$D$6:$AN$1139,Y$2,)/VLOOKUP($E670,$D$6:$AN$1139,3,))*$F670)</f>
        <v>0</v>
      </c>
      <c r="Z670" s="64">
        <f>IF(VLOOKUP($E670,$D$6:$AN$1139,3,)=0,0,(VLOOKUP($E670,$D$6:$AN$1139,Z$2,)/VLOOKUP($E670,$D$6:$AN$1139,3,))*$F670)</f>
        <v>0</v>
      </c>
      <c r="AA670" s="64">
        <f>SUM(G670:Z670)</f>
        <v>933488.56083102175</v>
      </c>
      <c r="AB670" s="59" t="str">
        <f>IF(ABS(F670-AA670)&lt;0.01,"ok","err")</f>
        <v>ok</v>
      </c>
    </row>
    <row r="671" spans="1:28">
      <c r="A671" s="61" t="s">
        <v>721</v>
      </c>
      <c r="D671" s="61" t="s">
        <v>839</v>
      </c>
      <c r="F671" s="77">
        <f>F669+F670</f>
        <v>2163526.8781617722</v>
      </c>
      <c r="G671" s="77">
        <f t="shared" ref="G671:W671" si="122">G669+G670</f>
        <v>1671948.4381351797</v>
      </c>
      <c r="H671" s="77">
        <f t="shared" si="122"/>
        <v>244878.64177063073</v>
      </c>
      <c r="I671" s="77">
        <f t="shared" si="122"/>
        <v>0</v>
      </c>
      <c r="J671" s="77">
        <f t="shared" si="122"/>
        <v>0</v>
      </c>
      <c r="K671" s="77">
        <f t="shared" si="122"/>
        <v>141508.5640920529</v>
      </c>
      <c r="L671" s="77">
        <f t="shared" si="122"/>
        <v>0</v>
      </c>
      <c r="M671" s="77">
        <f t="shared" si="122"/>
        <v>0</v>
      </c>
      <c r="N671" s="77">
        <f t="shared" si="122"/>
        <v>0</v>
      </c>
      <c r="O671" s="77">
        <f>O669+O670</f>
        <v>71247.932369506976</v>
      </c>
      <c r="P671" s="77">
        <f t="shared" si="122"/>
        <v>0</v>
      </c>
      <c r="Q671" s="77">
        <f t="shared" si="122"/>
        <v>0</v>
      </c>
      <c r="R671" s="77">
        <f t="shared" si="122"/>
        <v>0</v>
      </c>
      <c r="S671" s="77">
        <f t="shared" si="122"/>
        <v>33297.849544963494</v>
      </c>
      <c r="T671" s="77">
        <f t="shared" si="122"/>
        <v>316.01011784712256</v>
      </c>
      <c r="U671" s="77">
        <f t="shared" si="122"/>
        <v>329.44213159157641</v>
      </c>
      <c r="V671" s="77">
        <f t="shared" si="122"/>
        <v>0</v>
      </c>
      <c r="W671" s="77">
        <f t="shared" si="122"/>
        <v>0</v>
      </c>
      <c r="X671" s="63">
        <f>X669+X670</f>
        <v>0</v>
      </c>
      <c r="Y671" s="63">
        <f>Y669+Y670</f>
        <v>0</v>
      </c>
      <c r="Z671" s="63">
        <f>Z669+Z670</f>
        <v>0</v>
      </c>
      <c r="AA671" s="65">
        <f>SUM(G671:Z671)</f>
        <v>2163526.8781617722</v>
      </c>
      <c r="AB671" s="59" t="str">
        <f>IF(ABS(F671-AA671)&lt;0.01,"ok","err")</f>
        <v>ok</v>
      </c>
    </row>
    <row r="672" spans="1:28">
      <c r="F672" s="80"/>
    </row>
    <row r="673" spans="1:28" ht="15">
      <c r="A673" s="66" t="s">
        <v>356</v>
      </c>
      <c r="F673" s="80"/>
    </row>
    <row r="674" spans="1:28">
      <c r="A674" s="69" t="s">
        <v>1116</v>
      </c>
      <c r="C674" s="61" t="s">
        <v>1099</v>
      </c>
      <c r="D674" s="61" t="s">
        <v>840</v>
      </c>
      <c r="E674" s="61" t="s">
        <v>1118</v>
      </c>
      <c r="F674" s="77">
        <f>VLOOKUP(C674,'Functional Assignment'!$C$2:$AP$778,'Functional Assignment'!$Z$2,)</f>
        <v>443003.67840811546</v>
      </c>
      <c r="G674" s="77">
        <f>IF(VLOOKUP($E674,$D$6:$AN$1139,3,)=0,0,(VLOOKUP($E674,$D$6:$AN$1139,G$2,)/VLOOKUP($E674,$D$6:$AN$1139,3,))*$F674)</f>
        <v>357647.64649846387</v>
      </c>
      <c r="H674" s="77">
        <f>IF(VLOOKUP($E674,$D$6:$AN$1139,3,)=0,0,(VLOOKUP($E674,$D$6:$AN$1139,H$2,)/VLOOKUP($E674,$D$6:$AN$1139,3,))*$F674)</f>
        <v>76366.604137344635</v>
      </c>
      <c r="I674" s="77">
        <f>IF(VLOOKUP($E674,$D$6:$AN$1139,3,)=0,0,(VLOOKUP($E674,$D$6:$AN$1139,I$2,)/VLOOKUP($E674,$D$6:$AN$1139,3,))*$F674)</f>
        <v>0</v>
      </c>
      <c r="J674" s="77">
        <f>IF(VLOOKUP($E674,$D$6:$AN$1139,3,)=0,0,(VLOOKUP($E674,$D$6:$AN$1139,J$2,)/VLOOKUP($E674,$D$6:$AN$1139,3,))*$F674)</f>
        <v>0</v>
      </c>
      <c r="K674" s="77">
        <f>IF(VLOOKUP($E674,$D$6:$AN$1139,3,)=0,0,(VLOOKUP($E674,$D$6:$AN$1139,K$2,)/VLOOKUP($E674,$D$6:$AN$1139,3,))*$F674)</f>
        <v>7640.2913080480712</v>
      </c>
      <c r="L674" s="77">
        <f>IF(VLOOKUP($E674,$D$6:$AN$1139,3,)=0,0,(VLOOKUP($E674,$D$6:$AN$1139,L$2,)/VLOOKUP($E674,$D$6:$AN$1139,3,))*$F674)</f>
        <v>0</v>
      </c>
      <c r="M674" s="77">
        <f>IF(VLOOKUP($E674,$D$6:$AN$1139,3,)=0,0,(VLOOKUP($E674,$D$6:$AN$1139,M$2,)/VLOOKUP($E674,$D$6:$AN$1139,3,))*$F674)</f>
        <v>0</v>
      </c>
      <c r="N674" s="77">
        <f>IF(VLOOKUP($E674,$D$6:$AN$1139,3,)=0,0,(VLOOKUP($E674,$D$6:$AN$1139,N$2,)/VLOOKUP($E674,$D$6:$AN$1139,3,))*$F674)</f>
        <v>0</v>
      </c>
      <c r="O674" s="77">
        <f>IF(VLOOKUP($E674,$D$6:$AN$1139,3,)=0,0,(VLOOKUP($E674,$D$6:$AN$1139,O$2,)/VLOOKUP($E674,$D$6:$AN$1139,3,))*$F674)</f>
        <v>1349.1364642588994</v>
      </c>
      <c r="P674" s="77">
        <f>IF(VLOOKUP($E674,$D$6:$AN$1139,3,)=0,0,(VLOOKUP($E674,$D$6:$AN$1139,P$2,)/VLOOKUP($E674,$D$6:$AN$1139,3,))*$F674)</f>
        <v>0</v>
      </c>
      <c r="Q674" s="77">
        <f>IF(VLOOKUP($E674,$D$6:$AN$1139,3,)=0,0,(VLOOKUP($E674,$D$6:$AN$1139,Q$2,)/VLOOKUP($E674,$D$6:$AN$1139,3,))*$F674)</f>
        <v>0</v>
      </c>
      <c r="R674" s="77">
        <f>IF(VLOOKUP($E674,$D$6:$AN$1139,3,)=0,0,(VLOOKUP($E674,$D$6:$AN$1139,R$2,)/VLOOKUP($E674,$D$6:$AN$1139,3,))*$F674)</f>
        <v>0</v>
      </c>
      <c r="S674" s="77">
        <f>IF(VLOOKUP($E674,$D$6:$AN$1139,3,)=0,0,(VLOOKUP($E674,$D$6:$AN$1139,S$2,)/VLOOKUP($E674,$D$6:$AN$1139,3,))*$F674)</f>
        <v>0</v>
      </c>
      <c r="T674" s="77">
        <f>IF(VLOOKUP($E674,$D$6:$AN$1139,3,)=0,0,(VLOOKUP($E674,$D$6:$AN$1139,T$2,)/VLOOKUP($E674,$D$6:$AN$1139,3,))*$F674)</f>
        <v>0</v>
      </c>
      <c r="U674" s="77">
        <f>IF(VLOOKUP($E674,$D$6:$AN$1139,3,)=0,0,(VLOOKUP($E674,$D$6:$AN$1139,U$2,)/VLOOKUP($E674,$D$6:$AN$1139,3,))*$F674)</f>
        <v>0</v>
      </c>
      <c r="V674" s="77">
        <f>IF(VLOOKUP($E674,$D$6:$AN$1139,3,)=0,0,(VLOOKUP($E674,$D$6:$AN$1139,V$2,)/VLOOKUP($E674,$D$6:$AN$1139,3,))*$F674)</f>
        <v>0</v>
      </c>
      <c r="W674" s="77">
        <f>IF(VLOOKUP($E674,$D$6:$AN$1139,3,)=0,0,(VLOOKUP($E674,$D$6:$AN$1139,W$2,)/VLOOKUP($E674,$D$6:$AN$1139,3,))*$F674)</f>
        <v>0</v>
      </c>
      <c r="X674" s="63">
        <f>IF(VLOOKUP($E674,$D$6:$AN$1139,3,)=0,0,(VLOOKUP($E674,$D$6:$AN$1139,X$2,)/VLOOKUP($E674,$D$6:$AN$1139,3,))*$F674)</f>
        <v>0</v>
      </c>
      <c r="Y674" s="63">
        <f>IF(VLOOKUP($E674,$D$6:$AN$1139,3,)=0,0,(VLOOKUP($E674,$D$6:$AN$1139,Y$2,)/VLOOKUP($E674,$D$6:$AN$1139,3,))*$F674)</f>
        <v>0</v>
      </c>
      <c r="Z674" s="63">
        <f>IF(VLOOKUP($E674,$D$6:$AN$1139,3,)=0,0,(VLOOKUP($E674,$D$6:$AN$1139,Z$2,)/VLOOKUP($E674,$D$6:$AN$1139,3,))*$F674)</f>
        <v>0</v>
      </c>
      <c r="AA674" s="65">
        <f>SUM(G674:Z674)</f>
        <v>443003.67840811546</v>
      </c>
      <c r="AB674" s="59" t="str">
        <f>IF(ABS(F674-AA674)&lt;0.01,"ok","err")</f>
        <v>ok</v>
      </c>
    </row>
    <row r="675" spans="1:28">
      <c r="F675" s="80"/>
    </row>
    <row r="676" spans="1:28" ht="15">
      <c r="A676" s="66" t="s">
        <v>355</v>
      </c>
      <c r="F676" s="80"/>
    </row>
    <row r="677" spans="1:28">
      <c r="A677" s="69" t="s">
        <v>1116</v>
      </c>
      <c r="C677" s="61" t="s">
        <v>1099</v>
      </c>
      <c r="D677" s="61" t="s">
        <v>841</v>
      </c>
      <c r="E677" s="61" t="s">
        <v>1119</v>
      </c>
      <c r="F677" s="77">
        <f>VLOOKUP(C677,'Functional Assignment'!$C$2:$AP$778,'Functional Assignment'!$AA$2,)</f>
        <v>585060.24345915241</v>
      </c>
      <c r="G677" s="77">
        <f>IF(VLOOKUP($E677,$D$6:$AN$1139,3,)=0,0,(VLOOKUP($E677,$D$6:$AN$1139,G$2,)/VLOOKUP($E677,$D$6:$AN$1139,3,))*$F677)</f>
        <v>400789.95409502683</v>
      </c>
      <c r="H677" s="77">
        <f>IF(VLOOKUP($E677,$D$6:$AN$1139,3,)=0,0,(VLOOKUP($E677,$D$6:$AN$1139,H$2,)/VLOOKUP($E677,$D$6:$AN$1139,3,))*$F677)</f>
        <v>131174.31232864637</v>
      </c>
      <c r="I677" s="77">
        <f>IF(VLOOKUP($E677,$D$6:$AN$1139,3,)=0,0,(VLOOKUP($E677,$D$6:$AN$1139,I$2,)/VLOOKUP($E677,$D$6:$AN$1139,3,))*$F677)</f>
        <v>0</v>
      </c>
      <c r="J677" s="77">
        <f>IF(VLOOKUP($E677,$D$6:$AN$1139,3,)=0,0,(VLOOKUP($E677,$D$6:$AN$1139,J$2,)/VLOOKUP($E677,$D$6:$AN$1139,3,))*$F677)</f>
        <v>4760.9266470047132</v>
      </c>
      <c r="K677" s="77">
        <f>IF(VLOOKUP($E677,$D$6:$AN$1139,3,)=0,0,(VLOOKUP($E677,$D$6:$AN$1139,K$2,)/VLOOKUP($E677,$D$6:$AN$1139,3,))*$F677)</f>
        <v>30874.747057265347</v>
      </c>
      <c r="L677" s="77">
        <f>IF(VLOOKUP($E677,$D$6:$AN$1139,3,)=0,0,(VLOOKUP($E677,$D$6:$AN$1139,L$2,)/VLOOKUP($E677,$D$6:$AN$1139,3,))*$F677)</f>
        <v>0</v>
      </c>
      <c r="M677" s="77">
        <f>IF(VLOOKUP($E677,$D$6:$AN$1139,3,)=0,0,(VLOOKUP($E677,$D$6:$AN$1139,M$2,)/VLOOKUP($E677,$D$6:$AN$1139,3,))*$F677)</f>
        <v>0</v>
      </c>
      <c r="N677" s="77">
        <f>IF(VLOOKUP($E677,$D$6:$AN$1139,3,)=0,0,(VLOOKUP($E677,$D$6:$AN$1139,N$2,)/VLOOKUP($E677,$D$6:$AN$1139,3,))*$F677)</f>
        <v>6839.0123900520275</v>
      </c>
      <c r="O677" s="77">
        <f>IF(VLOOKUP($E677,$D$6:$AN$1139,3,)=0,0,(VLOOKUP($E677,$D$6:$AN$1139,O$2,)/VLOOKUP($E677,$D$6:$AN$1139,3,))*$F677)</f>
        <v>3871.1793359561375</v>
      </c>
      <c r="P677" s="77">
        <f>IF(VLOOKUP($E677,$D$6:$AN$1139,3,)=0,0,(VLOOKUP($E677,$D$6:$AN$1139,P$2,)/VLOOKUP($E677,$D$6:$AN$1139,3,))*$F677)</f>
        <v>5386.7725099375075</v>
      </c>
      <c r="Q677" s="77">
        <f>IF(VLOOKUP($E677,$D$6:$AN$1139,3,)=0,0,(VLOOKUP($E677,$D$6:$AN$1139,Q$2,)/VLOOKUP($E677,$D$6:$AN$1139,3,))*$F677)</f>
        <v>62.361815106857385</v>
      </c>
      <c r="R677" s="77">
        <f>IF(VLOOKUP($E677,$D$6:$AN$1139,3,)=0,0,(VLOOKUP($E677,$D$6:$AN$1139,R$2,)/VLOOKUP($E677,$D$6:$AN$1139,3,))*$F677)</f>
        <v>124.72363021371477</v>
      </c>
      <c r="S677" s="77">
        <f>IF(VLOOKUP($E677,$D$6:$AN$1139,3,)=0,0,(VLOOKUP($E677,$D$6:$AN$1139,S$2,)/VLOOKUP($E677,$D$6:$AN$1139,3,))*$F677)</f>
        <v>0</v>
      </c>
      <c r="T677" s="77">
        <f>IF(VLOOKUP($E677,$D$6:$AN$1139,3,)=0,0,(VLOOKUP($E677,$D$6:$AN$1139,T$2,)/VLOOKUP($E677,$D$6:$AN$1139,3,))*$F677)</f>
        <v>172.94587124513026</v>
      </c>
      <c r="U677" s="77">
        <f>IF(VLOOKUP($E677,$D$6:$AN$1139,3,)=0,0,(VLOOKUP($E677,$D$6:$AN$1139,U$2,)/VLOOKUP($E677,$D$6:$AN$1139,3,))*$F677)</f>
        <v>1003.307778697711</v>
      </c>
      <c r="V677" s="77">
        <f>IF(VLOOKUP($E677,$D$6:$AN$1139,3,)=0,0,(VLOOKUP($E677,$D$6:$AN$1139,V$2,)/VLOOKUP($E677,$D$6:$AN$1139,3,))*$F677)</f>
        <v>0</v>
      </c>
      <c r="W677" s="77">
        <f>IF(VLOOKUP($E677,$D$6:$AN$1139,3,)=0,0,(VLOOKUP($E677,$D$6:$AN$1139,W$2,)/VLOOKUP($E677,$D$6:$AN$1139,3,))*$F677)</f>
        <v>0</v>
      </c>
      <c r="X677" s="63">
        <f>IF(VLOOKUP($E677,$D$6:$AN$1139,3,)=0,0,(VLOOKUP($E677,$D$6:$AN$1139,X$2,)/VLOOKUP($E677,$D$6:$AN$1139,3,))*$F677)</f>
        <v>0</v>
      </c>
      <c r="Y677" s="63">
        <f>IF(VLOOKUP($E677,$D$6:$AN$1139,3,)=0,0,(VLOOKUP($E677,$D$6:$AN$1139,Y$2,)/VLOOKUP($E677,$D$6:$AN$1139,3,))*$F677)</f>
        <v>0</v>
      </c>
      <c r="Z677" s="63">
        <f>IF(VLOOKUP($E677,$D$6:$AN$1139,3,)=0,0,(VLOOKUP($E677,$D$6:$AN$1139,Z$2,)/VLOOKUP($E677,$D$6:$AN$1139,3,))*$F677)</f>
        <v>0</v>
      </c>
      <c r="AA677" s="65">
        <f>SUM(G677:Z677)</f>
        <v>585060.24345915229</v>
      </c>
      <c r="AB677" s="59" t="str">
        <f>IF(ABS(F677-AA677)&lt;0.01,"ok","err")</f>
        <v>ok</v>
      </c>
    </row>
    <row r="678" spans="1:28"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63"/>
      <c r="Y678" s="63"/>
      <c r="Z678" s="63"/>
      <c r="AA678" s="65"/>
    </row>
    <row r="679" spans="1:28" ht="15">
      <c r="A679" s="66" t="s">
        <v>376</v>
      </c>
      <c r="F679" s="80"/>
    </row>
    <row r="680" spans="1:28">
      <c r="A680" s="69" t="s">
        <v>1116</v>
      </c>
      <c r="C680" s="61" t="s">
        <v>1099</v>
      </c>
      <c r="D680" s="61" t="s">
        <v>842</v>
      </c>
      <c r="E680" s="61" t="s">
        <v>1120</v>
      </c>
      <c r="F680" s="77">
        <f>VLOOKUP(C680,'Functional Assignment'!$C$2:$AP$778,'Functional Assignment'!$AB$2,)</f>
        <v>1379474.2137374873</v>
      </c>
      <c r="G680" s="77">
        <f>IF(VLOOKUP($E680,$D$6:$AN$1139,3,)=0,0,(VLOOKUP($E680,$D$6:$AN$1139,G$2,)/VLOOKUP($E680,$D$6:$AN$1139,3,))*$F680)</f>
        <v>0</v>
      </c>
      <c r="H680" s="77">
        <f>IF(VLOOKUP($E680,$D$6:$AN$1139,3,)=0,0,(VLOOKUP($E680,$D$6:$AN$1139,H$2,)/VLOOKUP($E680,$D$6:$AN$1139,3,))*$F680)</f>
        <v>0</v>
      </c>
      <c r="I680" s="77">
        <f>IF(VLOOKUP($E680,$D$6:$AN$1139,3,)=0,0,(VLOOKUP($E680,$D$6:$AN$1139,I$2,)/VLOOKUP($E680,$D$6:$AN$1139,3,))*$F680)</f>
        <v>0</v>
      </c>
      <c r="J680" s="77">
        <f>IF(VLOOKUP($E680,$D$6:$AN$1139,3,)=0,0,(VLOOKUP($E680,$D$6:$AN$1139,J$2,)/VLOOKUP($E680,$D$6:$AN$1139,3,))*$F680)</f>
        <v>0</v>
      </c>
      <c r="K680" s="77">
        <f>IF(VLOOKUP($E680,$D$6:$AN$1139,3,)=0,0,(VLOOKUP($E680,$D$6:$AN$1139,K$2,)/VLOOKUP($E680,$D$6:$AN$1139,3,))*$F680)</f>
        <v>0</v>
      </c>
      <c r="L680" s="77">
        <f>IF(VLOOKUP($E680,$D$6:$AN$1139,3,)=0,0,(VLOOKUP($E680,$D$6:$AN$1139,L$2,)/VLOOKUP($E680,$D$6:$AN$1139,3,))*$F680)</f>
        <v>0</v>
      </c>
      <c r="M680" s="77">
        <f>IF(VLOOKUP($E680,$D$6:$AN$1139,3,)=0,0,(VLOOKUP($E680,$D$6:$AN$1139,M$2,)/VLOOKUP($E680,$D$6:$AN$1139,3,))*$F680)</f>
        <v>0</v>
      </c>
      <c r="N680" s="77">
        <f>IF(VLOOKUP($E680,$D$6:$AN$1139,3,)=0,0,(VLOOKUP($E680,$D$6:$AN$1139,N$2,)/VLOOKUP($E680,$D$6:$AN$1139,3,))*$F680)</f>
        <v>0</v>
      </c>
      <c r="O680" s="77">
        <f>IF(VLOOKUP($E680,$D$6:$AN$1139,3,)=0,0,(VLOOKUP($E680,$D$6:$AN$1139,O$2,)/VLOOKUP($E680,$D$6:$AN$1139,3,))*$F680)</f>
        <v>0</v>
      </c>
      <c r="P680" s="77">
        <f>IF(VLOOKUP($E680,$D$6:$AN$1139,3,)=0,0,(VLOOKUP($E680,$D$6:$AN$1139,P$2,)/VLOOKUP($E680,$D$6:$AN$1139,3,))*$F680)</f>
        <v>0</v>
      </c>
      <c r="Q680" s="77">
        <f>IF(VLOOKUP($E680,$D$6:$AN$1139,3,)=0,0,(VLOOKUP($E680,$D$6:$AN$1139,Q$2,)/VLOOKUP($E680,$D$6:$AN$1139,3,))*$F680)</f>
        <v>0</v>
      </c>
      <c r="R680" s="77">
        <f>IF(VLOOKUP($E680,$D$6:$AN$1139,3,)=0,0,(VLOOKUP($E680,$D$6:$AN$1139,R$2,)/VLOOKUP($E680,$D$6:$AN$1139,3,))*$F680)</f>
        <v>0</v>
      </c>
      <c r="S680" s="77">
        <f>IF(VLOOKUP($E680,$D$6:$AN$1139,3,)=0,0,(VLOOKUP($E680,$D$6:$AN$1139,S$2,)/VLOOKUP($E680,$D$6:$AN$1139,3,))*$F680)</f>
        <v>1379474.2137374873</v>
      </c>
      <c r="T680" s="77">
        <f>IF(VLOOKUP($E680,$D$6:$AN$1139,3,)=0,0,(VLOOKUP($E680,$D$6:$AN$1139,T$2,)/VLOOKUP($E680,$D$6:$AN$1139,3,))*$F680)</f>
        <v>0</v>
      </c>
      <c r="U680" s="77">
        <f>IF(VLOOKUP($E680,$D$6:$AN$1139,3,)=0,0,(VLOOKUP($E680,$D$6:$AN$1139,U$2,)/VLOOKUP($E680,$D$6:$AN$1139,3,))*$F680)</f>
        <v>0</v>
      </c>
      <c r="V680" s="77">
        <f>IF(VLOOKUP($E680,$D$6:$AN$1139,3,)=0,0,(VLOOKUP($E680,$D$6:$AN$1139,V$2,)/VLOOKUP($E680,$D$6:$AN$1139,3,))*$F680)</f>
        <v>0</v>
      </c>
      <c r="W680" s="77">
        <f>IF(VLOOKUP($E680,$D$6:$AN$1139,3,)=0,0,(VLOOKUP($E680,$D$6:$AN$1139,W$2,)/VLOOKUP($E680,$D$6:$AN$1139,3,))*$F680)</f>
        <v>0</v>
      </c>
      <c r="X680" s="63">
        <f>IF(VLOOKUP($E680,$D$6:$AN$1139,3,)=0,0,(VLOOKUP($E680,$D$6:$AN$1139,X$2,)/VLOOKUP($E680,$D$6:$AN$1139,3,))*$F680)</f>
        <v>0</v>
      </c>
      <c r="Y680" s="63">
        <f>IF(VLOOKUP($E680,$D$6:$AN$1139,3,)=0,0,(VLOOKUP($E680,$D$6:$AN$1139,Y$2,)/VLOOKUP($E680,$D$6:$AN$1139,3,))*$F680)</f>
        <v>0</v>
      </c>
      <c r="Z680" s="63">
        <f>IF(VLOOKUP($E680,$D$6:$AN$1139,3,)=0,0,(VLOOKUP($E680,$D$6:$AN$1139,Z$2,)/VLOOKUP($E680,$D$6:$AN$1139,3,))*$F680)</f>
        <v>0</v>
      </c>
      <c r="AA680" s="65">
        <f>SUM(G680:Z680)</f>
        <v>1379474.2137374873</v>
      </c>
      <c r="AB680" s="59" t="str">
        <f>IF(ABS(F680-AA680)&lt;0.01,"ok","err")</f>
        <v>ok</v>
      </c>
    </row>
    <row r="681" spans="1:28"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63"/>
      <c r="Y681" s="63"/>
      <c r="Z681" s="63"/>
      <c r="AA681" s="65"/>
    </row>
    <row r="682" spans="1:28" ht="15">
      <c r="A682" s="66" t="s">
        <v>1047</v>
      </c>
      <c r="F682" s="80"/>
    </row>
    <row r="683" spans="1:28">
      <c r="A683" s="69" t="s">
        <v>1116</v>
      </c>
      <c r="C683" s="61" t="s">
        <v>1099</v>
      </c>
      <c r="D683" s="61" t="s">
        <v>843</v>
      </c>
      <c r="E683" s="61" t="s">
        <v>1121</v>
      </c>
      <c r="F683" s="77">
        <f>VLOOKUP(C683,'Functional Assignment'!$C$2:$AP$778,'Functional Assignment'!$AC$2,)</f>
        <v>0</v>
      </c>
      <c r="G683" s="77">
        <f>IF(VLOOKUP($E683,$D$6:$AN$1139,3,)=0,0,(VLOOKUP($E683,$D$6:$AN$1139,G$2,)/VLOOKUP($E683,$D$6:$AN$1139,3,))*$F683)</f>
        <v>0</v>
      </c>
      <c r="H683" s="77">
        <f>IF(VLOOKUP($E683,$D$6:$AN$1139,3,)=0,0,(VLOOKUP($E683,$D$6:$AN$1139,H$2,)/VLOOKUP($E683,$D$6:$AN$1139,3,))*$F683)</f>
        <v>0</v>
      </c>
      <c r="I683" s="77">
        <f>IF(VLOOKUP($E683,$D$6:$AN$1139,3,)=0,0,(VLOOKUP($E683,$D$6:$AN$1139,I$2,)/VLOOKUP($E683,$D$6:$AN$1139,3,))*$F683)</f>
        <v>0</v>
      </c>
      <c r="J683" s="77">
        <f>IF(VLOOKUP($E683,$D$6:$AN$1139,3,)=0,0,(VLOOKUP($E683,$D$6:$AN$1139,J$2,)/VLOOKUP($E683,$D$6:$AN$1139,3,))*$F683)</f>
        <v>0</v>
      </c>
      <c r="K683" s="77">
        <f>IF(VLOOKUP($E683,$D$6:$AN$1139,3,)=0,0,(VLOOKUP($E683,$D$6:$AN$1139,K$2,)/VLOOKUP($E683,$D$6:$AN$1139,3,))*$F683)</f>
        <v>0</v>
      </c>
      <c r="L683" s="77">
        <f>IF(VLOOKUP($E683,$D$6:$AN$1139,3,)=0,0,(VLOOKUP($E683,$D$6:$AN$1139,L$2,)/VLOOKUP($E683,$D$6:$AN$1139,3,))*$F683)</f>
        <v>0</v>
      </c>
      <c r="M683" s="77">
        <f>IF(VLOOKUP($E683,$D$6:$AN$1139,3,)=0,0,(VLOOKUP($E683,$D$6:$AN$1139,M$2,)/VLOOKUP($E683,$D$6:$AN$1139,3,))*$F683)</f>
        <v>0</v>
      </c>
      <c r="N683" s="77">
        <f>IF(VLOOKUP($E683,$D$6:$AN$1139,3,)=0,0,(VLOOKUP($E683,$D$6:$AN$1139,N$2,)/VLOOKUP($E683,$D$6:$AN$1139,3,))*$F683)</f>
        <v>0</v>
      </c>
      <c r="O683" s="77">
        <f>IF(VLOOKUP($E683,$D$6:$AN$1139,3,)=0,0,(VLOOKUP($E683,$D$6:$AN$1139,O$2,)/VLOOKUP($E683,$D$6:$AN$1139,3,))*$F683)</f>
        <v>0</v>
      </c>
      <c r="P683" s="77">
        <f>IF(VLOOKUP($E683,$D$6:$AN$1139,3,)=0,0,(VLOOKUP($E683,$D$6:$AN$1139,P$2,)/VLOOKUP($E683,$D$6:$AN$1139,3,))*$F683)</f>
        <v>0</v>
      </c>
      <c r="Q683" s="77">
        <f>IF(VLOOKUP($E683,$D$6:$AN$1139,3,)=0,0,(VLOOKUP($E683,$D$6:$AN$1139,Q$2,)/VLOOKUP($E683,$D$6:$AN$1139,3,))*$F683)</f>
        <v>0</v>
      </c>
      <c r="R683" s="77">
        <f>IF(VLOOKUP($E683,$D$6:$AN$1139,3,)=0,0,(VLOOKUP($E683,$D$6:$AN$1139,R$2,)/VLOOKUP($E683,$D$6:$AN$1139,3,))*$F683)</f>
        <v>0</v>
      </c>
      <c r="S683" s="77">
        <f>IF(VLOOKUP($E683,$D$6:$AN$1139,3,)=0,0,(VLOOKUP($E683,$D$6:$AN$1139,S$2,)/VLOOKUP($E683,$D$6:$AN$1139,3,))*$F683)</f>
        <v>0</v>
      </c>
      <c r="T683" s="77">
        <f>IF(VLOOKUP($E683,$D$6:$AN$1139,3,)=0,0,(VLOOKUP($E683,$D$6:$AN$1139,T$2,)/VLOOKUP($E683,$D$6:$AN$1139,3,))*$F683)</f>
        <v>0</v>
      </c>
      <c r="U683" s="77">
        <f>IF(VLOOKUP($E683,$D$6:$AN$1139,3,)=0,0,(VLOOKUP($E683,$D$6:$AN$1139,U$2,)/VLOOKUP($E683,$D$6:$AN$1139,3,))*$F683)</f>
        <v>0</v>
      </c>
      <c r="V683" s="77">
        <f>IF(VLOOKUP($E683,$D$6:$AN$1139,3,)=0,0,(VLOOKUP($E683,$D$6:$AN$1139,V$2,)/VLOOKUP($E683,$D$6:$AN$1139,3,))*$F683)</f>
        <v>0</v>
      </c>
      <c r="W683" s="77">
        <f>IF(VLOOKUP($E683,$D$6:$AN$1139,3,)=0,0,(VLOOKUP($E683,$D$6:$AN$1139,W$2,)/VLOOKUP($E683,$D$6:$AN$1139,3,))*$F683)</f>
        <v>0</v>
      </c>
      <c r="X683" s="63">
        <f>IF(VLOOKUP($E683,$D$6:$AN$1139,3,)=0,0,(VLOOKUP($E683,$D$6:$AN$1139,X$2,)/VLOOKUP($E683,$D$6:$AN$1139,3,))*$F683)</f>
        <v>0</v>
      </c>
      <c r="Y683" s="63">
        <f>IF(VLOOKUP($E683,$D$6:$AN$1139,3,)=0,0,(VLOOKUP($E683,$D$6:$AN$1139,Y$2,)/VLOOKUP($E683,$D$6:$AN$1139,3,))*$F683)</f>
        <v>0</v>
      </c>
      <c r="Z683" s="63">
        <f>IF(VLOOKUP($E683,$D$6:$AN$1139,3,)=0,0,(VLOOKUP($E683,$D$6:$AN$1139,Z$2,)/VLOOKUP($E683,$D$6:$AN$1139,3,))*$F683)</f>
        <v>0</v>
      </c>
      <c r="AA683" s="65">
        <f>SUM(G683:Z683)</f>
        <v>0</v>
      </c>
      <c r="AB683" s="59" t="str">
        <f>IF(ABS(F683-AA683)&lt;0.01,"ok","err")</f>
        <v>ok</v>
      </c>
    </row>
    <row r="684" spans="1:28"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63"/>
      <c r="Y684" s="63"/>
      <c r="Z684" s="63"/>
      <c r="AA684" s="65"/>
    </row>
    <row r="685" spans="1:28" ht="15">
      <c r="A685" s="66" t="s">
        <v>353</v>
      </c>
      <c r="F685" s="80"/>
    </row>
    <row r="686" spans="1:28">
      <c r="A686" s="69" t="s">
        <v>1116</v>
      </c>
      <c r="C686" s="61" t="s">
        <v>1099</v>
      </c>
      <c r="D686" s="61" t="s">
        <v>844</v>
      </c>
      <c r="E686" s="61" t="s">
        <v>1121</v>
      </c>
      <c r="F686" s="77">
        <f>VLOOKUP(C686,'Functional Assignment'!$C$2:$AP$778,'Functional Assignment'!$AD$2,)</f>
        <v>0</v>
      </c>
      <c r="G686" s="77">
        <f>IF(VLOOKUP($E686,$D$6:$AN$1139,3,)=0,0,(VLOOKUP($E686,$D$6:$AN$1139,G$2,)/VLOOKUP($E686,$D$6:$AN$1139,3,))*$F686)</f>
        <v>0</v>
      </c>
      <c r="H686" s="77">
        <f>IF(VLOOKUP($E686,$D$6:$AN$1139,3,)=0,0,(VLOOKUP($E686,$D$6:$AN$1139,H$2,)/VLOOKUP($E686,$D$6:$AN$1139,3,))*$F686)</f>
        <v>0</v>
      </c>
      <c r="I686" s="77">
        <f>IF(VLOOKUP($E686,$D$6:$AN$1139,3,)=0,0,(VLOOKUP($E686,$D$6:$AN$1139,I$2,)/VLOOKUP($E686,$D$6:$AN$1139,3,))*$F686)</f>
        <v>0</v>
      </c>
      <c r="J686" s="77">
        <f>IF(VLOOKUP($E686,$D$6:$AN$1139,3,)=0,0,(VLOOKUP($E686,$D$6:$AN$1139,J$2,)/VLOOKUP($E686,$D$6:$AN$1139,3,))*$F686)</f>
        <v>0</v>
      </c>
      <c r="K686" s="77">
        <f>IF(VLOOKUP($E686,$D$6:$AN$1139,3,)=0,0,(VLOOKUP($E686,$D$6:$AN$1139,K$2,)/VLOOKUP($E686,$D$6:$AN$1139,3,))*$F686)</f>
        <v>0</v>
      </c>
      <c r="L686" s="77">
        <f>IF(VLOOKUP($E686,$D$6:$AN$1139,3,)=0,0,(VLOOKUP($E686,$D$6:$AN$1139,L$2,)/VLOOKUP($E686,$D$6:$AN$1139,3,))*$F686)</f>
        <v>0</v>
      </c>
      <c r="M686" s="77">
        <f>IF(VLOOKUP($E686,$D$6:$AN$1139,3,)=0,0,(VLOOKUP($E686,$D$6:$AN$1139,M$2,)/VLOOKUP($E686,$D$6:$AN$1139,3,))*$F686)</f>
        <v>0</v>
      </c>
      <c r="N686" s="77">
        <f>IF(VLOOKUP($E686,$D$6:$AN$1139,3,)=0,0,(VLOOKUP($E686,$D$6:$AN$1139,N$2,)/VLOOKUP($E686,$D$6:$AN$1139,3,))*$F686)</f>
        <v>0</v>
      </c>
      <c r="O686" s="77">
        <f>IF(VLOOKUP($E686,$D$6:$AN$1139,3,)=0,0,(VLOOKUP($E686,$D$6:$AN$1139,O$2,)/VLOOKUP($E686,$D$6:$AN$1139,3,))*$F686)</f>
        <v>0</v>
      </c>
      <c r="P686" s="77">
        <f>IF(VLOOKUP($E686,$D$6:$AN$1139,3,)=0,0,(VLOOKUP($E686,$D$6:$AN$1139,P$2,)/VLOOKUP($E686,$D$6:$AN$1139,3,))*$F686)</f>
        <v>0</v>
      </c>
      <c r="Q686" s="77">
        <f>IF(VLOOKUP($E686,$D$6:$AN$1139,3,)=0,0,(VLOOKUP($E686,$D$6:$AN$1139,Q$2,)/VLOOKUP($E686,$D$6:$AN$1139,3,))*$F686)</f>
        <v>0</v>
      </c>
      <c r="R686" s="77">
        <f>IF(VLOOKUP($E686,$D$6:$AN$1139,3,)=0,0,(VLOOKUP($E686,$D$6:$AN$1139,R$2,)/VLOOKUP($E686,$D$6:$AN$1139,3,))*$F686)</f>
        <v>0</v>
      </c>
      <c r="S686" s="77">
        <f>IF(VLOOKUP($E686,$D$6:$AN$1139,3,)=0,0,(VLOOKUP($E686,$D$6:$AN$1139,S$2,)/VLOOKUP($E686,$D$6:$AN$1139,3,))*$F686)</f>
        <v>0</v>
      </c>
      <c r="T686" s="77">
        <f>IF(VLOOKUP($E686,$D$6:$AN$1139,3,)=0,0,(VLOOKUP($E686,$D$6:$AN$1139,T$2,)/VLOOKUP($E686,$D$6:$AN$1139,3,))*$F686)</f>
        <v>0</v>
      </c>
      <c r="U686" s="77">
        <f>IF(VLOOKUP($E686,$D$6:$AN$1139,3,)=0,0,(VLOOKUP($E686,$D$6:$AN$1139,U$2,)/VLOOKUP($E686,$D$6:$AN$1139,3,))*$F686)</f>
        <v>0</v>
      </c>
      <c r="V686" s="77">
        <f>IF(VLOOKUP($E686,$D$6:$AN$1139,3,)=0,0,(VLOOKUP($E686,$D$6:$AN$1139,V$2,)/VLOOKUP($E686,$D$6:$AN$1139,3,))*$F686)</f>
        <v>0</v>
      </c>
      <c r="W686" s="77">
        <f>IF(VLOOKUP($E686,$D$6:$AN$1139,3,)=0,0,(VLOOKUP($E686,$D$6:$AN$1139,W$2,)/VLOOKUP($E686,$D$6:$AN$1139,3,))*$F686)</f>
        <v>0</v>
      </c>
      <c r="X686" s="63">
        <f>IF(VLOOKUP($E686,$D$6:$AN$1139,3,)=0,0,(VLOOKUP($E686,$D$6:$AN$1139,X$2,)/VLOOKUP($E686,$D$6:$AN$1139,3,))*$F686)</f>
        <v>0</v>
      </c>
      <c r="Y686" s="63">
        <f>IF(VLOOKUP($E686,$D$6:$AN$1139,3,)=0,0,(VLOOKUP($E686,$D$6:$AN$1139,Y$2,)/VLOOKUP($E686,$D$6:$AN$1139,3,))*$F686)</f>
        <v>0</v>
      </c>
      <c r="Z686" s="63">
        <f>IF(VLOOKUP($E686,$D$6:$AN$1139,3,)=0,0,(VLOOKUP($E686,$D$6:$AN$1139,Z$2,)/VLOOKUP($E686,$D$6:$AN$1139,3,))*$F686)</f>
        <v>0</v>
      </c>
      <c r="AA686" s="65">
        <f>SUM(G686:Z686)</f>
        <v>0</v>
      </c>
      <c r="AB686" s="59" t="str">
        <f>IF(ABS(F686-AA686)&lt;0.01,"ok","err")</f>
        <v>ok</v>
      </c>
    </row>
    <row r="687" spans="1:28"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63"/>
      <c r="Y687" s="63"/>
      <c r="Z687" s="63"/>
      <c r="AA687" s="65"/>
    </row>
    <row r="688" spans="1:28" ht="15">
      <c r="A688" s="66" t="s">
        <v>352</v>
      </c>
      <c r="F688" s="80"/>
    </row>
    <row r="689" spans="1:29">
      <c r="A689" s="69" t="s">
        <v>1116</v>
      </c>
      <c r="C689" s="61" t="s">
        <v>1099</v>
      </c>
      <c r="D689" s="61" t="s">
        <v>845</v>
      </c>
      <c r="E689" s="61" t="s">
        <v>1122</v>
      </c>
      <c r="F689" s="77">
        <f>VLOOKUP(C689,'Functional Assignment'!$C$2:$AP$778,'Functional Assignment'!$AE$2,)</f>
        <v>0</v>
      </c>
      <c r="G689" s="77">
        <f>IF(VLOOKUP($E689,$D$6:$AN$1139,3,)=0,0,(VLOOKUP($E689,$D$6:$AN$1139,G$2,)/VLOOKUP($E689,$D$6:$AN$1139,3,))*$F689)</f>
        <v>0</v>
      </c>
      <c r="H689" s="77">
        <f>IF(VLOOKUP($E689,$D$6:$AN$1139,3,)=0,0,(VLOOKUP($E689,$D$6:$AN$1139,H$2,)/VLOOKUP($E689,$D$6:$AN$1139,3,))*$F689)</f>
        <v>0</v>
      </c>
      <c r="I689" s="77">
        <f>IF(VLOOKUP($E689,$D$6:$AN$1139,3,)=0,0,(VLOOKUP($E689,$D$6:$AN$1139,I$2,)/VLOOKUP($E689,$D$6:$AN$1139,3,))*$F689)</f>
        <v>0</v>
      </c>
      <c r="J689" s="77">
        <f>IF(VLOOKUP($E689,$D$6:$AN$1139,3,)=0,0,(VLOOKUP($E689,$D$6:$AN$1139,J$2,)/VLOOKUP($E689,$D$6:$AN$1139,3,))*$F689)</f>
        <v>0</v>
      </c>
      <c r="K689" s="77">
        <f>IF(VLOOKUP($E689,$D$6:$AN$1139,3,)=0,0,(VLOOKUP($E689,$D$6:$AN$1139,K$2,)/VLOOKUP($E689,$D$6:$AN$1139,3,))*$F689)</f>
        <v>0</v>
      </c>
      <c r="L689" s="77">
        <f>IF(VLOOKUP($E689,$D$6:$AN$1139,3,)=0,0,(VLOOKUP($E689,$D$6:$AN$1139,L$2,)/VLOOKUP($E689,$D$6:$AN$1139,3,))*$F689)</f>
        <v>0</v>
      </c>
      <c r="M689" s="77">
        <f>IF(VLOOKUP($E689,$D$6:$AN$1139,3,)=0,0,(VLOOKUP($E689,$D$6:$AN$1139,M$2,)/VLOOKUP($E689,$D$6:$AN$1139,3,))*$F689)</f>
        <v>0</v>
      </c>
      <c r="N689" s="77">
        <f>IF(VLOOKUP($E689,$D$6:$AN$1139,3,)=0,0,(VLOOKUP($E689,$D$6:$AN$1139,N$2,)/VLOOKUP($E689,$D$6:$AN$1139,3,))*$F689)</f>
        <v>0</v>
      </c>
      <c r="O689" s="77">
        <f>IF(VLOOKUP($E689,$D$6:$AN$1139,3,)=0,0,(VLOOKUP($E689,$D$6:$AN$1139,O$2,)/VLOOKUP($E689,$D$6:$AN$1139,3,))*$F689)</f>
        <v>0</v>
      </c>
      <c r="P689" s="77">
        <f>IF(VLOOKUP($E689,$D$6:$AN$1139,3,)=0,0,(VLOOKUP($E689,$D$6:$AN$1139,P$2,)/VLOOKUP($E689,$D$6:$AN$1139,3,))*$F689)</f>
        <v>0</v>
      </c>
      <c r="Q689" s="77">
        <f>IF(VLOOKUP($E689,$D$6:$AN$1139,3,)=0,0,(VLOOKUP($E689,$D$6:$AN$1139,Q$2,)/VLOOKUP($E689,$D$6:$AN$1139,3,))*$F689)</f>
        <v>0</v>
      </c>
      <c r="R689" s="77">
        <f>IF(VLOOKUP($E689,$D$6:$AN$1139,3,)=0,0,(VLOOKUP($E689,$D$6:$AN$1139,R$2,)/VLOOKUP($E689,$D$6:$AN$1139,3,))*$F689)</f>
        <v>0</v>
      </c>
      <c r="S689" s="77">
        <f>IF(VLOOKUP($E689,$D$6:$AN$1139,3,)=0,0,(VLOOKUP($E689,$D$6:$AN$1139,S$2,)/VLOOKUP($E689,$D$6:$AN$1139,3,))*$F689)</f>
        <v>0</v>
      </c>
      <c r="T689" s="77">
        <f>IF(VLOOKUP($E689,$D$6:$AN$1139,3,)=0,0,(VLOOKUP($E689,$D$6:$AN$1139,T$2,)/VLOOKUP($E689,$D$6:$AN$1139,3,))*$F689)</f>
        <v>0</v>
      </c>
      <c r="U689" s="77">
        <f>IF(VLOOKUP($E689,$D$6:$AN$1139,3,)=0,0,(VLOOKUP($E689,$D$6:$AN$1139,U$2,)/VLOOKUP($E689,$D$6:$AN$1139,3,))*$F689)</f>
        <v>0</v>
      </c>
      <c r="V689" s="77">
        <f>IF(VLOOKUP($E689,$D$6:$AN$1139,3,)=0,0,(VLOOKUP($E689,$D$6:$AN$1139,V$2,)/VLOOKUP($E689,$D$6:$AN$1139,3,))*$F689)</f>
        <v>0</v>
      </c>
      <c r="W689" s="77">
        <f>IF(VLOOKUP($E689,$D$6:$AN$1139,3,)=0,0,(VLOOKUP($E689,$D$6:$AN$1139,W$2,)/VLOOKUP($E689,$D$6:$AN$1139,3,))*$F689)</f>
        <v>0</v>
      </c>
      <c r="X689" s="63">
        <f>IF(VLOOKUP($E689,$D$6:$AN$1139,3,)=0,0,(VLOOKUP($E689,$D$6:$AN$1139,X$2,)/VLOOKUP($E689,$D$6:$AN$1139,3,))*$F689)</f>
        <v>0</v>
      </c>
      <c r="Y689" s="63">
        <f>IF(VLOOKUP($E689,$D$6:$AN$1139,3,)=0,0,(VLOOKUP($E689,$D$6:$AN$1139,Y$2,)/VLOOKUP($E689,$D$6:$AN$1139,3,))*$F689)</f>
        <v>0</v>
      </c>
      <c r="Z689" s="63">
        <f>IF(VLOOKUP($E689,$D$6:$AN$1139,3,)=0,0,(VLOOKUP($E689,$D$6:$AN$1139,Z$2,)/VLOOKUP($E689,$D$6:$AN$1139,3,))*$F689)</f>
        <v>0</v>
      </c>
      <c r="AA689" s="65">
        <f>SUM(G689:Z689)</f>
        <v>0</v>
      </c>
      <c r="AB689" s="59" t="str">
        <f>IF(ABS(F689-AA689)&lt;0.01,"ok","err")</f>
        <v>ok</v>
      </c>
    </row>
    <row r="690" spans="1:29"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63"/>
      <c r="Y690" s="63"/>
      <c r="Z690" s="63"/>
      <c r="AA690" s="65"/>
    </row>
    <row r="691" spans="1:29">
      <c r="A691" s="61" t="s">
        <v>944</v>
      </c>
      <c r="D691" s="61" t="s">
        <v>846</v>
      </c>
      <c r="F691" s="77">
        <f>F646+F652+F655+F658+F666+F671+F674+F677+F680+F683+F686+F689</f>
        <v>54657992.520312905</v>
      </c>
      <c r="G691" s="77">
        <f t="shared" ref="G691:Z691" si="123">G646+G652+G655+G658+G666+G671+G674+G677+G680+G683+G686+G689</f>
        <v>28008089.044080034</v>
      </c>
      <c r="H691" s="77">
        <f t="shared" si="123"/>
        <v>6087872.2709291046</v>
      </c>
      <c r="I691" s="77">
        <f t="shared" si="123"/>
        <v>0</v>
      </c>
      <c r="J691" s="77">
        <f t="shared" si="123"/>
        <v>497236.88164384896</v>
      </c>
      <c r="K691" s="77">
        <f t="shared" si="123"/>
        <v>6366517.9410056956</v>
      </c>
      <c r="L691" s="77">
        <f t="shared" si="123"/>
        <v>0</v>
      </c>
      <c r="M691" s="77">
        <f t="shared" si="123"/>
        <v>0</v>
      </c>
      <c r="N691" s="77">
        <f t="shared" si="123"/>
        <v>5690766.8528126469</v>
      </c>
      <c r="O691" s="77">
        <f>O646+O652+O655+O658+O666+O671+O674+O677+O680+O683+O686+O689</f>
        <v>3182117.3374702912</v>
      </c>
      <c r="P691" s="77">
        <f t="shared" si="123"/>
        <v>2239346.1959793782</v>
      </c>
      <c r="Q691" s="77">
        <f t="shared" si="123"/>
        <v>330084.23968656006</v>
      </c>
      <c r="R691" s="77">
        <f t="shared" si="123"/>
        <v>197372.52538324642</v>
      </c>
      <c r="S691" s="77">
        <f t="shared" si="123"/>
        <v>2033240.8550895909</v>
      </c>
      <c r="T691" s="77">
        <f t="shared" si="123"/>
        <v>12311.850766659889</v>
      </c>
      <c r="U691" s="77">
        <f t="shared" si="123"/>
        <v>13036.525465856619</v>
      </c>
      <c r="V691" s="77">
        <f t="shared" si="123"/>
        <v>0</v>
      </c>
      <c r="W691" s="77">
        <f t="shared" si="123"/>
        <v>0</v>
      </c>
      <c r="X691" s="63">
        <f t="shared" si="123"/>
        <v>0</v>
      </c>
      <c r="Y691" s="63">
        <f t="shared" si="123"/>
        <v>0</v>
      </c>
      <c r="Z691" s="63">
        <f t="shared" si="123"/>
        <v>0</v>
      </c>
      <c r="AA691" s="65">
        <f>SUM(G691:Z691)</f>
        <v>54657992.52031292</v>
      </c>
      <c r="AB691" s="59" t="str">
        <f>IF(ABS(F691-AA691)&lt;0.01,"ok","err")</f>
        <v>ok</v>
      </c>
    </row>
    <row r="692" spans="1:29"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63"/>
      <c r="Y692" s="63"/>
      <c r="Z692" s="63"/>
      <c r="AA692" s="65"/>
      <c r="AB692" s="59"/>
    </row>
    <row r="693" spans="1:29"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63"/>
      <c r="Y693" s="63"/>
      <c r="Z693" s="63"/>
      <c r="AA693" s="65"/>
      <c r="AB693" s="59"/>
    </row>
    <row r="694" spans="1:29" ht="15">
      <c r="A694" s="66" t="s">
        <v>912</v>
      </c>
    </row>
    <row r="695" spans="1:29">
      <c r="F695" s="81"/>
    </row>
    <row r="696" spans="1:29" ht="15">
      <c r="A696" s="66" t="s">
        <v>1135</v>
      </c>
    </row>
    <row r="697" spans="1:29" s="61" customFormat="1">
      <c r="A697" s="69" t="s">
        <v>193</v>
      </c>
      <c r="D697" s="61" t="s">
        <v>1136</v>
      </c>
      <c r="E697" s="61" t="s">
        <v>130</v>
      </c>
      <c r="F697" s="77">
        <f>'Billing Det'!G35</f>
        <v>966746905</v>
      </c>
      <c r="G697" s="77">
        <f>IF(VLOOKUP($E697,$D$6:$AN$1139,3,)=0,0,(VLOOKUP($E697,$D$6:$AN$1139,G$2,)/VLOOKUP($E697,$D$6:$AN$1139,3,))*$F697)</f>
        <v>385524714</v>
      </c>
      <c r="H697" s="77">
        <f>IF(VLOOKUP($E697,$D$6:$AN$1139,3,)=0,0,(VLOOKUP($E697,$D$6:$AN$1139,H$2,)/VLOOKUP($E697,$D$6:$AN$1139,3,))*$F697)</f>
        <v>137831152</v>
      </c>
      <c r="I697" s="77">
        <f>IF(VLOOKUP($E697,$D$6:$AN$1139,3,)=0,0,(VLOOKUP($E697,$D$6:$AN$1139,I$2,)/VLOOKUP($E697,$D$6:$AN$1139,3,))*$F697)</f>
        <v>0</v>
      </c>
      <c r="J697" s="77">
        <f>IF(VLOOKUP($E697,$D$6:$AN$1139,3,)=0,0,(VLOOKUP($E697,$D$6:$AN$1139,J$2,)/VLOOKUP($E697,$D$6:$AN$1139,3,))*$F697)</f>
        <v>11576751</v>
      </c>
      <c r="K697" s="77">
        <f>IF(VLOOKUP($E697,$D$6:$AN$1139,3,)=0,0,(VLOOKUP($E697,$D$6:$AN$1139,K$2,)/VLOOKUP($E697,$D$6:$AN$1139,3,))*$F697)</f>
        <v>156526511</v>
      </c>
      <c r="L697" s="77">
        <f>IF(VLOOKUP($E697,$D$6:$AN$1139,3,)=0,0,(VLOOKUP($E697,$D$6:$AN$1139,L$2,)/VLOOKUP($E697,$D$6:$AN$1139,3,))*$F697)</f>
        <v>0</v>
      </c>
      <c r="M697" s="77">
        <f>IF(VLOOKUP($E697,$D$6:$AN$1139,3,)=0,0,(VLOOKUP($E697,$D$6:$AN$1139,M$2,)/VLOOKUP($E697,$D$6:$AN$1139,3,))*$F697)</f>
        <v>0</v>
      </c>
      <c r="N697" s="77">
        <f>IF(VLOOKUP($E697,$D$6:$AN$1139,3,)=0,0,(VLOOKUP($E697,$D$6:$AN$1139,N$2,)/VLOOKUP($E697,$D$6:$AN$1139,3,))*$F697)</f>
        <v>129384948</v>
      </c>
      <c r="O697" s="77">
        <f>IF(VLOOKUP($E697,$D$6:$AN$1139,3,)=0,0,(VLOOKUP($E697,$D$6:$AN$1139,O$2,)/VLOOKUP($E697,$D$6:$AN$1139,3,))*$F697)</f>
        <v>74042740</v>
      </c>
      <c r="P697" s="77">
        <f>IF(VLOOKUP($E697,$D$6:$AN$1139,3,)=0,0,(VLOOKUP($E697,$D$6:$AN$1139,P$2,)/VLOOKUP($E697,$D$6:$AN$1139,3,))*$F697)</f>
        <v>43858819</v>
      </c>
      <c r="Q697" s="77">
        <f>IF(VLOOKUP($E697,$D$6:$AN$1139,3,)=0,0,(VLOOKUP($E697,$D$6:$AN$1139,Q$2,)/VLOOKUP($E697,$D$6:$AN$1139,3,))*$F697)</f>
        <v>6233053</v>
      </c>
      <c r="R697" s="77">
        <f>IF(VLOOKUP($E697,$D$6:$AN$1139,3,)=0,0,(VLOOKUP($E697,$D$6:$AN$1139,R$2,)/VLOOKUP($E697,$D$6:$AN$1139,3,))*$F697)</f>
        <v>3257226</v>
      </c>
      <c r="S697" s="77">
        <f>IF(VLOOKUP($E697,$D$6:$AN$1139,3,)=0,0,(VLOOKUP($E697,$D$6:$AN$1139,S$2,)/VLOOKUP($E697,$D$6:$AN$1139,3,))*$F697)</f>
        <v>18015579</v>
      </c>
      <c r="T697" s="77">
        <f>IF(VLOOKUP($E697,$D$6:$AN$1139,3,)=0,0,(VLOOKUP($E697,$D$6:$AN$1139,T$2,)/VLOOKUP($E697,$D$6:$AN$1139,3,))*$F697)</f>
        <v>222435</v>
      </c>
      <c r="U697" s="77">
        <f>IF(VLOOKUP($E697,$D$6:$AN$1139,3,)=0,0,(VLOOKUP($E697,$D$6:$AN$1139,U$2,)/VLOOKUP($E697,$D$6:$AN$1139,3,))*$F697)</f>
        <v>272977</v>
      </c>
      <c r="V697" s="77">
        <f>IF(VLOOKUP($E697,$D$6:$AN$1139,3,)=0,0,(VLOOKUP($E697,$D$6:$AN$1139,V$2,)/VLOOKUP($E697,$D$6:$AN$1139,3,))*$F697)</f>
        <v>0</v>
      </c>
      <c r="W697" s="77">
        <f>IF(VLOOKUP($E697,$D$6:$AN$1139,3,)=0,0,(VLOOKUP($E697,$D$6:$AN$1139,W$2,)/VLOOKUP($E697,$D$6:$AN$1139,3,))*$F697)</f>
        <v>0</v>
      </c>
      <c r="X697" s="77">
        <f>IF(VLOOKUP($E697,$D$6:$AN$1139,3,)=0,0,(VLOOKUP($E697,$D$6:$AN$1139,X$2,)/VLOOKUP($E697,$D$6:$AN$1139,3,))*$F697)</f>
        <v>0</v>
      </c>
      <c r="Y697" s="77">
        <f>IF(VLOOKUP($E697,$D$6:$AN$1139,3,)=0,0,(VLOOKUP($E697,$D$6:$AN$1139,Y$2,)/VLOOKUP($E697,$D$6:$AN$1139,3,))*$F697)</f>
        <v>0</v>
      </c>
      <c r="Z697" s="77">
        <f>IF(VLOOKUP($E697,$D$6:$AN$1139,3,)=0,0,(VLOOKUP($E697,$D$6:$AN$1139,Z$2,)/VLOOKUP($E697,$D$6:$AN$1139,3,))*$F697)</f>
        <v>0</v>
      </c>
      <c r="AA697" s="81">
        <f t="shared" ref="AA697:AA707" si="124">SUM(G697:Z697)</f>
        <v>966746905</v>
      </c>
      <c r="AB697" s="94" t="str">
        <f t="shared" ref="AB697:AB707" si="125">IF(ABS(F697-AA697)&lt;0.01,"ok","err")</f>
        <v>ok</v>
      </c>
    </row>
    <row r="698" spans="1:29" s="61" customFormat="1" hidden="1">
      <c r="A698" s="61" t="s">
        <v>859</v>
      </c>
      <c r="D698" s="61" t="s">
        <v>861</v>
      </c>
      <c r="E698" s="61" t="s">
        <v>1114</v>
      </c>
      <c r="F698" s="80"/>
      <c r="G698" s="80">
        <f>IF(VLOOKUP($E698,$D$6:$AN$1139,3,)=0,0,(VLOOKUP($E698,$D$6:$AN$1139,G$2,)/VLOOKUP($E698,$D$6:$AN$1139,3,))*$F698)</f>
        <v>0</v>
      </c>
      <c r="H698" s="80">
        <f>IF(VLOOKUP($E698,$D$6:$AN$1139,3,)=0,0,(VLOOKUP($E698,$D$6:$AN$1139,H$2,)/VLOOKUP($E698,$D$6:$AN$1139,3,))*$F698)</f>
        <v>0</v>
      </c>
      <c r="I698" s="80">
        <f>IF(VLOOKUP($E698,$D$6:$AN$1139,3,)=0,0,(VLOOKUP($E698,$D$6:$AN$1139,I$2,)/VLOOKUP($E698,$D$6:$AN$1139,3,))*$F698)</f>
        <v>0</v>
      </c>
      <c r="J698" s="80">
        <f>IF(VLOOKUP($E698,$D$6:$AN$1139,3,)=0,0,(VLOOKUP($E698,$D$6:$AN$1139,J$2,)/VLOOKUP($E698,$D$6:$AN$1139,3,))*$F698)</f>
        <v>0</v>
      </c>
      <c r="K698" s="80">
        <f>IF(VLOOKUP($E698,$D$6:$AN$1139,3,)=0,0,(VLOOKUP($E698,$D$6:$AN$1139,K$2,)/VLOOKUP($E698,$D$6:$AN$1139,3,))*$F698)</f>
        <v>0</v>
      </c>
      <c r="L698" s="80">
        <f>IF(VLOOKUP($E698,$D$6:$AN$1139,3,)=0,0,(VLOOKUP($E698,$D$6:$AN$1139,L$2,)/VLOOKUP($E698,$D$6:$AN$1139,3,))*$F698)</f>
        <v>0</v>
      </c>
      <c r="M698" s="80">
        <f>IF(VLOOKUP($E698,$D$6:$AN$1139,3,)=0,0,(VLOOKUP($E698,$D$6:$AN$1139,M$2,)/VLOOKUP($E698,$D$6:$AN$1139,3,))*$F698)</f>
        <v>0</v>
      </c>
      <c r="N698" s="80">
        <f>IF(VLOOKUP($E698,$D$6:$AN$1139,3,)=0,0,(VLOOKUP($E698,$D$6:$AN$1139,N$2,)/VLOOKUP($E698,$D$6:$AN$1139,3,))*$F698)</f>
        <v>0</v>
      </c>
      <c r="O698" s="80">
        <f>IF(VLOOKUP($E698,$D$6:$AN$1139,3,)=0,0,(VLOOKUP($E698,$D$6:$AN$1139,O$2,)/VLOOKUP($E698,$D$6:$AN$1139,3,))*$F698)</f>
        <v>0</v>
      </c>
      <c r="P698" s="80">
        <f>IF(VLOOKUP($E698,$D$6:$AN$1139,3,)=0,0,(VLOOKUP($E698,$D$6:$AN$1139,P$2,)/VLOOKUP($E698,$D$6:$AN$1139,3,))*$F698)</f>
        <v>0</v>
      </c>
      <c r="Q698" s="80">
        <f>IF(VLOOKUP($E698,$D$6:$AN$1139,3,)=0,0,(VLOOKUP($E698,$D$6:$AN$1139,Q$2,)/VLOOKUP($E698,$D$6:$AN$1139,3,))*$F698)</f>
        <v>0</v>
      </c>
      <c r="R698" s="80">
        <f>IF(VLOOKUP($E698,$D$6:$AN$1139,3,)=0,0,(VLOOKUP($E698,$D$6:$AN$1139,R$2,)/VLOOKUP($E698,$D$6:$AN$1139,3,))*$F698)</f>
        <v>0</v>
      </c>
      <c r="S698" s="80">
        <f>IF(VLOOKUP($E698,$D$6:$AN$1139,3,)=0,0,(VLOOKUP($E698,$D$6:$AN$1139,S$2,)/VLOOKUP($E698,$D$6:$AN$1139,3,))*$F698)</f>
        <v>0</v>
      </c>
      <c r="T698" s="80">
        <f>IF(VLOOKUP($E698,$D$6:$AN$1139,3,)=0,0,(VLOOKUP($E698,$D$6:$AN$1139,T$2,)/VLOOKUP($E698,$D$6:$AN$1139,3,))*$F698)</f>
        <v>0</v>
      </c>
      <c r="U698" s="80">
        <f>IF(VLOOKUP($E698,$D$6:$AN$1139,3,)=0,0,(VLOOKUP($E698,$D$6:$AN$1139,U$2,)/VLOOKUP($E698,$D$6:$AN$1139,3,))*$F698)</f>
        <v>0</v>
      </c>
      <c r="V698" s="80">
        <f>IF(VLOOKUP($E698,$D$6:$AN$1139,3,)=0,0,(VLOOKUP($E698,$D$6:$AN$1139,V$2,)/VLOOKUP($E698,$D$6:$AN$1139,3,))*$F698)</f>
        <v>0</v>
      </c>
      <c r="W698" s="80">
        <f>IF(VLOOKUP($E698,$D$6:$AN$1139,3,)=0,0,(VLOOKUP($E698,$D$6:$AN$1139,W$2,)/VLOOKUP($E698,$D$6:$AN$1139,3,))*$F698)</f>
        <v>0</v>
      </c>
      <c r="X698" s="80">
        <f>IF(VLOOKUP($E698,$D$6:$AN$1139,3,)=0,0,(VLOOKUP($E698,$D$6:$AN$1139,X$2,)/VLOOKUP($E698,$D$6:$AN$1139,3,))*$F698)</f>
        <v>0</v>
      </c>
      <c r="Y698" s="80">
        <f>IF(VLOOKUP($E698,$D$6:$AN$1139,3,)=0,0,(VLOOKUP($E698,$D$6:$AN$1139,Y$2,)/VLOOKUP($E698,$D$6:$AN$1139,3,))*$F698)</f>
        <v>0</v>
      </c>
      <c r="Z698" s="80">
        <f>IF(VLOOKUP($E698,$D$6:$AN$1139,3,)=0,0,(VLOOKUP($E698,$D$6:$AN$1139,Z$2,)/VLOOKUP($E698,$D$6:$AN$1139,3,))*$F698)</f>
        <v>0</v>
      </c>
      <c r="AA698" s="80">
        <f t="shared" si="124"/>
        <v>0</v>
      </c>
      <c r="AB698" s="94" t="str">
        <f t="shared" si="125"/>
        <v>ok</v>
      </c>
    </row>
    <row r="699" spans="1:29" s="61" customFormat="1">
      <c r="A699" s="61" t="s">
        <v>860</v>
      </c>
      <c r="D699" s="61" t="s">
        <v>686</v>
      </c>
      <c r="E699" s="61" t="s">
        <v>866</v>
      </c>
      <c r="F699" s="80">
        <v>71794397</v>
      </c>
      <c r="G699" s="80">
        <f>IF(VLOOKUP($E699,$D$6:$AN$1139,3,)=0,0,(VLOOKUP($E699,$D$6:$AN$1139,G$2,)/VLOOKUP($E699,$D$6:$AN$1139,3,))*$F699)</f>
        <v>35106834.145535603</v>
      </c>
      <c r="H699" s="80">
        <f>IF(VLOOKUP($E699,$D$6:$AN$1139,3,)=0,0,(VLOOKUP($E699,$D$6:$AN$1139,H$2,)/VLOOKUP($E699,$D$6:$AN$1139,3,))*$F699)</f>
        <v>7828333.758777</v>
      </c>
      <c r="I699" s="80">
        <f>IF(VLOOKUP($E699,$D$6:$AN$1139,3,)=0,0,(VLOOKUP($E699,$D$6:$AN$1139,I$2,)/VLOOKUP($E699,$D$6:$AN$1139,3,))*$F699)</f>
        <v>0</v>
      </c>
      <c r="J699" s="80">
        <f>IF(VLOOKUP($E699,$D$6:$AN$1139,3,)=0,0,(VLOOKUP($E699,$D$6:$AN$1139,J$2,)/VLOOKUP($E699,$D$6:$AN$1139,3,))*$F699)</f>
        <v>782478.36170554964</v>
      </c>
      <c r="K699" s="80">
        <f>IF(VLOOKUP($E699,$D$6:$AN$1139,3,)=0,0,(VLOOKUP($E699,$D$6:$AN$1139,K$2,)/VLOOKUP($E699,$D$6:$AN$1139,3,))*$F699)</f>
        <v>9896788.6553417668</v>
      </c>
      <c r="L699" s="80">
        <f>IF(VLOOKUP($E699,$D$6:$AN$1139,3,)=0,0,(VLOOKUP($E699,$D$6:$AN$1139,L$2,)/VLOOKUP($E699,$D$6:$AN$1139,3,))*$F699)</f>
        <v>0</v>
      </c>
      <c r="M699" s="80">
        <f>IF(VLOOKUP($E699,$D$6:$AN$1139,3,)=0,0,(VLOOKUP($E699,$D$6:$AN$1139,M$2,)/VLOOKUP($E699,$D$6:$AN$1139,3,))*$F699)</f>
        <v>0</v>
      </c>
      <c r="N699" s="80">
        <f>IF(VLOOKUP($E699,$D$6:$AN$1139,3,)=0,0,(VLOOKUP($E699,$D$6:$AN$1139,N$2,)/VLOOKUP($E699,$D$6:$AN$1139,3,))*$F699)</f>
        <v>8560137.6730546001</v>
      </c>
      <c r="O699" s="80">
        <f>IF(VLOOKUP($E699,$D$6:$AN$1139,3,)=0,0,(VLOOKUP($E699,$D$6:$AN$1139,O$2,)/VLOOKUP($E699,$D$6:$AN$1139,3,))*$F699)</f>
        <v>4860480.6747955913</v>
      </c>
      <c r="P699" s="80">
        <f>IF(VLOOKUP($E699,$D$6:$AN$1139,3,)=0,0,(VLOOKUP($E699,$D$6:$AN$1139,P$2,)/VLOOKUP($E699,$D$6:$AN$1139,3,))*$F699)</f>
        <v>3124595.0753680533</v>
      </c>
      <c r="Q699" s="80">
        <f>IF(VLOOKUP($E699,$D$6:$AN$1139,3,)=0,0,(VLOOKUP($E699,$D$6:$AN$1139,Q$2,)/VLOOKUP($E699,$D$6:$AN$1139,3,))*$F699)</f>
        <v>519149.49335009459</v>
      </c>
      <c r="R699" s="80">
        <f>IF(VLOOKUP($E699,$D$6:$AN$1139,3,)=0,0,(VLOOKUP($E699,$D$6:$AN$1139,R$2,)/VLOOKUP($E699,$D$6:$AN$1139,3,))*$F699)</f>
        <v>339033.06962844788</v>
      </c>
      <c r="S699" s="80">
        <f>IF(VLOOKUP($E699,$D$6:$AN$1139,3,)=0,0,(VLOOKUP($E699,$D$6:$AN$1139,S$2,)/VLOOKUP($E699,$D$6:$AN$1139,3,))*$F699)</f>
        <v>741641.37419889541</v>
      </c>
      <c r="T699" s="80">
        <f>IF(VLOOKUP($E699,$D$6:$AN$1139,3,)=0,0,(VLOOKUP($E699,$D$6:$AN$1139,T$2,)/VLOOKUP($E699,$D$6:$AN$1139,3,))*$F699)</f>
        <v>17279.47996525573</v>
      </c>
      <c r="U699" s="80">
        <f>IF(VLOOKUP($E699,$D$6:$AN$1139,3,)=0,0,(VLOOKUP($E699,$D$6:$AN$1139,U$2,)/VLOOKUP($E699,$D$6:$AN$1139,3,))*$F699)</f>
        <v>17645.238279149296</v>
      </c>
      <c r="V699" s="80">
        <f>IF(VLOOKUP($E699,$D$6:$AN$1139,3,)=0,0,(VLOOKUP($E699,$D$6:$AN$1139,V$2,)/VLOOKUP($E699,$D$6:$AN$1139,3,))*$F699)</f>
        <v>0</v>
      </c>
      <c r="W699" s="80">
        <f>IF(VLOOKUP($E699,$D$6:$AN$1139,3,)=0,0,(VLOOKUP($E699,$D$6:$AN$1139,W$2,)/VLOOKUP($E699,$D$6:$AN$1139,3,))*$F699)</f>
        <v>0</v>
      </c>
      <c r="X699" s="80">
        <f>IF(VLOOKUP($E699,$D$6:$AN$1139,3,)=0,0,(VLOOKUP($E699,$D$6:$AN$1139,X$2,)/VLOOKUP($E699,$D$6:$AN$1139,3,))*$F699)</f>
        <v>0</v>
      </c>
      <c r="Y699" s="80">
        <f>IF(VLOOKUP($E699,$D$6:$AN$1139,3,)=0,0,(VLOOKUP($E699,$D$6:$AN$1139,Y$2,)/VLOOKUP($E699,$D$6:$AN$1139,3,))*$F699)</f>
        <v>0</v>
      </c>
      <c r="Z699" s="80">
        <f>IF(VLOOKUP($E699,$D$6:$AN$1139,3,)=0,0,(VLOOKUP($E699,$D$6:$AN$1139,Z$2,)/VLOOKUP($E699,$D$6:$AN$1139,3,))*$F699)</f>
        <v>0</v>
      </c>
      <c r="AA699" s="80">
        <f>SUM(G699:Z699)</f>
        <v>71794397</v>
      </c>
      <c r="AB699" s="94" t="str">
        <f t="shared" si="125"/>
        <v>ok</v>
      </c>
    </row>
    <row r="700" spans="1:29" s="61" customFormat="1" hidden="1">
      <c r="A700" s="69" t="s">
        <v>1194</v>
      </c>
      <c r="D700" s="61" t="s">
        <v>692</v>
      </c>
      <c r="E700" s="61" t="s">
        <v>952</v>
      </c>
      <c r="F700" s="80">
        <v>0</v>
      </c>
      <c r="G700" s="80">
        <f>IF(VLOOKUP($E700,$D$6:$AN$1139,3,)=0,0,(VLOOKUP($E700,$D$6:$AN$1139,G$2,)/VLOOKUP($E700,$D$6:$AN$1139,3,))*$F700)</f>
        <v>0</v>
      </c>
      <c r="H700" s="80">
        <f>IF(VLOOKUP($E700,$D$6:$AN$1139,3,)=0,0,(VLOOKUP($E700,$D$6:$AN$1139,H$2,)/VLOOKUP($E700,$D$6:$AN$1139,3,))*$F700)</f>
        <v>0</v>
      </c>
      <c r="I700" s="80">
        <f>IF(VLOOKUP($E700,$D$6:$AN$1139,3,)=0,0,(VLOOKUP($E700,$D$6:$AN$1139,I$2,)/VLOOKUP($E700,$D$6:$AN$1139,3,))*$F700)</f>
        <v>0</v>
      </c>
      <c r="J700" s="80">
        <f>IF(VLOOKUP($E700,$D$6:$AN$1139,3,)=0,0,(VLOOKUP($E700,$D$6:$AN$1139,J$2,)/VLOOKUP($E700,$D$6:$AN$1139,3,))*$F700)</f>
        <v>0</v>
      </c>
      <c r="K700" s="80">
        <f>IF(VLOOKUP($E700,$D$6:$AN$1139,3,)=0,0,(VLOOKUP($E700,$D$6:$AN$1139,K$2,)/VLOOKUP($E700,$D$6:$AN$1139,3,))*$F700)</f>
        <v>0</v>
      </c>
      <c r="L700" s="80">
        <f>IF(VLOOKUP($E700,$D$6:$AN$1139,3,)=0,0,(VLOOKUP($E700,$D$6:$AN$1139,L$2,)/VLOOKUP($E700,$D$6:$AN$1139,3,))*$F700)</f>
        <v>0</v>
      </c>
      <c r="M700" s="80">
        <f>IF(VLOOKUP($E700,$D$6:$AN$1139,3,)=0,0,(VLOOKUP($E700,$D$6:$AN$1139,M$2,)/VLOOKUP($E700,$D$6:$AN$1139,3,))*$F700)</f>
        <v>0</v>
      </c>
      <c r="N700" s="80">
        <f>IF(VLOOKUP($E700,$D$6:$AN$1139,3,)=0,0,(VLOOKUP($E700,$D$6:$AN$1139,N$2,)/VLOOKUP($E700,$D$6:$AN$1139,3,))*$F700)</f>
        <v>0</v>
      </c>
      <c r="O700" s="80">
        <f>IF(VLOOKUP($E700,$D$6:$AN$1139,3,)=0,0,(VLOOKUP($E700,$D$6:$AN$1139,O$2,)/VLOOKUP($E700,$D$6:$AN$1139,3,))*$F700)</f>
        <v>0</v>
      </c>
      <c r="P700" s="80">
        <f>IF(VLOOKUP($E700,$D$6:$AN$1139,3,)=0,0,(VLOOKUP($E700,$D$6:$AN$1139,P$2,)/VLOOKUP($E700,$D$6:$AN$1139,3,))*$F700)</f>
        <v>0</v>
      </c>
      <c r="Q700" s="80">
        <f>IF(VLOOKUP($E700,$D$6:$AN$1139,3,)=0,0,(VLOOKUP($E700,$D$6:$AN$1139,Q$2,)/VLOOKUP($E700,$D$6:$AN$1139,3,))*$F700)</f>
        <v>0</v>
      </c>
      <c r="R700" s="80">
        <f>IF(VLOOKUP($E700,$D$6:$AN$1139,3,)=0,0,(VLOOKUP($E700,$D$6:$AN$1139,R$2,)/VLOOKUP($E700,$D$6:$AN$1139,3,))*$F700)</f>
        <v>0</v>
      </c>
      <c r="S700" s="80">
        <f>IF(VLOOKUP($E700,$D$6:$AN$1139,3,)=0,0,(VLOOKUP($E700,$D$6:$AN$1139,S$2,)/VLOOKUP($E700,$D$6:$AN$1139,3,))*$F700)</f>
        <v>0</v>
      </c>
      <c r="T700" s="80">
        <f>IF(VLOOKUP($E700,$D$6:$AN$1139,3,)=0,0,(VLOOKUP($E700,$D$6:$AN$1139,T$2,)/VLOOKUP($E700,$D$6:$AN$1139,3,))*$F700)</f>
        <v>0</v>
      </c>
      <c r="U700" s="80">
        <f>IF(VLOOKUP($E700,$D$6:$AN$1139,3,)=0,0,(VLOOKUP($E700,$D$6:$AN$1139,U$2,)/VLOOKUP($E700,$D$6:$AN$1139,3,))*$F700)</f>
        <v>0</v>
      </c>
      <c r="V700" s="80">
        <f>IF(VLOOKUP($E700,$D$6:$AN$1139,3,)=0,0,(VLOOKUP($E700,$D$6:$AN$1139,V$2,)/VLOOKUP($E700,$D$6:$AN$1139,3,))*$F700)</f>
        <v>0</v>
      </c>
      <c r="W700" s="80">
        <f>IF(VLOOKUP($E700,$D$6:$AN$1139,3,)=0,0,(VLOOKUP($E700,$D$6:$AN$1139,W$2,)/VLOOKUP($E700,$D$6:$AN$1139,3,))*$F700)</f>
        <v>0</v>
      </c>
      <c r="X700" s="80">
        <f>IF(VLOOKUP($E700,$D$6:$AN$1139,3,)=0,0,(VLOOKUP($E700,$D$6:$AN$1139,X$2,)/VLOOKUP($E700,$D$6:$AN$1139,3,))*$F700)</f>
        <v>0</v>
      </c>
      <c r="Y700" s="80">
        <f>IF(VLOOKUP($E700,$D$6:$AN$1139,3,)=0,0,(VLOOKUP($E700,$D$6:$AN$1139,Y$2,)/VLOOKUP($E700,$D$6:$AN$1139,3,))*$F700)</f>
        <v>0</v>
      </c>
      <c r="Z700" s="80">
        <f>IF(VLOOKUP($E700,$D$6:$AN$1139,3,)=0,0,(VLOOKUP($E700,$D$6:$AN$1139,Z$2,)/VLOOKUP($E700,$D$6:$AN$1139,3,))*$F700)</f>
        <v>0</v>
      </c>
      <c r="AA700" s="80">
        <f t="shared" si="124"/>
        <v>0</v>
      </c>
      <c r="AB700" s="94" t="str">
        <f t="shared" si="125"/>
        <v>ok</v>
      </c>
    </row>
    <row r="701" spans="1:29" s="61" customFormat="1" hidden="1">
      <c r="A701" s="61" t="s">
        <v>1195</v>
      </c>
      <c r="E701" s="61" t="s">
        <v>952</v>
      </c>
      <c r="F701" s="80"/>
      <c r="G701" s="80">
        <f>IF(VLOOKUP($E701,$D$6:$AN$1139,3,)=0,0,(VLOOKUP($E701,$D$6:$AN$1139,G$2,)/VLOOKUP($E701,$D$6:$AN$1139,3,))*$F701)</f>
        <v>0</v>
      </c>
      <c r="H701" s="80">
        <f>IF(VLOOKUP($E701,$D$6:$AN$1139,3,)=0,0,(VLOOKUP($E701,$D$6:$AN$1139,H$2,)/VLOOKUP($E701,$D$6:$AN$1139,3,))*$F701)</f>
        <v>0</v>
      </c>
      <c r="I701" s="80">
        <f>IF(VLOOKUP($E701,$D$6:$AN$1139,3,)=0,0,(VLOOKUP($E701,$D$6:$AN$1139,I$2,)/VLOOKUP($E701,$D$6:$AN$1139,3,))*$F701)</f>
        <v>0</v>
      </c>
      <c r="J701" s="80">
        <f>IF(VLOOKUP($E701,$D$6:$AN$1139,3,)=0,0,(VLOOKUP($E701,$D$6:$AN$1139,J$2,)/VLOOKUP($E701,$D$6:$AN$1139,3,))*$F701)</f>
        <v>0</v>
      </c>
      <c r="K701" s="80">
        <f>IF(VLOOKUP($E701,$D$6:$AN$1139,3,)=0,0,(VLOOKUP($E701,$D$6:$AN$1139,K$2,)/VLOOKUP($E701,$D$6:$AN$1139,3,))*$F701)</f>
        <v>0</v>
      </c>
      <c r="L701" s="80">
        <f>IF(VLOOKUP($E701,$D$6:$AN$1139,3,)=0,0,(VLOOKUP($E701,$D$6:$AN$1139,L$2,)/VLOOKUP($E701,$D$6:$AN$1139,3,))*$F701)</f>
        <v>0</v>
      </c>
      <c r="M701" s="80">
        <f>IF(VLOOKUP($E701,$D$6:$AN$1139,3,)=0,0,(VLOOKUP($E701,$D$6:$AN$1139,M$2,)/VLOOKUP($E701,$D$6:$AN$1139,3,))*$F701)</f>
        <v>0</v>
      </c>
      <c r="N701" s="80">
        <f>IF(VLOOKUP($E701,$D$6:$AN$1139,3,)=0,0,(VLOOKUP($E701,$D$6:$AN$1139,N$2,)/VLOOKUP($E701,$D$6:$AN$1139,3,))*$F701)</f>
        <v>0</v>
      </c>
      <c r="O701" s="80">
        <f>IF(VLOOKUP($E701,$D$6:$AN$1139,3,)=0,0,(VLOOKUP($E701,$D$6:$AN$1139,O$2,)/VLOOKUP($E701,$D$6:$AN$1139,3,))*$F701)</f>
        <v>0</v>
      </c>
      <c r="P701" s="80">
        <f>IF(VLOOKUP($E701,$D$6:$AN$1139,3,)=0,0,(VLOOKUP($E701,$D$6:$AN$1139,P$2,)/VLOOKUP($E701,$D$6:$AN$1139,3,))*$F701)</f>
        <v>0</v>
      </c>
      <c r="Q701" s="80">
        <f>IF(VLOOKUP($E701,$D$6:$AN$1139,3,)=0,0,(VLOOKUP($E701,$D$6:$AN$1139,Q$2,)/VLOOKUP($E701,$D$6:$AN$1139,3,))*$F701)</f>
        <v>0</v>
      </c>
      <c r="R701" s="80">
        <f>IF(VLOOKUP($E701,$D$6:$AN$1139,3,)=0,0,(VLOOKUP($E701,$D$6:$AN$1139,R$2,)/VLOOKUP($E701,$D$6:$AN$1139,3,))*$F701)</f>
        <v>0</v>
      </c>
      <c r="S701" s="80">
        <f>IF(VLOOKUP($E701,$D$6:$AN$1139,3,)=0,0,(VLOOKUP($E701,$D$6:$AN$1139,S$2,)/VLOOKUP($E701,$D$6:$AN$1139,3,))*$F701)</f>
        <v>0</v>
      </c>
      <c r="T701" s="80">
        <f>IF(VLOOKUP($E701,$D$6:$AN$1139,3,)=0,0,(VLOOKUP($E701,$D$6:$AN$1139,T$2,)/VLOOKUP($E701,$D$6:$AN$1139,3,))*$F701)</f>
        <v>0</v>
      </c>
      <c r="U701" s="80">
        <f>IF(VLOOKUP($E701,$D$6:$AN$1139,3,)=0,0,(VLOOKUP($E701,$D$6:$AN$1139,U$2,)/VLOOKUP($E701,$D$6:$AN$1139,3,))*$F701)</f>
        <v>0</v>
      </c>
      <c r="V701" s="80">
        <f>IF(VLOOKUP($E701,$D$6:$AN$1139,3,)=0,0,(VLOOKUP($E701,$D$6:$AN$1139,V$2,)/VLOOKUP($E701,$D$6:$AN$1139,3,))*$F701)</f>
        <v>0</v>
      </c>
      <c r="W701" s="80">
        <f>IF(VLOOKUP($E701,$D$6:$AN$1139,3,)=0,0,(VLOOKUP($E701,$D$6:$AN$1139,W$2,)/VLOOKUP($E701,$D$6:$AN$1139,3,))*$F701)</f>
        <v>0</v>
      </c>
      <c r="X701" s="80">
        <f>IF(VLOOKUP($E701,$D$6:$AN$1139,3,)=0,0,(VLOOKUP($E701,$D$6:$AN$1139,X$2,)/VLOOKUP($E701,$D$6:$AN$1139,3,))*$F701)</f>
        <v>0</v>
      </c>
      <c r="Y701" s="80">
        <f>IF(VLOOKUP($E701,$D$6:$AN$1139,3,)=0,0,(VLOOKUP($E701,$D$6:$AN$1139,Y$2,)/VLOOKUP($E701,$D$6:$AN$1139,3,))*$F701)</f>
        <v>0</v>
      </c>
      <c r="Z701" s="80">
        <f>IF(VLOOKUP($E701,$D$6:$AN$1139,3,)=0,0,(VLOOKUP($E701,$D$6:$AN$1139,Z$2,)/VLOOKUP($E701,$D$6:$AN$1139,3,))*$F701)</f>
        <v>0</v>
      </c>
      <c r="AA701" s="80">
        <f t="shared" si="124"/>
        <v>0</v>
      </c>
      <c r="AB701" s="94" t="str">
        <f t="shared" si="125"/>
        <v>ok</v>
      </c>
    </row>
    <row r="702" spans="1:29" s="61" customFormat="1" hidden="1">
      <c r="A702" s="61" t="s">
        <v>1196</v>
      </c>
      <c r="E702" s="61" t="s">
        <v>952</v>
      </c>
      <c r="F702" s="80"/>
      <c r="G702" s="80">
        <f>IF(VLOOKUP($E702,$D$6:$AN$1139,3,)=0,0,(VLOOKUP($E702,$D$6:$AN$1139,G$2,)/VLOOKUP($E702,$D$6:$AN$1139,3,))*$F702)</f>
        <v>0</v>
      </c>
      <c r="H702" s="80">
        <f>IF(VLOOKUP($E702,$D$6:$AN$1139,3,)=0,0,(VLOOKUP($E702,$D$6:$AN$1139,H$2,)/VLOOKUP($E702,$D$6:$AN$1139,3,))*$F702)</f>
        <v>0</v>
      </c>
      <c r="I702" s="80">
        <f>IF(VLOOKUP($E702,$D$6:$AN$1139,3,)=0,0,(VLOOKUP($E702,$D$6:$AN$1139,I$2,)/VLOOKUP($E702,$D$6:$AN$1139,3,))*$F702)</f>
        <v>0</v>
      </c>
      <c r="J702" s="80">
        <f>IF(VLOOKUP($E702,$D$6:$AN$1139,3,)=0,0,(VLOOKUP($E702,$D$6:$AN$1139,J$2,)/VLOOKUP($E702,$D$6:$AN$1139,3,))*$F702)</f>
        <v>0</v>
      </c>
      <c r="K702" s="80">
        <f>IF(VLOOKUP($E702,$D$6:$AN$1139,3,)=0,0,(VLOOKUP($E702,$D$6:$AN$1139,K$2,)/VLOOKUP($E702,$D$6:$AN$1139,3,))*$F702)</f>
        <v>0</v>
      </c>
      <c r="L702" s="80">
        <f>IF(VLOOKUP($E702,$D$6:$AN$1139,3,)=0,0,(VLOOKUP($E702,$D$6:$AN$1139,L$2,)/VLOOKUP($E702,$D$6:$AN$1139,3,))*$F702)</f>
        <v>0</v>
      </c>
      <c r="M702" s="80">
        <f>IF(VLOOKUP($E702,$D$6:$AN$1139,3,)=0,0,(VLOOKUP($E702,$D$6:$AN$1139,M$2,)/VLOOKUP($E702,$D$6:$AN$1139,3,))*$F702)</f>
        <v>0</v>
      </c>
      <c r="N702" s="80">
        <f>IF(VLOOKUP($E702,$D$6:$AN$1139,3,)=0,0,(VLOOKUP($E702,$D$6:$AN$1139,N$2,)/VLOOKUP($E702,$D$6:$AN$1139,3,))*$F702)</f>
        <v>0</v>
      </c>
      <c r="O702" s="80">
        <f>IF(VLOOKUP($E702,$D$6:$AN$1139,3,)=0,0,(VLOOKUP($E702,$D$6:$AN$1139,O$2,)/VLOOKUP($E702,$D$6:$AN$1139,3,))*$F702)</f>
        <v>0</v>
      </c>
      <c r="P702" s="80">
        <f>IF(VLOOKUP($E702,$D$6:$AN$1139,3,)=0,0,(VLOOKUP($E702,$D$6:$AN$1139,P$2,)/VLOOKUP($E702,$D$6:$AN$1139,3,))*$F702)</f>
        <v>0</v>
      </c>
      <c r="Q702" s="80">
        <f>IF(VLOOKUP($E702,$D$6:$AN$1139,3,)=0,0,(VLOOKUP($E702,$D$6:$AN$1139,Q$2,)/VLOOKUP($E702,$D$6:$AN$1139,3,))*$F702)</f>
        <v>0</v>
      </c>
      <c r="R702" s="80">
        <f>IF(VLOOKUP($E702,$D$6:$AN$1139,3,)=0,0,(VLOOKUP($E702,$D$6:$AN$1139,R$2,)/VLOOKUP($E702,$D$6:$AN$1139,3,))*$F702)</f>
        <v>0</v>
      </c>
      <c r="S702" s="80">
        <f>IF(VLOOKUP($E702,$D$6:$AN$1139,3,)=0,0,(VLOOKUP($E702,$D$6:$AN$1139,S$2,)/VLOOKUP($E702,$D$6:$AN$1139,3,))*$F702)</f>
        <v>0</v>
      </c>
      <c r="T702" s="80">
        <f>IF(VLOOKUP($E702,$D$6:$AN$1139,3,)=0,0,(VLOOKUP($E702,$D$6:$AN$1139,T$2,)/VLOOKUP($E702,$D$6:$AN$1139,3,))*$F702)</f>
        <v>0</v>
      </c>
      <c r="U702" s="80">
        <f>IF(VLOOKUP($E702,$D$6:$AN$1139,3,)=0,0,(VLOOKUP($E702,$D$6:$AN$1139,U$2,)/VLOOKUP($E702,$D$6:$AN$1139,3,))*$F702)</f>
        <v>0</v>
      </c>
      <c r="V702" s="80">
        <f>IF(VLOOKUP($E702,$D$6:$AN$1139,3,)=0,0,(VLOOKUP($E702,$D$6:$AN$1139,V$2,)/VLOOKUP($E702,$D$6:$AN$1139,3,))*$F702)</f>
        <v>0</v>
      </c>
      <c r="W702" s="80">
        <f>IF(VLOOKUP($E702,$D$6:$AN$1139,3,)=0,0,(VLOOKUP($E702,$D$6:$AN$1139,W$2,)/VLOOKUP($E702,$D$6:$AN$1139,3,))*$F702)</f>
        <v>0</v>
      </c>
      <c r="X702" s="80">
        <f>IF(VLOOKUP($E702,$D$6:$AN$1139,3,)=0,0,(VLOOKUP($E702,$D$6:$AN$1139,X$2,)/VLOOKUP($E702,$D$6:$AN$1139,3,))*$F702)</f>
        <v>0</v>
      </c>
      <c r="Y702" s="80">
        <f>IF(VLOOKUP($E702,$D$6:$AN$1139,3,)=0,0,(VLOOKUP($E702,$D$6:$AN$1139,Y$2,)/VLOOKUP($E702,$D$6:$AN$1139,3,))*$F702)</f>
        <v>0</v>
      </c>
      <c r="Z702" s="80">
        <f>IF(VLOOKUP($E702,$D$6:$AN$1139,3,)=0,0,(VLOOKUP($E702,$D$6:$AN$1139,Z$2,)/VLOOKUP($E702,$D$6:$AN$1139,3,))*$F702)</f>
        <v>0</v>
      </c>
      <c r="AA702" s="80">
        <f t="shared" si="124"/>
        <v>0</v>
      </c>
      <c r="AB702" s="94" t="str">
        <f t="shared" si="125"/>
        <v>ok</v>
      </c>
    </row>
    <row r="703" spans="1:29" s="61" customFormat="1">
      <c r="A703" s="61" t="s">
        <v>687</v>
      </c>
      <c r="D703" s="61" t="s">
        <v>688</v>
      </c>
      <c r="E703" s="61" t="s">
        <v>733</v>
      </c>
      <c r="F703" s="80">
        <v>2474607</v>
      </c>
      <c r="G703" s="80">
        <f>IF(VLOOKUP($E703,$D$6:$AN$1139,3,)=0,0,(VLOOKUP($E703,$D$6:$AN$1139,G$2,)/VLOOKUP($E703,$D$6:$AN$1139,3,))*$F703)</f>
        <v>2028704.8900000001</v>
      </c>
      <c r="H703" s="80">
        <f>IF(VLOOKUP($E703,$D$6:$AN$1139,3,)=0,0,(VLOOKUP($E703,$D$6:$AN$1139,H$2,)/VLOOKUP($E703,$D$6:$AN$1139,3,))*$F703)</f>
        <v>320131.7900000001</v>
      </c>
      <c r="I703" s="80">
        <f>IF(VLOOKUP($E703,$D$6:$AN$1139,3,)=0,0,(VLOOKUP($E703,$D$6:$AN$1139,I$2,)/VLOOKUP($E703,$D$6:$AN$1139,3,))*$F703)</f>
        <v>0</v>
      </c>
      <c r="J703" s="80">
        <f>IF(VLOOKUP($E703,$D$6:$AN$1139,3,)=0,0,(VLOOKUP($E703,$D$6:$AN$1139,J$2,)/VLOOKUP($E703,$D$6:$AN$1139,3,))*$F703)</f>
        <v>2958.0900000000006</v>
      </c>
      <c r="K703" s="80">
        <f>IF(VLOOKUP($E703,$D$6:$AN$1139,3,)=0,0,(VLOOKUP($E703,$D$6:$AN$1139,K$2,)/VLOOKUP($E703,$D$6:$AN$1139,3,))*$F703)</f>
        <v>71052.520000000019</v>
      </c>
      <c r="L703" s="80">
        <f>IF(VLOOKUP($E703,$D$6:$AN$1139,3,)=0,0,(VLOOKUP($E703,$D$6:$AN$1139,L$2,)/VLOOKUP($E703,$D$6:$AN$1139,3,))*$F703)</f>
        <v>0</v>
      </c>
      <c r="M703" s="80">
        <f>IF(VLOOKUP($E703,$D$6:$AN$1139,3,)=0,0,(VLOOKUP($E703,$D$6:$AN$1139,M$2,)/VLOOKUP($E703,$D$6:$AN$1139,3,))*$F703)</f>
        <v>0</v>
      </c>
      <c r="N703" s="80">
        <f>IF(VLOOKUP($E703,$D$6:$AN$1139,3,)=0,0,(VLOOKUP($E703,$D$6:$AN$1139,N$2,)/VLOOKUP($E703,$D$6:$AN$1139,3,))*$F703)</f>
        <v>25813.200000000001</v>
      </c>
      <c r="O703" s="80">
        <f>IF(VLOOKUP($E703,$D$6:$AN$1139,3,)=0,0,(VLOOKUP($E703,$D$6:$AN$1139,O$2,)/VLOOKUP($E703,$D$6:$AN$1139,3,))*$F703)</f>
        <v>25946.510000000006</v>
      </c>
      <c r="P703" s="80">
        <f>IF(VLOOKUP($E703,$D$6:$AN$1139,3,)=0,0,(VLOOKUP($E703,$D$6:$AN$1139,P$2,)/VLOOKUP($E703,$D$6:$AN$1139,3,))*$F703)</f>
        <v>0</v>
      </c>
      <c r="Q703" s="80">
        <f>IF(VLOOKUP($E703,$D$6:$AN$1139,3,)=0,0,(VLOOKUP($E703,$D$6:$AN$1139,Q$2,)/VLOOKUP($E703,$D$6:$AN$1139,3,))*$F703)</f>
        <v>0</v>
      </c>
      <c r="R703" s="80">
        <f>IF(VLOOKUP($E703,$D$6:$AN$1139,3,)=0,0,(VLOOKUP($E703,$D$6:$AN$1139,R$2,)/VLOOKUP($E703,$D$6:$AN$1139,3,))*$F703)</f>
        <v>0</v>
      </c>
      <c r="S703" s="80">
        <f>IF(VLOOKUP($E703,$D$6:$AN$1139,3,)=0,0,(VLOOKUP($E703,$D$6:$AN$1139,S$2,)/VLOOKUP($E703,$D$6:$AN$1139,3,))*$F703)</f>
        <v>0</v>
      </c>
      <c r="T703" s="80">
        <f>IF(VLOOKUP($E703,$D$6:$AN$1139,3,)=0,0,(VLOOKUP($E703,$D$6:$AN$1139,T$2,)/VLOOKUP($E703,$D$6:$AN$1139,3,))*$F703)</f>
        <v>0</v>
      </c>
      <c r="U703" s="80">
        <f>IF(VLOOKUP($E703,$D$6:$AN$1139,3,)=0,0,(VLOOKUP($E703,$D$6:$AN$1139,U$2,)/VLOOKUP($E703,$D$6:$AN$1139,3,))*$F703)</f>
        <v>0</v>
      </c>
      <c r="V703" s="80">
        <f>IF(VLOOKUP($E703,$D$6:$AN$1139,3,)=0,0,(VLOOKUP($E703,$D$6:$AN$1139,V$2,)/VLOOKUP($E703,$D$6:$AN$1139,3,))*$F703)</f>
        <v>0</v>
      </c>
      <c r="W703" s="80">
        <f>IF(VLOOKUP($E703,$D$6:$AN$1139,3,)=0,0,(VLOOKUP($E703,$D$6:$AN$1139,W$2,)/VLOOKUP($E703,$D$6:$AN$1139,3,))*$F703)</f>
        <v>0</v>
      </c>
      <c r="X703" s="80">
        <f>IF(VLOOKUP($E703,$D$6:$AN$1139,3,)=0,0,(VLOOKUP($E703,$D$6:$AN$1139,X$2,)/VLOOKUP($E703,$D$6:$AN$1139,3,))*$F703)</f>
        <v>0</v>
      </c>
      <c r="Y703" s="80">
        <f>IF(VLOOKUP($E703,$D$6:$AN$1139,3,)=0,0,(VLOOKUP($E703,$D$6:$AN$1139,Y$2,)/VLOOKUP($E703,$D$6:$AN$1139,3,))*$F703)</f>
        <v>0</v>
      </c>
      <c r="Z703" s="80">
        <f>IF(VLOOKUP($E703,$D$6:$AN$1139,3,)=0,0,(VLOOKUP($E703,$D$6:$AN$1139,Z$2,)/VLOOKUP($E703,$D$6:$AN$1139,3,))*$F703)</f>
        <v>0</v>
      </c>
      <c r="AA703" s="80">
        <f t="shared" si="124"/>
        <v>2474607</v>
      </c>
      <c r="AB703" s="94" t="str">
        <f t="shared" si="125"/>
        <v>ok</v>
      </c>
    </row>
    <row r="704" spans="1:29" s="61" customFormat="1">
      <c r="A704" s="61" t="s">
        <v>689</v>
      </c>
      <c r="D704" s="61" t="s">
        <v>43</v>
      </c>
      <c r="E704" s="61" t="s">
        <v>183</v>
      </c>
      <c r="F704" s="80">
        <v>2325202</v>
      </c>
      <c r="G704" s="80">
        <f>IF(VLOOKUP($E704,$D$6:$AN$1139,3,)=0,0,(VLOOKUP($E704,$D$6:$AN$1139,G$2,)/VLOOKUP($E704,$D$6:$AN$1139,3,))*$F704)</f>
        <v>1965028.2101999999</v>
      </c>
      <c r="H704" s="80">
        <f>IF(VLOOKUP($E704,$D$6:$AN$1139,3,)=0,0,(VLOOKUP($E704,$D$6:$AN$1139,H$2,)/VLOOKUP($E704,$D$6:$AN$1139,3,))*$F704)</f>
        <v>360173.78980000003</v>
      </c>
      <c r="I704" s="80">
        <f>IF(VLOOKUP($E704,$D$6:$AN$1139,3,)=0,0,(VLOOKUP($E704,$D$6:$AN$1139,I$2,)/VLOOKUP($E704,$D$6:$AN$1139,3,))*$F704)</f>
        <v>0</v>
      </c>
      <c r="J704" s="80">
        <f>IF(VLOOKUP($E704,$D$6:$AN$1139,3,)=0,0,(VLOOKUP($E704,$D$6:$AN$1139,J$2,)/VLOOKUP($E704,$D$6:$AN$1139,3,))*$F704)</f>
        <v>0</v>
      </c>
      <c r="K704" s="80">
        <f>IF(VLOOKUP($E704,$D$6:$AN$1139,3,)=0,0,(VLOOKUP($E704,$D$6:$AN$1139,K$2,)/VLOOKUP($E704,$D$6:$AN$1139,3,))*$F704)</f>
        <v>0</v>
      </c>
      <c r="L704" s="80">
        <f>IF(VLOOKUP($E704,$D$6:$AN$1139,3,)=0,0,(VLOOKUP($E704,$D$6:$AN$1139,L$2,)/VLOOKUP($E704,$D$6:$AN$1139,3,))*$F704)</f>
        <v>0</v>
      </c>
      <c r="M704" s="80">
        <f>IF(VLOOKUP($E704,$D$6:$AN$1139,3,)=0,0,(VLOOKUP($E704,$D$6:$AN$1139,M$2,)/VLOOKUP($E704,$D$6:$AN$1139,3,))*$F704)</f>
        <v>0</v>
      </c>
      <c r="N704" s="80">
        <f>IF(VLOOKUP($E704,$D$6:$AN$1139,3,)=0,0,(VLOOKUP($E704,$D$6:$AN$1139,N$2,)/VLOOKUP($E704,$D$6:$AN$1139,3,))*$F704)</f>
        <v>0</v>
      </c>
      <c r="O704" s="80">
        <f>IF(VLOOKUP($E704,$D$6:$AN$1139,3,)=0,0,(VLOOKUP($E704,$D$6:$AN$1139,O$2,)/VLOOKUP($E704,$D$6:$AN$1139,3,))*$F704)</f>
        <v>0</v>
      </c>
      <c r="P704" s="80">
        <f>IF(VLOOKUP($E704,$D$6:$AN$1139,3,)=0,0,(VLOOKUP($E704,$D$6:$AN$1139,P$2,)/VLOOKUP($E704,$D$6:$AN$1139,3,))*$F704)</f>
        <v>0</v>
      </c>
      <c r="Q704" s="80">
        <f>IF(VLOOKUP($E704,$D$6:$AN$1139,3,)=0,0,(VLOOKUP($E704,$D$6:$AN$1139,Q$2,)/VLOOKUP($E704,$D$6:$AN$1139,3,))*$F704)</f>
        <v>0</v>
      </c>
      <c r="R704" s="80">
        <f>IF(VLOOKUP($E704,$D$6:$AN$1139,3,)=0,0,(VLOOKUP($E704,$D$6:$AN$1139,R$2,)/VLOOKUP($E704,$D$6:$AN$1139,3,))*$F704)</f>
        <v>0</v>
      </c>
      <c r="S704" s="80">
        <f>IF(VLOOKUP($E704,$D$6:$AN$1139,3,)=0,0,(VLOOKUP($E704,$D$6:$AN$1139,S$2,)/VLOOKUP($E704,$D$6:$AN$1139,3,))*$F704)</f>
        <v>0</v>
      </c>
      <c r="T704" s="80">
        <f>IF(VLOOKUP($E704,$D$6:$AN$1139,3,)=0,0,(VLOOKUP($E704,$D$6:$AN$1139,T$2,)/VLOOKUP($E704,$D$6:$AN$1139,3,))*$F704)</f>
        <v>0</v>
      </c>
      <c r="U704" s="80">
        <f>IF(VLOOKUP($E704,$D$6:$AN$1139,3,)=0,0,(VLOOKUP($E704,$D$6:$AN$1139,U$2,)/VLOOKUP($E704,$D$6:$AN$1139,3,))*$F704)</f>
        <v>0</v>
      </c>
      <c r="V704" s="80">
        <f>IF(VLOOKUP($E704,$D$6:$AN$1139,3,)=0,0,(VLOOKUP($E704,$D$6:$AN$1139,V$2,)/VLOOKUP($E704,$D$6:$AN$1139,3,))*$F704)</f>
        <v>0</v>
      </c>
      <c r="W704" s="80">
        <f>IF(VLOOKUP($E704,$D$6:$AN$1139,3,)=0,0,(VLOOKUP($E704,$D$6:$AN$1139,W$2,)/VLOOKUP($E704,$D$6:$AN$1139,3,))*$F704)</f>
        <v>0</v>
      </c>
      <c r="X704" s="80">
        <f>IF(VLOOKUP($E704,$D$6:$AN$1139,3,)=0,0,(VLOOKUP($E704,$D$6:$AN$1139,X$2,)/VLOOKUP($E704,$D$6:$AN$1139,3,))*$F704)</f>
        <v>0</v>
      </c>
      <c r="Y704" s="80">
        <f>IF(VLOOKUP($E704,$D$6:$AN$1139,3,)=0,0,(VLOOKUP($E704,$D$6:$AN$1139,Y$2,)/VLOOKUP($E704,$D$6:$AN$1139,3,))*$F704)</f>
        <v>0</v>
      </c>
      <c r="Z704" s="80">
        <f>IF(VLOOKUP($E704,$D$6:$AN$1139,3,)=0,0,(VLOOKUP($E704,$D$6:$AN$1139,Z$2,)/VLOOKUP($E704,$D$6:$AN$1139,3,))*$F704)</f>
        <v>0</v>
      </c>
      <c r="AA704" s="80">
        <f t="shared" si="124"/>
        <v>2325202</v>
      </c>
      <c r="AB704" s="94" t="str">
        <f t="shared" si="125"/>
        <v>ok</v>
      </c>
      <c r="AC704" s="167"/>
    </row>
    <row r="705" spans="1:28" s="61" customFormat="1">
      <c r="A705" s="69" t="s">
        <v>690</v>
      </c>
      <c r="E705" s="61" t="s">
        <v>1127</v>
      </c>
      <c r="F705" s="80">
        <v>3744845</v>
      </c>
      <c r="G705" s="80">
        <f>IF(VLOOKUP($E705,$D$6:$AN$1139,3,)=0,0,(VLOOKUP($E705,$D$6:$AN$1139,G$2,)/VLOOKUP($E705,$D$6:$AN$1139,3,))*$F705)</f>
        <v>1905043.9380315279</v>
      </c>
      <c r="H705" s="80">
        <f>IF(VLOOKUP($E705,$D$6:$AN$1139,3,)=0,0,(VLOOKUP($E705,$D$6:$AN$1139,H$2,)/VLOOKUP($E705,$D$6:$AN$1139,3,))*$F705)</f>
        <v>418132.51550020784</v>
      </c>
      <c r="I705" s="80">
        <f>IF(VLOOKUP($E705,$D$6:$AN$1139,3,)=0,0,(VLOOKUP($E705,$D$6:$AN$1139,I$2,)/VLOOKUP($E705,$D$6:$AN$1139,3,))*$F705)</f>
        <v>0</v>
      </c>
      <c r="J705" s="80">
        <f>IF(VLOOKUP($E705,$D$6:$AN$1139,3,)=0,0,(VLOOKUP($E705,$D$6:$AN$1139,J$2,)/VLOOKUP($E705,$D$6:$AN$1139,3,))*$F705)</f>
        <v>34481.387454955075</v>
      </c>
      <c r="K705" s="80">
        <f>IF(VLOOKUP($E705,$D$6:$AN$1139,3,)=0,0,(VLOOKUP($E705,$D$6:$AN$1139,K$2,)/VLOOKUP($E705,$D$6:$AN$1139,3,))*$F705)</f>
        <v>440738.29883488105</v>
      </c>
      <c r="L705" s="80">
        <f>IF(VLOOKUP($E705,$D$6:$AN$1139,3,)=0,0,(VLOOKUP($E705,$D$6:$AN$1139,L$2,)/VLOOKUP($E705,$D$6:$AN$1139,3,))*$F705)</f>
        <v>0</v>
      </c>
      <c r="M705" s="80">
        <f>IF(VLOOKUP($E705,$D$6:$AN$1139,3,)=0,0,(VLOOKUP($E705,$D$6:$AN$1139,M$2,)/VLOOKUP($E705,$D$6:$AN$1139,3,))*$F705)</f>
        <v>0</v>
      </c>
      <c r="N705" s="80">
        <f>IF(VLOOKUP($E705,$D$6:$AN$1139,3,)=0,0,(VLOOKUP($E705,$D$6:$AN$1139,N$2,)/VLOOKUP($E705,$D$6:$AN$1139,3,))*$F705)</f>
        <v>395763.41033901472</v>
      </c>
      <c r="O705" s="80">
        <f>IF(VLOOKUP($E705,$D$6:$AN$1139,3,)=0,0,(VLOOKUP($E705,$D$6:$AN$1139,O$2,)/VLOOKUP($E705,$D$6:$AN$1139,3,))*$F705)</f>
        <v>220703.25781388351</v>
      </c>
      <c r="P705" s="80">
        <f>IF(VLOOKUP($E705,$D$6:$AN$1139,3,)=0,0,(VLOOKUP($E705,$D$6:$AN$1139,P$2,)/VLOOKUP($E705,$D$6:$AN$1139,3,))*$F705)</f>
        <v>156139.20577552539</v>
      </c>
      <c r="Q705" s="80">
        <f>IF(VLOOKUP($E705,$D$6:$AN$1139,3,)=0,0,(VLOOKUP($E705,$D$6:$AN$1139,Q$2,)/VLOOKUP($E705,$D$6:$AN$1139,3,))*$F705)</f>
        <v>22888.965632877509</v>
      </c>
      <c r="R705" s="80">
        <f>IF(VLOOKUP($E705,$D$6:$AN$1139,3,)=0,0,(VLOOKUP($E705,$D$6:$AN$1139,R$2,)/VLOOKUP($E705,$D$6:$AN$1139,3,))*$F705)</f>
        <v>13627.714979916467</v>
      </c>
      <c r="S705" s="80">
        <f>IF(VLOOKUP($E705,$D$6:$AN$1139,3,)=0,0,(VLOOKUP($E705,$D$6:$AN$1139,S$2,)/VLOOKUP($E705,$D$6:$AN$1139,3,))*$F705)</f>
        <v>135577.87282722301</v>
      </c>
      <c r="T705" s="80">
        <f>IF(VLOOKUP($E705,$D$6:$AN$1139,3,)=0,0,(VLOOKUP($E705,$D$6:$AN$1139,T$2,)/VLOOKUP($E705,$D$6:$AN$1139,3,))*$F705)</f>
        <v>849.471600533642</v>
      </c>
      <c r="U705" s="80">
        <f>IF(VLOOKUP($E705,$D$6:$AN$1139,3,)=0,0,(VLOOKUP($E705,$D$6:$AN$1139,U$2,)/VLOOKUP($E705,$D$6:$AN$1139,3,))*$F705)</f>
        <v>898.96120945406972</v>
      </c>
      <c r="V705" s="80">
        <f>IF(VLOOKUP($E705,$D$6:$AN$1139,3,)=0,0,(VLOOKUP($E705,$D$6:$AN$1139,V$2,)/VLOOKUP($E705,$D$6:$AN$1139,3,))*$F705)</f>
        <v>0</v>
      </c>
      <c r="W705" s="80">
        <f>IF(VLOOKUP($E705,$D$6:$AN$1139,3,)=0,0,(VLOOKUP($E705,$D$6:$AN$1139,W$2,)/VLOOKUP($E705,$D$6:$AN$1139,3,))*$F705)</f>
        <v>0</v>
      </c>
      <c r="X705" s="80">
        <f>IF(VLOOKUP($E705,$D$6:$AN$1139,3,)=0,0,(VLOOKUP($E705,$D$6:$AN$1139,X$2,)/VLOOKUP($E705,$D$6:$AN$1139,3,))*$F705)</f>
        <v>0</v>
      </c>
      <c r="Y705" s="80">
        <f>IF(VLOOKUP($E705,$D$6:$AN$1139,3,)=0,0,(VLOOKUP($E705,$D$6:$AN$1139,Y$2,)/VLOOKUP($E705,$D$6:$AN$1139,3,))*$F705)</f>
        <v>0</v>
      </c>
      <c r="Z705" s="80">
        <f>IF(VLOOKUP($E705,$D$6:$AN$1139,3,)=0,0,(VLOOKUP($E705,$D$6:$AN$1139,Z$2,)/VLOOKUP($E705,$D$6:$AN$1139,3,))*$F705)</f>
        <v>0</v>
      </c>
      <c r="AA705" s="80">
        <f t="shared" si="124"/>
        <v>3744844.9999999991</v>
      </c>
      <c r="AB705" s="94" t="str">
        <f t="shared" si="125"/>
        <v>ok</v>
      </c>
    </row>
    <row r="706" spans="1:28" s="61" customFormat="1">
      <c r="A706" s="69" t="s">
        <v>691</v>
      </c>
      <c r="E706" s="61" t="s">
        <v>1127</v>
      </c>
      <c r="F706" s="80">
        <v>6625945</v>
      </c>
      <c r="G706" s="80">
        <f>IF(VLOOKUP($E706,$D$6:$AN$1139,3,)=0,0,(VLOOKUP($E706,$D$6:$AN$1139,G$2,)/VLOOKUP($E706,$D$6:$AN$1139,3,))*$F706)</f>
        <v>3370691.2718631378</v>
      </c>
      <c r="H706" s="80">
        <f>IF(VLOOKUP($E706,$D$6:$AN$1139,3,)=0,0,(VLOOKUP($E706,$D$6:$AN$1139,H$2,)/VLOOKUP($E706,$D$6:$AN$1139,3,))*$F706)</f>
        <v>739823.15701077739</v>
      </c>
      <c r="I706" s="80">
        <f>IF(VLOOKUP($E706,$D$6:$AN$1139,3,)=0,0,(VLOOKUP($E706,$D$6:$AN$1139,I$2,)/VLOOKUP($E706,$D$6:$AN$1139,3,))*$F706)</f>
        <v>0</v>
      </c>
      <c r="J706" s="80">
        <f>IF(VLOOKUP($E706,$D$6:$AN$1139,3,)=0,0,(VLOOKUP($E706,$D$6:$AN$1139,J$2,)/VLOOKUP($E706,$D$6:$AN$1139,3,))*$F706)</f>
        <v>61009.675113448568</v>
      </c>
      <c r="K706" s="80">
        <f>IF(VLOOKUP($E706,$D$6:$AN$1139,3,)=0,0,(VLOOKUP($E706,$D$6:$AN$1139,K$2,)/VLOOKUP($E706,$D$6:$AN$1139,3,))*$F706)</f>
        <v>779820.72087722877</v>
      </c>
      <c r="L706" s="80">
        <f>IF(VLOOKUP($E706,$D$6:$AN$1139,3,)=0,0,(VLOOKUP($E706,$D$6:$AN$1139,L$2,)/VLOOKUP($E706,$D$6:$AN$1139,3,))*$F706)</f>
        <v>0</v>
      </c>
      <c r="M706" s="80">
        <f>IF(VLOOKUP($E706,$D$6:$AN$1139,3,)=0,0,(VLOOKUP($E706,$D$6:$AN$1139,M$2,)/VLOOKUP($E706,$D$6:$AN$1139,3,))*$F706)</f>
        <v>0</v>
      </c>
      <c r="N706" s="80">
        <f>IF(VLOOKUP($E706,$D$6:$AN$1139,3,)=0,0,(VLOOKUP($E706,$D$6:$AN$1139,N$2,)/VLOOKUP($E706,$D$6:$AN$1139,3,))*$F706)</f>
        <v>700244.35989172931</v>
      </c>
      <c r="O706" s="80">
        <f>IF(VLOOKUP($E706,$D$6:$AN$1139,3,)=0,0,(VLOOKUP($E706,$D$6:$AN$1139,O$2,)/VLOOKUP($E706,$D$6:$AN$1139,3,))*$F706)</f>
        <v>390501.51544205763</v>
      </c>
      <c r="P706" s="80">
        <f>IF(VLOOKUP($E706,$D$6:$AN$1139,3,)=0,0,(VLOOKUP($E706,$D$6:$AN$1139,P$2,)/VLOOKUP($E706,$D$6:$AN$1139,3,))*$F706)</f>
        <v>276265.04963818623</v>
      </c>
      <c r="Q706" s="80">
        <f>IF(VLOOKUP($E706,$D$6:$AN$1139,3,)=0,0,(VLOOKUP($E706,$D$6:$AN$1139,Q$2,)/VLOOKUP($E706,$D$6:$AN$1139,3,))*$F706)</f>
        <v>40498.612730389796</v>
      </c>
      <c r="R706" s="80">
        <f>IF(VLOOKUP($E706,$D$6:$AN$1139,3,)=0,0,(VLOOKUP($E706,$D$6:$AN$1139,R$2,)/VLOOKUP($E706,$D$6:$AN$1139,3,))*$F706)</f>
        <v>24112.210233695285</v>
      </c>
      <c r="S706" s="80">
        <f>IF(VLOOKUP($E706,$D$6:$AN$1139,3,)=0,0,(VLOOKUP($E706,$D$6:$AN$1139,S$2,)/VLOOKUP($E706,$D$6:$AN$1139,3,))*$F706)</f>
        <v>239884.83597323095</v>
      </c>
      <c r="T706" s="80">
        <f>IF(VLOOKUP($E706,$D$6:$AN$1139,3,)=0,0,(VLOOKUP($E706,$D$6:$AN$1139,T$2,)/VLOOKUP($E706,$D$6:$AN$1139,3,))*$F706)</f>
        <v>1503.013370165623</v>
      </c>
      <c r="U706" s="80">
        <f>IF(VLOOKUP($E706,$D$6:$AN$1139,3,)=0,0,(VLOOKUP($E706,$D$6:$AN$1139,U$2,)/VLOOKUP($E706,$D$6:$AN$1139,3,))*$F706)</f>
        <v>1590.5778559529556</v>
      </c>
      <c r="V706" s="80">
        <f>IF(VLOOKUP($E706,$D$6:$AN$1139,3,)=0,0,(VLOOKUP($E706,$D$6:$AN$1139,V$2,)/VLOOKUP($E706,$D$6:$AN$1139,3,))*$F706)</f>
        <v>0</v>
      </c>
      <c r="W706" s="80">
        <f>IF(VLOOKUP($E706,$D$6:$AN$1139,3,)=0,0,(VLOOKUP($E706,$D$6:$AN$1139,W$2,)/VLOOKUP($E706,$D$6:$AN$1139,3,))*$F706)</f>
        <v>0</v>
      </c>
      <c r="X706" s="80">
        <f>IF(VLOOKUP($E706,$D$6:$AN$1139,3,)=0,0,(VLOOKUP($E706,$D$6:$AN$1139,X$2,)/VLOOKUP($E706,$D$6:$AN$1139,3,))*$F706)</f>
        <v>0</v>
      </c>
      <c r="Y706" s="80">
        <f>IF(VLOOKUP($E706,$D$6:$AN$1139,3,)=0,0,(VLOOKUP($E706,$D$6:$AN$1139,Y$2,)/VLOOKUP($E706,$D$6:$AN$1139,3,))*$F706)</f>
        <v>0</v>
      </c>
      <c r="Z706" s="80">
        <f>IF(VLOOKUP($E706,$D$6:$AN$1139,3,)=0,0,(VLOOKUP($E706,$D$6:$AN$1139,Z$2,)/VLOOKUP($E706,$D$6:$AN$1139,3,))*$F706)</f>
        <v>0</v>
      </c>
      <c r="AA706" s="80">
        <f t="shared" si="124"/>
        <v>6625945</v>
      </c>
      <c r="AB706" s="94" t="str">
        <f t="shared" si="125"/>
        <v>ok</v>
      </c>
    </row>
    <row r="707" spans="1:28" s="61" customFormat="1">
      <c r="A707" s="69" t="s">
        <v>693</v>
      </c>
      <c r="D707" s="61" t="s">
        <v>694</v>
      </c>
      <c r="E707" s="61" t="s">
        <v>130</v>
      </c>
      <c r="F707" s="151">
        <v>0</v>
      </c>
      <c r="G707" s="151">
        <f>IF(VLOOKUP($E707,$D$6:$AN$1139,3,)=0,0,(VLOOKUP($E707,$D$6:$AN$1139,G$2,)/VLOOKUP($E707,$D$6:$AN$1139,3,))*$F707)</f>
        <v>0</v>
      </c>
      <c r="H707" s="151">
        <f>IF(VLOOKUP($E707,$D$6:$AN$1139,3,)=0,0,(VLOOKUP($E707,$D$6:$AN$1139,H$2,)/VLOOKUP($E707,$D$6:$AN$1139,3,))*$F707)</f>
        <v>0</v>
      </c>
      <c r="I707" s="151">
        <f>IF(VLOOKUP($E707,$D$6:$AN$1139,3,)=0,0,(VLOOKUP($E707,$D$6:$AN$1139,I$2,)/VLOOKUP($E707,$D$6:$AN$1139,3,))*$F707)</f>
        <v>0</v>
      </c>
      <c r="J707" s="151">
        <f>IF(VLOOKUP($E707,$D$6:$AN$1139,3,)=0,0,(VLOOKUP($E707,$D$6:$AN$1139,J$2,)/VLOOKUP($E707,$D$6:$AN$1139,3,))*$F707)</f>
        <v>0</v>
      </c>
      <c r="K707" s="151">
        <f>IF(VLOOKUP($E707,$D$6:$AN$1139,3,)=0,0,(VLOOKUP($E707,$D$6:$AN$1139,K$2,)/VLOOKUP($E707,$D$6:$AN$1139,3,))*$F707)</f>
        <v>0</v>
      </c>
      <c r="L707" s="151">
        <f>IF(VLOOKUP($E707,$D$6:$AN$1139,3,)=0,0,(VLOOKUP($E707,$D$6:$AN$1139,L$2,)/VLOOKUP($E707,$D$6:$AN$1139,3,))*$F707)</f>
        <v>0</v>
      </c>
      <c r="M707" s="151">
        <f>IF(VLOOKUP($E707,$D$6:$AN$1139,3,)=0,0,(VLOOKUP($E707,$D$6:$AN$1139,M$2,)/VLOOKUP($E707,$D$6:$AN$1139,3,))*$F707)</f>
        <v>0</v>
      </c>
      <c r="N707" s="151">
        <f>IF(VLOOKUP($E707,$D$6:$AN$1139,3,)=0,0,(VLOOKUP($E707,$D$6:$AN$1139,N$2,)/VLOOKUP($E707,$D$6:$AN$1139,3,))*$F707)</f>
        <v>0</v>
      </c>
      <c r="O707" s="151">
        <f>IF(VLOOKUP($E707,$D$6:$AN$1139,3,)=0,0,(VLOOKUP($E707,$D$6:$AN$1139,O$2,)/VLOOKUP($E707,$D$6:$AN$1139,3,))*$F707)</f>
        <v>0</v>
      </c>
      <c r="P707" s="151">
        <f>IF(VLOOKUP($E707,$D$6:$AN$1139,3,)=0,0,(VLOOKUP($E707,$D$6:$AN$1139,P$2,)/VLOOKUP($E707,$D$6:$AN$1139,3,))*$F707)</f>
        <v>0</v>
      </c>
      <c r="Q707" s="151">
        <f>IF(VLOOKUP($E707,$D$6:$AN$1139,3,)=0,0,(VLOOKUP($E707,$D$6:$AN$1139,Q$2,)/VLOOKUP($E707,$D$6:$AN$1139,3,))*$F707)</f>
        <v>0</v>
      </c>
      <c r="R707" s="151">
        <f>IF(VLOOKUP($E707,$D$6:$AN$1139,3,)=0,0,(VLOOKUP($E707,$D$6:$AN$1139,R$2,)/VLOOKUP($E707,$D$6:$AN$1139,3,))*$F707)</f>
        <v>0</v>
      </c>
      <c r="S707" s="151">
        <f>IF(VLOOKUP($E707,$D$6:$AN$1139,3,)=0,0,(VLOOKUP($E707,$D$6:$AN$1139,S$2,)/VLOOKUP($E707,$D$6:$AN$1139,3,))*$F707)</f>
        <v>0</v>
      </c>
      <c r="T707" s="151">
        <f>IF(VLOOKUP($E707,$D$6:$AN$1139,3,)=0,0,(VLOOKUP($E707,$D$6:$AN$1139,T$2,)/VLOOKUP($E707,$D$6:$AN$1139,3,))*$F707)</f>
        <v>0</v>
      </c>
      <c r="U707" s="151">
        <f>IF(VLOOKUP($E707,$D$6:$AN$1139,3,)=0,0,(VLOOKUP($E707,$D$6:$AN$1139,U$2,)/VLOOKUP($E707,$D$6:$AN$1139,3,))*$F707)</f>
        <v>0</v>
      </c>
      <c r="V707" s="151">
        <f>IF(VLOOKUP($E707,$D$6:$AN$1139,3,)=0,0,(VLOOKUP($E707,$D$6:$AN$1139,V$2,)/VLOOKUP($E707,$D$6:$AN$1139,3,))*$F707)</f>
        <v>0</v>
      </c>
      <c r="W707" s="151">
        <f>IF(VLOOKUP($E707,$D$6:$AN$1139,3,)=0,0,(VLOOKUP($E707,$D$6:$AN$1139,W$2,)/VLOOKUP($E707,$D$6:$AN$1139,3,))*$F707)</f>
        <v>0</v>
      </c>
      <c r="X707" s="151">
        <f>IF(VLOOKUP($E707,$D$6:$AN$1139,3,)=0,0,(VLOOKUP($E707,$D$6:$AN$1139,X$2,)/VLOOKUP($E707,$D$6:$AN$1139,3,))*$F707)</f>
        <v>0</v>
      </c>
      <c r="Y707" s="151">
        <f>IF(VLOOKUP($E707,$D$6:$AN$1139,3,)=0,0,(VLOOKUP($E707,$D$6:$AN$1139,Y$2,)/VLOOKUP($E707,$D$6:$AN$1139,3,))*$F707)</f>
        <v>0</v>
      </c>
      <c r="Z707" s="151">
        <f>IF(VLOOKUP($E707,$D$6:$AN$1139,3,)=0,0,(VLOOKUP($E707,$D$6:$AN$1139,Z$2,)/VLOOKUP($E707,$D$6:$AN$1139,3,))*$F707)</f>
        <v>0</v>
      </c>
      <c r="AA707" s="151">
        <f t="shared" si="124"/>
        <v>0</v>
      </c>
      <c r="AB707" s="152" t="str">
        <f t="shared" si="125"/>
        <v>ok</v>
      </c>
    </row>
    <row r="708" spans="1:28" s="61" customFormat="1">
      <c r="AA708" s="81"/>
    </row>
    <row r="709" spans="1:28" s="61" customFormat="1">
      <c r="A709" s="61" t="s">
        <v>1137</v>
      </c>
      <c r="D709" s="61" t="s">
        <v>1138</v>
      </c>
      <c r="F709" s="81">
        <f>SUM(F697:F708)</f>
        <v>1053711901</v>
      </c>
      <c r="G709" s="81">
        <f t="shared" ref="G709:Z709" si="126">SUM(G697:G708)</f>
        <v>429901016.4556303</v>
      </c>
      <c r="H709" s="81">
        <f t="shared" si="126"/>
        <v>147497747.01108795</v>
      </c>
      <c r="I709" s="81">
        <f t="shared" si="126"/>
        <v>0</v>
      </c>
      <c r="J709" s="81">
        <f t="shared" si="126"/>
        <v>12457678.514273953</v>
      </c>
      <c r="K709" s="81">
        <f t="shared" si="126"/>
        <v>167714911.19505391</v>
      </c>
      <c r="L709" s="81">
        <f t="shared" si="126"/>
        <v>0</v>
      </c>
      <c r="M709" s="81">
        <f t="shared" si="126"/>
        <v>0</v>
      </c>
      <c r="N709" s="81">
        <f t="shared" si="126"/>
        <v>139066906.64328536</v>
      </c>
      <c r="O709" s="81">
        <f>SUM(O697:O708)</f>
        <v>79540371.958051547</v>
      </c>
      <c r="P709" s="81">
        <f t="shared" si="126"/>
        <v>47415818.330781765</v>
      </c>
      <c r="Q709" s="81">
        <f t="shared" si="126"/>
        <v>6815590.071713361</v>
      </c>
      <c r="R709" s="81">
        <f t="shared" si="126"/>
        <v>3633998.9948420594</v>
      </c>
      <c r="S709" s="81">
        <f t="shared" si="126"/>
        <v>19132683.082999349</v>
      </c>
      <c r="T709" s="81">
        <f t="shared" si="126"/>
        <v>242066.96493595501</v>
      </c>
      <c r="U709" s="81">
        <f t="shared" si="126"/>
        <v>293111.77734455629</v>
      </c>
      <c r="V709" s="81">
        <f t="shared" si="126"/>
        <v>0</v>
      </c>
      <c r="W709" s="81">
        <f t="shared" si="126"/>
        <v>0</v>
      </c>
      <c r="X709" s="81">
        <f t="shared" si="126"/>
        <v>0</v>
      </c>
      <c r="Y709" s="81">
        <f t="shared" si="126"/>
        <v>0</v>
      </c>
      <c r="Z709" s="81">
        <f t="shared" si="126"/>
        <v>0</v>
      </c>
      <c r="AA709" s="81">
        <f>SUM(G709:Z709)</f>
        <v>1053711901.0000001</v>
      </c>
      <c r="AB709" s="94" t="str">
        <f>IF(ABS(F709-AA709)&lt;0.01,"ok","err")</f>
        <v>ok</v>
      </c>
    </row>
    <row r="710" spans="1:28" s="61" customFormat="1">
      <c r="C710" s="81"/>
      <c r="D710" s="81"/>
      <c r="E710" s="81"/>
      <c r="F710" s="81"/>
      <c r="G710" s="81"/>
      <c r="H710" s="81"/>
      <c r="I710" s="81"/>
    </row>
    <row r="711" spans="1:28" s="61" customFormat="1" ht="15">
      <c r="A711" s="66" t="s">
        <v>1139</v>
      </c>
      <c r="F711" s="81"/>
      <c r="G711" s="81"/>
    </row>
    <row r="712" spans="1:28" s="61" customFormat="1">
      <c r="A712" s="69" t="s">
        <v>1140</v>
      </c>
      <c r="F712" s="81">
        <f t="shared" ref="F712:Z712" si="127">F233</f>
        <v>698592651.78005099</v>
      </c>
      <c r="G712" s="81">
        <f t="shared" si="127"/>
        <v>292472988.04905081</v>
      </c>
      <c r="H712" s="81">
        <f t="shared" si="127"/>
        <v>83152120.01189895</v>
      </c>
      <c r="I712" s="81">
        <f t="shared" si="127"/>
        <v>0</v>
      </c>
      <c r="J712" s="81">
        <f t="shared" si="127"/>
        <v>8238283.0985103268</v>
      </c>
      <c r="K712" s="81">
        <f t="shared" si="127"/>
        <v>101908637.65436581</v>
      </c>
      <c r="L712" s="81">
        <f t="shared" si="127"/>
        <v>0</v>
      </c>
      <c r="M712" s="81">
        <f t="shared" si="127"/>
        <v>0</v>
      </c>
      <c r="N712" s="81">
        <f t="shared" si="127"/>
        <v>100292417.85551351</v>
      </c>
      <c r="O712" s="81">
        <f>O233</f>
        <v>53068151.720623754</v>
      </c>
      <c r="P712" s="81">
        <f t="shared" si="127"/>
        <v>41690640.443979196</v>
      </c>
      <c r="Q712" s="81">
        <f t="shared" si="127"/>
        <v>5467444.7265115287</v>
      </c>
      <c r="R712" s="81">
        <f t="shared" si="127"/>
        <v>2952429.6082902625</v>
      </c>
      <c r="S712" s="81">
        <f t="shared" si="127"/>
        <v>8971139.3817639519</v>
      </c>
      <c r="T712" s="81">
        <f t="shared" si="127"/>
        <v>185058.94439285703</v>
      </c>
      <c r="U712" s="81">
        <f t="shared" si="127"/>
        <v>193340.28514986546</v>
      </c>
      <c r="V712" s="81">
        <f t="shared" si="127"/>
        <v>0</v>
      </c>
      <c r="W712" s="81">
        <f t="shared" si="127"/>
        <v>0</v>
      </c>
      <c r="X712" s="81">
        <f t="shared" si="127"/>
        <v>0</v>
      </c>
      <c r="Y712" s="81">
        <f t="shared" si="127"/>
        <v>0</v>
      </c>
      <c r="Z712" s="81">
        <f t="shared" si="127"/>
        <v>0</v>
      </c>
      <c r="AA712" s="81">
        <f t="shared" ref="AA712:AA718" si="128">SUM(G712:Z712)</f>
        <v>698592651.78005064</v>
      </c>
      <c r="AB712" s="94" t="str">
        <f t="shared" ref="AB712:AB723" si="129">IF(ABS(F712-AA712)&lt;0.01,"ok","err")</f>
        <v>ok</v>
      </c>
    </row>
    <row r="713" spans="1:28" s="61" customFormat="1">
      <c r="A713" s="69" t="s">
        <v>1322</v>
      </c>
      <c r="F713" s="80">
        <f>F347</f>
        <v>117218434.8450231</v>
      </c>
      <c r="G713" s="80">
        <f t="shared" ref="G713:P713" si="130">G347</f>
        <v>60408430.41900041</v>
      </c>
      <c r="H713" s="80">
        <f t="shared" si="130"/>
        <v>13057591.782655954</v>
      </c>
      <c r="I713" s="80">
        <f t="shared" si="130"/>
        <v>0</v>
      </c>
      <c r="J713" s="80">
        <f t="shared" si="130"/>
        <v>1052557.7182267362</v>
      </c>
      <c r="K713" s="80">
        <f t="shared" si="130"/>
        <v>13493597.652055068</v>
      </c>
      <c r="L713" s="80">
        <f t="shared" si="130"/>
        <v>0</v>
      </c>
      <c r="M713" s="80">
        <f t="shared" si="130"/>
        <v>0</v>
      </c>
      <c r="N713" s="80">
        <f t="shared" si="130"/>
        <v>12043565.813422581</v>
      </c>
      <c r="O713" s="80">
        <f>O347</f>
        <v>6741088.1930493889</v>
      </c>
      <c r="P713" s="80">
        <f t="shared" si="130"/>
        <v>4744704.1157837696</v>
      </c>
      <c r="Q713" s="80">
        <f>Q347</f>
        <v>698514.82964271237</v>
      </c>
      <c r="R713" s="80">
        <f t="shared" ref="R713:Z713" si="131">R347</f>
        <v>417234.58245532651</v>
      </c>
      <c r="S713" s="80">
        <f t="shared" si="131"/>
        <v>4507011.6291767191</v>
      </c>
      <c r="T713" s="80">
        <f t="shared" si="131"/>
        <v>26242.479092026235</v>
      </c>
      <c r="U713" s="80">
        <f t="shared" si="131"/>
        <v>27895.63046240597</v>
      </c>
      <c r="V713" s="80">
        <f t="shared" si="131"/>
        <v>0</v>
      </c>
      <c r="W713" s="80">
        <f t="shared" si="131"/>
        <v>0</v>
      </c>
      <c r="X713" s="80">
        <f t="shared" si="131"/>
        <v>0</v>
      </c>
      <c r="Y713" s="80">
        <f t="shared" si="131"/>
        <v>0</v>
      </c>
      <c r="Z713" s="80">
        <f t="shared" si="131"/>
        <v>0</v>
      </c>
      <c r="AA713" s="80">
        <f t="shared" si="128"/>
        <v>117218434.8450231</v>
      </c>
      <c r="AB713" s="94" t="str">
        <f t="shared" si="129"/>
        <v>ok</v>
      </c>
    </row>
    <row r="714" spans="1:28" s="61" customFormat="1">
      <c r="A714" s="112" t="s">
        <v>282</v>
      </c>
      <c r="F714" s="80">
        <f>F405</f>
        <v>0</v>
      </c>
      <c r="G714" s="80">
        <f t="shared" ref="G714:Z714" si="132">G405</f>
        <v>0</v>
      </c>
      <c r="H714" s="80">
        <f t="shared" si="132"/>
        <v>0</v>
      </c>
      <c r="I714" s="80">
        <f t="shared" si="132"/>
        <v>0</v>
      </c>
      <c r="J714" s="80">
        <f t="shared" si="132"/>
        <v>0</v>
      </c>
      <c r="K714" s="80">
        <f t="shared" si="132"/>
        <v>0</v>
      </c>
      <c r="L714" s="80">
        <f t="shared" si="132"/>
        <v>0</v>
      </c>
      <c r="M714" s="80">
        <f t="shared" si="132"/>
        <v>0</v>
      </c>
      <c r="N714" s="80">
        <f t="shared" si="132"/>
        <v>0</v>
      </c>
      <c r="O714" s="80">
        <f>O405</f>
        <v>0</v>
      </c>
      <c r="P714" s="80">
        <f t="shared" si="132"/>
        <v>0</v>
      </c>
      <c r="Q714" s="80">
        <f t="shared" si="132"/>
        <v>0</v>
      </c>
      <c r="R714" s="80">
        <f t="shared" si="132"/>
        <v>0</v>
      </c>
      <c r="S714" s="80">
        <f t="shared" si="132"/>
        <v>0</v>
      </c>
      <c r="T714" s="80">
        <f t="shared" si="132"/>
        <v>0</v>
      </c>
      <c r="U714" s="80">
        <f t="shared" si="132"/>
        <v>0</v>
      </c>
      <c r="V714" s="80">
        <f t="shared" si="132"/>
        <v>0</v>
      </c>
      <c r="W714" s="80">
        <f t="shared" si="132"/>
        <v>0</v>
      </c>
      <c r="X714" s="80">
        <f t="shared" si="132"/>
        <v>0</v>
      </c>
      <c r="Y714" s="80">
        <f t="shared" si="132"/>
        <v>0</v>
      </c>
      <c r="Z714" s="80">
        <f t="shared" si="132"/>
        <v>0</v>
      </c>
      <c r="AA714" s="80">
        <f>SUM(G714:Z714)</f>
        <v>0</v>
      </c>
      <c r="AB714" s="94" t="str">
        <f t="shared" si="129"/>
        <v>ok</v>
      </c>
    </row>
    <row r="715" spans="1:28" s="61" customFormat="1">
      <c r="A715" s="69" t="s">
        <v>813</v>
      </c>
      <c r="F715" s="80">
        <f>F462</f>
        <v>0</v>
      </c>
      <c r="G715" s="80">
        <f t="shared" ref="G715:Z715" si="133">G462</f>
        <v>0</v>
      </c>
      <c r="H715" s="80">
        <f t="shared" si="133"/>
        <v>0</v>
      </c>
      <c r="I715" s="80">
        <f t="shared" si="133"/>
        <v>0</v>
      </c>
      <c r="J715" s="80">
        <f t="shared" si="133"/>
        <v>0</v>
      </c>
      <c r="K715" s="80">
        <f t="shared" si="133"/>
        <v>0</v>
      </c>
      <c r="L715" s="80">
        <f t="shared" si="133"/>
        <v>0</v>
      </c>
      <c r="M715" s="80">
        <f t="shared" si="133"/>
        <v>0</v>
      </c>
      <c r="N715" s="80">
        <f t="shared" si="133"/>
        <v>0</v>
      </c>
      <c r="O715" s="80">
        <f>O462</f>
        <v>0</v>
      </c>
      <c r="P715" s="80">
        <f t="shared" si="133"/>
        <v>0</v>
      </c>
      <c r="Q715" s="80">
        <f t="shared" si="133"/>
        <v>0</v>
      </c>
      <c r="R715" s="80">
        <f t="shared" si="133"/>
        <v>0</v>
      </c>
      <c r="S715" s="80">
        <f t="shared" si="133"/>
        <v>0</v>
      </c>
      <c r="T715" s="80">
        <f t="shared" si="133"/>
        <v>0</v>
      </c>
      <c r="U715" s="80">
        <f t="shared" si="133"/>
        <v>0</v>
      </c>
      <c r="V715" s="80">
        <f t="shared" si="133"/>
        <v>0</v>
      </c>
      <c r="W715" s="80">
        <f t="shared" si="133"/>
        <v>0</v>
      </c>
      <c r="X715" s="80">
        <f t="shared" si="133"/>
        <v>0</v>
      </c>
      <c r="Y715" s="80">
        <f t="shared" si="133"/>
        <v>0</v>
      </c>
      <c r="Z715" s="80">
        <f t="shared" si="133"/>
        <v>0</v>
      </c>
      <c r="AA715" s="80">
        <f>SUM(G715:Z715)</f>
        <v>0</v>
      </c>
      <c r="AB715" s="94" t="str">
        <f t="shared" si="129"/>
        <v>ok</v>
      </c>
    </row>
    <row r="716" spans="1:28" s="61" customFormat="1">
      <c r="A716" s="61" t="s">
        <v>1192</v>
      </c>
      <c r="E716" s="61" t="s">
        <v>537</v>
      </c>
      <c r="F716" s="80">
        <v>0</v>
      </c>
      <c r="G716" s="80">
        <f>IF(VLOOKUP($E716,$D$6:$AN$1139,3,)=0,0,(VLOOKUP($E716,$D$6:$AN$1139,G$2,)/VLOOKUP($E716,$D$6:$AN$1139,3,))*$F716)</f>
        <v>0</v>
      </c>
      <c r="H716" s="80">
        <f>IF(VLOOKUP($E716,$D$6:$AN$1139,3,)=0,0,(VLOOKUP($E716,$D$6:$AN$1139,H$2,)/VLOOKUP($E716,$D$6:$AN$1139,3,))*$F716)</f>
        <v>0</v>
      </c>
      <c r="I716" s="80">
        <f>IF(VLOOKUP($E716,$D$6:$AN$1139,3,)=0,0,(VLOOKUP($E716,$D$6:$AN$1139,I$2,)/VLOOKUP($E716,$D$6:$AN$1139,3,))*$F716)</f>
        <v>0</v>
      </c>
      <c r="J716" s="80">
        <f>IF(VLOOKUP($E716,$D$6:$AN$1139,3,)=0,0,(VLOOKUP($E716,$D$6:$AN$1139,J$2,)/VLOOKUP($E716,$D$6:$AN$1139,3,))*$F716)</f>
        <v>0</v>
      </c>
      <c r="K716" s="80">
        <f>IF(VLOOKUP($E716,$D$6:$AN$1139,3,)=0,0,(VLOOKUP($E716,$D$6:$AN$1139,K$2,)/VLOOKUP($E716,$D$6:$AN$1139,3,))*$F716)</f>
        <v>0</v>
      </c>
      <c r="L716" s="80">
        <f>IF(VLOOKUP($E716,$D$6:$AN$1139,3,)=0,0,(VLOOKUP($E716,$D$6:$AN$1139,L$2,)/VLOOKUP($E716,$D$6:$AN$1139,3,))*$F716)</f>
        <v>0</v>
      </c>
      <c r="M716" s="80">
        <f>IF(VLOOKUP($E716,$D$6:$AN$1139,3,)=0,0,(VLOOKUP($E716,$D$6:$AN$1139,M$2,)/VLOOKUP($E716,$D$6:$AN$1139,3,))*$F716)</f>
        <v>0</v>
      </c>
      <c r="N716" s="80">
        <f>IF(VLOOKUP($E716,$D$6:$AN$1139,3,)=0,0,(VLOOKUP($E716,$D$6:$AN$1139,N$2,)/VLOOKUP($E716,$D$6:$AN$1139,3,))*$F716)</f>
        <v>0</v>
      </c>
      <c r="O716" s="80">
        <f>IF(VLOOKUP($E716,$D$6:$AN$1139,3,)=0,0,(VLOOKUP($E716,$D$6:$AN$1139,O$2,)/VLOOKUP($E716,$D$6:$AN$1139,3,))*$F716)</f>
        <v>0</v>
      </c>
      <c r="P716" s="80">
        <f>IF(VLOOKUP($E716,$D$6:$AN$1139,3,)=0,0,(VLOOKUP($E716,$D$6:$AN$1139,P$2,)/VLOOKUP($E716,$D$6:$AN$1139,3,))*$F716)</f>
        <v>0</v>
      </c>
      <c r="Q716" s="80">
        <f>IF(VLOOKUP($E716,$D$6:$AN$1139,3,)=0,0,(VLOOKUP($E716,$D$6:$AN$1139,Q$2,)/VLOOKUP($E716,$D$6:$AN$1139,3,))*$F716)</f>
        <v>0</v>
      </c>
      <c r="R716" s="80">
        <f>IF(VLOOKUP($E716,$D$6:$AN$1139,3,)=0,0,(VLOOKUP($E716,$D$6:$AN$1139,R$2,)/VLOOKUP($E716,$D$6:$AN$1139,3,))*$F716)</f>
        <v>0</v>
      </c>
      <c r="S716" s="80">
        <f>IF(VLOOKUP($E716,$D$6:$AN$1139,3,)=0,0,(VLOOKUP($E716,$D$6:$AN$1139,S$2,)/VLOOKUP($E716,$D$6:$AN$1139,3,))*$F716)</f>
        <v>0</v>
      </c>
      <c r="T716" s="80">
        <f>IF(VLOOKUP($E716,$D$6:$AN$1139,3,)=0,0,(VLOOKUP($E716,$D$6:$AN$1139,T$2,)/VLOOKUP($E716,$D$6:$AN$1139,3,))*$F716)</f>
        <v>0</v>
      </c>
      <c r="U716" s="80">
        <f>IF(VLOOKUP($E716,$D$6:$AN$1139,3,)=0,0,(VLOOKUP($E716,$D$6:$AN$1139,U$2,)/VLOOKUP($E716,$D$6:$AN$1139,3,))*$F716)</f>
        <v>0</v>
      </c>
      <c r="V716" s="80">
        <f>IF(VLOOKUP($E716,$D$6:$AN$1139,3,)=0,0,(VLOOKUP($E716,$D$6:$AN$1139,V$2,)/VLOOKUP($E716,$D$6:$AN$1139,3,))*$F716)</f>
        <v>0</v>
      </c>
      <c r="W716" s="80">
        <f>IF(VLOOKUP($E716,$D$6:$AN$1139,3,)=0,0,(VLOOKUP($E716,$D$6:$AN$1139,W$2,)/VLOOKUP($E716,$D$6:$AN$1139,3,))*$F716)</f>
        <v>0</v>
      </c>
      <c r="X716" s="80">
        <f>IF(VLOOKUP($E716,$D$6:$AN$1139,3,)=0,0,(VLOOKUP($E716,$D$6:$AN$1139,X$2,)/VLOOKUP($E716,$D$6:$AN$1139,3,))*$F716)</f>
        <v>0</v>
      </c>
      <c r="Y716" s="80">
        <f>IF(VLOOKUP($E716,$D$6:$AN$1139,3,)=0,0,(VLOOKUP($E716,$D$6:$AN$1139,Y$2,)/VLOOKUP($E716,$D$6:$AN$1139,3,))*$F716)</f>
        <v>0</v>
      </c>
      <c r="Z716" s="80">
        <f>IF(VLOOKUP($E716,$D$6:$AN$1139,3,)=0,0,(VLOOKUP($E716,$D$6:$AN$1139,Z$2,)/VLOOKUP($E716,$D$6:$AN$1139,3,))*$F716)</f>
        <v>0</v>
      </c>
      <c r="AA716" s="80">
        <f>SUM(G716:Z716)</f>
        <v>0</v>
      </c>
      <c r="AB716" s="94" t="str">
        <f t="shared" si="129"/>
        <v>ok</v>
      </c>
    </row>
    <row r="717" spans="1:28" s="61" customFormat="1">
      <c r="A717" s="61" t="s">
        <v>1193</v>
      </c>
      <c r="E717" s="61" t="s">
        <v>537</v>
      </c>
      <c r="F717" s="80">
        <v>0</v>
      </c>
      <c r="G717" s="80">
        <f>IF(VLOOKUP($E717,$D$6:$AN$1139,3,)=0,0,(VLOOKUP($E717,$D$6:$AN$1139,G$2,)/VLOOKUP($E717,$D$6:$AN$1139,3,))*$F717)</f>
        <v>0</v>
      </c>
      <c r="H717" s="80">
        <f>IF(VLOOKUP($E717,$D$6:$AN$1139,3,)=0,0,(VLOOKUP($E717,$D$6:$AN$1139,H$2,)/VLOOKUP($E717,$D$6:$AN$1139,3,))*$F717)</f>
        <v>0</v>
      </c>
      <c r="I717" s="80">
        <f>IF(VLOOKUP($E717,$D$6:$AN$1139,3,)=0,0,(VLOOKUP($E717,$D$6:$AN$1139,I$2,)/VLOOKUP($E717,$D$6:$AN$1139,3,))*$F717)</f>
        <v>0</v>
      </c>
      <c r="J717" s="80">
        <f>IF(VLOOKUP($E717,$D$6:$AN$1139,3,)=0,0,(VLOOKUP($E717,$D$6:$AN$1139,J$2,)/VLOOKUP($E717,$D$6:$AN$1139,3,))*$F717)</f>
        <v>0</v>
      </c>
      <c r="K717" s="80">
        <f>IF(VLOOKUP($E717,$D$6:$AN$1139,3,)=0,0,(VLOOKUP($E717,$D$6:$AN$1139,K$2,)/VLOOKUP($E717,$D$6:$AN$1139,3,))*$F717)</f>
        <v>0</v>
      </c>
      <c r="L717" s="80">
        <f>IF(VLOOKUP($E717,$D$6:$AN$1139,3,)=0,0,(VLOOKUP($E717,$D$6:$AN$1139,L$2,)/VLOOKUP($E717,$D$6:$AN$1139,3,))*$F717)</f>
        <v>0</v>
      </c>
      <c r="M717" s="80">
        <f>IF(VLOOKUP($E717,$D$6:$AN$1139,3,)=0,0,(VLOOKUP($E717,$D$6:$AN$1139,M$2,)/VLOOKUP($E717,$D$6:$AN$1139,3,))*$F717)</f>
        <v>0</v>
      </c>
      <c r="N717" s="80">
        <f>IF(VLOOKUP($E717,$D$6:$AN$1139,3,)=0,0,(VLOOKUP($E717,$D$6:$AN$1139,N$2,)/VLOOKUP($E717,$D$6:$AN$1139,3,))*$F717)</f>
        <v>0</v>
      </c>
      <c r="O717" s="80">
        <f>IF(VLOOKUP($E717,$D$6:$AN$1139,3,)=0,0,(VLOOKUP($E717,$D$6:$AN$1139,O$2,)/VLOOKUP($E717,$D$6:$AN$1139,3,))*$F717)</f>
        <v>0</v>
      </c>
      <c r="P717" s="80">
        <f>IF(VLOOKUP($E717,$D$6:$AN$1139,3,)=0,0,(VLOOKUP($E717,$D$6:$AN$1139,P$2,)/VLOOKUP($E717,$D$6:$AN$1139,3,))*$F717)</f>
        <v>0</v>
      </c>
      <c r="Q717" s="80">
        <f>IF(VLOOKUP($E717,$D$6:$AN$1139,3,)=0,0,(VLOOKUP($E717,$D$6:$AN$1139,Q$2,)/VLOOKUP($E717,$D$6:$AN$1139,3,))*$F717)</f>
        <v>0</v>
      </c>
      <c r="R717" s="80">
        <f>IF(VLOOKUP($E717,$D$6:$AN$1139,3,)=0,0,(VLOOKUP($E717,$D$6:$AN$1139,R$2,)/VLOOKUP($E717,$D$6:$AN$1139,3,))*$F717)</f>
        <v>0</v>
      </c>
      <c r="S717" s="80">
        <f>IF(VLOOKUP($E717,$D$6:$AN$1139,3,)=0,0,(VLOOKUP($E717,$D$6:$AN$1139,S$2,)/VLOOKUP($E717,$D$6:$AN$1139,3,))*$F717)</f>
        <v>0</v>
      </c>
      <c r="T717" s="80">
        <f>IF(VLOOKUP($E717,$D$6:$AN$1139,3,)=0,0,(VLOOKUP($E717,$D$6:$AN$1139,T$2,)/VLOOKUP($E717,$D$6:$AN$1139,3,))*$F717)</f>
        <v>0</v>
      </c>
      <c r="U717" s="80">
        <f>IF(VLOOKUP($E717,$D$6:$AN$1139,3,)=0,0,(VLOOKUP($E717,$D$6:$AN$1139,U$2,)/VLOOKUP($E717,$D$6:$AN$1139,3,))*$F717)</f>
        <v>0</v>
      </c>
      <c r="V717" s="80">
        <f>IF(VLOOKUP($E717,$D$6:$AN$1139,3,)=0,0,(VLOOKUP($E717,$D$6:$AN$1139,V$2,)/VLOOKUP($E717,$D$6:$AN$1139,3,))*$F717)</f>
        <v>0</v>
      </c>
      <c r="W717" s="80">
        <f>IF(VLOOKUP($E717,$D$6:$AN$1139,3,)=0,0,(VLOOKUP($E717,$D$6:$AN$1139,W$2,)/VLOOKUP($E717,$D$6:$AN$1139,3,))*$F717)</f>
        <v>0</v>
      </c>
      <c r="X717" s="80">
        <f>IF(VLOOKUP($E717,$D$6:$AN$1139,3,)=0,0,(VLOOKUP($E717,$D$6:$AN$1139,X$2,)/VLOOKUP($E717,$D$6:$AN$1139,3,))*$F717)</f>
        <v>0</v>
      </c>
      <c r="Y717" s="80">
        <f>IF(VLOOKUP($E717,$D$6:$AN$1139,3,)=0,0,(VLOOKUP($E717,$D$6:$AN$1139,Y$2,)/VLOOKUP($E717,$D$6:$AN$1139,3,))*$F717)</f>
        <v>0</v>
      </c>
      <c r="Z717" s="80">
        <f>IF(VLOOKUP($E717,$D$6:$AN$1139,3,)=0,0,(VLOOKUP($E717,$D$6:$AN$1139,Z$2,)/VLOOKUP($E717,$D$6:$AN$1139,3,))*$F717)</f>
        <v>0</v>
      </c>
      <c r="AA717" s="80">
        <f>SUM(G717:Z717)</f>
        <v>0</v>
      </c>
      <c r="AB717" s="94" t="str">
        <f t="shared" si="129"/>
        <v>ok</v>
      </c>
    </row>
    <row r="718" spans="1:28" s="61" customFormat="1">
      <c r="A718" s="69" t="s">
        <v>735</v>
      </c>
      <c r="E718" s="61" t="s">
        <v>1124</v>
      </c>
      <c r="F718" s="80">
        <f>F519</f>
        <v>29879058.309999939</v>
      </c>
      <c r="G718" s="80">
        <f t="shared" ref="G718:P718" si="134">G519</f>
        <v>15310758.538904108</v>
      </c>
      <c r="H718" s="80">
        <f t="shared" si="134"/>
        <v>3327965.0821299702</v>
      </c>
      <c r="I718" s="80">
        <f t="shared" si="134"/>
        <v>0</v>
      </c>
      <c r="J718" s="80">
        <f t="shared" si="134"/>
        <v>271816.96757336467</v>
      </c>
      <c r="K718" s="80">
        <f t="shared" si="134"/>
        <v>3480288.0973038869</v>
      </c>
      <c r="L718" s="80">
        <f t="shared" si="134"/>
        <v>0</v>
      </c>
      <c r="M718" s="80">
        <f t="shared" si="134"/>
        <v>0</v>
      </c>
      <c r="N718" s="80">
        <f t="shared" si="134"/>
        <v>3110885.4676763467</v>
      </c>
      <c r="O718" s="80">
        <f>O519</f>
        <v>1739519.9693842002</v>
      </c>
      <c r="P718" s="80">
        <f t="shared" si="134"/>
        <v>1224149.5247209885</v>
      </c>
      <c r="Q718" s="80">
        <f>Q519</f>
        <v>180442.16024109229</v>
      </c>
      <c r="R718" s="80">
        <f t="shared" ref="R718:Z718" si="135">R519</f>
        <v>107894.6540622821</v>
      </c>
      <c r="S718" s="80">
        <f t="shared" si="135"/>
        <v>1111481.0344510661</v>
      </c>
      <c r="T718" s="80">
        <f t="shared" si="135"/>
        <v>6730.3332961658916</v>
      </c>
      <c r="U718" s="80">
        <f t="shared" si="135"/>
        <v>7126.4802564669662</v>
      </c>
      <c r="V718" s="80">
        <f t="shared" si="135"/>
        <v>0</v>
      </c>
      <c r="W718" s="80">
        <f t="shared" si="135"/>
        <v>0</v>
      </c>
      <c r="X718" s="80">
        <f t="shared" si="135"/>
        <v>0</v>
      </c>
      <c r="Y718" s="80">
        <f t="shared" si="135"/>
        <v>0</v>
      </c>
      <c r="Z718" s="80">
        <f t="shared" si="135"/>
        <v>0</v>
      </c>
      <c r="AA718" s="80">
        <f t="shared" si="128"/>
        <v>29879058.309999939</v>
      </c>
      <c r="AB718" s="94" t="str">
        <f t="shared" si="129"/>
        <v>ok</v>
      </c>
    </row>
    <row r="719" spans="1:28" s="61" customFormat="1">
      <c r="A719" s="69" t="s">
        <v>736</v>
      </c>
      <c r="F719" s="80">
        <f>F576</f>
        <v>-1214862</v>
      </c>
      <c r="G719" s="80">
        <f t="shared" ref="G719:Z719" si="136">G576</f>
        <v>-622524.93191409961</v>
      </c>
      <c r="H719" s="80">
        <f t="shared" si="136"/>
        <v>-135312.77571266232</v>
      </c>
      <c r="I719" s="80">
        <f t="shared" si="136"/>
        <v>0</v>
      </c>
      <c r="J719" s="80">
        <f t="shared" si="136"/>
        <v>-11051.891309091048</v>
      </c>
      <c r="K719" s="80">
        <f t="shared" si="136"/>
        <v>-141506.12494543518</v>
      </c>
      <c r="L719" s="80">
        <f t="shared" si="136"/>
        <v>0</v>
      </c>
      <c r="M719" s="80">
        <f t="shared" si="136"/>
        <v>0</v>
      </c>
      <c r="N719" s="80">
        <f t="shared" si="136"/>
        <v>-126486.46760622189</v>
      </c>
      <c r="O719" s="80">
        <f>O576</f>
        <v>-70727.68783809882</v>
      </c>
      <c r="P719" s="80">
        <f t="shared" si="136"/>
        <v>-49773.079341120392</v>
      </c>
      <c r="Q719" s="80">
        <f t="shared" si="136"/>
        <v>-7336.6543684359594</v>
      </c>
      <c r="R719" s="80">
        <f t="shared" si="136"/>
        <v>-4386.9225684245603</v>
      </c>
      <c r="S719" s="80">
        <f t="shared" si="136"/>
        <v>-45192.055869557749</v>
      </c>
      <c r="T719" s="80">
        <f t="shared" si="136"/>
        <v>-273.65073169358203</v>
      </c>
      <c r="U719" s="80">
        <f t="shared" si="136"/>
        <v>-289.75779515897295</v>
      </c>
      <c r="V719" s="80">
        <f t="shared" si="136"/>
        <v>0</v>
      </c>
      <c r="W719" s="80">
        <f t="shared" si="136"/>
        <v>0</v>
      </c>
      <c r="X719" s="80">
        <f t="shared" si="136"/>
        <v>0</v>
      </c>
      <c r="Y719" s="80">
        <f t="shared" si="136"/>
        <v>0</v>
      </c>
      <c r="Z719" s="80">
        <f t="shared" si="136"/>
        <v>0</v>
      </c>
      <c r="AA719" s="80">
        <f>SUM(G719:Z719)</f>
        <v>-1214861.9999999998</v>
      </c>
      <c r="AB719" s="94" t="str">
        <f t="shared" si="129"/>
        <v>ok</v>
      </c>
    </row>
    <row r="720" spans="1:28" s="61" customFormat="1">
      <c r="A720" s="69" t="s">
        <v>700</v>
      </c>
      <c r="F720" s="80">
        <f>F634</f>
        <v>0</v>
      </c>
      <c r="G720" s="80">
        <f t="shared" ref="G720:Z720" si="137">G634</f>
        <v>0</v>
      </c>
      <c r="H720" s="80">
        <f t="shared" si="137"/>
        <v>0</v>
      </c>
      <c r="I720" s="80">
        <f t="shared" si="137"/>
        <v>0</v>
      </c>
      <c r="J720" s="80">
        <f t="shared" si="137"/>
        <v>0</v>
      </c>
      <c r="K720" s="80">
        <f t="shared" si="137"/>
        <v>0</v>
      </c>
      <c r="L720" s="80">
        <f t="shared" si="137"/>
        <v>0</v>
      </c>
      <c r="M720" s="80">
        <f t="shared" si="137"/>
        <v>0</v>
      </c>
      <c r="N720" s="80">
        <f t="shared" si="137"/>
        <v>0</v>
      </c>
      <c r="O720" s="80">
        <f>O634</f>
        <v>0</v>
      </c>
      <c r="P720" s="80">
        <f t="shared" si="137"/>
        <v>0</v>
      </c>
      <c r="Q720" s="80">
        <f t="shared" si="137"/>
        <v>0</v>
      </c>
      <c r="R720" s="80">
        <f t="shared" si="137"/>
        <v>0</v>
      </c>
      <c r="S720" s="80">
        <f t="shared" si="137"/>
        <v>0</v>
      </c>
      <c r="T720" s="80">
        <f t="shared" si="137"/>
        <v>0</v>
      </c>
      <c r="U720" s="80">
        <f t="shared" si="137"/>
        <v>0</v>
      </c>
      <c r="V720" s="80">
        <f t="shared" si="137"/>
        <v>0</v>
      </c>
      <c r="W720" s="80">
        <f t="shared" si="137"/>
        <v>0</v>
      </c>
      <c r="X720" s="80">
        <f t="shared" si="137"/>
        <v>0</v>
      </c>
      <c r="Y720" s="80">
        <f t="shared" si="137"/>
        <v>0</v>
      </c>
      <c r="Z720" s="80">
        <f t="shared" si="137"/>
        <v>0</v>
      </c>
      <c r="AA720" s="80">
        <f>SUM(G720:Z720)</f>
        <v>0</v>
      </c>
      <c r="AB720" s="94" t="str">
        <f t="shared" si="129"/>
        <v>ok</v>
      </c>
    </row>
    <row r="721" spans="1:28" s="61" customFormat="1" ht="15.75" customHeight="1">
      <c r="A721" s="69" t="s">
        <v>207</v>
      </c>
      <c r="E721" s="61" t="s">
        <v>850</v>
      </c>
      <c r="F721" s="80">
        <v>58309040.079131931</v>
      </c>
      <c r="G721" s="80">
        <f>IF(VLOOKUP($E721,$D$6:$AN$1139,3,)=0,0,(VLOOKUP($E721,$D$6:$AN$1139,G$2,)/VLOOKUP($E721,$D$6:$AN$1139,3,))*$F721)</f>
        <v>12299507.786538403</v>
      </c>
      <c r="H721" s="80">
        <f>IF(VLOOKUP($E721,$D$6:$AN$1139,3,)=0,0,(VLOOKUP($E721,$D$6:$AN$1139,H$2,)/VLOOKUP($E721,$D$6:$AN$1139,3,))*$F721)</f>
        <v>15705047.540854597</v>
      </c>
      <c r="I721" s="80">
        <f>IF(VLOOKUP($E721,$D$6:$AN$1139,3,)=0,0,(VLOOKUP($E721,$D$6:$AN$1139,I$2,)/VLOOKUP($E721,$D$6:$AN$1139,3,))*$F721)</f>
        <v>0</v>
      </c>
      <c r="J721" s="80">
        <f>IF(VLOOKUP($E721,$D$6:$AN$1139,3,)=0,0,(VLOOKUP($E721,$D$6:$AN$1139,J$2,)/VLOOKUP($E721,$D$6:$AN$1139,3,))*$F721)</f>
        <v>894757.42644550465</v>
      </c>
      <c r="K721" s="80">
        <f>IF(VLOOKUP($E721,$D$6:$AN$1139,3,)=0,0,(VLOOKUP($E721,$D$6:$AN$1139,K$2,)/VLOOKUP($E721,$D$6:$AN$1139,3,))*$F721)</f>
        <v>15895977.187239587</v>
      </c>
      <c r="L721" s="80">
        <f>IF(VLOOKUP($E721,$D$6:$AN$1139,3,)=0,0,(VLOOKUP($E721,$D$6:$AN$1139,L$2,)/VLOOKUP($E721,$D$6:$AN$1139,3,))*$F721)</f>
        <v>0</v>
      </c>
      <c r="M721" s="80">
        <f>IF(VLOOKUP($E721,$D$6:$AN$1139,3,)=0,0,(VLOOKUP($E721,$D$6:$AN$1139,M$2,)/VLOOKUP($E721,$D$6:$AN$1139,3,))*$F721)</f>
        <v>0</v>
      </c>
      <c r="N721" s="80">
        <f>IF(VLOOKUP($E721,$D$6:$AN$1139,3,)=0,0,(VLOOKUP($E721,$D$6:$AN$1139,N$2,)/VLOOKUP($E721,$D$6:$AN$1139,3,))*$F721)</f>
        <v>6661125.3201935757</v>
      </c>
      <c r="O721" s="80">
        <f>IF(VLOOKUP($E721,$D$6:$AN$1139,3,)=0,0,(VLOOKUP($E721,$D$6:$AN$1139,O$2,)/VLOOKUP($E721,$D$6:$AN$1139,3,))*$F721)</f>
        <v>5527178.2376729092</v>
      </c>
      <c r="P721" s="80">
        <f>IF(VLOOKUP($E721,$D$6:$AN$1139,3,)=0,0,(VLOOKUP($E721,$D$6:$AN$1139,P$2,)/VLOOKUP($E721,$D$6:$AN$1139,3,))*$F721)</f>
        <v>325420.75611312321</v>
      </c>
      <c r="Q721" s="80">
        <f>IF(VLOOKUP($E721,$D$6:$AN$1139,3,)=0,0,(VLOOKUP($E721,$D$6:$AN$1139,Q$2,)/VLOOKUP($E721,$D$6:$AN$1139,3,))*$F721)</f>
        <v>46040.939969469204</v>
      </c>
      <c r="R721" s="80">
        <f>IF(VLOOKUP($E721,$D$6:$AN$1139,3,)=0,0,(VLOOKUP($E721,$D$6:$AN$1139,R$2,)/VLOOKUP($E721,$D$6:$AN$1139,3,))*$F721)</f>
        <v>-19910.904964130728</v>
      </c>
      <c r="S721" s="80">
        <f>IF(VLOOKUP($E721,$D$6:$AN$1139,3,)=0,0,(VLOOKUP($E721,$D$6:$AN$1139,S$2,)/VLOOKUP($E721,$D$6:$AN$1139,3,))*$F721)</f>
        <v>950378.98376404843</v>
      </c>
      <c r="T721" s="80">
        <f>IF(VLOOKUP($E721,$D$6:$AN$1139,3,)=0,0,(VLOOKUP($E721,$D$6:$AN$1139,T$2,)/VLOOKUP($E721,$D$6:$AN$1139,3,))*$F721)</f>
        <v>4218.1004589589447</v>
      </c>
      <c r="U721" s="80">
        <f>IF(VLOOKUP($E721,$D$6:$AN$1139,3,)=0,0,(VLOOKUP($E721,$D$6:$AN$1139,U$2,)/VLOOKUP($E721,$D$6:$AN$1139,3,))*$F721)</f>
        <v>19298.704845994031</v>
      </c>
      <c r="V721" s="80">
        <f>IF(VLOOKUP($E721,$D$6:$AN$1139,3,)=0,0,(VLOOKUP($E721,$D$6:$AN$1139,V$2,)/VLOOKUP($E721,$D$6:$AN$1139,3,))*$F721)</f>
        <v>0</v>
      </c>
      <c r="W721" s="80">
        <f>IF(VLOOKUP($E721,$D$6:$AN$1139,3,)=0,0,(VLOOKUP($E721,$D$6:$AN$1139,W$2,)/VLOOKUP($E721,$D$6:$AN$1139,3,))*$F721)</f>
        <v>0</v>
      </c>
      <c r="X721" s="80">
        <f>IF(VLOOKUP($E721,$D$6:$AN$1139,3,)=0,0,(VLOOKUP($E721,$D$6:$AN$1139,X$2,)/VLOOKUP($E721,$D$6:$AN$1139,3,))*$F721)</f>
        <v>0</v>
      </c>
      <c r="Y721" s="80">
        <f>IF(VLOOKUP($E721,$D$6:$AN$1139,3,)=0,0,(VLOOKUP($E721,$D$6:$AN$1139,Y$2,)/VLOOKUP($E721,$D$6:$AN$1139,3,))*$F721)</f>
        <v>0</v>
      </c>
      <c r="Z721" s="80">
        <f>IF(VLOOKUP($E721,$D$6:$AN$1139,3,)=0,0,(VLOOKUP($E721,$D$6:$AN$1139,Z$2,)/VLOOKUP($E721,$D$6:$AN$1139,3,))*$F721)</f>
        <v>0</v>
      </c>
      <c r="AA721" s="80">
        <f>SUM(G721:Z721)</f>
        <v>58309040.079132043</v>
      </c>
      <c r="AB721" s="94" t="str">
        <f t="shared" si="129"/>
        <v>ok</v>
      </c>
    </row>
    <row r="722" spans="1:28" s="61" customFormat="1">
      <c r="A722" s="69" t="s">
        <v>815</v>
      </c>
      <c r="F722" s="80">
        <f>-F1110</f>
        <v>-3438312</v>
      </c>
      <c r="G722" s="80">
        <f t="shared" ref="G722:U722" si="138">G1110</f>
        <v>0</v>
      </c>
      <c r="H722" s="80">
        <f t="shared" si="138"/>
        <v>0</v>
      </c>
      <c r="I722" s="80">
        <f t="shared" si="138"/>
        <v>0</v>
      </c>
      <c r="J722" s="80">
        <f t="shared" si="138"/>
        <v>0</v>
      </c>
      <c r="K722" s="80">
        <f t="shared" si="138"/>
        <v>0</v>
      </c>
      <c r="L722" s="80">
        <f t="shared" si="138"/>
        <v>0</v>
      </c>
      <c r="M722" s="80">
        <f>-M1110</f>
        <v>0</v>
      </c>
      <c r="N722" s="80">
        <f>-N1110</f>
        <v>0</v>
      </c>
      <c r="O722" s="80">
        <f>-O1110</f>
        <v>0</v>
      </c>
      <c r="P722" s="80">
        <f>-P1110</f>
        <v>-3438312</v>
      </c>
      <c r="Q722" s="80">
        <f t="shared" si="138"/>
        <v>0</v>
      </c>
      <c r="R722" s="80">
        <f t="shared" si="138"/>
        <v>0</v>
      </c>
      <c r="S722" s="80">
        <f t="shared" si="138"/>
        <v>0</v>
      </c>
      <c r="T722" s="80">
        <f t="shared" si="138"/>
        <v>0</v>
      </c>
      <c r="U722" s="80">
        <f t="shared" si="138"/>
        <v>0</v>
      </c>
      <c r="V722" s="80"/>
      <c r="W722" s="80"/>
      <c r="X722" s="80"/>
      <c r="Y722" s="80"/>
      <c r="Z722" s="80"/>
      <c r="AA722" s="80">
        <f>SUM(G722:Z722)</f>
        <v>-3438312</v>
      </c>
      <c r="AB722" s="94" t="str">
        <f t="shared" si="129"/>
        <v>ok</v>
      </c>
    </row>
    <row r="723" spans="1:28" s="61" customFormat="1">
      <c r="A723" s="69" t="s">
        <v>816</v>
      </c>
      <c r="E723" s="61" t="s">
        <v>710</v>
      </c>
      <c r="F723" s="151">
        <f>-F722</f>
        <v>3438312</v>
      </c>
      <c r="G723" s="151">
        <f>IF(VLOOKUP($E723,$D$6:$AN$1139,3,)=0,0,(VLOOKUP($E723,$D$6:$AN$1139,G$2,)/VLOOKUP($E723,$D$6:$AN$1139,3,))*$F723)</f>
        <v>1716993.258495488</v>
      </c>
      <c r="H723" s="151">
        <f>IF(VLOOKUP($E723,$D$6:$AN$1139,3,)=0,0,(VLOOKUP($E723,$D$6:$AN$1139,H$2,)/VLOOKUP($E723,$D$6:$AN$1139,3,))*$F723)</f>
        <v>373063.22445483645</v>
      </c>
      <c r="I723" s="151">
        <f>IF(VLOOKUP($E723,$D$6:$AN$1139,3,)=0,0,(VLOOKUP($E723,$D$6:$AN$1139,I$2,)/VLOOKUP($E723,$D$6:$AN$1139,3,))*$F723)</f>
        <v>0</v>
      </c>
      <c r="J723" s="151">
        <f>IF(VLOOKUP($E723,$D$6:$AN$1139,3,)=0,0,(VLOOKUP($E723,$D$6:$AN$1139,J$2,)/VLOOKUP($E723,$D$6:$AN$1139,3,))*$F723)</f>
        <v>36812.928276041901</v>
      </c>
      <c r="K723" s="151">
        <f>IF(VLOOKUP($E723,$D$6:$AN$1139,3,)=0,0,(VLOOKUP($E723,$D$6:$AN$1139,K$2,)/VLOOKUP($E723,$D$6:$AN$1139,3,))*$F723)</f>
        <v>466769.61376214057</v>
      </c>
      <c r="L723" s="151">
        <f>IF(VLOOKUP($E723,$D$6:$AN$1139,3,)=0,0,(VLOOKUP($E723,$D$6:$AN$1139,L$2,)/VLOOKUP($E723,$D$6:$AN$1139,3,))*$F723)</f>
        <v>0</v>
      </c>
      <c r="M723" s="151">
        <f>IF(VLOOKUP($E723,$D$6:$AN$1139,3,)=0,0,(VLOOKUP($E723,$D$6:$AN$1139,M$2,)/VLOOKUP($E723,$D$6:$AN$1139,3,))*$F723)</f>
        <v>0</v>
      </c>
      <c r="N723" s="151">
        <f>IF(VLOOKUP($E723,$D$6:$AN$1139,3,)=0,0,(VLOOKUP($E723,$D$6:$AN$1139,N$2,)/VLOOKUP($E723,$D$6:$AN$1139,3,))*$F723)</f>
        <v>396958.49987081124</v>
      </c>
      <c r="O723" s="151">
        <f>IF(VLOOKUP($E723,$D$6:$AN$1139,3,)=0,0,(VLOOKUP($E723,$D$6:$AN$1139,O$2,)/VLOOKUP($E723,$D$6:$AN$1139,3,))*$F723)</f>
        <v>227543.97344306912</v>
      </c>
      <c r="P723" s="151">
        <f>IF(VLOOKUP($E723,$D$6:$AN$1139,3,)=0,0,(VLOOKUP($E723,$D$6:$AN$1139,P$2,)/VLOOKUP($E723,$D$6:$AN$1139,3,))*$F723)</f>
        <v>142365.11344476722</v>
      </c>
      <c r="Q723" s="151">
        <f>IF(VLOOKUP($E723,$D$6:$AN$1139,3,)=0,0,(VLOOKUP($E723,$D$6:$AN$1139,Q$2,)/VLOOKUP($E723,$D$6:$AN$1139,3,))*$F723)</f>
        <v>24385.164049195071</v>
      </c>
      <c r="R723" s="151">
        <f>IF(VLOOKUP($E723,$D$6:$AN$1139,3,)=0,0,(VLOOKUP($E723,$D$6:$AN$1139,R$2,)/VLOOKUP($E723,$D$6:$AN$1139,3,))*$F723)</f>
        <v>16238.820781884531</v>
      </c>
      <c r="S723" s="151">
        <f>IF(VLOOKUP($E723,$D$6:$AN$1139,3,)=0,0,(VLOOKUP($E723,$D$6:$AN$1139,S$2,)/VLOOKUP($E723,$D$6:$AN$1139,3,))*$F723)</f>
        <v>35525.380984993288</v>
      </c>
      <c r="T723" s="151">
        <f>IF(VLOOKUP($E723,$D$6:$AN$1139,3,)=0,0,(VLOOKUP($E723,$D$6:$AN$1139,T$2,)/VLOOKUP($E723,$D$6:$AN$1139,3,))*$F723)</f>
        <v>814.72539893951341</v>
      </c>
      <c r="U723" s="151">
        <f>IF(VLOOKUP($E723,$D$6:$AN$1139,3,)=0,0,(VLOOKUP($E723,$D$6:$AN$1139,U$2,)/VLOOKUP($E723,$D$6:$AN$1139,3,))*$F723)</f>
        <v>841.29703783294042</v>
      </c>
      <c r="V723" s="151">
        <f>IF(VLOOKUP($E723,$D$6:$AN$1139,3,)=0,0,(VLOOKUP($E723,$D$6:$AN$1139,V$2,)/VLOOKUP($E723,$D$6:$AN$1139,3,))*$F723)</f>
        <v>0</v>
      </c>
      <c r="W723" s="151">
        <f>IF(VLOOKUP($E723,$D$6:$AN$1139,3,)=0,0,(VLOOKUP($E723,$D$6:$AN$1139,W$2,)/VLOOKUP($E723,$D$6:$AN$1139,3,))*$F723)</f>
        <v>0</v>
      </c>
      <c r="X723" s="151">
        <f>IF(VLOOKUP($E723,$D$6:$AN$1139,3,)=0,0,(VLOOKUP($E723,$D$6:$AN$1139,X$2,)/VLOOKUP($E723,$D$6:$AN$1139,3,))*$F723)</f>
        <v>0</v>
      </c>
      <c r="Y723" s="151">
        <f>IF(VLOOKUP($E723,$D$6:$AN$1139,3,)=0,0,(VLOOKUP($E723,$D$6:$AN$1139,Y$2,)/VLOOKUP($E723,$D$6:$AN$1139,3,))*$F723)</f>
        <v>0</v>
      </c>
      <c r="Z723" s="151">
        <f>IF(VLOOKUP($E723,$D$6:$AN$1139,3,)=0,0,(VLOOKUP($E723,$D$6:$AN$1139,Z$2,)/VLOOKUP($E723,$D$6:$AN$1139,3,))*$F723)</f>
        <v>0</v>
      </c>
      <c r="AA723" s="151">
        <f>SUM(G723:Z723)</f>
        <v>3438312</v>
      </c>
      <c r="AB723" s="152" t="str">
        <f t="shared" si="129"/>
        <v>ok</v>
      </c>
    </row>
    <row r="724" spans="1:28" s="61" customFormat="1">
      <c r="A724" s="69"/>
      <c r="AA724" s="81"/>
      <c r="AB724" s="94"/>
    </row>
    <row r="725" spans="1:28" s="61" customFormat="1">
      <c r="A725" s="61" t="s">
        <v>1142</v>
      </c>
      <c r="D725" s="61" t="s">
        <v>1103</v>
      </c>
      <c r="F725" s="81">
        <f>SUM(F712:F723)</f>
        <v>902784323.01420605</v>
      </c>
      <c r="G725" s="81">
        <f>SUM(G712:G724)</f>
        <v>381586153.12007517</v>
      </c>
      <c r="H725" s="81">
        <f t="shared" ref="H725:Z725" si="139">SUM(H712:H724)</f>
        <v>115480474.86628164</v>
      </c>
      <c r="I725" s="81">
        <f t="shared" si="139"/>
        <v>0</v>
      </c>
      <c r="J725" s="81">
        <f t="shared" si="139"/>
        <v>10483176.247722883</v>
      </c>
      <c r="K725" s="81">
        <f t="shared" si="139"/>
        <v>135103764.07978106</v>
      </c>
      <c r="L725" s="81">
        <f t="shared" si="139"/>
        <v>0</v>
      </c>
      <c r="M725" s="81">
        <f t="shared" si="139"/>
        <v>0</v>
      </c>
      <c r="N725" s="81">
        <f t="shared" si="139"/>
        <v>122378466.48907059</v>
      </c>
      <c r="O725" s="81">
        <f>SUM(O712:O724)</f>
        <v>67232754.40633522</v>
      </c>
      <c r="P725" s="81">
        <f t="shared" si="139"/>
        <v>44639194.874700733</v>
      </c>
      <c r="Q725" s="81">
        <f t="shared" si="139"/>
        <v>6409491.1660455614</v>
      </c>
      <c r="R725" s="81">
        <f t="shared" si="139"/>
        <v>3469499.8380572004</v>
      </c>
      <c r="S725" s="81">
        <f t="shared" si="139"/>
        <v>15530344.354271222</v>
      </c>
      <c r="T725" s="81">
        <f t="shared" si="139"/>
        <v>222790.93190725404</v>
      </c>
      <c r="U725" s="81">
        <f t="shared" si="139"/>
        <v>248212.63995740641</v>
      </c>
      <c r="V725" s="81">
        <f t="shared" si="139"/>
        <v>0</v>
      </c>
      <c r="W725" s="81">
        <f t="shared" si="139"/>
        <v>0</v>
      </c>
      <c r="X725" s="81">
        <f t="shared" si="139"/>
        <v>0</v>
      </c>
      <c r="Y725" s="81">
        <f t="shared" si="139"/>
        <v>0</v>
      </c>
      <c r="Z725" s="81">
        <f t="shared" si="139"/>
        <v>0</v>
      </c>
      <c r="AA725" s="81">
        <f>SUM(G725:Z725)</f>
        <v>902784323.01420593</v>
      </c>
      <c r="AB725" s="94" t="str">
        <f>IF(ABS(F725-AA725)&lt;0.01,"ok","err")</f>
        <v>ok</v>
      </c>
    </row>
    <row r="726" spans="1:28" s="61" customFormat="1">
      <c r="A726" s="69"/>
    </row>
    <row r="727" spans="1:28" s="61" customFormat="1">
      <c r="A727" s="61" t="s">
        <v>713</v>
      </c>
      <c r="D727" s="61" t="s">
        <v>1091</v>
      </c>
      <c r="F727" s="81">
        <f t="shared" ref="F727:Z727" si="140">F709-F725</f>
        <v>150927577.98579395</v>
      </c>
      <c r="G727" s="81">
        <f t="shared" si="140"/>
        <v>48314863.335555136</v>
      </c>
      <c r="H727" s="81">
        <f t="shared" si="140"/>
        <v>32017272.144806311</v>
      </c>
      <c r="I727" s="81">
        <f t="shared" si="140"/>
        <v>0</v>
      </c>
      <c r="J727" s="81">
        <f t="shared" si="140"/>
        <v>1974502.2665510699</v>
      </c>
      <c r="K727" s="81">
        <f t="shared" si="140"/>
        <v>32611147.11527285</v>
      </c>
      <c r="L727" s="81">
        <f t="shared" si="140"/>
        <v>0</v>
      </c>
      <c r="M727" s="81">
        <f t="shared" si="140"/>
        <v>0</v>
      </c>
      <c r="N727" s="81">
        <f t="shared" si="140"/>
        <v>16688440.15421477</v>
      </c>
      <c r="O727" s="81">
        <f>O709-O725</f>
        <v>12307617.551716328</v>
      </c>
      <c r="P727" s="81">
        <f t="shared" si="140"/>
        <v>2776623.4560810328</v>
      </c>
      <c r="Q727" s="81">
        <f t="shared" si="140"/>
        <v>406098.90566779952</v>
      </c>
      <c r="R727" s="81">
        <f t="shared" si="140"/>
        <v>164499.15678485902</v>
      </c>
      <c r="S727" s="81">
        <f t="shared" si="140"/>
        <v>3602338.7287281267</v>
      </c>
      <c r="T727" s="81">
        <f t="shared" si="140"/>
        <v>19276.033028700971</v>
      </c>
      <c r="U727" s="81">
        <f t="shared" si="140"/>
        <v>44899.13738714988</v>
      </c>
      <c r="V727" s="81">
        <f t="shared" si="140"/>
        <v>0</v>
      </c>
      <c r="W727" s="81">
        <f t="shared" si="140"/>
        <v>0</v>
      </c>
      <c r="X727" s="81">
        <f t="shared" si="140"/>
        <v>0</v>
      </c>
      <c r="Y727" s="81">
        <f t="shared" si="140"/>
        <v>0</v>
      </c>
      <c r="Z727" s="81">
        <f t="shared" si="140"/>
        <v>0</v>
      </c>
      <c r="AA727" s="81">
        <f>SUM(G727:Z727)</f>
        <v>150927577.98579413</v>
      </c>
      <c r="AB727" s="94" t="str">
        <f>IF(ABS(F727-AA727)&lt;0.01,"ok","err")</f>
        <v>ok</v>
      </c>
    </row>
    <row r="728" spans="1:28" s="61" customFormat="1"/>
    <row r="729" spans="1:28" s="61" customFormat="1">
      <c r="A729" s="61" t="s">
        <v>1125</v>
      </c>
      <c r="F729" s="81">
        <f t="shared" ref="F729:P729" si="141">F176</f>
        <v>2250031689.5289073</v>
      </c>
      <c r="G729" s="81">
        <f t="shared" si="141"/>
        <v>1144615926.8316531</v>
      </c>
      <c r="H729" s="81">
        <f t="shared" si="141"/>
        <v>251228398.05062819</v>
      </c>
      <c r="I729" s="81">
        <f t="shared" si="141"/>
        <v>0</v>
      </c>
      <c r="J729" s="81">
        <f t="shared" si="141"/>
        <v>20717603.658515487</v>
      </c>
      <c r="K729" s="81">
        <f t="shared" si="141"/>
        <v>264810730.26187834</v>
      </c>
      <c r="L729" s="81">
        <f t="shared" si="141"/>
        <v>0</v>
      </c>
      <c r="M729" s="81">
        <f t="shared" si="141"/>
        <v>0</v>
      </c>
      <c r="N729" s="81">
        <f t="shared" si="141"/>
        <v>237788270.22715643</v>
      </c>
      <c r="O729" s="81">
        <f>O176</f>
        <v>132606108.94803558</v>
      </c>
      <c r="P729" s="81">
        <f t="shared" si="141"/>
        <v>93813805.637565002</v>
      </c>
      <c r="Q729" s="81">
        <f>Q176</f>
        <v>13752477.876791291</v>
      </c>
      <c r="R729" s="81">
        <f t="shared" ref="R729:Z729" si="142">R176</f>
        <v>8187999.9200714184</v>
      </c>
      <c r="S729" s="81">
        <f t="shared" si="142"/>
        <v>81459849.542550325</v>
      </c>
      <c r="T729" s="81">
        <f t="shared" si="142"/>
        <v>510391.75735058077</v>
      </c>
      <c r="U729" s="81">
        <f t="shared" si="142"/>
        <v>540126.81671174383</v>
      </c>
      <c r="V729" s="81">
        <f t="shared" si="142"/>
        <v>0</v>
      </c>
      <c r="W729" s="81">
        <f t="shared" si="142"/>
        <v>0</v>
      </c>
      <c r="X729" s="81">
        <f t="shared" si="142"/>
        <v>0</v>
      </c>
      <c r="Y729" s="81">
        <f t="shared" si="142"/>
        <v>0</v>
      </c>
      <c r="Z729" s="81">
        <f t="shared" si="142"/>
        <v>0</v>
      </c>
      <c r="AA729" s="81">
        <f>SUM(G729:Z729)</f>
        <v>2250031689.5289078</v>
      </c>
      <c r="AB729" s="94" t="str">
        <f>IF(ABS(F729-AA729)&lt;0.01,"ok","err")</f>
        <v>ok</v>
      </c>
    </row>
    <row r="730" spans="1:28" s="61" customFormat="1"/>
    <row r="731" spans="1:28" s="66" customFormat="1" ht="15">
      <c r="A731" s="143"/>
      <c r="B731" s="143"/>
      <c r="C731" s="143"/>
      <c r="D731" s="143"/>
      <c r="E731" s="143"/>
      <c r="F731" s="147"/>
      <c r="G731" s="147"/>
      <c r="H731" s="147"/>
      <c r="I731" s="147"/>
      <c r="J731" s="147"/>
      <c r="K731" s="147"/>
      <c r="L731" s="147"/>
      <c r="M731" s="147"/>
      <c r="N731" s="147"/>
      <c r="O731" s="147"/>
      <c r="P731" s="147"/>
      <c r="Q731" s="147"/>
      <c r="R731" s="147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8"/>
    </row>
    <row r="732" spans="1:28" s="61" customFormat="1">
      <c r="A732" s="71"/>
      <c r="B732" s="71"/>
      <c r="C732" s="71"/>
      <c r="D732" s="71"/>
      <c r="E732" s="71"/>
      <c r="F732" s="227"/>
      <c r="G732" s="227"/>
      <c r="H732" s="227"/>
      <c r="I732" s="227"/>
      <c r="J732" s="227"/>
      <c r="K732" s="227"/>
      <c r="L732" s="227"/>
      <c r="M732" s="227"/>
      <c r="N732" s="227"/>
      <c r="O732" s="227"/>
      <c r="P732" s="227"/>
      <c r="Q732" s="227"/>
      <c r="R732" s="227"/>
      <c r="S732" s="227"/>
      <c r="T732" s="227"/>
      <c r="U732" s="227"/>
      <c r="V732" s="71"/>
      <c r="W732" s="71"/>
      <c r="X732" s="71"/>
      <c r="Y732" s="71"/>
      <c r="Z732" s="71"/>
      <c r="AA732" s="71"/>
      <c r="AB732" s="71"/>
    </row>
    <row r="733" spans="1:28" s="61" customFormat="1">
      <c r="A733" s="71"/>
      <c r="B733" s="71"/>
      <c r="C733" s="71"/>
      <c r="D733" s="71"/>
      <c r="E733" s="71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49"/>
      <c r="U733" s="149"/>
      <c r="V733" s="149"/>
      <c r="W733" s="149"/>
      <c r="X733" s="149"/>
      <c r="Y733" s="149"/>
      <c r="Z733" s="149"/>
      <c r="AA733" s="149"/>
      <c r="AB733" s="71"/>
    </row>
    <row r="734" spans="1:28" s="61" customFormat="1"/>
    <row r="735" spans="1:28" s="61" customFormat="1"/>
    <row r="736" spans="1:28" s="61" customFormat="1" ht="15">
      <c r="A736" s="66" t="s">
        <v>851</v>
      </c>
    </row>
    <row r="737" spans="1:28" s="61" customFormat="1"/>
    <row r="738" spans="1:28" s="61" customFormat="1">
      <c r="A738" s="61" t="s">
        <v>848</v>
      </c>
      <c r="F738" s="81">
        <f>F709</f>
        <v>1053711901</v>
      </c>
      <c r="G738" s="81">
        <f t="shared" ref="G738:Z738" si="143">G709</f>
        <v>429901016.4556303</v>
      </c>
      <c r="H738" s="81">
        <f t="shared" si="143"/>
        <v>147497747.01108795</v>
      </c>
      <c r="I738" s="81">
        <f t="shared" si="143"/>
        <v>0</v>
      </c>
      <c r="J738" s="81">
        <f t="shared" si="143"/>
        <v>12457678.514273953</v>
      </c>
      <c r="K738" s="81">
        <f t="shared" si="143"/>
        <v>167714911.19505391</v>
      </c>
      <c r="L738" s="81">
        <f t="shared" si="143"/>
        <v>0</v>
      </c>
      <c r="M738" s="81">
        <f t="shared" si="143"/>
        <v>0</v>
      </c>
      <c r="N738" s="81">
        <f t="shared" si="143"/>
        <v>139066906.64328536</v>
      </c>
      <c r="O738" s="81">
        <f>O709</f>
        <v>79540371.958051547</v>
      </c>
      <c r="P738" s="81">
        <f t="shared" si="143"/>
        <v>47415818.330781765</v>
      </c>
      <c r="Q738" s="81">
        <f t="shared" si="143"/>
        <v>6815590.071713361</v>
      </c>
      <c r="R738" s="81">
        <f t="shared" si="143"/>
        <v>3633998.9948420594</v>
      </c>
      <c r="S738" s="81">
        <f t="shared" si="143"/>
        <v>19132683.082999349</v>
      </c>
      <c r="T738" s="81">
        <f t="shared" si="143"/>
        <v>242066.96493595501</v>
      </c>
      <c r="U738" s="81">
        <f t="shared" si="143"/>
        <v>293111.77734455629</v>
      </c>
      <c r="V738" s="81">
        <f t="shared" si="143"/>
        <v>0</v>
      </c>
      <c r="W738" s="81">
        <f t="shared" si="143"/>
        <v>0</v>
      </c>
      <c r="X738" s="81">
        <f t="shared" si="143"/>
        <v>0</v>
      </c>
      <c r="Y738" s="81">
        <f t="shared" si="143"/>
        <v>0</v>
      </c>
      <c r="Z738" s="81">
        <f t="shared" si="143"/>
        <v>0</v>
      </c>
      <c r="AA738" s="81">
        <f>SUM(G738:Z738)</f>
        <v>1053711901.0000001</v>
      </c>
      <c r="AB738" s="94" t="str">
        <f>IF(ABS(F738-AA738)&lt;0.01,"ok","err")</f>
        <v>ok</v>
      </c>
    </row>
    <row r="739" spans="1:28" s="61" customFormat="1"/>
    <row r="740" spans="1:28" s="61" customFormat="1">
      <c r="A740" s="61" t="s">
        <v>1139</v>
      </c>
      <c r="F740" s="81">
        <f>F712+F713+F714+F715+F718+F719+F720+F722+F723+F717+F716</f>
        <v>844475282.93507409</v>
      </c>
      <c r="G740" s="81">
        <f t="shared" ref="G740:U740" si="144">G712+G713+G714+G715+G718+G719+G720+G722+G723+G717+G716</f>
        <v>369286645.33353674</v>
      </c>
      <c r="H740" s="81">
        <f t="shared" si="144"/>
        <v>99775427.32542704</v>
      </c>
      <c r="I740" s="81">
        <f t="shared" si="144"/>
        <v>0</v>
      </c>
      <c r="J740" s="81">
        <f t="shared" si="144"/>
        <v>9588418.8212773781</v>
      </c>
      <c r="K740" s="81">
        <f t="shared" si="144"/>
        <v>119207786.89254147</v>
      </c>
      <c r="L740" s="81">
        <f t="shared" si="144"/>
        <v>0</v>
      </c>
      <c r="M740" s="81">
        <f t="shared" si="144"/>
        <v>0</v>
      </c>
      <c r="N740" s="81">
        <f t="shared" si="144"/>
        <v>115717341.16887702</v>
      </c>
      <c r="O740" s="81">
        <f>O712+O713+O714+O715+O718+O719+O720+O722+O723+O717+O716</f>
        <v>61705576.16866231</v>
      </c>
      <c r="P740" s="81">
        <f t="shared" si="144"/>
        <v>44313774.118587606</v>
      </c>
      <c r="Q740" s="81">
        <f t="shared" si="144"/>
        <v>6363450.2260760926</v>
      </c>
      <c r="R740" s="81">
        <f t="shared" si="144"/>
        <v>3489410.7430213313</v>
      </c>
      <c r="S740" s="81">
        <f t="shared" si="144"/>
        <v>14579965.370507173</v>
      </c>
      <c r="T740" s="81">
        <f t="shared" si="144"/>
        <v>218572.8314482951</v>
      </c>
      <c r="U740" s="81">
        <f t="shared" si="144"/>
        <v>228913.93511141237</v>
      </c>
      <c r="V740" s="81">
        <f>V712+V713+V715+V718+V719+V720+V722+V723+V717+V716</f>
        <v>0</v>
      </c>
      <c r="W740" s="81">
        <f>W712+W713+W715+W718+W719+W720+W722+W723+W717+W716</f>
        <v>0</v>
      </c>
      <c r="X740" s="81">
        <f>X712+X713+X715+X718+X719+X720+X722+X723+X717+X716</f>
        <v>0</v>
      </c>
      <c r="Y740" s="81">
        <f>Y712+Y713+Y715+Y718+Y719+Y720+Y722+Y723+Y717+Y716</f>
        <v>0</v>
      </c>
      <c r="Z740" s="81">
        <f>Z712+Z713+Z715+Z718+Z719+Z720+Z722+Z723+Z717+Z716</f>
        <v>0</v>
      </c>
      <c r="AA740" s="81">
        <f>SUM(G740:Z740)</f>
        <v>844475282.93507397</v>
      </c>
      <c r="AB740" s="94" t="str">
        <f>IF(ABS(F740-AA740)&lt;0.01,"ok","err")</f>
        <v>ok</v>
      </c>
    </row>
    <row r="741" spans="1:28" s="61" customFormat="1"/>
    <row r="742" spans="1:28" s="61" customFormat="1">
      <c r="A742" s="61" t="s">
        <v>849</v>
      </c>
      <c r="D742" s="61" t="s">
        <v>854</v>
      </c>
      <c r="F742" s="140">
        <f>F691</f>
        <v>54657992.520312905</v>
      </c>
      <c r="G742" s="140">
        <f t="shared" ref="G742:Z742" si="145">G691</f>
        <v>28008089.044080034</v>
      </c>
      <c r="H742" s="140">
        <f t="shared" si="145"/>
        <v>6087872.2709291046</v>
      </c>
      <c r="I742" s="140">
        <f t="shared" si="145"/>
        <v>0</v>
      </c>
      <c r="J742" s="140">
        <f t="shared" si="145"/>
        <v>497236.88164384896</v>
      </c>
      <c r="K742" s="140">
        <f t="shared" si="145"/>
        <v>6366517.9410056956</v>
      </c>
      <c r="L742" s="140">
        <f t="shared" si="145"/>
        <v>0</v>
      </c>
      <c r="M742" s="140">
        <f t="shared" si="145"/>
        <v>0</v>
      </c>
      <c r="N742" s="140">
        <f t="shared" si="145"/>
        <v>5690766.8528126469</v>
      </c>
      <c r="O742" s="140">
        <f>O691</f>
        <v>3182117.3374702912</v>
      </c>
      <c r="P742" s="140">
        <f t="shared" si="145"/>
        <v>2239346.1959793782</v>
      </c>
      <c r="Q742" s="140">
        <f t="shared" si="145"/>
        <v>330084.23968656006</v>
      </c>
      <c r="R742" s="140">
        <f t="shared" si="145"/>
        <v>197372.52538324642</v>
      </c>
      <c r="S742" s="140">
        <f t="shared" si="145"/>
        <v>2033240.8550895909</v>
      </c>
      <c r="T742" s="140">
        <f t="shared" si="145"/>
        <v>12311.850766659889</v>
      </c>
      <c r="U742" s="140">
        <f t="shared" si="145"/>
        <v>13036.525465856619</v>
      </c>
      <c r="V742" s="140">
        <f t="shared" si="145"/>
        <v>0</v>
      </c>
      <c r="W742" s="140">
        <f t="shared" si="145"/>
        <v>0</v>
      </c>
      <c r="X742" s="140">
        <f t="shared" si="145"/>
        <v>0</v>
      </c>
      <c r="Y742" s="140">
        <f t="shared" si="145"/>
        <v>0</v>
      </c>
      <c r="Z742" s="140">
        <f t="shared" si="145"/>
        <v>0</v>
      </c>
      <c r="AA742" s="140">
        <f>SUM(G742:Z742)</f>
        <v>54657992.52031292</v>
      </c>
      <c r="AB742" s="94" t="str">
        <f>IF(ABS(F742-AA742)&lt;0.01,"ok","err")</f>
        <v>ok</v>
      </c>
    </row>
    <row r="743" spans="1:28" s="61" customFormat="1"/>
    <row r="744" spans="1:28" s="61" customFormat="1">
      <c r="A744" s="61" t="s">
        <v>847</v>
      </c>
      <c r="D744" s="61" t="s">
        <v>850</v>
      </c>
      <c r="F744" s="81">
        <f>F738-F740-F742</f>
        <v>154578625.544613</v>
      </c>
      <c r="G744" s="81">
        <f t="shared" ref="G744:Z744" si="146">G738-G740-G742</f>
        <v>32606282.078013524</v>
      </c>
      <c r="H744" s="81">
        <f t="shared" si="146"/>
        <v>41634447.414731808</v>
      </c>
      <c r="I744" s="81">
        <f t="shared" si="146"/>
        <v>0</v>
      </c>
      <c r="J744" s="81">
        <f t="shared" si="146"/>
        <v>2372022.8113527256</v>
      </c>
      <c r="K744" s="81">
        <f t="shared" si="146"/>
        <v>42140606.361506745</v>
      </c>
      <c r="L744" s="81">
        <f t="shared" si="146"/>
        <v>0</v>
      </c>
      <c r="M744" s="81">
        <f t="shared" si="146"/>
        <v>0</v>
      </c>
      <c r="N744" s="81">
        <f t="shared" si="146"/>
        <v>17658798.621595696</v>
      </c>
      <c r="O744" s="81">
        <f>O738-O740-O742</f>
        <v>14652678.451918947</v>
      </c>
      <c r="P744" s="81">
        <f t="shared" si="146"/>
        <v>862698.01621478144</v>
      </c>
      <c r="Q744" s="81">
        <f t="shared" si="146"/>
        <v>122055.60595070833</v>
      </c>
      <c r="R744" s="81">
        <f t="shared" si="146"/>
        <v>-52784.273562518239</v>
      </c>
      <c r="S744" s="81">
        <f t="shared" si="146"/>
        <v>2519476.8574025845</v>
      </c>
      <c r="T744" s="81">
        <f t="shared" si="146"/>
        <v>11182.282721000025</v>
      </c>
      <c r="U744" s="81">
        <f t="shared" si="146"/>
        <v>51161.316767287302</v>
      </c>
      <c r="V744" s="81">
        <f t="shared" si="146"/>
        <v>0</v>
      </c>
      <c r="W744" s="81">
        <f t="shared" si="146"/>
        <v>0</v>
      </c>
      <c r="X744" s="81">
        <f t="shared" si="146"/>
        <v>0</v>
      </c>
      <c r="Y744" s="81">
        <f t="shared" si="146"/>
        <v>0</v>
      </c>
      <c r="Z744" s="81">
        <f t="shared" si="146"/>
        <v>0</v>
      </c>
      <c r="AA744" s="81">
        <f>SUM(G744:Z744)</f>
        <v>154578625.54461333</v>
      </c>
      <c r="AB744" s="94" t="str">
        <f>IF(ABS(F744-AA744)&lt;0.01,"ok","err")</f>
        <v>ok</v>
      </c>
    </row>
    <row r="745" spans="1:28" s="61" customFormat="1"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  <c r="AB745" s="94"/>
    </row>
    <row r="746" spans="1:28" s="61" customFormat="1"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  <c r="AB746" s="94"/>
    </row>
    <row r="747" spans="1:28" s="61" customFormat="1"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  <c r="AB747" s="94"/>
    </row>
    <row r="748" spans="1:28" s="61" customFormat="1"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  <c r="AB748" s="94"/>
    </row>
    <row r="749" spans="1:28" s="61" customFormat="1"/>
    <row r="752" spans="1:28" ht="15">
      <c r="A752" s="66" t="s">
        <v>209</v>
      </c>
    </row>
    <row r="753" spans="1:28">
      <c r="F753" s="81"/>
    </row>
    <row r="754" spans="1:28" ht="15">
      <c r="A754" s="66" t="s">
        <v>1135</v>
      </c>
    </row>
    <row r="755" spans="1:28" s="61" customFormat="1"/>
    <row r="756" spans="1:28" s="61" customFormat="1">
      <c r="A756" s="61" t="s">
        <v>135</v>
      </c>
      <c r="F756" s="81">
        <f t="shared" ref="F756:P756" si="147">F709</f>
        <v>1053711901</v>
      </c>
      <c r="G756" s="81">
        <f t="shared" si="147"/>
        <v>429901016.4556303</v>
      </c>
      <c r="H756" s="81">
        <f t="shared" si="147"/>
        <v>147497747.01108795</v>
      </c>
      <c r="I756" s="81">
        <f t="shared" si="147"/>
        <v>0</v>
      </c>
      <c r="J756" s="81">
        <f t="shared" si="147"/>
        <v>12457678.514273953</v>
      </c>
      <c r="K756" s="81">
        <f t="shared" si="147"/>
        <v>167714911.19505391</v>
      </c>
      <c r="L756" s="81">
        <f t="shared" si="147"/>
        <v>0</v>
      </c>
      <c r="M756" s="81">
        <f t="shared" si="147"/>
        <v>0</v>
      </c>
      <c r="N756" s="81">
        <f t="shared" si="147"/>
        <v>139066906.64328536</v>
      </c>
      <c r="O756" s="81">
        <f>O709</f>
        <v>79540371.958051547</v>
      </c>
      <c r="P756" s="81">
        <f t="shared" si="147"/>
        <v>47415818.330781765</v>
      </c>
      <c r="Q756" s="81">
        <f>Q709</f>
        <v>6815590.071713361</v>
      </c>
      <c r="R756" s="81">
        <f t="shared" ref="R756:Z756" si="148">R709</f>
        <v>3633998.9948420594</v>
      </c>
      <c r="S756" s="81">
        <f t="shared" si="148"/>
        <v>19132683.082999349</v>
      </c>
      <c r="T756" s="81">
        <f t="shared" si="148"/>
        <v>242066.96493595501</v>
      </c>
      <c r="U756" s="81">
        <f t="shared" si="148"/>
        <v>293111.77734455629</v>
      </c>
      <c r="V756" s="81">
        <f t="shared" si="148"/>
        <v>0</v>
      </c>
      <c r="W756" s="81">
        <f t="shared" si="148"/>
        <v>0</v>
      </c>
      <c r="X756" s="81">
        <f t="shared" si="148"/>
        <v>0</v>
      </c>
      <c r="Y756" s="81">
        <f t="shared" si="148"/>
        <v>0</v>
      </c>
      <c r="Z756" s="81">
        <f t="shared" si="148"/>
        <v>0</v>
      </c>
      <c r="AA756" s="81">
        <f>SUM(G756:Z756)</f>
        <v>1053711901.0000001</v>
      </c>
      <c r="AB756" s="94" t="str">
        <f>IF(ABS(F756-AA756)&lt;0.01,"ok","err")</f>
        <v>ok</v>
      </c>
    </row>
    <row r="757" spans="1:28" s="61" customFormat="1"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  <c r="AB757" s="94"/>
    </row>
    <row r="758" spans="1:28" s="61" customFormat="1">
      <c r="A758" s="61" t="s">
        <v>136</v>
      </c>
      <c r="F758" s="81"/>
      <c r="G758" s="81"/>
      <c r="H758" s="81"/>
      <c r="I758" s="81"/>
      <c r="J758" s="81"/>
      <c r="K758" s="81"/>
      <c r="L758" s="81"/>
      <c r="M758" s="81"/>
      <c r="N758" s="81"/>
      <c r="O758" s="228"/>
      <c r="P758" s="228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  <c r="AB758" s="94"/>
    </row>
    <row r="759" spans="1:28" s="61" customFormat="1" hidden="1">
      <c r="B759" s="61" t="s">
        <v>1290</v>
      </c>
      <c r="E759" s="61" t="s">
        <v>130</v>
      </c>
      <c r="F759" s="77"/>
      <c r="G759" s="77">
        <f>IF(VLOOKUP($E759,$D$6:$AN$1139,3,)=0,0,(VLOOKUP($E759,$D$6:$AN$1139,G$2,)/VLOOKUP($E759,$D$6:$AN$1139,3,))*$F759)</f>
        <v>0</v>
      </c>
      <c r="H759" s="77">
        <f>IF(VLOOKUP($E759,$D$6:$AN$1139,3,)=0,0,(VLOOKUP($E759,$D$6:$AN$1139,H$2,)/VLOOKUP($E759,$D$6:$AN$1139,3,))*$F759)</f>
        <v>0</v>
      </c>
      <c r="I759" s="77">
        <f>IF(VLOOKUP($E759,$D$6:$AN$1139,3,)=0,0,(VLOOKUP($E759,$D$6:$AN$1139,I$2,)/VLOOKUP($E759,$D$6:$AN$1139,3,))*$F759)</f>
        <v>0</v>
      </c>
      <c r="J759" s="77">
        <f>IF(VLOOKUP($E759,$D$6:$AN$1139,3,)=0,0,(VLOOKUP($E759,$D$6:$AN$1139,J$2,)/VLOOKUP($E759,$D$6:$AN$1139,3,))*$F759)</f>
        <v>0</v>
      </c>
      <c r="K759" s="77">
        <f>IF(VLOOKUP($E759,$D$6:$AN$1139,3,)=0,0,(VLOOKUP($E759,$D$6:$AN$1139,K$2,)/VLOOKUP($E759,$D$6:$AN$1139,3,))*$F759)</f>
        <v>0</v>
      </c>
      <c r="L759" s="77">
        <f>IF(VLOOKUP($E759,$D$6:$AN$1139,3,)=0,0,(VLOOKUP($E759,$D$6:$AN$1139,L$2,)/VLOOKUP($E759,$D$6:$AN$1139,3,))*$F759)</f>
        <v>0</v>
      </c>
      <c r="M759" s="77">
        <f>IF(VLOOKUP($E759,$D$6:$AN$1139,3,)=0,0,(VLOOKUP($E759,$D$6:$AN$1139,M$2,)/VLOOKUP($E759,$D$6:$AN$1139,3,))*$F759)</f>
        <v>0</v>
      </c>
      <c r="N759" s="77">
        <f>IF(VLOOKUP($E759,$D$6:$AN$1139,3,)=0,0,(VLOOKUP($E759,$D$6:$AN$1139,N$2,)/VLOOKUP($E759,$D$6:$AN$1139,3,))*$F759)</f>
        <v>0</v>
      </c>
      <c r="O759" s="77">
        <f>IF(VLOOKUP($E759,$D$6:$AN$1139,3,)=0,0,(VLOOKUP($E759,$D$6:$AN$1139,O$2,)/VLOOKUP($E759,$D$6:$AN$1139,3,))*$F759)</f>
        <v>0</v>
      </c>
      <c r="P759" s="77">
        <f>IF(VLOOKUP($E759,$D$6:$AN$1139,3,)=0,0,(VLOOKUP($E759,$D$6:$AN$1139,P$2,)/VLOOKUP($E759,$D$6:$AN$1139,3,))*$F759)</f>
        <v>0</v>
      </c>
      <c r="Q759" s="77">
        <f>IF(VLOOKUP($E759,$D$6:$AN$1139,3,)=0,0,(VLOOKUP($E759,$D$6:$AN$1139,Q$2,)/VLOOKUP($E759,$D$6:$AN$1139,3,))*$F759)</f>
        <v>0</v>
      </c>
      <c r="R759" s="77">
        <f>IF(VLOOKUP($E759,$D$6:$AN$1139,3,)=0,0,(VLOOKUP($E759,$D$6:$AN$1139,R$2,)/VLOOKUP($E759,$D$6:$AN$1139,3,))*$F759)</f>
        <v>0</v>
      </c>
      <c r="S759" s="77">
        <f>IF(VLOOKUP($E759,$D$6:$AN$1139,3,)=0,0,(VLOOKUP($E759,$D$6:$AN$1139,S$2,)/VLOOKUP($E759,$D$6:$AN$1139,3,))*$F759)</f>
        <v>0</v>
      </c>
      <c r="T759" s="77">
        <f>IF(VLOOKUP($E759,$D$6:$AN$1139,3,)=0,0,(VLOOKUP($E759,$D$6:$AN$1139,T$2,)/VLOOKUP($E759,$D$6:$AN$1139,3,))*$F759)</f>
        <v>0</v>
      </c>
      <c r="U759" s="77">
        <f>IF(VLOOKUP($E759,$D$6:$AN$1139,3,)=0,0,(VLOOKUP($E759,$D$6:$AN$1139,U$2,)/VLOOKUP($E759,$D$6:$AN$1139,3,))*$F759)</f>
        <v>0</v>
      </c>
      <c r="V759" s="77">
        <f>IF(VLOOKUP($E759,$D$6:$AN$1139,3,)=0,0,(VLOOKUP($E759,$D$6:$AN$1139,V$2,)/VLOOKUP($E759,$D$6:$AN$1139,3,))*$F759)</f>
        <v>0</v>
      </c>
      <c r="W759" s="77">
        <f>IF(VLOOKUP($E759,$D$6:$AN$1139,3,)=0,0,(VLOOKUP($E759,$D$6:$AN$1139,W$2,)/VLOOKUP($E759,$D$6:$AN$1139,3,))*$F759)</f>
        <v>0</v>
      </c>
      <c r="X759" s="77">
        <f>IF(VLOOKUP($E759,$D$6:$AN$1139,3,)=0,0,(VLOOKUP($E759,$D$6:$AN$1139,X$2,)/VLOOKUP($E759,$D$6:$AN$1139,3,))*$F759)</f>
        <v>0</v>
      </c>
      <c r="Y759" s="77">
        <f>IF(VLOOKUP($E759,$D$6:$AN$1139,3,)=0,0,(VLOOKUP($E759,$D$6:$AN$1139,Y$2,)/VLOOKUP($E759,$D$6:$AN$1139,3,))*$F759)</f>
        <v>0</v>
      </c>
      <c r="Z759" s="77">
        <f>IF(VLOOKUP($E759,$D$6:$AN$1139,3,)=0,0,(VLOOKUP($E759,$D$6:$AN$1139,Z$2,)/VLOOKUP($E759,$D$6:$AN$1139,3,))*$F759)</f>
        <v>0</v>
      </c>
      <c r="AA759" s="81">
        <f t="shared" ref="AA759:AA770" si="149">SUM(G759:Z759)</f>
        <v>0</v>
      </c>
      <c r="AB759" s="94" t="str">
        <f t="shared" ref="AB759:AB774" si="150">IF(ABS(F759-AA759)&lt;0.01,"ok","err")</f>
        <v>ok</v>
      </c>
    </row>
    <row r="760" spans="1:28" s="61" customFormat="1" hidden="1">
      <c r="B760" s="61" t="s">
        <v>1335</v>
      </c>
      <c r="E760" s="61" t="s">
        <v>130</v>
      </c>
      <c r="F760" s="80"/>
      <c r="G760" s="80">
        <f>IF(VLOOKUP($E760,$D$6:$AN$1139,3,)=0,0,(VLOOKUP($E760,$D$6:$AN$1139,G$2,)/VLOOKUP($E760,$D$6:$AN$1139,3,))*$F760)</f>
        <v>0</v>
      </c>
      <c r="H760" s="80">
        <f>IF(VLOOKUP($E760,$D$6:$AN$1139,3,)=0,0,(VLOOKUP($E760,$D$6:$AN$1139,H$2,)/VLOOKUP($E760,$D$6:$AN$1139,3,))*$F760)</f>
        <v>0</v>
      </c>
      <c r="I760" s="80">
        <f>IF(VLOOKUP($E760,$D$6:$AN$1139,3,)=0,0,(VLOOKUP($E760,$D$6:$AN$1139,I$2,)/VLOOKUP($E760,$D$6:$AN$1139,3,))*$F760)</f>
        <v>0</v>
      </c>
      <c r="J760" s="80">
        <f>IF(VLOOKUP($E760,$D$6:$AN$1139,3,)=0,0,(VLOOKUP($E760,$D$6:$AN$1139,J$2,)/VLOOKUP($E760,$D$6:$AN$1139,3,))*$F760)</f>
        <v>0</v>
      </c>
      <c r="K760" s="80">
        <f>IF(VLOOKUP($E760,$D$6:$AN$1139,3,)=0,0,(VLOOKUP($E760,$D$6:$AN$1139,K$2,)/VLOOKUP($E760,$D$6:$AN$1139,3,))*$F760)</f>
        <v>0</v>
      </c>
      <c r="L760" s="80">
        <f>IF(VLOOKUP($E760,$D$6:$AN$1139,3,)=0,0,(VLOOKUP($E760,$D$6:$AN$1139,L$2,)/VLOOKUP($E760,$D$6:$AN$1139,3,))*$F760)</f>
        <v>0</v>
      </c>
      <c r="M760" s="80">
        <f>IF(VLOOKUP($E760,$D$6:$AN$1139,3,)=0,0,(VLOOKUP($E760,$D$6:$AN$1139,M$2,)/VLOOKUP($E760,$D$6:$AN$1139,3,))*$F760)</f>
        <v>0</v>
      </c>
      <c r="N760" s="80">
        <f>IF(VLOOKUP($E760,$D$6:$AN$1139,3,)=0,0,(VLOOKUP($E760,$D$6:$AN$1139,N$2,)/VLOOKUP($E760,$D$6:$AN$1139,3,))*$F760)</f>
        <v>0</v>
      </c>
      <c r="O760" s="80">
        <f>IF(VLOOKUP($E760,$D$6:$AN$1139,3,)=0,0,(VLOOKUP($E760,$D$6:$AN$1139,O$2,)/VLOOKUP($E760,$D$6:$AN$1139,3,))*$F760)</f>
        <v>0</v>
      </c>
      <c r="P760" s="80">
        <f>IF(VLOOKUP($E760,$D$6:$AN$1139,3,)=0,0,(VLOOKUP($E760,$D$6:$AN$1139,P$2,)/VLOOKUP($E760,$D$6:$AN$1139,3,))*$F760)</f>
        <v>0</v>
      </c>
      <c r="Q760" s="80">
        <f>IF(VLOOKUP($E760,$D$6:$AN$1139,3,)=0,0,(VLOOKUP($E760,$D$6:$AN$1139,Q$2,)/VLOOKUP($E760,$D$6:$AN$1139,3,))*$F760)</f>
        <v>0</v>
      </c>
      <c r="R760" s="80">
        <f>IF(VLOOKUP($E760,$D$6:$AN$1139,3,)=0,0,(VLOOKUP($E760,$D$6:$AN$1139,R$2,)/VLOOKUP($E760,$D$6:$AN$1139,3,))*$F760)</f>
        <v>0</v>
      </c>
      <c r="S760" s="80">
        <f>IF(VLOOKUP($E760,$D$6:$AN$1139,3,)=0,0,(VLOOKUP($E760,$D$6:$AN$1139,S$2,)/VLOOKUP($E760,$D$6:$AN$1139,3,))*$F760)</f>
        <v>0</v>
      </c>
      <c r="T760" s="80">
        <f>IF(VLOOKUP($E760,$D$6:$AN$1139,3,)=0,0,(VLOOKUP($E760,$D$6:$AN$1139,T$2,)/VLOOKUP($E760,$D$6:$AN$1139,3,))*$F760)</f>
        <v>0</v>
      </c>
      <c r="U760" s="80">
        <f>IF(VLOOKUP($E760,$D$6:$AN$1139,3,)=0,0,(VLOOKUP($E760,$D$6:$AN$1139,U$2,)/VLOOKUP($E760,$D$6:$AN$1139,3,))*$F760)</f>
        <v>0</v>
      </c>
      <c r="V760" s="80">
        <f>IF(VLOOKUP($E760,$D$6:$AN$1139,3,)=0,0,(VLOOKUP($E760,$D$6:$AN$1139,V$2,)/VLOOKUP($E760,$D$6:$AN$1139,3,))*$F760)</f>
        <v>0</v>
      </c>
      <c r="W760" s="80">
        <f>IF(VLOOKUP($E760,$D$6:$AN$1139,3,)=0,0,(VLOOKUP($E760,$D$6:$AN$1139,W$2,)/VLOOKUP($E760,$D$6:$AN$1139,3,))*$F760)</f>
        <v>0</v>
      </c>
      <c r="X760" s="80">
        <f>IF(VLOOKUP($E760,$D$6:$AN$1139,3,)=0,0,(VLOOKUP($E760,$D$6:$AN$1139,X$2,)/VLOOKUP($E760,$D$6:$AN$1139,3,))*$F760)</f>
        <v>0</v>
      </c>
      <c r="Y760" s="80">
        <f>IF(VLOOKUP($E760,$D$6:$AN$1139,3,)=0,0,(VLOOKUP($E760,$D$6:$AN$1139,Y$2,)/VLOOKUP($E760,$D$6:$AN$1139,3,))*$F760)</f>
        <v>0</v>
      </c>
      <c r="Z760" s="80">
        <f>IF(VLOOKUP($E760,$D$6:$AN$1139,3,)=0,0,(VLOOKUP($E760,$D$6:$AN$1139,Z$2,)/VLOOKUP($E760,$D$6:$AN$1139,3,))*$F760)</f>
        <v>0</v>
      </c>
      <c r="AA760" s="80">
        <f>SUM(G760:Z760)</f>
        <v>0</v>
      </c>
      <c r="AB760" s="94" t="str">
        <f t="shared" si="150"/>
        <v>ok</v>
      </c>
    </row>
    <row r="761" spans="1:28" s="61" customFormat="1" hidden="1">
      <c r="B761" s="61" t="s">
        <v>695</v>
      </c>
      <c r="E761" s="61" t="s">
        <v>952</v>
      </c>
      <c r="F761" s="80"/>
      <c r="G761" s="80">
        <f>IF(VLOOKUP($E761,$D$6:$AN$1139,3,)=0,0,(VLOOKUP($E761,$D$6:$AN$1139,G$2,)/VLOOKUP($E761,$D$6:$AN$1139,3,))*$F761)</f>
        <v>0</v>
      </c>
      <c r="H761" s="80">
        <f>IF(VLOOKUP($E761,$D$6:$AN$1139,3,)=0,0,(VLOOKUP($E761,$D$6:$AN$1139,H$2,)/VLOOKUP($E761,$D$6:$AN$1139,3,))*$F761)</f>
        <v>0</v>
      </c>
      <c r="I761" s="80">
        <f>IF(VLOOKUP($E761,$D$6:$AN$1139,3,)=0,0,(VLOOKUP($E761,$D$6:$AN$1139,I$2,)/VLOOKUP($E761,$D$6:$AN$1139,3,))*$F761)</f>
        <v>0</v>
      </c>
      <c r="J761" s="80">
        <f>IF(VLOOKUP($E761,$D$6:$AN$1139,3,)=0,0,(VLOOKUP($E761,$D$6:$AN$1139,J$2,)/VLOOKUP($E761,$D$6:$AN$1139,3,))*$F761)</f>
        <v>0</v>
      </c>
      <c r="K761" s="80">
        <f>IF(VLOOKUP($E761,$D$6:$AN$1139,3,)=0,0,(VLOOKUP($E761,$D$6:$AN$1139,K$2,)/VLOOKUP($E761,$D$6:$AN$1139,3,))*$F761)</f>
        <v>0</v>
      </c>
      <c r="L761" s="80">
        <f>IF(VLOOKUP($E761,$D$6:$AN$1139,3,)=0,0,(VLOOKUP($E761,$D$6:$AN$1139,L$2,)/VLOOKUP($E761,$D$6:$AN$1139,3,))*$F761)</f>
        <v>0</v>
      </c>
      <c r="M761" s="80">
        <f>IF(VLOOKUP($E761,$D$6:$AN$1139,3,)=0,0,(VLOOKUP($E761,$D$6:$AN$1139,M$2,)/VLOOKUP($E761,$D$6:$AN$1139,3,))*$F761)</f>
        <v>0</v>
      </c>
      <c r="N761" s="80">
        <f>IF(VLOOKUP($E761,$D$6:$AN$1139,3,)=0,0,(VLOOKUP($E761,$D$6:$AN$1139,N$2,)/VLOOKUP($E761,$D$6:$AN$1139,3,))*$F761)</f>
        <v>0</v>
      </c>
      <c r="O761" s="80">
        <f>IF(VLOOKUP($E761,$D$6:$AN$1139,3,)=0,0,(VLOOKUP($E761,$D$6:$AN$1139,O$2,)/VLOOKUP($E761,$D$6:$AN$1139,3,))*$F761)</f>
        <v>0</v>
      </c>
      <c r="P761" s="80">
        <f>IF(VLOOKUP($E761,$D$6:$AN$1139,3,)=0,0,(VLOOKUP($E761,$D$6:$AN$1139,P$2,)/VLOOKUP($E761,$D$6:$AN$1139,3,))*$F761)</f>
        <v>0</v>
      </c>
      <c r="Q761" s="80">
        <f>IF(VLOOKUP($E761,$D$6:$AN$1139,3,)=0,0,(VLOOKUP($E761,$D$6:$AN$1139,Q$2,)/VLOOKUP($E761,$D$6:$AN$1139,3,))*$F761)</f>
        <v>0</v>
      </c>
      <c r="R761" s="80">
        <f>IF(VLOOKUP($E761,$D$6:$AN$1139,3,)=0,0,(VLOOKUP($E761,$D$6:$AN$1139,R$2,)/VLOOKUP($E761,$D$6:$AN$1139,3,))*$F761)</f>
        <v>0</v>
      </c>
      <c r="S761" s="80">
        <f>IF(VLOOKUP($E761,$D$6:$AN$1139,3,)=0,0,(VLOOKUP($E761,$D$6:$AN$1139,S$2,)/VLOOKUP($E761,$D$6:$AN$1139,3,))*$F761)</f>
        <v>0</v>
      </c>
      <c r="T761" s="80">
        <f>IF(VLOOKUP($E761,$D$6:$AN$1139,3,)=0,0,(VLOOKUP($E761,$D$6:$AN$1139,T$2,)/VLOOKUP($E761,$D$6:$AN$1139,3,))*$F761)</f>
        <v>0</v>
      </c>
      <c r="U761" s="80">
        <f>IF(VLOOKUP($E761,$D$6:$AN$1139,3,)=0,0,(VLOOKUP($E761,$D$6:$AN$1139,U$2,)/VLOOKUP($E761,$D$6:$AN$1139,3,))*$F761)</f>
        <v>0</v>
      </c>
      <c r="V761" s="80">
        <f>IF(VLOOKUP($E761,$D$6:$AN$1139,3,)=0,0,(VLOOKUP($E761,$D$6:$AN$1139,V$2,)/VLOOKUP($E761,$D$6:$AN$1139,3,))*$F761)</f>
        <v>0</v>
      </c>
      <c r="W761" s="80">
        <f>IF(VLOOKUP($E761,$D$6:$AN$1139,3,)=0,0,(VLOOKUP($E761,$D$6:$AN$1139,W$2,)/VLOOKUP($E761,$D$6:$AN$1139,3,))*$F761)</f>
        <v>0</v>
      </c>
      <c r="X761" s="80">
        <f>IF(VLOOKUP($E761,$D$6:$AN$1139,3,)=0,0,(VLOOKUP($E761,$D$6:$AN$1139,X$2,)/VLOOKUP($E761,$D$6:$AN$1139,3,))*$F761)</f>
        <v>0</v>
      </c>
      <c r="Y761" s="80">
        <f>IF(VLOOKUP($E761,$D$6:$AN$1139,3,)=0,0,(VLOOKUP($E761,$D$6:$AN$1139,Y$2,)/VLOOKUP($E761,$D$6:$AN$1139,3,))*$F761)</f>
        <v>0</v>
      </c>
      <c r="Z761" s="80">
        <f>IF(VLOOKUP($E761,$D$6:$AN$1139,3,)=0,0,(VLOOKUP($E761,$D$6:$AN$1139,Z$2,)/VLOOKUP($E761,$D$6:$AN$1139,3,))*$F761)</f>
        <v>0</v>
      </c>
      <c r="AA761" s="80">
        <f t="shared" si="149"/>
        <v>0</v>
      </c>
      <c r="AB761" s="94" t="str">
        <f t="shared" si="150"/>
        <v>ok</v>
      </c>
    </row>
    <row r="762" spans="1:28" s="61" customFormat="1" hidden="1">
      <c r="B762" s="61" t="s">
        <v>1292</v>
      </c>
      <c r="D762" s="61" t="s">
        <v>887</v>
      </c>
      <c r="E762" s="61" t="s">
        <v>1275</v>
      </c>
      <c r="F762" s="80"/>
      <c r="G762" s="80">
        <f>IF(VLOOKUP($E762,$D$6:$AN$1139,3,)=0,0,(VLOOKUP($E762,$D$6:$AN$1139,G$2,)/VLOOKUP($E762,$D$6:$AN$1139,3,))*$F762)</f>
        <v>0</v>
      </c>
      <c r="H762" s="80">
        <f>IF(VLOOKUP($E762,$D$6:$AN$1139,3,)=0,0,(VLOOKUP($E762,$D$6:$AN$1139,H$2,)/VLOOKUP($E762,$D$6:$AN$1139,3,))*$F762)</f>
        <v>0</v>
      </c>
      <c r="I762" s="80">
        <f>IF(VLOOKUP($E762,$D$6:$AN$1139,3,)=0,0,(VLOOKUP($E762,$D$6:$AN$1139,I$2,)/VLOOKUP($E762,$D$6:$AN$1139,3,))*$F762)</f>
        <v>0</v>
      </c>
      <c r="J762" s="80">
        <f>IF(VLOOKUP($E762,$D$6:$AN$1139,3,)=0,0,(VLOOKUP($E762,$D$6:$AN$1139,J$2,)/VLOOKUP($E762,$D$6:$AN$1139,3,))*$F762)</f>
        <v>0</v>
      </c>
      <c r="K762" s="80">
        <f>IF(VLOOKUP($E762,$D$6:$AN$1139,3,)=0,0,(VLOOKUP($E762,$D$6:$AN$1139,K$2,)/VLOOKUP($E762,$D$6:$AN$1139,3,))*$F762)</f>
        <v>0</v>
      </c>
      <c r="L762" s="80">
        <f>IF(VLOOKUP($E762,$D$6:$AN$1139,3,)=0,0,(VLOOKUP($E762,$D$6:$AN$1139,L$2,)/VLOOKUP($E762,$D$6:$AN$1139,3,))*$F762)</f>
        <v>0</v>
      </c>
      <c r="M762" s="80">
        <f>IF(VLOOKUP($E762,$D$6:$AN$1139,3,)=0,0,(VLOOKUP($E762,$D$6:$AN$1139,M$2,)/VLOOKUP($E762,$D$6:$AN$1139,3,))*$F762)</f>
        <v>0</v>
      </c>
      <c r="N762" s="80">
        <f>IF(VLOOKUP($E762,$D$6:$AN$1139,3,)=0,0,(VLOOKUP($E762,$D$6:$AN$1139,N$2,)/VLOOKUP($E762,$D$6:$AN$1139,3,))*$F762)</f>
        <v>0</v>
      </c>
      <c r="O762" s="80">
        <f>IF(VLOOKUP($E762,$D$6:$AN$1139,3,)=0,0,(VLOOKUP($E762,$D$6:$AN$1139,O$2,)/VLOOKUP($E762,$D$6:$AN$1139,3,))*$F762)</f>
        <v>0</v>
      </c>
      <c r="P762" s="80">
        <f>IF(VLOOKUP($E762,$D$6:$AN$1139,3,)=0,0,(VLOOKUP($E762,$D$6:$AN$1139,P$2,)/VLOOKUP($E762,$D$6:$AN$1139,3,))*$F762)</f>
        <v>0</v>
      </c>
      <c r="Q762" s="80">
        <f>IF(VLOOKUP($E762,$D$6:$AN$1139,3,)=0,0,(VLOOKUP($E762,$D$6:$AN$1139,Q$2,)/VLOOKUP($E762,$D$6:$AN$1139,3,))*$F762)</f>
        <v>0</v>
      </c>
      <c r="R762" s="80">
        <f>IF(VLOOKUP($E762,$D$6:$AN$1139,3,)=0,0,(VLOOKUP($E762,$D$6:$AN$1139,R$2,)/VLOOKUP($E762,$D$6:$AN$1139,3,))*$F762)</f>
        <v>0</v>
      </c>
      <c r="S762" s="80">
        <f>IF(VLOOKUP($E762,$D$6:$AN$1139,3,)=0,0,(VLOOKUP($E762,$D$6:$AN$1139,S$2,)/VLOOKUP($E762,$D$6:$AN$1139,3,))*$F762)</f>
        <v>0</v>
      </c>
      <c r="T762" s="80">
        <f>IF(VLOOKUP($E762,$D$6:$AN$1139,3,)=0,0,(VLOOKUP($E762,$D$6:$AN$1139,T$2,)/VLOOKUP($E762,$D$6:$AN$1139,3,))*$F762)</f>
        <v>0</v>
      </c>
      <c r="U762" s="80">
        <f>IF(VLOOKUP($E762,$D$6:$AN$1139,3,)=0,0,(VLOOKUP($E762,$D$6:$AN$1139,U$2,)/VLOOKUP($E762,$D$6:$AN$1139,3,))*$F762)</f>
        <v>0</v>
      </c>
      <c r="V762" s="80">
        <f>IF(VLOOKUP($E762,$D$6:$AN$1139,3,)=0,0,(VLOOKUP($E762,$D$6:$AN$1139,V$2,)/VLOOKUP($E762,$D$6:$AN$1139,3,))*$F762)</f>
        <v>0</v>
      </c>
      <c r="W762" s="80">
        <f>IF(VLOOKUP($E762,$D$6:$AN$1139,3,)=0,0,(VLOOKUP($E762,$D$6:$AN$1139,W$2,)/VLOOKUP($E762,$D$6:$AN$1139,3,))*$F762)</f>
        <v>0</v>
      </c>
      <c r="X762" s="80">
        <f>IF(VLOOKUP($E762,$D$6:$AN$1139,3,)=0,0,(VLOOKUP($E762,$D$6:$AN$1139,X$2,)/VLOOKUP($E762,$D$6:$AN$1139,3,))*$F762)</f>
        <v>0</v>
      </c>
      <c r="Y762" s="80">
        <f>IF(VLOOKUP($E762,$D$6:$AN$1139,3,)=0,0,(VLOOKUP($E762,$D$6:$AN$1139,Y$2,)/VLOOKUP($E762,$D$6:$AN$1139,3,))*$F762)</f>
        <v>0</v>
      </c>
      <c r="Z762" s="80">
        <f>IF(VLOOKUP($E762,$D$6:$AN$1139,3,)=0,0,(VLOOKUP($E762,$D$6:$AN$1139,Z$2,)/VLOOKUP($E762,$D$6:$AN$1139,3,))*$F762)</f>
        <v>0</v>
      </c>
      <c r="AA762" s="80">
        <f t="shared" si="149"/>
        <v>0</v>
      </c>
      <c r="AB762" s="94" t="str">
        <f t="shared" si="150"/>
        <v>ok</v>
      </c>
    </row>
    <row r="763" spans="1:28" s="61" customFormat="1" hidden="1">
      <c r="B763" s="61" t="s">
        <v>1333</v>
      </c>
      <c r="E763" s="61" t="s">
        <v>1275</v>
      </c>
      <c r="F763" s="80"/>
      <c r="G763" s="80">
        <f>IF(VLOOKUP($E763,$D$6:$AN$1139,3,)=0,0,(VLOOKUP($E763,$D$6:$AN$1139,G$2,)/VLOOKUP($E763,$D$6:$AN$1139,3,))*$F763)</f>
        <v>0</v>
      </c>
      <c r="H763" s="80">
        <f>IF(VLOOKUP($E763,$D$6:$AN$1139,3,)=0,0,(VLOOKUP($E763,$D$6:$AN$1139,H$2,)/VLOOKUP($E763,$D$6:$AN$1139,3,))*$F763)</f>
        <v>0</v>
      </c>
      <c r="I763" s="80">
        <f>IF(VLOOKUP($E763,$D$6:$AN$1139,3,)=0,0,(VLOOKUP($E763,$D$6:$AN$1139,I$2,)/VLOOKUP($E763,$D$6:$AN$1139,3,))*$F763)</f>
        <v>0</v>
      </c>
      <c r="J763" s="80">
        <f>IF(VLOOKUP($E763,$D$6:$AN$1139,3,)=0,0,(VLOOKUP($E763,$D$6:$AN$1139,J$2,)/VLOOKUP($E763,$D$6:$AN$1139,3,))*$F763)</f>
        <v>0</v>
      </c>
      <c r="K763" s="80">
        <f>IF(VLOOKUP($E763,$D$6:$AN$1139,3,)=0,0,(VLOOKUP($E763,$D$6:$AN$1139,K$2,)/VLOOKUP($E763,$D$6:$AN$1139,3,))*$F763)</f>
        <v>0</v>
      </c>
      <c r="L763" s="80">
        <f>IF(VLOOKUP($E763,$D$6:$AN$1139,3,)=0,0,(VLOOKUP($E763,$D$6:$AN$1139,L$2,)/VLOOKUP($E763,$D$6:$AN$1139,3,))*$F763)</f>
        <v>0</v>
      </c>
      <c r="M763" s="80">
        <f>IF(VLOOKUP($E763,$D$6:$AN$1139,3,)=0,0,(VLOOKUP($E763,$D$6:$AN$1139,M$2,)/VLOOKUP($E763,$D$6:$AN$1139,3,))*$F763)</f>
        <v>0</v>
      </c>
      <c r="N763" s="80">
        <f>IF(VLOOKUP($E763,$D$6:$AN$1139,3,)=0,0,(VLOOKUP($E763,$D$6:$AN$1139,N$2,)/VLOOKUP($E763,$D$6:$AN$1139,3,))*$F763)</f>
        <v>0</v>
      </c>
      <c r="O763" s="80">
        <f>IF(VLOOKUP($E763,$D$6:$AN$1139,3,)=0,0,(VLOOKUP($E763,$D$6:$AN$1139,O$2,)/VLOOKUP($E763,$D$6:$AN$1139,3,))*$F763)</f>
        <v>0</v>
      </c>
      <c r="P763" s="80">
        <f>IF(VLOOKUP($E763,$D$6:$AN$1139,3,)=0,0,(VLOOKUP($E763,$D$6:$AN$1139,P$2,)/VLOOKUP($E763,$D$6:$AN$1139,3,))*$F763)</f>
        <v>0</v>
      </c>
      <c r="Q763" s="80">
        <f>IF(VLOOKUP($E763,$D$6:$AN$1139,3,)=0,0,(VLOOKUP($E763,$D$6:$AN$1139,Q$2,)/VLOOKUP($E763,$D$6:$AN$1139,3,))*$F763)</f>
        <v>0</v>
      </c>
      <c r="R763" s="80">
        <f>IF(VLOOKUP($E763,$D$6:$AN$1139,3,)=0,0,(VLOOKUP($E763,$D$6:$AN$1139,R$2,)/VLOOKUP($E763,$D$6:$AN$1139,3,))*$F763)</f>
        <v>0</v>
      </c>
      <c r="S763" s="80">
        <f>IF(VLOOKUP($E763,$D$6:$AN$1139,3,)=0,0,(VLOOKUP($E763,$D$6:$AN$1139,S$2,)/VLOOKUP($E763,$D$6:$AN$1139,3,))*$F763)</f>
        <v>0</v>
      </c>
      <c r="T763" s="80">
        <f>IF(VLOOKUP($E763,$D$6:$AN$1139,3,)=0,0,(VLOOKUP($E763,$D$6:$AN$1139,T$2,)/VLOOKUP($E763,$D$6:$AN$1139,3,))*$F763)</f>
        <v>0</v>
      </c>
      <c r="U763" s="80">
        <f>IF(VLOOKUP($E763,$D$6:$AN$1139,3,)=0,0,(VLOOKUP($E763,$D$6:$AN$1139,U$2,)/VLOOKUP($E763,$D$6:$AN$1139,3,))*$F763)</f>
        <v>0</v>
      </c>
      <c r="V763" s="80">
        <f>IF(VLOOKUP($E763,$D$6:$AN$1139,3,)=0,0,(VLOOKUP($E763,$D$6:$AN$1139,V$2,)/VLOOKUP($E763,$D$6:$AN$1139,3,))*$F763)</f>
        <v>0</v>
      </c>
      <c r="W763" s="80">
        <f>IF(VLOOKUP($E763,$D$6:$AN$1139,3,)=0,0,(VLOOKUP($E763,$D$6:$AN$1139,W$2,)/VLOOKUP($E763,$D$6:$AN$1139,3,))*$F763)</f>
        <v>0</v>
      </c>
      <c r="X763" s="80">
        <f>IF(VLOOKUP($E763,$D$6:$AN$1139,3,)=0,0,(VLOOKUP($E763,$D$6:$AN$1139,X$2,)/VLOOKUP($E763,$D$6:$AN$1139,3,))*$F763)</f>
        <v>0</v>
      </c>
      <c r="Y763" s="80">
        <f>IF(VLOOKUP($E763,$D$6:$AN$1139,3,)=0,0,(VLOOKUP($E763,$D$6:$AN$1139,Y$2,)/VLOOKUP($E763,$D$6:$AN$1139,3,))*$F763)</f>
        <v>0</v>
      </c>
      <c r="Z763" s="80">
        <f>IF(VLOOKUP($E763,$D$6:$AN$1139,3,)=0,0,(VLOOKUP($E763,$D$6:$AN$1139,Z$2,)/VLOOKUP($E763,$D$6:$AN$1139,3,))*$F763)</f>
        <v>0</v>
      </c>
      <c r="AA763" s="80">
        <f>SUM(G763:Z763)</f>
        <v>0</v>
      </c>
      <c r="AB763" s="94" t="str">
        <f>IF(ABS(F763-AA763)&lt;0.01,"ok","err")</f>
        <v>ok</v>
      </c>
    </row>
    <row r="764" spans="1:28" s="61" customFormat="1" hidden="1">
      <c r="B764" s="61" t="s">
        <v>1293</v>
      </c>
      <c r="E764" s="61" t="s">
        <v>701</v>
      </c>
      <c r="F764" s="80">
        <v>0</v>
      </c>
      <c r="G764" s="80">
        <f>IF(VLOOKUP($E764,$D$6:$AN$1139,3,)=0,0,(VLOOKUP($E764,$D$6:$AN$1139,G$2,)/VLOOKUP($E764,$D$6:$AN$1139,3,))*$F764)</f>
        <v>0</v>
      </c>
      <c r="H764" s="80">
        <f>IF(VLOOKUP($E764,$D$6:$AN$1139,3,)=0,0,(VLOOKUP($E764,$D$6:$AN$1139,H$2,)/VLOOKUP($E764,$D$6:$AN$1139,3,))*$F764)</f>
        <v>0</v>
      </c>
      <c r="I764" s="80">
        <f>IF(VLOOKUP($E764,$D$6:$AN$1139,3,)=0,0,(VLOOKUP($E764,$D$6:$AN$1139,I$2,)/VLOOKUP($E764,$D$6:$AN$1139,3,))*$F764)</f>
        <v>0</v>
      </c>
      <c r="J764" s="80">
        <f>IF(VLOOKUP($E764,$D$6:$AN$1139,3,)=0,0,(VLOOKUP($E764,$D$6:$AN$1139,J$2,)/VLOOKUP($E764,$D$6:$AN$1139,3,))*$F764)</f>
        <v>0</v>
      </c>
      <c r="K764" s="80">
        <f>IF(VLOOKUP($E764,$D$6:$AN$1139,3,)=0,0,(VLOOKUP($E764,$D$6:$AN$1139,K$2,)/VLOOKUP($E764,$D$6:$AN$1139,3,))*$F764)</f>
        <v>0</v>
      </c>
      <c r="L764" s="80">
        <f>IF(VLOOKUP($E764,$D$6:$AN$1139,3,)=0,0,(VLOOKUP($E764,$D$6:$AN$1139,L$2,)/VLOOKUP($E764,$D$6:$AN$1139,3,))*$F764)</f>
        <v>0</v>
      </c>
      <c r="M764" s="80">
        <f>IF(VLOOKUP($E764,$D$6:$AN$1139,3,)=0,0,(VLOOKUP($E764,$D$6:$AN$1139,M$2,)/VLOOKUP($E764,$D$6:$AN$1139,3,))*$F764)</f>
        <v>0</v>
      </c>
      <c r="N764" s="80">
        <f>IF(VLOOKUP($E764,$D$6:$AN$1139,3,)=0,0,(VLOOKUP($E764,$D$6:$AN$1139,N$2,)/VLOOKUP($E764,$D$6:$AN$1139,3,))*$F764)</f>
        <v>0</v>
      </c>
      <c r="O764" s="80">
        <f>IF(VLOOKUP($E764,$D$6:$AN$1139,3,)=0,0,(VLOOKUP($E764,$D$6:$AN$1139,O$2,)/VLOOKUP($E764,$D$6:$AN$1139,3,))*$F764)</f>
        <v>0</v>
      </c>
      <c r="P764" s="80">
        <f>IF(VLOOKUP($E764,$D$6:$AN$1139,3,)=0,0,(VLOOKUP($E764,$D$6:$AN$1139,P$2,)/VLOOKUP($E764,$D$6:$AN$1139,3,))*$F764)</f>
        <v>0</v>
      </c>
      <c r="Q764" s="80">
        <f>IF(VLOOKUP($E764,$D$6:$AN$1139,3,)=0,0,(VLOOKUP($E764,$D$6:$AN$1139,Q$2,)/VLOOKUP($E764,$D$6:$AN$1139,3,))*$F764)</f>
        <v>0</v>
      </c>
      <c r="R764" s="80">
        <f>IF(VLOOKUP($E764,$D$6:$AN$1139,3,)=0,0,(VLOOKUP($E764,$D$6:$AN$1139,R$2,)/VLOOKUP($E764,$D$6:$AN$1139,3,))*$F764)</f>
        <v>0</v>
      </c>
      <c r="S764" s="80">
        <f>IF(VLOOKUP($E764,$D$6:$AN$1139,3,)=0,0,(VLOOKUP($E764,$D$6:$AN$1139,S$2,)/VLOOKUP($E764,$D$6:$AN$1139,3,))*$F764)</f>
        <v>0</v>
      </c>
      <c r="T764" s="80">
        <f>IF(VLOOKUP($E764,$D$6:$AN$1139,3,)=0,0,(VLOOKUP($E764,$D$6:$AN$1139,T$2,)/VLOOKUP($E764,$D$6:$AN$1139,3,))*$F764)</f>
        <v>0</v>
      </c>
      <c r="U764" s="80">
        <f>IF(VLOOKUP($E764,$D$6:$AN$1139,3,)=0,0,(VLOOKUP($E764,$D$6:$AN$1139,U$2,)/VLOOKUP($E764,$D$6:$AN$1139,3,))*$F764)</f>
        <v>0</v>
      </c>
      <c r="V764" s="80">
        <f>IF(VLOOKUP($E764,$D$6:$AN$1139,3,)=0,0,(VLOOKUP($E764,$D$6:$AN$1139,V$2,)/VLOOKUP($E764,$D$6:$AN$1139,3,))*$F764)</f>
        <v>0</v>
      </c>
      <c r="W764" s="80">
        <f>IF(VLOOKUP($E764,$D$6:$AN$1139,3,)=0,0,(VLOOKUP($E764,$D$6:$AN$1139,W$2,)/VLOOKUP($E764,$D$6:$AN$1139,3,))*$F764)</f>
        <v>0</v>
      </c>
      <c r="X764" s="80">
        <f>IF(VLOOKUP($E764,$D$6:$AN$1139,3,)=0,0,(VLOOKUP($E764,$D$6:$AN$1139,X$2,)/VLOOKUP($E764,$D$6:$AN$1139,3,))*$F764)</f>
        <v>0</v>
      </c>
      <c r="Y764" s="80">
        <f>IF(VLOOKUP($E764,$D$6:$AN$1139,3,)=0,0,(VLOOKUP($E764,$D$6:$AN$1139,Y$2,)/VLOOKUP($E764,$D$6:$AN$1139,3,))*$F764)</f>
        <v>0</v>
      </c>
      <c r="Z764" s="80">
        <f>IF(VLOOKUP($E764,$D$6:$AN$1139,3,)=0,0,(VLOOKUP($E764,$D$6:$AN$1139,Z$2,)/VLOOKUP($E764,$D$6:$AN$1139,3,))*$F764)</f>
        <v>0</v>
      </c>
      <c r="AA764" s="80">
        <f t="shared" si="149"/>
        <v>0</v>
      </c>
      <c r="AB764" s="94" t="str">
        <f t="shared" si="150"/>
        <v>ok</v>
      </c>
    </row>
    <row r="765" spans="1:28" s="61" customFormat="1" hidden="1">
      <c r="B765" s="61" t="s">
        <v>852</v>
      </c>
      <c r="D765" s="61" t="s">
        <v>888</v>
      </c>
      <c r="E765" s="61" t="s">
        <v>1276</v>
      </c>
      <c r="F765" s="80"/>
      <c r="G765" s="80">
        <f>IF(VLOOKUP($E765,$D$6:$AN$1139,3,)=0,0,(VLOOKUP($E765,$D$6:$AN$1139,G$2,)/VLOOKUP($E765,$D$6:$AN$1139,3,))*$F765)</f>
        <v>0</v>
      </c>
      <c r="H765" s="80">
        <f>IF(VLOOKUP($E765,$D$6:$AN$1139,3,)=0,0,(VLOOKUP($E765,$D$6:$AN$1139,H$2,)/VLOOKUP($E765,$D$6:$AN$1139,3,))*$F765)</f>
        <v>0</v>
      </c>
      <c r="I765" s="80">
        <f>IF(VLOOKUP($E765,$D$6:$AN$1139,3,)=0,0,(VLOOKUP($E765,$D$6:$AN$1139,I$2,)/VLOOKUP($E765,$D$6:$AN$1139,3,))*$F765)</f>
        <v>0</v>
      </c>
      <c r="J765" s="80">
        <f>IF(VLOOKUP($E765,$D$6:$AN$1139,3,)=0,0,(VLOOKUP($E765,$D$6:$AN$1139,J$2,)/VLOOKUP($E765,$D$6:$AN$1139,3,))*$F765)</f>
        <v>0</v>
      </c>
      <c r="K765" s="80">
        <f>IF(VLOOKUP($E765,$D$6:$AN$1139,3,)=0,0,(VLOOKUP($E765,$D$6:$AN$1139,K$2,)/VLOOKUP($E765,$D$6:$AN$1139,3,))*$F765)</f>
        <v>0</v>
      </c>
      <c r="L765" s="80">
        <f>IF(VLOOKUP($E765,$D$6:$AN$1139,3,)=0,0,(VLOOKUP($E765,$D$6:$AN$1139,L$2,)/VLOOKUP($E765,$D$6:$AN$1139,3,))*$F765)</f>
        <v>0</v>
      </c>
      <c r="M765" s="80">
        <f>IF(VLOOKUP($E765,$D$6:$AN$1139,3,)=0,0,(VLOOKUP($E765,$D$6:$AN$1139,M$2,)/VLOOKUP($E765,$D$6:$AN$1139,3,))*$F765)</f>
        <v>0</v>
      </c>
      <c r="N765" s="80">
        <f>IF(VLOOKUP($E765,$D$6:$AN$1139,3,)=0,0,(VLOOKUP($E765,$D$6:$AN$1139,N$2,)/VLOOKUP($E765,$D$6:$AN$1139,3,))*$F765)</f>
        <v>0</v>
      </c>
      <c r="O765" s="80">
        <f>IF(VLOOKUP($E765,$D$6:$AN$1139,3,)=0,0,(VLOOKUP($E765,$D$6:$AN$1139,O$2,)/VLOOKUP($E765,$D$6:$AN$1139,3,))*$F765)</f>
        <v>0</v>
      </c>
      <c r="P765" s="80">
        <f>IF(VLOOKUP($E765,$D$6:$AN$1139,3,)=0,0,(VLOOKUP($E765,$D$6:$AN$1139,P$2,)/VLOOKUP($E765,$D$6:$AN$1139,3,))*$F765)</f>
        <v>0</v>
      </c>
      <c r="Q765" s="80">
        <f>IF(VLOOKUP($E765,$D$6:$AN$1139,3,)=0,0,(VLOOKUP($E765,$D$6:$AN$1139,Q$2,)/VLOOKUP($E765,$D$6:$AN$1139,3,))*$F765)</f>
        <v>0</v>
      </c>
      <c r="R765" s="80">
        <f>IF(VLOOKUP($E765,$D$6:$AN$1139,3,)=0,0,(VLOOKUP($E765,$D$6:$AN$1139,R$2,)/VLOOKUP($E765,$D$6:$AN$1139,3,))*$F765)</f>
        <v>0</v>
      </c>
      <c r="S765" s="80">
        <f>IF(VLOOKUP($E765,$D$6:$AN$1139,3,)=0,0,(VLOOKUP($E765,$D$6:$AN$1139,S$2,)/VLOOKUP($E765,$D$6:$AN$1139,3,))*$F765)</f>
        <v>0</v>
      </c>
      <c r="T765" s="80">
        <f>IF(VLOOKUP($E765,$D$6:$AN$1139,3,)=0,0,(VLOOKUP($E765,$D$6:$AN$1139,T$2,)/VLOOKUP($E765,$D$6:$AN$1139,3,))*$F765)</f>
        <v>0</v>
      </c>
      <c r="U765" s="80">
        <f>IF(VLOOKUP($E765,$D$6:$AN$1139,3,)=0,0,(VLOOKUP($E765,$D$6:$AN$1139,U$2,)/VLOOKUP($E765,$D$6:$AN$1139,3,))*$F765)</f>
        <v>0</v>
      </c>
      <c r="V765" s="80">
        <f>IF(VLOOKUP($E765,$D$6:$AN$1139,3,)=0,0,(VLOOKUP($E765,$D$6:$AN$1139,V$2,)/VLOOKUP($E765,$D$6:$AN$1139,3,))*$F765)</f>
        <v>0</v>
      </c>
      <c r="W765" s="80">
        <f>IF(VLOOKUP($E765,$D$6:$AN$1139,3,)=0,0,(VLOOKUP($E765,$D$6:$AN$1139,W$2,)/VLOOKUP($E765,$D$6:$AN$1139,3,))*$F765)</f>
        <v>0</v>
      </c>
      <c r="X765" s="80">
        <f>IF(VLOOKUP($E765,$D$6:$AN$1139,3,)=0,0,(VLOOKUP($E765,$D$6:$AN$1139,X$2,)/VLOOKUP($E765,$D$6:$AN$1139,3,))*$F765)</f>
        <v>0</v>
      </c>
      <c r="Y765" s="80">
        <f>IF(VLOOKUP($E765,$D$6:$AN$1139,3,)=0,0,(VLOOKUP($E765,$D$6:$AN$1139,Y$2,)/VLOOKUP($E765,$D$6:$AN$1139,3,))*$F765)</f>
        <v>0</v>
      </c>
      <c r="Z765" s="80">
        <f>IF(VLOOKUP($E765,$D$6:$AN$1139,3,)=0,0,(VLOOKUP($E765,$D$6:$AN$1139,Z$2,)/VLOOKUP($E765,$D$6:$AN$1139,3,))*$F765)</f>
        <v>0</v>
      </c>
      <c r="AA765" s="80">
        <f t="shared" si="149"/>
        <v>0</v>
      </c>
      <c r="AB765" s="94" t="str">
        <f t="shared" si="150"/>
        <v>ok</v>
      </c>
    </row>
    <row r="766" spans="1:28" s="61" customFormat="1">
      <c r="B766" s="61" t="s">
        <v>1294</v>
      </c>
      <c r="E766" s="61" t="s">
        <v>701</v>
      </c>
      <c r="F766" s="80">
        <v>-8932269</v>
      </c>
      <c r="G766" s="80">
        <f>IF(VLOOKUP($E766,$D$6:$AN$1139,3,)=0,0,(VLOOKUP($E766,$D$6:$AN$1139,G$2,)/VLOOKUP($E766,$D$6:$AN$1139,3,))*$F766)</f>
        <v>-3166102.422668729</v>
      </c>
      <c r="H766" s="80">
        <f>IF(VLOOKUP($E766,$D$6:$AN$1139,3,)=0,0,(VLOOKUP($E766,$D$6:$AN$1139,H$2,)/VLOOKUP($E766,$D$6:$AN$1139,3,))*$F766)</f>
        <v>-1077975.490627595</v>
      </c>
      <c r="I766" s="80">
        <f>IF(VLOOKUP($E766,$D$6:$AN$1139,3,)=0,0,(VLOOKUP($E766,$D$6:$AN$1139,I$2,)/VLOOKUP($E766,$D$6:$AN$1139,3,))*$F766)</f>
        <v>0</v>
      </c>
      <c r="J766" s="80">
        <f>IF(VLOOKUP($E766,$D$6:$AN$1139,3,)=0,0,(VLOOKUP($E766,$D$6:$AN$1139,J$2,)/VLOOKUP($E766,$D$6:$AN$1139,3,))*$F766)</f>
        <v>-121785.7432997935</v>
      </c>
      <c r="K766" s="80">
        <f>IF(VLOOKUP($E766,$D$6:$AN$1139,3,)=0,0,(VLOOKUP($E766,$D$6:$AN$1139,K$2,)/VLOOKUP($E766,$D$6:$AN$1139,3,))*$F766)</f>
        <v>-1473810.0382332131</v>
      </c>
      <c r="L766" s="80">
        <f>IF(VLOOKUP($E766,$D$6:$AN$1139,3,)=0,0,(VLOOKUP($E766,$D$6:$AN$1139,L$2,)/VLOOKUP($E766,$D$6:$AN$1139,3,))*$F766)</f>
        <v>0</v>
      </c>
      <c r="M766" s="80">
        <f>IF(VLOOKUP($E766,$D$6:$AN$1139,3,)=0,0,(VLOOKUP($E766,$D$6:$AN$1139,M$2,)/VLOOKUP($E766,$D$6:$AN$1139,3,))*$F766)</f>
        <v>0</v>
      </c>
      <c r="N766" s="80">
        <f>IF(VLOOKUP($E766,$D$6:$AN$1139,3,)=0,0,(VLOOKUP($E766,$D$6:$AN$1139,N$2,)/VLOOKUP($E766,$D$6:$AN$1139,3,))*$F766)</f>
        <v>-1498376.7024098665</v>
      </c>
      <c r="O766" s="80">
        <f>IF(VLOOKUP($E766,$D$6:$AN$1139,3,)=0,0,(VLOOKUP($E766,$D$6:$AN$1139,O$2,)/VLOOKUP($E766,$D$6:$AN$1139,3,))*$F766)</f>
        <v>-766536.05660253239</v>
      </c>
      <c r="P766" s="80">
        <f>IF(VLOOKUP($E766,$D$6:$AN$1139,3,)=0,0,(VLOOKUP($E766,$D$6:$AN$1139,P$2,)/VLOOKUP($E766,$D$6:$AN$1139,3,))*$F766)</f>
        <v>-626615.10170211038</v>
      </c>
      <c r="Q766" s="80">
        <f>IF(VLOOKUP($E766,$D$6:$AN$1139,3,)=0,0,(VLOOKUP($E766,$D$6:$AN$1139,Q$2,)/VLOOKUP($E766,$D$6:$AN$1139,3,))*$F766)</f>
        <v>-76746.105462886946</v>
      </c>
      <c r="R766" s="80">
        <f>IF(VLOOKUP($E766,$D$6:$AN$1139,3,)=0,0,(VLOOKUP($E766,$D$6:$AN$1139,R$2,)/VLOOKUP($E766,$D$6:$AN$1139,3,))*$F766)</f>
        <v>-41139.259876109056</v>
      </c>
      <c r="S766" s="80">
        <f>IF(VLOOKUP($E766,$D$6:$AN$1139,3,)=0,0,(VLOOKUP($E766,$D$6:$AN$1139,S$2,)/VLOOKUP($E766,$D$6:$AN$1139,3,))*$F766)</f>
        <v>-83182.079117164307</v>
      </c>
      <c r="T766" s="80">
        <f>IF(VLOOKUP($E766,$D$6:$AN$1139,3,)=0,0,(VLOOKUP($E766,$D$6:$AN$1139,T$2,)/VLOOKUP($E766,$D$6:$AN$1139,3,))*$F766)</f>
        <v>0</v>
      </c>
      <c r="U766" s="80">
        <f>IF(VLOOKUP($E766,$D$6:$AN$1139,3,)=0,0,(VLOOKUP($E766,$D$6:$AN$1139,U$2,)/VLOOKUP($E766,$D$6:$AN$1139,3,))*$F766)</f>
        <v>0</v>
      </c>
      <c r="V766" s="80">
        <f>IF(VLOOKUP($E766,$D$6:$AN$1139,3,)=0,0,(VLOOKUP($E766,$D$6:$AN$1139,V$2,)/VLOOKUP($E766,$D$6:$AN$1139,3,))*$F766)</f>
        <v>0</v>
      </c>
      <c r="W766" s="80">
        <f>IF(VLOOKUP($E766,$D$6:$AN$1139,3,)=0,0,(VLOOKUP($E766,$D$6:$AN$1139,W$2,)/VLOOKUP($E766,$D$6:$AN$1139,3,))*$F766)</f>
        <v>0</v>
      </c>
      <c r="X766" s="80">
        <f>IF(VLOOKUP($E766,$D$6:$AN$1139,3,)=0,0,(VLOOKUP($E766,$D$6:$AN$1139,X$2,)/VLOOKUP($E766,$D$6:$AN$1139,3,))*$F766)</f>
        <v>0</v>
      </c>
      <c r="Y766" s="80">
        <f>IF(VLOOKUP($E766,$D$6:$AN$1139,3,)=0,0,(VLOOKUP($E766,$D$6:$AN$1139,Y$2,)/VLOOKUP($E766,$D$6:$AN$1139,3,))*$F766)</f>
        <v>0</v>
      </c>
      <c r="Z766" s="80">
        <f>IF(VLOOKUP($E766,$D$6:$AN$1139,3,)=0,0,(VLOOKUP($E766,$D$6:$AN$1139,Z$2,)/VLOOKUP($E766,$D$6:$AN$1139,3,))*$F766)</f>
        <v>0</v>
      </c>
      <c r="AA766" s="80">
        <f t="shared" si="149"/>
        <v>-8932269</v>
      </c>
      <c r="AB766" s="94" t="str">
        <f t="shared" si="150"/>
        <v>ok</v>
      </c>
    </row>
    <row r="767" spans="1:28" s="61" customFormat="1" hidden="1">
      <c r="B767" s="61" t="s">
        <v>1334</v>
      </c>
      <c r="E767" s="61" t="s">
        <v>866</v>
      </c>
      <c r="F767" s="80"/>
      <c r="G767" s="80">
        <f>IF(VLOOKUP($E767,$D$6:$AN$1139,3,)=0,0,(VLOOKUP($E767,$D$6:$AN$1139,G$2,)/VLOOKUP($E767,$D$6:$AN$1139,3,))*$F767)</f>
        <v>0</v>
      </c>
      <c r="H767" s="80">
        <f>IF(VLOOKUP($E767,$D$6:$AN$1139,3,)=0,0,(VLOOKUP($E767,$D$6:$AN$1139,H$2,)/VLOOKUP($E767,$D$6:$AN$1139,3,))*$F767)</f>
        <v>0</v>
      </c>
      <c r="I767" s="80">
        <f>IF(VLOOKUP($E767,$D$6:$AN$1139,3,)=0,0,(VLOOKUP($E767,$D$6:$AN$1139,I$2,)/VLOOKUP($E767,$D$6:$AN$1139,3,))*$F767)</f>
        <v>0</v>
      </c>
      <c r="J767" s="80">
        <f>IF(VLOOKUP($E767,$D$6:$AN$1139,3,)=0,0,(VLOOKUP($E767,$D$6:$AN$1139,J$2,)/VLOOKUP($E767,$D$6:$AN$1139,3,))*$F767)</f>
        <v>0</v>
      </c>
      <c r="K767" s="80">
        <f>IF(VLOOKUP($E767,$D$6:$AN$1139,3,)=0,0,(VLOOKUP($E767,$D$6:$AN$1139,K$2,)/VLOOKUP($E767,$D$6:$AN$1139,3,))*$F767)</f>
        <v>0</v>
      </c>
      <c r="L767" s="80">
        <f>IF(VLOOKUP($E767,$D$6:$AN$1139,3,)=0,0,(VLOOKUP($E767,$D$6:$AN$1139,L$2,)/VLOOKUP($E767,$D$6:$AN$1139,3,))*$F767)</f>
        <v>0</v>
      </c>
      <c r="M767" s="80">
        <f>IF(VLOOKUP($E767,$D$6:$AN$1139,3,)=0,0,(VLOOKUP($E767,$D$6:$AN$1139,M$2,)/VLOOKUP($E767,$D$6:$AN$1139,3,))*$F767)</f>
        <v>0</v>
      </c>
      <c r="N767" s="80">
        <f>IF(VLOOKUP($E767,$D$6:$AN$1139,3,)=0,0,(VLOOKUP($E767,$D$6:$AN$1139,N$2,)/VLOOKUP($E767,$D$6:$AN$1139,3,))*$F767)</f>
        <v>0</v>
      </c>
      <c r="O767" s="80">
        <f>IF(VLOOKUP($E767,$D$6:$AN$1139,3,)=0,0,(VLOOKUP($E767,$D$6:$AN$1139,O$2,)/VLOOKUP($E767,$D$6:$AN$1139,3,))*$F767)</f>
        <v>0</v>
      </c>
      <c r="P767" s="80">
        <f>IF(VLOOKUP($E767,$D$6:$AN$1139,3,)=0,0,(VLOOKUP($E767,$D$6:$AN$1139,P$2,)/VLOOKUP($E767,$D$6:$AN$1139,3,))*$F767)</f>
        <v>0</v>
      </c>
      <c r="Q767" s="80">
        <f>IF(VLOOKUP($E767,$D$6:$AN$1139,3,)=0,0,(VLOOKUP($E767,$D$6:$AN$1139,Q$2,)/VLOOKUP($E767,$D$6:$AN$1139,3,))*$F767)</f>
        <v>0</v>
      </c>
      <c r="R767" s="80">
        <f>IF(VLOOKUP($E767,$D$6:$AN$1139,3,)=0,0,(VLOOKUP($E767,$D$6:$AN$1139,R$2,)/VLOOKUP($E767,$D$6:$AN$1139,3,))*$F767)</f>
        <v>0</v>
      </c>
      <c r="S767" s="80">
        <f>IF(VLOOKUP($E767,$D$6:$AN$1139,3,)=0,0,(VLOOKUP($E767,$D$6:$AN$1139,S$2,)/VLOOKUP($E767,$D$6:$AN$1139,3,))*$F767)</f>
        <v>0</v>
      </c>
      <c r="T767" s="80">
        <f>IF(VLOOKUP($E767,$D$6:$AN$1139,3,)=0,0,(VLOOKUP($E767,$D$6:$AN$1139,T$2,)/VLOOKUP($E767,$D$6:$AN$1139,3,))*$F767)</f>
        <v>0</v>
      </c>
      <c r="U767" s="80">
        <f>IF(VLOOKUP($E767,$D$6:$AN$1139,3,)=0,0,(VLOOKUP($E767,$D$6:$AN$1139,U$2,)/VLOOKUP($E767,$D$6:$AN$1139,3,))*$F767)</f>
        <v>0</v>
      </c>
      <c r="V767" s="80">
        <f>IF(VLOOKUP($E767,$D$6:$AN$1139,3,)=0,0,(VLOOKUP($E767,$D$6:$AN$1139,V$2,)/VLOOKUP($E767,$D$6:$AN$1139,3,))*$F767)</f>
        <v>0</v>
      </c>
      <c r="W767" s="80">
        <f>IF(VLOOKUP($E767,$D$6:$AN$1139,3,)=0,0,(VLOOKUP($E767,$D$6:$AN$1139,W$2,)/VLOOKUP($E767,$D$6:$AN$1139,3,))*$F767)</f>
        <v>0</v>
      </c>
      <c r="X767" s="80">
        <f>IF(VLOOKUP($E767,$D$6:$AN$1139,3,)=0,0,(VLOOKUP($E767,$D$6:$AN$1139,X$2,)/VLOOKUP($E767,$D$6:$AN$1139,3,))*$F767)</f>
        <v>0</v>
      </c>
      <c r="Y767" s="80">
        <f>IF(VLOOKUP($E767,$D$6:$AN$1139,3,)=0,0,(VLOOKUP($E767,$D$6:$AN$1139,Y$2,)/VLOOKUP($E767,$D$6:$AN$1139,3,))*$F767)</f>
        <v>0</v>
      </c>
      <c r="Z767" s="80">
        <f>IF(VLOOKUP($E767,$D$6:$AN$1139,3,)=0,0,(VLOOKUP($E767,$D$6:$AN$1139,Z$2,)/VLOOKUP($E767,$D$6:$AN$1139,3,))*$F767)</f>
        <v>0</v>
      </c>
      <c r="AA767" s="80">
        <f>SUM(G767:Z767)</f>
        <v>0</v>
      </c>
      <c r="AB767" s="94" t="str">
        <f>IF(ABS(F767-AA767)&lt;0.01,"ok","err")</f>
        <v>ok</v>
      </c>
    </row>
    <row r="768" spans="1:28" s="61" customFormat="1" hidden="1">
      <c r="B768" s="61" t="s">
        <v>1291</v>
      </c>
      <c r="E768" s="61" t="s">
        <v>952</v>
      </c>
      <c r="F768" s="80"/>
      <c r="G768" s="80">
        <f>IF(VLOOKUP($E768,$D$6:$AN$1139,3,)=0,0,(VLOOKUP($E768,$D$6:$AN$1139,G$2,)/VLOOKUP($E768,$D$6:$AN$1139,3,))*$F768)</f>
        <v>0</v>
      </c>
      <c r="H768" s="80">
        <f>IF(VLOOKUP($E768,$D$6:$AN$1139,3,)=0,0,(VLOOKUP($E768,$D$6:$AN$1139,H$2,)/VLOOKUP($E768,$D$6:$AN$1139,3,))*$F768)</f>
        <v>0</v>
      </c>
      <c r="I768" s="80">
        <f>IF(VLOOKUP($E768,$D$6:$AN$1139,3,)=0,0,(VLOOKUP($E768,$D$6:$AN$1139,I$2,)/VLOOKUP($E768,$D$6:$AN$1139,3,))*$F768)</f>
        <v>0</v>
      </c>
      <c r="J768" s="80">
        <f>IF(VLOOKUP($E768,$D$6:$AN$1139,3,)=0,0,(VLOOKUP($E768,$D$6:$AN$1139,J$2,)/VLOOKUP($E768,$D$6:$AN$1139,3,))*$F768)</f>
        <v>0</v>
      </c>
      <c r="K768" s="80">
        <f>IF(VLOOKUP($E768,$D$6:$AN$1139,3,)=0,0,(VLOOKUP($E768,$D$6:$AN$1139,K$2,)/VLOOKUP($E768,$D$6:$AN$1139,3,))*$F768)</f>
        <v>0</v>
      </c>
      <c r="L768" s="80">
        <f>IF(VLOOKUP($E768,$D$6:$AN$1139,3,)=0,0,(VLOOKUP($E768,$D$6:$AN$1139,L$2,)/VLOOKUP($E768,$D$6:$AN$1139,3,))*$F768)</f>
        <v>0</v>
      </c>
      <c r="M768" s="80">
        <f>IF(VLOOKUP($E768,$D$6:$AN$1139,3,)=0,0,(VLOOKUP($E768,$D$6:$AN$1139,M$2,)/VLOOKUP($E768,$D$6:$AN$1139,3,))*$F768)</f>
        <v>0</v>
      </c>
      <c r="N768" s="80">
        <f>IF(VLOOKUP($E768,$D$6:$AN$1139,3,)=0,0,(VLOOKUP($E768,$D$6:$AN$1139,N$2,)/VLOOKUP($E768,$D$6:$AN$1139,3,))*$F768)</f>
        <v>0</v>
      </c>
      <c r="O768" s="80">
        <f>IF(VLOOKUP($E768,$D$6:$AN$1139,3,)=0,0,(VLOOKUP($E768,$D$6:$AN$1139,O$2,)/VLOOKUP($E768,$D$6:$AN$1139,3,))*$F768)</f>
        <v>0</v>
      </c>
      <c r="P768" s="80">
        <f>IF(VLOOKUP($E768,$D$6:$AN$1139,3,)=0,0,(VLOOKUP($E768,$D$6:$AN$1139,P$2,)/VLOOKUP($E768,$D$6:$AN$1139,3,))*$F768)</f>
        <v>0</v>
      </c>
      <c r="Q768" s="80">
        <f>IF(VLOOKUP($E768,$D$6:$AN$1139,3,)=0,0,(VLOOKUP($E768,$D$6:$AN$1139,Q$2,)/VLOOKUP($E768,$D$6:$AN$1139,3,))*$F768)</f>
        <v>0</v>
      </c>
      <c r="R768" s="80">
        <f>IF(VLOOKUP($E768,$D$6:$AN$1139,3,)=0,0,(VLOOKUP($E768,$D$6:$AN$1139,R$2,)/VLOOKUP($E768,$D$6:$AN$1139,3,))*$F768)</f>
        <v>0</v>
      </c>
      <c r="S768" s="80">
        <f>IF(VLOOKUP($E768,$D$6:$AN$1139,3,)=0,0,(VLOOKUP($E768,$D$6:$AN$1139,S$2,)/VLOOKUP($E768,$D$6:$AN$1139,3,))*$F768)</f>
        <v>0</v>
      </c>
      <c r="T768" s="80">
        <f>IF(VLOOKUP($E768,$D$6:$AN$1139,3,)=0,0,(VLOOKUP($E768,$D$6:$AN$1139,T$2,)/VLOOKUP($E768,$D$6:$AN$1139,3,))*$F768)</f>
        <v>0</v>
      </c>
      <c r="U768" s="80">
        <f>IF(VLOOKUP($E768,$D$6:$AN$1139,3,)=0,0,(VLOOKUP($E768,$D$6:$AN$1139,U$2,)/VLOOKUP($E768,$D$6:$AN$1139,3,))*$F768)</f>
        <v>0</v>
      </c>
      <c r="V768" s="80">
        <f>IF(VLOOKUP($E768,$D$6:$AN$1139,3,)=0,0,(VLOOKUP($E768,$D$6:$AN$1139,V$2,)/VLOOKUP($E768,$D$6:$AN$1139,3,))*$F768)</f>
        <v>0</v>
      </c>
      <c r="W768" s="80">
        <f>IF(VLOOKUP($E768,$D$6:$AN$1139,3,)=0,0,(VLOOKUP($E768,$D$6:$AN$1139,W$2,)/VLOOKUP($E768,$D$6:$AN$1139,3,))*$F768)</f>
        <v>0</v>
      </c>
      <c r="X768" s="80">
        <f>IF(VLOOKUP($E768,$D$6:$AN$1139,3,)=0,0,(VLOOKUP($E768,$D$6:$AN$1139,X$2,)/VLOOKUP($E768,$D$6:$AN$1139,3,))*$F768)</f>
        <v>0</v>
      </c>
      <c r="Y768" s="80">
        <f>IF(VLOOKUP($E768,$D$6:$AN$1139,3,)=0,0,(VLOOKUP($E768,$D$6:$AN$1139,Y$2,)/VLOOKUP($E768,$D$6:$AN$1139,3,))*$F768)</f>
        <v>0</v>
      </c>
      <c r="Z768" s="80">
        <f>IF(VLOOKUP($E768,$D$6:$AN$1139,3,)=0,0,(VLOOKUP($E768,$D$6:$AN$1139,Z$2,)/VLOOKUP($E768,$D$6:$AN$1139,3,))*$F768)</f>
        <v>0</v>
      </c>
      <c r="AA768" s="80">
        <f t="shared" si="149"/>
        <v>0</v>
      </c>
      <c r="AB768" s="94" t="str">
        <f t="shared" si="150"/>
        <v>ok</v>
      </c>
    </row>
    <row r="769" spans="1:28" s="61" customFormat="1" hidden="1">
      <c r="B769" s="61" t="s">
        <v>885</v>
      </c>
      <c r="E769" s="61" t="s">
        <v>886</v>
      </c>
      <c r="F769" s="80"/>
      <c r="G769" s="80">
        <f>IF(VLOOKUP($E769,$D$6:$AN$1139,3,)=0,0,(VLOOKUP($E769,$D$6:$AN$1139,G$2,)/VLOOKUP($E769,$D$6:$AN$1139,3,))*$F769)</f>
        <v>0</v>
      </c>
      <c r="H769" s="80">
        <f>IF(VLOOKUP($E769,$D$6:$AN$1139,3,)=0,0,(VLOOKUP($E769,$D$6:$AN$1139,H$2,)/VLOOKUP($E769,$D$6:$AN$1139,3,))*$F769)</f>
        <v>0</v>
      </c>
      <c r="I769" s="80">
        <f>IF(VLOOKUP($E769,$D$6:$AN$1139,3,)=0,0,(VLOOKUP($E769,$D$6:$AN$1139,I$2,)/VLOOKUP($E769,$D$6:$AN$1139,3,))*$F769)</f>
        <v>0</v>
      </c>
      <c r="J769" s="80">
        <f>IF(VLOOKUP($E769,$D$6:$AN$1139,3,)=0,0,(VLOOKUP($E769,$D$6:$AN$1139,J$2,)/VLOOKUP($E769,$D$6:$AN$1139,3,))*$F769)</f>
        <v>0</v>
      </c>
      <c r="K769" s="80">
        <f>IF(VLOOKUP($E769,$D$6:$AN$1139,3,)=0,0,(VLOOKUP($E769,$D$6:$AN$1139,K$2,)/VLOOKUP($E769,$D$6:$AN$1139,3,))*$F769)</f>
        <v>0</v>
      </c>
      <c r="L769" s="80">
        <f>IF(VLOOKUP($E769,$D$6:$AN$1139,3,)=0,0,(VLOOKUP($E769,$D$6:$AN$1139,L$2,)/VLOOKUP($E769,$D$6:$AN$1139,3,))*$F769)</f>
        <v>0</v>
      </c>
      <c r="M769" s="80">
        <f>IF(VLOOKUP($E769,$D$6:$AN$1139,3,)=0,0,(VLOOKUP($E769,$D$6:$AN$1139,M$2,)/VLOOKUP($E769,$D$6:$AN$1139,3,))*$F769)</f>
        <v>0</v>
      </c>
      <c r="N769" s="80">
        <f>IF(VLOOKUP($E769,$D$6:$AN$1139,3,)=0,0,(VLOOKUP($E769,$D$6:$AN$1139,N$2,)/VLOOKUP($E769,$D$6:$AN$1139,3,))*$F769)</f>
        <v>0</v>
      </c>
      <c r="O769" s="80">
        <f>IF(VLOOKUP($E769,$D$6:$AN$1139,3,)=0,0,(VLOOKUP($E769,$D$6:$AN$1139,O$2,)/VLOOKUP($E769,$D$6:$AN$1139,3,))*$F769)</f>
        <v>0</v>
      </c>
      <c r="P769" s="80">
        <f>IF(VLOOKUP($E769,$D$6:$AN$1139,3,)=0,0,(VLOOKUP($E769,$D$6:$AN$1139,P$2,)/VLOOKUP($E769,$D$6:$AN$1139,3,))*$F769)</f>
        <v>0</v>
      </c>
      <c r="Q769" s="80">
        <f>IF(VLOOKUP($E769,$D$6:$AN$1139,3,)=0,0,(VLOOKUP($E769,$D$6:$AN$1139,Q$2,)/VLOOKUP($E769,$D$6:$AN$1139,3,))*$F769)</f>
        <v>0</v>
      </c>
      <c r="R769" s="80">
        <f>IF(VLOOKUP($E769,$D$6:$AN$1139,3,)=0,0,(VLOOKUP($E769,$D$6:$AN$1139,R$2,)/VLOOKUP($E769,$D$6:$AN$1139,3,))*$F769)</f>
        <v>0</v>
      </c>
      <c r="S769" s="80">
        <f>IF(VLOOKUP($E769,$D$6:$AN$1139,3,)=0,0,(VLOOKUP($E769,$D$6:$AN$1139,S$2,)/VLOOKUP($E769,$D$6:$AN$1139,3,))*$F769)</f>
        <v>0</v>
      </c>
      <c r="T769" s="80">
        <f>IF(VLOOKUP($E769,$D$6:$AN$1139,3,)=0,0,(VLOOKUP($E769,$D$6:$AN$1139,T$2,)/VLOOKUP($E769,$D$6:$AN$1139,3,))*$F769)</f>
        <v>0</v>
      </c>
      <c r="U769" s="80">
        <f>IF(VLOOKUP($E769,$D$6:$AN$1139,3,)=0,0,(VLOOKUP($E769,$D$6:$AN$1139,U$2,)/VLOOKUP($E769,$D$6:$AN$1139,3,))*$F769)</f>
        <v>0</v>
      </c>
      <c r="V769" s="80">
        <f>IF(VLOOKUP($E769,$D$6:$AN$1139,3,)=0,0,(VLOOKUP($E769,$D$6:$AN$1139,V$2,)/VLOOKUP($E769,$D$6:$AN$1139,3,))*$F769)</f>
        <v>0</v>
      </c>
      <c r="W769" s="80">
        <f>IF(VLOOKUP($E769,$D$6:$AN$1139,3,)=0,0,(VLOOKUP($E769,$D$6:$AN$1139,W$2,)/VLOOKUP($E769,$D$6:$AN$1139,3,))*$F769)</f>
        <v>0</v>
      </c>
      <c r="X769" s="80">
        <f>IF(VLOOKUP($E769,$D$6:$AN$1139,3,)=0,0,(VLOOKUP($E769,$D$6:$AN$1139,X$2,)/VLOOKUP($E769,$D$6:$AN$1139,3,))*$F769)</f>
        <v>0</v>
      </c>
      <c r="Y769" s="80">
        <f>IF(VLOOKUP($E769,$D$6:$AN$1139,3,)=0,0,(VLOOKUP($E769,$D$6:$AN$1139,Y$2,)/VLOOKUP($E769,$D$6:$AN$1139,3,))*$F769)</f>
        <v>0</v>
      </c>
      <c r="Z769" s="80">
        <f>IF(VLOOKUP($E769,$D$6:$AN$1139,3,)=0,0,(VLOOKUP($E769,$D$6:$AN$1139,Z$2,)/VLOOKUP($E769,$D$6:$AN$1139,3,))*$F769)</f>
        <v>0</v>
      </c>
      <c r="AA769" s="80">
        <f t="shared" si="149"/>
        <v>0</v>
      </c>
      <c r="AB769" s="94" t="str">
        <f t="shared" si="150"/>
        <v>ok</v>
      </c>
    </row>
    <row r="770" spans="1:28" s="61" customFormat="1">
      <c r="B770" s="61" t="s">
        <v>1370</v>
      </c>
      <c r="F770" s="80">
        <v>-127588</v>
      </c>
      <c r="G770" s="80"/>
      <c r="H770" s="80"/>
      <c r="I770" s="80"/>
      <c r="J770" s="80"/>
      <c r="K770" s="80"/>
      <c r="L770" s="80"/>
      <c r="M770" s="80"/>
      <c r="N770" s="80"/>
      <c r="O770" s="80">
        <v>21060</v>
      </c>
      <c r="P770" s="80"/>
      <c r="Q770" s="80">
        <v>-148648</v>
      </c>
      <c r="R770" s="80"/>
      <c r="S770" s="80"/>
      <c r="T770" s="80"/>
      <c r="U770" s="80"/>
      <c r="V770" s="80"/>
      <c r="W770" s="80"/>
      <c r="X770" s="80"/>
      <c r="Y770" s="80"/>
      <c r="Z770" s="80"/>
      <c r="AA770" s="80">
        <f t="shared" si="149"/>
        <v>-127588</v>
      </c>
      <c r="AB770" s="94" t="str">
        <f t="shared" si="150"/>
        <v>ok</v>
      </c>
    </row>
    <row r="771" spans="1:28" s="61" customFormat="1" hidden="1">
      <c r="B771" s="112" t="s">
        <v>1197</v>
      </c>
      <c r="E771" s="61" t="s">
        <v>130</v>
      </c>
      <c r="F771" s="80">
        <v>0</v>
      </c>
      <c r="G771" s="80">
        <f>IF(VLOOKUP($E771,$D$6:$AN$1139,3,)=0,0,(VLOOKUP($E771,$D$6:$AN$1139,G$2,)/VLOOKUP($E771,$D$6:$AN$1139,3,))*$F771)</f>
        <v>0</v>
      </c>
      <c r="H771" s="80">
        <f>IF(VLOOKUP($E771,$D$6:$AN$1139,3,)=0,0,(VLOOKUP($E771,$D$6:$AN$1139,H$2,)/VLOOKUP($E771,$D$6:$AN$1139,3,))*$F771)</f>
        <v>0</v>
      </c>
      <c r="I771" s="80">
        <f>IF(VLOOKUP($E771,$D$6:$AN$1139,3,)=0,0,(VLOOKUP($E771,$D$6:$AN$1139,I$2,)/VLOOKUP($E771,$D$6:$AN$1139,3,))*$F771)</f>
        <v>0</v>
      </c>
      <c r="J771" s="80">
        <f>IF(VLOOKUP($E771,$D$6:$AN$1139,3,)=0,0,(VLOOKUP($E771,$D$6:$AN$1139,J$2,)/VLOOKUP($E771,$D$6:$AN$1139,3,))*$F771)</f>
        <v>0</v>
      </c>
      <c r="K771" s="80">
        <f>IF(VLOOKUP($E771,$D$6:$AN$1139,3,)=0,0,(VLOOKUP($E771,$D$6:$AN$1139,K$2,)/VLOOKUP($E771,$D$6:$AN$1139,3,))*$F771)</f>
        <v>0</v>
      </c>
      <c r="L771" s="80">
        <f>IF(VLOOKUP($E771,$D$6:$AN$1139,3,)=0,0,(VLOOKUP($E771,$D$6:$AN$1139,L$2,)/VLOOKUP($E771,$D$6:$AN$1139,3,))*$F771)</f>
        <v>0</v>
      </c>
      <c r="M771" s="80">
        <f>IF(VLOOKUP($E771,$D$6:$AN$1139,3,)=0,0,(VLOOKUP($E771,$D$6:$AN$1139,M$2,)/VLOOKUP($E771,$D$6:$AN$1139,3,))*$F771)</f>
        <v>0</v>
      </c>
      <c r="N771" s="80">
        <f>IF(VLOOKUP($E771,$D$6:$AN$1139,3,)=0,0,(VLOOKUP($E771,$D$6:$AN$1139,N$2,)/VLOOKUP($E771,$D$6:$AN$1139,3,))*$F771)</f>
        <v>0</v>
      </c>
      <c r="O771" s="80">
        <f>IF(VLOOKUP($E771,$D$6:$AN$1139,3,)=0,0,(VLOOKUP($E771,$D$6:$AN$1139,O$2,)/VLOOKUP($E771,$D$6:$AN$1139,3,))*$F771)</f>
        <v>0</v>
      </c>
      <c r="P771" s="80">
        <f>IF(VLOOKUP($E771,$D$6:$AN$1139,3,)=0,0,(VLOOKUP($E771,$D$6:$AN$1139,P$2,)/VLOOKUP($E771,$D$6:$AN$1139,3,))*$F771)</f>
        <v>0</v>
      </c>
      <c r="Q771" s="80">
        <f>IF(VLOOKUP($E771,$D$6:$AN$1139,3,)=0,0,(VLOOKUP($E771,$D$6:$AN$1139,Q$2,)/VLOOKUP($E771,$D$6:$AN$1139,3,))*$F771)</f>
        <v>0</v>
      </c>
      <c r="R771" s="80">
        <f>IF(VLOOKUP($E771,$D$6:$AN$1139,3,)=0,0,(VLOOKUP($E771,$D$6:$AN$1139,R$2,)/VLOOKUP($E771,$D$6:$AN$1139,3,))*$F771)</f>
        <v>0</v>
      </c>
      <c r="S771" s="80">
        <f>IF(VLOOKUP($E771,$D$6:$AN$1139,3,)=0,0,(VLOOKUP($E771,$D$6:$AN$1139,S$2,)/VLOOKUP($E771,$D$6:$AN$1139,3,))*$F771)</f>
        <v>0</v>
      </c>
      <c r="T771" s="80">
        <f>IF(VLOOKUP($E771,$D$6:$AN$1139,3,)=0,0,(VLOOKUP($E771,$D$6:$AN$1139,T$2,)/VLOOKUP($E771,$D$6:$AN$1139,3,))*$F771)</f>
        <v>0</v>
      </c>
      <c r="U771" s="80">
        <f>IF(VLOOKUP($E771,$D$6:$AN$1139,3,)=0,0,(VLOOKUP($E771,$D$6:$AN$1139,U$2,)/VLOOKUP($E771,$D$6:$AN$1139,3,))*$F771)</f>
        <v>0</v>
      </c>
      <c r="V771" s="80">
        <f>IF(VLOOKUP($E771,$D$6:$AN$1139,3,)=0,0,(VLOOKUP($E771,$D$6:$AN$1139,V$2,)/VLOOKUP($E771,$D$6:$AN$1139,3,))*$F771)</f>
        <v>0</v>
      </c>
      <c r="W771" s="80">
        <f>IF(VLOOKUP($E771,$D$6:$AN$1139,3,)=0,0,(VLOOKUP($E771,$D$6:$AN$1139,W$2,)/VLOOKUP($E771,$D$6:$AN$1139,3,))*$F771)</f>
        <v>0</v>
      </c>
      <c r="X771" s="80">
        <f>IF(VLOOKUP($E771,$D$6:$AN$1139,3,)=0,0,(VLOOKUP($E771,$D$6:$AN$1139,X$2,)/VLOOKUP($E771,$D$6:$AN$1139,3,))*$F771)</f>
        <v>0</v>
      </c>
      <c r="Y771" s="80">
        <f>IF(VLOOKUP($E771,$D$6:$AN$1139,3,)=0,0,(VLOOKUP($E771,$D$6:$AN$1139,Y$2,)/VLOOKUP($E771,$D$6:$AN$1139,3,))*$F771)</f>
        <v>0</v>
      </c>
      <c r="Z771" s="80">
        <f>IF(VLOOKUP($E771,$D$6:$AN$1139,3,)=0,0,(VLOOKUP($E771,$D$6:$AN$1139,Z$2,)/VLOOKUP($E771,$D$6:$AN$1139,3,))*$F771)</f>
        <v>0</v>
      </c>
      <c r="AA771" s="80">
        <f>SUM(G771:Z771)</f>
        <v>0</v>
      </c>
      <c r="AB771" s="94" t="str">
        <f t="shared" si="150"/>
        <v>ok</v>
      </c>
    </row>
    <row r="772" spans="1:28" s="61" customFormat="1" hidden="1">
      <c r="B772" s="61" t="s">
        <v>1337</v>
      </c>
      <c r="E772" s="61" t="s">
        <v>130</v>
      </c>
      <c r="F772" s="80"/>
      <c r="G772" s="80">
        <f>IF(VLOOKUP($E772,$D$6:$AN$1139,3,)=0,0,(VLOOKUP($E772,$D$6:$AN$1139,G$2,)/VLOOKUP($E772,$D$6:$AN$1139,3,))*$F772)</f>
        <v>0</v>
      </c>
      <c r="H772" s="80">
        <f>IF(VLOOKUP($E772,$D$6:$AN$1139,3,)=0,0,(VLOOKUP($E772,$D$6:$AN$1139,H$2,)/VLOOKUP($E772,$D$6:$AN$1139,3,))*$F772)</f>
        <v>0</v>
      </c>
      <c r="I772" s="80">
        <f>IF(VLOOKUP($E772,$D$6:$AN$1139,3,)=0,0,(VLOOKUP($E772,$D$6:$AN$1139,I$2,)/VLOOKUP($E772,$D$6:$AN$1139,3,))*$F772)</f>
        <v>0</v>
      </c>
      <c r="J772" s="80">
        <f>IF(VLOOKUP($E772,$D$6:$AN$1139,3,)=0,0,(VLOOKUP($E772,$D$6:$AN$1139,J$2,)/VLOOKUP($E772,$D$6:$AN$1139,3,))*$F772)</f>
        <v>0</v>
      </c>
      <c r="K772" s="80">
        <f>IF(VLOOKUP($E772,$D$6:$AN$1139,3,)=0,0,(VLOOKUP($E772,$D$6:$AN$1139,K$2,)/VLOOKUP($E772,$D$6:$AN$1139,3,))*$F772)</f>
        <v>0</v>
      </c>
      <c r="L772" s="80">
        <f>IF(VLOOKUP($E772,$D$6:$AN$1139,3,)=0,0,(VLOOKUP($E772,$D$6:$AN$1139,L$2,)/VLOOKUP($E772,$D$6:$AN$1139,3,))*$F772)</f>
        <v>0</v>
      </c>
      <c r="M772" s="80">
        <f>IF(VLOOKUP($E772,$D$6:$AN$1139,3,)=0,0,(VLOOKUP($E772,$D$6:$AN$1139,M$2,)/VLOOKUP($E772,$D$6:$AN$1139,3,))*$F772)</f>
        <v>0</v>
      </c>
      <c r="N772" s="80">
        <f>IF(VLOOKUP($E772,$D$6:$AN$1139,3,)=0,0,(VLOOKUP($E772,$D$6:$AN$1139,N$2,)/VLOOKUP($E772,$D$6:$AN$1139,3,))*$F772)</f>
        <v>0</v>
      </c>
      <c r="O772" s="80">
        <f>IF(VLOOKUP($E772,$D$6:$AN$1139,3,)=0,0,(VLOOKUP($E772,$D$6:$AN$1139,O$2,)/VLOOKUP($E772,$D$6:$AN$1139,3,))*$F772)</f>
        <v>0</v>
      </c>
      <c r="P772" s="80">
        <f>IF(VLOOKUP($E772,$D$6:$AN$1139,3,)=0,0,(VLOOKUP($E772,$D$6:$AN$1139,P$2,)/VLOOKUP($E772,$D$6:$AN$1139,3,))*$F772)</f>
        <v>0</v>
      </c>
      <c r="Q772" s="80">
        <f>IF(VLOOKUP($E772,$D$6:$AN$1139,3,)=0,0,(VLOOKUP($E772,$D$6:$AN$1139,Q$2,)/VLOOKUP($E772,$D$6:$AN$1139,3,))*$F772)</f>
        <v>0</v>
      </c>
      <c r="R772" s="80">
        <f>IF(VLOOKUP($E772,$D$6:$AN$1139,3,)=0,0,(VLOOKUP($E772,$D$6:$AN$1139,R$2,)/VLOOKUP($E772,$D$6:$AN$1139,3,))*$F772)</f>
        <v>0</v>
      </c>
      <c r="S772" s="80">
        <f>IF(VLOOKUP($E772,$D$6:$AN$1139,3,)=0,0,(VLOOKUP($E772,$D$6:$AN$1139,S$2,)/VLOOKUP($E772,$D$6:$AN$1139,3,))*$F772)</f>
        <v>0</v>
      </c>
      <c r="T772" s="80">
        <f>IF(VLOOKUP($E772,$D$6:$AN$1139,3,)=0,0,(VLOOKUP($E772,$D$6:$AN$1139,T$2,)/VLOOKUP($E772,$D$6:$AN$1139,3,))*$F772)</f>
        <v>0</v>
      </c>
      <c r="U772" s="80">
        <f>IF(VLOOKUP($E772,$D$6:$AN$1139,3,)=0,0,(VLOOKUP($E772,$D$6:$AN$1139,U$2,)/VLOOKUP($E772,$D$6:$AN$1139,3,))*$F772)</f>
        <v>0</v>
      </c>
      <c r="V772" s="80">
        <f>IF(VLOOKUP($E772,$D$6:$AN$1139,3,)=0,0,(VLOOKUP($E772,$D$6:$AN$1139,V$2,)/VLOOKUP($E772,$D$6:$AN$1139,3,))*$F772)</f>
        <v>0</v>
      </c>
      <c r="W772" s="80">
        <f>IF(VLOOKUP($E772,$D$6:$AN$1139,3,)=0,0,(VLOOKUP($E772,$D$6:$AN$1139,W$2,)/VLOOKUP($E772,$D$6:$AN$1139,3,))*$F772)</f>
        <v>0</v>
      </c>
      <c r="X772" s="80">
        <f>IF(VLOOKUP($E772,$D$6:$AN$1139,3,)=0,0,(VLOOKUP($E772,$D$6:$AN$1139,X$2,)/VLOOKUP($E772,$D$6:$AN$1139,3,))*$F772)</f>
        <v>0</v>
      </c>
      <c r="Y772" s="80">
        <f>IF(VLOOKUP($E772,$D$6:$AN$1139,3,)=0,0,(VLOOKUP($E772,$D$6:$AN$1139,Y$2,)/VLOOKUP($E772,$D$6:$AN$1139,3,))*$F772)</f>
        <v>0</v>
      </c>
      <c r="Z772" s="80">
        <f>IF(VLOOKUP($E772,$D$6:$AN$1139,3,)=0,0,(VLOOKUP($E772,$D$6:$AN$1139,Z$2,)/VLOOKUP($E772,$D$6:$AN$1139,3,))*$F772)</f>
        <v>0</v>
      </c>
      <c r="AA772" s="80">
        <f>SUM(G772:Z772)</f>
        <v>0</v>
      </c>
      <c r="AB772" s="94" t="str">
        <f t="shared" si="150"/>
        <v>ok</v>
      </c>
    </row>
    <row r="773" spans="1:28" s="61" customFormat="1" hidden="1">
      <c r="B773" s="245" t="s">
        <v>1198</v>
      </c>
      <c r="E773" s="61" t="s">
        <v>1115</v>
      </c>
      <c r="F773" s="80">
        <v>0</v>
      </c>
      <c r="G773" s="80">
        <f>IF(VLOOKUP($E773,$D$6:$AN$1139,3,)=0,0,(VLOOKUP($E773,$D$6:$AN$1139,G$2,)/VLOOKUP($E773,$D$6:$AN$1139,3,))*$F773)</f>
        <v>0</v>
      </c>
      <c r="H773" s="80">
        <f>IF(VLOOKUP($E773,$D$6:$AN$1139,3,)=0,0,(VLOOKUP($E773,$D$6:$AN$1139,H$2,)/VLOOKUP($E773,$D$6:$AN$1139,3,))*$F773)</f>
        <v>0</v>
      </c>
      <c r="I773" s="80">
        <f>IF(VLOOKUP($E773,$D$6:$AN$1139,3,)=0,0,(VLOOKUP($E773,$D$6:$AN$1139,I$2,)/VLOOKUP($E773,$D$6:$AN$1139,3,))*$F773)</f>
        <v>0</v>
      </c>
      <c r="J773" s="80">
        <f>IF(VLOOKUP($E773,$D$6:$AN$1139,3,)=0,0,(VLOOKUP($E773,$D$6:$AN$1139,J$2,)/VLOOKUP($E773,$D$6:$AN$1139,3,))*$F773)</f>
        <v>0</v>
      </c>
      <c r="K773" s="80">
        <f>IF(VLOOKUP($E773,$D$6:$AN$1139,3,)=0,0,(VLOOKUP($E773,$D$6:$AN$1139,K$2,)/VLOOKUP($E773,$D$6:$AN$1139,3,))*$F773)</f>
        <v>0</v>
      </c>
      <c r="L773" s="80">
        <f>IF(VLOOKUP($E773,$D$6:$AN$1139,3,)=0,0,(VLOOKUP($E773,$D$6:$AN$1139,L$2,)/VLOOKUP($E773,$D$6:$AN$1139,3,))*$F773)</f>
        <v>0</v>
      </c>
      <c r="M773" s="80">
        <f>IF(VLOOKUP($E773,$D$6:$AN$1139,3,)=0,0,(VLOOKUP($E773,$D$6:$AN$1139,M$2,)/VLOOKUP($E773,$D$6:$AN$1139,3,))*$F773)</f>
        <v>0</v>
      </c>
      <c r="N773" s="80">
        <f>IF(VLOOKUP($E773,$D$6:$AN$1139,3,)=0,0,(VLOOKUP($E773,$D$6:$AN$1139,N$2,)/VLOOKUP($E773,$D$6:$AN$1139,3,))*$F773)</f>
        <v>0</v>
      </c>
      <c r="O773" s="80">
        <f>IF(VLOOKUP($E773,$D$6:$AN$1139,3,)=0,0,(VLOOKUP($E773,$D$6:$AN$1139,O$2,)/VLOOKUP($E773,$D$6:$AN$1139,3,))*$F773)</f>
        <v>0</v>
      </c>
      <c r="P773" s="80">
        <f>IF(VLOOKUP($E773,$D$6:$AN$1139,3,)=0,0,(VLOOKUP($E773,$D$6:$AN$1139,P$2,)/VLOOKUP($E773,$D$6:$AN$1139,3,))*$F773)</f>
        <v>0</v>
      </c>
      <c r="Q773" s="80">
        <f>IF(VLOOKUP($E773,$D$6:$AN$1139,3,)=0,0,(VLOOKUP($E773,$D$6:$AN$1139,Q$2,)/VLOOKUP($E773,$D$6:$AN$1139,3,))*$F773)</f>
        <v>0</v>
      </c>
      <c r="R773" s="80">
        <f>IF(VLOOKUP($E773,$D$6:$AN$1139,3,)=0,0,(VLOOKUP($E773,$D$6:$AN$1139,R$2,)/VLOOKUP($E773,$D$6:$AN$1139,3,))*$F773)</f>
        <v>0</v>
      </c>
      <c r="S773" s="80">
        <f>IF(VLOOKUP($E773,$D$6:$AN$1139,3,)=0,0,(VLOOKUP($E773,$D$6:$AN$1139,S$2,)/VLOOKUP($E773,$D$6:$AN$1139,3,))*$F773)</f>
        <v>0</v>
      </c>
      <c r="T773" s="80">
        <f>IF(VLOOKUP($E773,$D$6:$AN$1139,3,)=0,0,(VLOOKUP($E773,$D$6:$AN$1139,T$2,)/VLOOKUP($E773,$D$6:$AN$1139,3,))*$F773)</f>
        <v>0</v>
      </c>
      <c r="U773" s="80">
        <f>IF(VLOOKUP($E773,$D$6:$AN$1139,3,)=0,0,(VLOOKUP($E773,$D$6:$AN$1139,U$2,)/VLOOKUP($E773,$D$6:$AN$1139,3,))*$F773)</f>
        <v>0</v>
      </c>
      <c r="V773" s="80">
        <f>IF(VLOOKUP($E773,$D$6:$AN$1139,3,)=0,0,(VLOOKUP($E773,$D$6:$AN$1139,V$2,)/VLOOKUP($E773,$D$6:$AN$1139,3,))*$F773)</f>
        <v>0</v>
      </c>
      <c r="W773" s="80">
        <f>IF(VLOOKUP($E773,$D$6:$AN$1139,3,)=0,0,(VLOOKUP($E773,$D$6:$AN$1139,W$2,)/VLOOKUP($E773,$D$6:$AN$1139,3,))*$F773)</f>
        <v>0</v>
      </c>
      <c r="X773" s="80">
        <f>IF(VLOOKUP($E773,$D$6:$AN$1139,3,)=0,0,(VLOOKUP($E773,$D$6:$AN$1139,X$2,)/VLOOKUP($E773,$D$6:$AN$1139,3,))*$F773)</f>
        <v>0</v>
      </c>
      <c r="Y773" s="80">
        <f>IF(VLOOKUP($E773,$D$6:$AN$1139,3,)=0,0,(VLOOKUP($E773,$D$6:$AN$1139,Y$2,)/VLOOKUP($E773,$D$6:$AN$1139,3,))*$F773)</f>
        <v>0</v>
      </c>
      <c r="Z773" s="80">
        <f>IF(VLOOKUP($E773,$D$6:$AN$1139,3,)=0,0,(VLOOKUP($E773,$D$6:$AN$1139,Z$2,)/VLOOKUP($E773,$D$6:$AN$1139,3,))*$F773)</f>
        <v>0</v>
      </c>
      <c r="AA773" s="80">
        <f>SUM(G773:Z773)</f>
        <v>0</v>
      </c>
      <c r="AB773" s="94" t="str">
        <f t="shared" si="150"/>
        <v>ok</v>
      </c>
    </row>
    <row r="774" spans="1:28" s="61" customFormat="1" hidden="1">
      <c r="B774" s="246" t="s">
        <v>942</v>
      </c>
      <c r="E774" s="61" t="s">
        <v>914</v>
      </c>
      <c r="F774" s="80">
        <v>0</v>
      </c>
      <c r="G774" s="80">
        <f>IF(VLOOKUP($E774,$D$6:$AN$1139,3,)=0,0,(VLOOKUP($E774,$D$6:$AN$1139,G$2,)/VLOOKUP($E774,$D$6:$AN$1139,3,))*$F774)</f>
        <v>0</v>
      </c>
      <c r="H774" s="80">
        <f>IF(VLOOKUP($E774,$D$6:$AN$1139,3,)=0,0,(VLOOKUP($E774,$D$6:$AN$1139,H$2,)/VLOOKUP($E774,$D$6:$AN$1139,3,))*$F774)</f>
        <v>0</v>
      </c>
      <c r="I774" s="80">
        <f>IF(VLOOKUP($E774,$D$6:$AN$1139,3,)=0,0,(VLOOKUP($E774,$D$6:$AN$1139,I$2,)/VLOOKUP($E774,$D$6:$AN$1139,3,))*$F774)</f>
        <v>0</v>
      </c>
      <c r="J774" s="80">
        <f>IF(VLOOKUP($E774,$D$6:$AN$1139,3,)=0,0,(VLOOKUP($E774,$D$6:$AN$1139,J$2,)/VLOOKUP($E774,$D$6:$AN$1139,3,))*$F774)</f>
        <v>0</v>
      </c>
      <c r="K774" s="80">
        <f>IF(VLOOKUP($E774,$D$6:$AN$1139,3,)=0,0,(VLOOKUP($E774,$D$6:$AN$1139,K$2,)/VLOOKUP($E774,$D$6:$AN$1139,3,))*$F774)</f>
        <v>0</v>
      </c>
      <c r="L774" s="80">
        <f>IF(VLOOKUP($E774,$D$6:$AN$1139,3,)=0,0,(VLOOKUP($E774,$D$6:$AN$1139,L$2,)/VLOOKUP($E774,$D$6:$AN$1139,3,))*$F774)</f>
        <v>0</v>
      </c>
      <c r="M774" s="80">
        <f>IF(VLOOKUP($E774,$D$6:$AN$1139,3,)=0,0,(VLOOKUP($E774,$D$6:$AN$1139,M$2,)/VLOOKUP($E774,$D$6:$AN$1139,3,))*$F774)</f>
        <v>0</v>
      </c>
      <c r="N774" s="80">
        <f>IF(VLOOKUP($E774,$D$6:$AN$1139,3,)=0,0,(VLOOKUP($E774,$D$6:$AN$1139,N$2,)/VLOOKUP($E774,$D$6:$AN$1139,3,))*$F774)</f>
        <v>0</v>
      </c>
      <c r="O774" s="80">
        <f>IF(VLOOKUP($E774,$D$6:$AN$1139,3,)=0,0,(VLOOKUP($E774,$D$6:$AN$1139,O$2,)/VLOOKUP($E774,$D$6:$AN$1139,3,))*$F774)</f>
        <v>0</v>
      </c>
      <c r="P774" s="80">
        <f>IF(VLOOKUP($E774,$D$6:$AN$1139,3,)=0,0,(VLOOKUP($E774,$D$6:$AN$1139,P$2,)/VLOOKUP($E774,$D$6:$AN$1139,3,))*$F774)</f>
        <v>0</v>
      </c>
      <c r="Q774" s="80">
        <f>IF(VLOOKUP($E774,$D$6:$AN$1139,3,)=0,0,(VLOOKUP($E774,$D$6:$AN$1139,Q$2,)/VLOOKUP($E774,$D$6:$AN$1139,3,))*$F774)</f>
        <v>0</v>
      </c>
      <c r="R774" s="80">
        <f>IF(VLOOKUP($E774,$D$6:$AN$1139,3,)=0,0,(VLOOKUP($E774,$D$6:$AN$1139,R$2,)/VLOOKUP($E774,$D$6:$AN$1139,3,))*$F774)</f>
        <v>0</v>
      </c>
      <c r="S774" s="80">
        <f>IF(VLOOKUP($E774,$D$6:$AN$1139,3,)=0,0,(VLOOKUP($E774,$D$6:$AN$1139,S$2,)/VLOOKUP($E774,$D$6:$AN$1139,3,))*$F774)</f>
        <v>0</v>
      </c>
      <c r="T774" s="80">
        <f>IF(VLOOKUP($E774,$D$6:$AN$1139,3,)=0,0,(VLOOKUP($E774,$D$6:$AN$1139,T$2,)/VLOOKUP($E774,$D$6:$AN$1139,3,))*$F774)</f>
        <v>0</v>
      </c>
      <c r="U774" s="80">
        <f>IF(VLOOKUP($E774,$D$6:$AN$1139,3,)=0,0,(VLOOKUP($E774,$D$6:$AN$1139,U$2,)/VLOOKUP($E774,$D$6:$AN$1139,3,))*$F774)</f>
        <v>0</v>
      </c>
      <c r="V774" s="80">
        <f>IF(VLOOKUP($E774,$D$6:$AN$1139,3,)=0,0,(VLOOKUP($E774,$D$6:$AN$1139,V$2,)/VLOOKUP($E774,$D$6:$AN$1139,3,))*$F774)</f>
        <v>0</v>
      </c>
      <c r="W774" s="80">
        <f>IF(VLOOKUP($E774,$D$6:$AN$1139,3,)=0,0,(VLOOKUP($E774,$D$6:$AN$1139,W$2,)/VLOOKUP($E774,$D$6:$AN$1139,3,))*$F774)</f>
        <v>0</v>
      </c>
      <c r="X774" s="80">
        <f>IF(VLOOKUP($E774,$D$6:$AN$1139,3,)=0,0,(VLOOKUP($E774,$D$6:$AN$1139,X$2,)/VLOOKUP($E774,$D$6:$AN$1139,3,))*$F774)</f>
        <v>0</v>
      </c>
      <c r="Y774" s="80">
        <f>IF(VLOOKUP($E774,$D$6:$AN$1139,3,)=0,0,(VLOOKUP($E774,$D$6:$AN$1139,Y$2,)/VLOOKUP($E774,$D$6:$AN$1139,3,))*$F774)</f>
        <v>0</v>
      </c>
      <c r="Z774" s="80">
        <f>IF(VLOOKUP($E774,$D$6:$AN$1139,3,)=0,0,(VLOOKUP($E774,$D$6:$AN$1139,Z$2,)/VLOOKUP($E774,$D$6:$AN$1139,3,))*$F774)</f>
        <v>0</v>
      </c>
      <c r="AA774" s="80">
        <f>SUM(G774:Z774)</f>
        <v>0</v>
      </c>
      <c r="AB774" s="94" t="str">
        <f t="shared" si="150"/>
        <v>ok</v>
      </c>
    </row>
    <row r="775" spans="1:28" s="61" customFormat="1">
      <c r="E775" s="113"/>
      <c r="F775" s="81"/>
      <c r="G775" s="81"/>
    </row>
    <row r="776" spans="1:28" s="61" customFormat="1">
      <c r="A776" s="61" t="s">
        <v>137</v>
      </c>
      <c r="E776" s="113"/>
      <c r="F776" s="81">
        <f t="shared" ref="F776:Z776" si="151">SUM(F756:F774)</f>
        <v>1044652044</v>
      </c>
      <c r="G776" s="81">
        <f t="shared" si="151"/>
        <v>426734914.03296155</v>
      </c>
      <c r="H776" s="81">
        <f t="shared" si="151"/>
        <v>146419771.52046037</v>
      </c>
      <c r="I776" s="81">
        <f t="shared" si="151"/>
        <v>0</v>
      </c>
      <c r="J776" s="81">
        <f t="shared" si="151"/>
        <v>12335892.770974159</v>
      </c>
      <c r="K776" s="81">
        <f t="shared" si="151"/>
        <v>166241101.15682068</v>
      </c>
      <c r="L776" s="81">
        <f t="shared" si="151"/>
        <v>0</v>
      </c>
      <c r="M776" s="81">
        <f t="shared" si="151"/>
        <v>0</v>
      </c>
      <c r="N776" s="81">
        <f t="shared" si="151"/>
        <v>137568529.9408755</v>
      </c>
      <c r="O776" s="81">
        <f t="shared" si="151"/>
        <v>78794895.90144901</v>
      </c>
      <c r="P776" s="81">
        <f t="shared" si="151"/>
        <v>46789203.229079656</v>
      </c>
      <c r="Q776" s="81">
        <f t="shared" si="151"/>
        <v>6590195.9662504736</v>
      </c>
      <c r="R776" s="81">
        <f t="shared" si="151"/>
        <v>3592859.7349659503</v>
      </c>
      <c r="S776" s="81">
        <f t="shared" si="151"/>
        <v>19049501.003882185</v>
      </c>
      <c r="T776" s="81">
        <f t="shared" si="151"/>
        <v>242066.96493595501</v>
      </c>
      <c r="U776" s="81">
        <f t="shared" si="151"/>
        <v>293111.77734455629</v>
      </c>
      <c r="V776" s="81">
        <f t="shared" si="151"/>
        <v>0</v>
      </c>
      <c r="W776" s="81">
        <f t="shared" si="151"/>
        <v>0</v>
      </c>
      <c r="X776" s="81">
        <f t="shared" si="151"/>
        <v>0</v>
      </c>
      <c r="Y776" s="81">
        <f t="shared" si="151"/>
        <v>0</v>
      </c>
      <c r="Z776" s="81">
        <f t="shared" si="151"/>
        <v>0</v>
      </c>
      <c r="AA776" s="81">
        <f>SUM(G776:Z776)</f>
        <v>1044652043.9999999</v>
      </c>
      <c r="AB776" s="94" t="str">
        <f>IF(ABS(F776-AA776)&lt;0.01,"ok","err")</f>
        <v>ok</v>
      </c>
    </row>
    <row r="777" spans="1:28" s="61" customFormat="1" ht="16.5" customHeight="1">
      <c r="E777" s="81"/>
    </row>
    <row r="778" spans="1:28" s="61" customFormat="1">
      <c r="E778" s="113"/>
      <c r="F778" s="113"/>
    </row>
    <row r="779" spans="1:28" s="61" customFormat="1" ht="15">
      <c r="A779" s="66" t="s">
        <v>209</v>
      </c>
      <c r="E779" s="113"/>
      <c r="F779" s="113"/>
      <c r="G779" s="113"/>
    </row>
    <row r="780" spans="1:28" s="61" customFormat="1">
      <c r="E780" s="113"/>
      <c r="F780" s="113"/>
    </row>
    <row r="781" spans="1:28" s="61" customFormat="1" ht="15">
      <c r="A781" s="66" t="s">
        <v>1139</v>
      </c>
      <c r="F781" s="81"/>
    </row>
    <row r="782" spans="1:28" s="61" customFormat="1"/>
    <row r="783" spans="1:28">
      <c r="A783" s="69" t="s">
        <v>1140</v>
      </c>
      <c r="F783" s="81">
        <f t="shared" ref="F783:AA783" si="152">F233</f>
        <v>698592651.78005099</v>
      </c>
      <c r="G783" s="81">
        <f t="shared" si="152"/>
        <v>292472988.04905081</v>
      </c>
      <c r="H783" s="81">
        <f t="shared" si="152"/>
        <v>83152120.01189895</v>
      </c>
      <c r="I783" s="81">
        <f t="shared" si="152"/>
        <v>0</v>
      </c>
      <c r="J783" s="81">
        <f t="shared" si="152"/>
        <v>8238283.0985103268</v>
      </c>
      <c r="K783" s="81">
        <f t="shared" si="152"/>
        <v>101908637.65436581</v>
      </c>
      <c r="L783" s="81">
        <f t="shared" si="152"/>
        <v>0</v>
      </c>
      <c r="M783" s="81">
        <f t="shared" si="152"/>
        <v>0</v>
      </c>
      <c r="N783" s="81">
        <f t="shared" si="152"/>
        <v>100292417.85551351</v>
      </c>
      <c r="O783" s="81">
        <f t="shared" si="152"/>
        <v>53068151.720623754</v>
      </c>
      <c r="P783" s="81">
        <f t="shared" si="152"/>
        <v>41690640.443979196</v>
      </c>
      <c r="Q783" s="81">
        <f t="shared" si="152"/>
        <v>5467444.7265115287</v>
      </c>
      <c r="R783" s="81">
        <f t="shared" si="152"/>
        <v>2952429.6082902625</v>
      </c>
      <c r="S783" s="81">
        <f t="shared" si="152"/>
        <v>8971139.3817639519</v>
      </c>
      <c r="T783" s="81">
        <f t="shared" si="152"/>
        <v>185058.94439285703</v>
      </c>
      <c r="U783" s="81">
        <f t="shared" si="152"/>
        <v>193340.28514986546</v>
      </c>
      <c r="V783" s="81">
        <f t="shared" si="152"/>
        <v>0</v>
      </c>
      <c r="W783" s="81">
        <f t="shared" si="152"/>
        <v>0</v>
      </c>
      <c r="X783" s="65">
        <f t="shared" si="152"/>
        <v>0</v>
      </c>
      <c r="Y783" s="65">
        <f t="shared" si="152"/>
        <v>0</v>
      </c>
      <c r="Z783" s="65">
        <f t="shared" si="152"/>
        <v>0</v>
      </c>
      <c r="AA783" s="65">
        <f t="shared" si="152"/>
        <v>698592651.78005064</v>
      </c>
      <c r="AB783" s="59" t="str">
        <f t="shared" ref="AB783:AB794" si="153">IF(ABS(F783-AA783)&lt;0.01,"ok","err")</f>
        <v>ok</v>
      </c>
    </row>
    <row r="784" spans="1:28">
      <c r="A784" s="69" t="s">
        <v>1141</v>
      </c>
      <c r="F784" s="80">
        <f t="shared" ref="F784:AA784" si="154">F347</f>
        <v>117218434.8450231</v>
      </c>
      <c r="G784" s="80">
        <f t="shared" si="154"/>
        <v>60408430.41900041</v>
      </c>
      <c r="H784" s="80">
        <f t="shared" si="154"/>
        <v>13057591.782655954</v>
      </c>
      <c r="I784" s="80">
        <f t="shared" si="154"/>
        <v>0</v>
      </c>
      <c r="J784" s="80">
        <f t="shared" si="154"/>
        <v>1052557.7182267362</v>
      </c>
      <c r="K784" s="80">
        <f t="shared" si="154"/>
        <v>13493597.652055068</v>
      </c>
      <c r="L784" s="80">
        <f t="shared" si="154"/>
        <v>0</v>
      </c>
      <c r="M784" s="80">
        <f t="shared" si="154"/>
        <v>0</v>
      </c>
      <c r="N784" s="80">
        <f t="shared" si="154"/>
        <v>12043565.813422581</v>
      </c>
      <c r="O784" s="80">
        <f t="shared" si="154"/>
        <v>6741088.1930493889</v>
      </c>
      <c r="P784" s="80">
        <f t="shared" si="154"/>
        <v>4744704.1157837696</v>
      </c>
      <c r="Q784" s="80">
        <f t="shared" si="154"/>
        <v>698514.82964271237</v>
      </c>
      <c r="R784" s="80">
        <f t="shared" si="154"/>
        <v>417234.58245532651</v>
      </c>
      <c r="S784" s="80">
        <f t="shared" si="154"/>
        <v>4507011.6291767191</v>
      </c>
      <c r="T784" s="80">
        <f t="shared" si="154"/>
        <v>26242.479092026235</v>
      </c>
      <c r="U784" s="80">
        <f t="shared" si="154"/>
        <v>27895.63046240597</v>
      </c>
      <c r="V784" s="80">
        <f t="shared" si="154"/>
        <v>0</v>
      </c>
      <c r="W784" s="80">
        <f t="shared" si="154"/>
        <v>0</v>
      </c>
      <c r="X784" s="64">
        <f t="shared" si="154"/>
        <v>0</v>
      </c>
      <c r="Y784" s="64">
        <f t="shared" si="154"/>
        <v>0</v>
      </c>
      <c r="Z784" s="64">
        <f t="shared" si="154"/>
        <v>0</v>
      </c>
      <c r="AA784" s="64">
        <f t="shared" si="154"/>
        <v>117218434.8450231</v>
      </c>
      <c r="AB784" s="59" t="str">
        <f t="shared" si="153"/>
        <v>ok</v>
      </c>
    </row>
    <row r="785" spans="1:28" hidden="1">
      <c r="A785" s="112" t="s">
        <v>282</v>
      </c>
      <c r="F785" s="80">
        <f t="shared" ref="F785:Z785" si="155">F714</f>
        <v>0</v>
      </c>
      <c r="G785" s="80">
        <f t="shared" si="155"/>
        <v>0</v>
      </c>
      <c r="H785" s="80">
        <f t="shared" si="155"/>
        <v>0</v>
      </c>
      <c r="I785" s="80">
        <f t="shared" si="155"/>
        <v>0</v>
      </c>
      <c r="J785" s="80">
        <f t="shared" si="155"/>
        <v>0</v>
      </c>
      <c r="K785" s="80">
        <f t="shared" si="155"/>
        <v>0</v>
      </c>
      <c r="L785" s="80">
        <f t="shared" si="155"/>
        <v>0</v>
      </c>
      <c r="M785" s="80">
        <f t="shared" si="155"/>
        <v>0</v>
      </c>
      <c r="N785" s="80">
        <f t="shared" si="155"/>
        <v>0</v>
      </c>
      <c r="O785" s="80">
        <f t="shared" si="155"/>
        <v>0</v>
      </c>
      <c r="P785" s="80">
        <f t="shared" si="155"/>
        <v>0</v>
      </c>
      <c r="Q785" s="80">
        <f t="shared" si="155"/>
        <v>0</v>
      </c>
      <c r="R785" s="80">
        <f t="shared" si="155"/>
        <v>0</v>
      </c>
      <c r="S785" s="80">
        <f t="shared" si="155"/>
        <v>0</v>
      </c>
      <c r="T785" s="80">
        <f t="shared" si="155"/>
        <v>0</v>
      </c>
      <c r="U785" s="80">
        <f t="shared" si="155"/>
        <v>0</v>
      </c>
      <c r="V785" s="80">
        <f t="shared" si="155"/>
        <v>0</v>
      </c>
      <c r="W785" s="80">
        <f t="shared" si="155"/>
        <v>0</v>
      </c>
      <c r="X785" s="64">
        <f t="shared" si="155"/>
        <v>0</v>
      </c>
      <c r="Y785" s="64">
        <f t="shared" si="155"/>
        <v>0</v>
      </c>
      <c r="Z785" s="64">
        <f t="shared" si="155"/>
        <v>0</v>
      </c>
      <c r="AA785" s="64">
        <f t="shared" ref="AA785:AA790" si="156">SUM(G785:Z785)</f>
        <v>0</v>
      </c>
      <c r="AB785" s="59" t="str">
        <f t="shared" si="153"/>
        <v>ok</v>
      </c>
    </row>
    <row r="786" spans="1:28" hidden="1">
      <c r="A786" s="69" t="s">
        <v>813</v>
      </c>
      <c r="F786" s="80">
        <f t="shared" ref="F786:Z786" si="157">F715</f>
        <v>0</v>
      </c>
      <c r="G786" s="80">
        <f t="shared" si="157"/>
        <v>0</v>
      </c>
      <c r="H786" s="80">
        <f t="shared" si="157"/>
        <v>0</v>
      </c>
      <c r="I786" s="80">
        <f t="shared" si="157"/>
        <v>0</v>
      </c>
      <c r="J786" s="80">
        <f t="shared" si="157"/>
        <v>0</v>
      </c>
      <c r="K786" s="80">
        <f t="shared" si="157"/>
        <v>0</v>
      </c>
      <c r="L786" s="80">
        <f t="shared" si="157"/>
        <v>0</v>
      </c>
      <c r="M786" s="80">
        <f t="shared" si="157"/>
        <v>0</v>
      </c>
      <c r="N786" s="80">
        <f t="shared" si="157"/>
        <v>0</v>
      </c>
      <c r="O786" s="80">
        <f t="shared" si="157"/>
        <v>0</v>
      </c>
      <c r="P786" s="80">
        <f t="shared" si="157"/>
        <v>0</v>
      </c>
      <c r="Q786" s="80">
        <f t="shared" si="157"/>
        <v>0</v>
      </c>
      <c r="R786" s="80">
        <f t="shared" si="157"/>
        <v>0</v>
      </c>
      <c r="S786" s="80">
        <f t="shared" si="157"/>
        <v>0</v>
      </c>
      <c r="T786" s="80">
        <f t="shared" si="157"/>
        <v>0</v>
      </c>
      <c r="U786" s="80">
        <f t="shared" si="157"/>
        <v>0</v>
      </c>
      <c r="V786" s="80">
        <f t="shared" si="157"/>
        <v>0</v>
      </c>
      <c r="W786" s="80">
        <f t="shared" si="157"/>
        <v>0</v>
      </c>
      <c r="X786" s="64">
        <f t="shared" si="157"/>
        <v>0</v>
      </c>
      <c r="Y786" s="64">
        <f t="shared" si="157"/>
        <v>0</v>
      </c>
      <c r="Z786" s="64">
        <f t="shared" si="157"/>
        <v>0</v>
      </c>
      <c r="AA786" s="64">
        <f t="shared" si="156"/>
        <v>0</v>
      </c>
      <c r="AB786" s="59" t="str">
        <f t="shared" si="153"/>
        <v>ok</v>
      </c>
    </row>
    <row r="787" spans="1:28" hidden="1">
      <c r="A787" s="61" t="s">
        <v>1192</v>
      </c>
      <c r="F787" s="80">
        <f t="shared" ref="F787:Z787" si="158">F716</f>
        <v>0</v>
      </c>
      <c r="G787" s="80">
        <f t="shared" si="158"/>
        <v>0</v>
      </c>
      <c r="H787" s="80">
        <f t="shared" si="158"/>
        <v>0</v>
      </c>
      <c r="I787" s="80">
        <f t="shared" si="158"/>
        <v>0</v>
      </c>
      <c r="J787" s="80">
        <f t="shared" si="158"/>
        <v>0</v>
      </c>
      <c r="K787" s="80">
        <f t="shared" si="158"/>
        <v>0</v>
      </c>
      <c r="L787" s="80">
        <f t="shared" si="158"/>
        <v>0</v>
      </c>
      <c r="M787" s="80">
        <f t="shared" si="158"/>
        <v>0</v>
      </c>
      <c r="N787" s="80">
        <f t="shared" si="158"/>
        <v>0</v>
      </c>
      <c r="O787" s="80">
        <f t="shared" si="158"/>
        <v>0</v>
      </c>
      <c r="P787" s="80">
        <f t="shared" si="158"/>
        <v>0</v>
      </c>
      <c r="Q787" s="80">
        <f t="shared" si="158"/>
        <v>0</v>
      </c>
      <c r="R787" s="80">
        <f t="shared" si="158"/>
        <v>0</v>
      </c>
      <c r="S787" s="80">
        <f t="shared" si="158"/>
        <v>0</v>
      </c>
      <c r="T787" s="80">
        <f t="shared" si="158"/>
        <v>0</v>
      </c>
      <c r="U787" s="80">
        <f t="shared" si="158"/>
        <v>0</v>
      </c>
      <c r="V787" s="80">
        <f t="shared" si="158"/>
        <v>0</v>
      </c>
      <c r="W787" s="80">
        <f t="shared" si="158"/>
        <v>0</v>
      </c>
      <c r="X787" s="64">
        <f t="shared" si="158"/>
        <v>0</v>
      </c>
      <c r="Y787" s="64">
        <f t="shared" si="158"/>
        <v>0</v>
      </c>
      <c r="Z787" s="64">
        <f t="shared" si="158"/>
        <v>0</v>
      </c>
      <c r="AA787" s="64">
        <f t="shared" si="156"/>
        <v>0</v>
      </c>
      <c r="AB787" s="59" t="str">
        <f t="shared" si="153"/>
        <v>ok</v>
      </c>
    </row>
    <row r="788" spans="1:28" hidden="1">
      <c r="A788" s="61" t="s">
        <v>1193</v>
      </c>
      <c r="F788" s="80">
        <f t="shared" ref="F788:W788" si="159">F717</f>
        <v>0</v>
      </c>
      <c r="G788" s="80">
        <f t="shared" si="159"/>
        <v>0</v>
      </c>
      <c r="H788" s="80">
        <f t="shared" si="159"/>
        <v>0</v>
      </c>
      <c r="I788" s="80">
        <f t="shared" si="159"/>
        <v>0</v>
      </c>
      <c r="J788" s="80">
        <f t="shared" si="159"/>
        <v>0</v>
      </c>
      <c r="K788" s="80">
        <f t="shared" si="159"/>
        <v>0</v>
      </c>
      <c r="L788" s="80">
        <f t="shared" si="159"/>
        <v>0</v>
      </c>
      <c r="M788" s="80">
        <f t="shared" si="159"/>
        <v>0</v>
      </c>
      <c r="N788" s="80">
        <f t="shared" si="159"/>
        <v>0</v>
      </c>
      <c r="O788" s="80">
        <f t="shared" si="159"/>
        <v>0</v>
      </c>
      <c r="P788" s="80">
        <f t="shared" si="159"/>
        <v>0</v>
      </c>
      <c r="Q788" s="80">
        <f t="shared" si="159"/>
        <v>0</v>
      </c>
      <c r="R788" s="80">
        <f t="shared" si="159"/>
        <v>0</v>
      </c>
      <c r="S788" s="80">
        <f t="shared" si="159"/>
        <v>0</v>
      </c>
      <c r="T788" s="80">
        <f t="shared" si="159"/>
        <v>0</v>
      </c>
      <c r="U788" s="80">
        <f t="shared" si="159"/>
        <v>0</v>
      </c>
      <c r="V788" s="80">
        <f t="shared" si="159"/>
        <v>0</v>
      </c>
      <c r="W788" s="80">
        <f t="shared" si="159"/>
        <v>0</v>
      </c>
      <c r="X788" s="64"/>
      <c r="Y788" s="64"/>
      <c r="Z788" s="64"/>
      <c r="AA788" s="64">
        <f t="shared" si="156"/>
        <v>0</v>
      </c>
      <c r="AB788" s="59" t="str">
        <f t="shared" si="153"/>
        <v>ok</v>
      </c>
    </row>
    <row r="789" spans="1:28">
      <c r="A789" s="69" t="s">
        <v>735</v>
      </c>
      <c r="E789" s="61" t="s">
        <v>1124</v>
      </c>
      <c r="F789" s="80">
        <f t="shared" ref="F789:W789" si="160">F718</f>
        <v>29879058.309999939</v>
      </c>
      <c r="G789" s="80">
        <f t="shared" si="160"/>
        <v>15310758.538904108</v>
      </c>
      <c r="H789" s="80">
        <f t="shared" si="160"/>
        <v>3327965.0821299702</v>
      </c>
      <c r="I789" s="80">
        <f t="shared" si="160"/>
        <v>0</v>
      </c>
      <c r="J789" s="80">
        <f t="shared" si="160"/>
        <v>271816.96757336467</v>
      </c>
      <c r="K789" s="80">
        <f t="shared" si="160"/>
        <v>3480288.0973038869</v>
      </c>
      <c r="L789" s="80">
        <f t="shared" si="160"/>
        <v>0</v>
      </c>
      <c r="M789" s="80">
        <f t="shared" si="160"/>
        <v>0</v>
      </c>
      <c r="N789" s="80">
        <f t="shared" si="160"/>
        <v>3110885.4676763467</v>
      </c>
      <c r="O789" s="80">
        <f t="shared" si="160"/>
        <v>1739519.9693842002</v>
      </c>
      <c r="P789" s="80">
        <f t="shared" si="160"/>
        <v>1224149.5247209885</v>
      </c>
      <c r="Q789" s="80">
        <f t="shared" si="160"/>
        <v>180442.16024109229</v>
      </c>
      <c r="R789" s="80">
        <f t="shared" si="160"/>
        <v>107894.6540622821</v>
      </c>
      <c r="S789" s="80">
        <f t="shared" si="160"/>
        <v>1111481.0344510661</v>
      </c>
      <c r="T789" s="80">
        <f t="shared" si="160"/>
        <v>6730.3332961658916</v>
      </c>
      <c r="U789" s="80">
        <f t="shared" si="160"/>
        <v>7126.4802564669662</v>
      </c>
      <c r="V789" s="80">
        <f t="shared" si="160"/>
        <v>0</v>
      </c>
      <c r="W789" s="80">
        <f t="shared" si="160"/>
        <v>0</v>
      </c>
      <c r="X789" s="64">
        <f>X718</f>
        <v>0</v>
      </c>
      <c r="Y789" s="64">
        <f>Y718</f>
        <v>0</v>
      </c>
      <c r="Z789" s="64">
        <f>Z718</f>
        <v>0</v>
      </c>
      <c r="AA789" s="64">
        <f t="shared" si="156"/>
        <v>29879058.309999939</v>
      </c>
      <c r="AB789" s="59" t="str">
        <f t="shared" si="153"/>
        <v>ok</v>
      </c>
    </row>
    <row r="790" spans="1:28">
      <c r="A790" s="69" t="s">
        <v>736</v>
      </c>
      <c r="F790" s="80">
        <f t="shared" ref="F790:Z790" si="161">F576</f>
        <v>-1214862</v>
      </c>
      <c r="G790" s="80">
        <f t="shared" si="161"/>
        <v>-622524.93191409961</v>
      </c>
      <c r="H790" s="80">
        <f t="shared" si="161"/>
        <v>-135312.77571266232</v>
      </c>
      <c r="I790" s="80">
        <f t="shared" si="161"/>
        <v>0</v>
      </c>
      <c r="J790" s="80">
        <f t="shared" si="161"/>
        <v>-11051.891309091048</v>
      </c>
      <c r="K790" s="80">
        <f t="shared" si="161"/>
        <v>-141506.12494543518</v>
      </c>
      <c r="L790" s="80">
        <f t="shared" si="161"/>
        <v>0</v>
      </c>
      <c r="M790" s="80">
        <f t="shared" si="161"/>
        <v>0</v>
      </c>
      <c r="N790" s="80">
        <f t="shared" si="161"/>
        <v>-126486.46760622189</v>
      </c>
      <c r="O790" s="80">
        <f t="shared" si="161"/>
        <v>-70727.68783809882</v>
      </c>
      <c r="P790" s="80">
        <f t="shared" si="161"/>
        <v>-49773.079341120392</v>
      </c>
      <c r="Q790" s="80">
        <f t="shared" si="161"/>
        <v>-7336.6543684359594</v>
      </c>
      <c r="R790" s="80">
        <f t="shared" si="161"/>
        <v>-4386.9225684245603</v>
      </c>
      <c r="S790" s="80">
        <f t="shared" si="161"/>
        <v>-45192.055869557749</v>
      </c>
      <c r="T790" s="80">
        <f t="shared" si="161"/>
        <v>-273.65073169358203</v>
      </c>
      <c r="U790" s="80">
        <f t="shared" si="161"/>
        <v>-289.75779515897295</v>
      </c>
      <c r="V790" s="80">
        <f t="shared" si="161"/>
        <v>0</v>
      </c>
      <c r="W790" s="80">
        <f t="shared" si="161"/>
        <v>0</v>
      </c>
      <c r="X790" s="64">
        <f t="shared" si="161"/>
        <v>0</v>
      </c>
      <c r="Y790" s="64">
        <f t="shared" si="161"/>
        <v>0</v>
      </c>
      <c r="Z790" s="64">
        <f t="shared" si="161"/>
        <v>0</v>
      </c>
      <c r="AA790" s="64">
        <f t="shared" si="156"/>
        <v>-1214861.9999999998</v>
      </c>
      <c r="AB790" s="59" t="str">
        <f t="shared" si="153"/>
        <v>ok</v>
      </c>
    </row>
    <row r="791" spans="1:28" hidden="1">
      <c r="A791" s="69" t="s">
        <v>700</v>
      </c>
      <c r="F791" s="80">
        <f t="shared" ref="F791:AA791" si="162">F720</f>
        <v>0</v>
      </c>
      <c r="G791" s="80">
        <f t="shared" si="162"/>
        <v>0</v>
      </c>
      <c r="H791" s="80">
        <f t="shared" si="162"/>
        <v>0</v>
      </c>
      <c r="I791" s="80">
        <f t="shared" si="162"/>
        <v>0</v>
      </c>
      <c r="J791" s="80">
        <f t="shared" si="162"/>
        <v>0</v>
      </c>
      <c r="K791" s="80">
        <f t="shared" si="162"/>
        <v>0</v>
      </c>
      <c r="L791" s="80">
        <f t="shared" si="162"/>
        <v>0</v>
      </c>
      <c r="M791" s="80">
        <f t="shared" si="162"/>
        <v>0</v>
      </c>
      <c r="N791" s="80">
        <f t="shared" si="162"/>
        <v>0</v>
      </c>
      <c r="O791" s="80">
        <f t="shared" si="162"/>
        <v>0</v>
      </c>
      <c r="P791" s="80">
        <f t="shared" si="162"/>
        <v>0</v>
      </c>
      <c r="Q791" s="80">
        <f t="shared" si="162"/>
        <v>0</v>
      </c>
      <c r="R791" s="80">
        <f t="shared" si="162"/>
        <v>0</v>
      </c>
      <c r="S791" s="80">
        <f t="shared" si="162"/>
        <v>0</v>
      </c>
      <c r="T791" s="80">
        <f t="shared" si="162"/>
        <v>0</v>
      </c>
      <c r="U791" s="80">
        <f t="shared" si="162"/>
        <v>0</v>
      </c>
      <c r="V791" s="80">
        <f t="shared" si="162"/>
        <v>0</v>
      </c>
      <c r="W791" s="80">
        <f t="shared" si="162"/>
        <v>0</v>
      </c>
      <c r="X791" s="64">
        <f t="shared" si="162"/>
        <v>0</v>
      </c>
      <c r="Y791" s="64">
        <f t="shared" si="162"/>
        <v>0</v>
      </c>
      <c r="Z791" s="64">
        <f t="shared" si="162"/>
        <v>0</v>
      </c>
      <c r="AA791" s="64">
        <f t="shared" si="162"/>
        <v>0</v>
      </c>
      <c r="AB791" s="59" t="str">
        <f t="shared" si="153"/>
        <v>ok</v>
      </c>
    </row>
    <row r="792" spans="1:28">
      <c r="A792" s="69" t="s">
        <v>207</v>
      </c>
      <c r="E792" s="61" t="s">
        <v>850</v>
      </c>
      <c r="F792" s="80">
        <f>F721</f>
        <v>58309040.079131931</v>
      </c>
      <c r="G792" s="80">
        <f>IF(VLOOKUP($E792,$D$6:$AN$1139,3,)=0,0,(VLOOKUP($E792,$D$6:$AN$1139,G$2,)/VLOOKUP($E792,$D$6:$AN$1139,3,))*$F792)</f>
        <v>12299507.786538403</v>
      </c>
      <c r="H792" s="80">
        <f>IF(VLOOKUP($E792,$D$6:$AN$1139,3,)=0,0,(VLOOKUP($E792,$D$6:$AN$1139,H$2,)/VLOOKUP($E792,$D$6:$AN$1139,3,))*$F792)</f>
        <v>15705047.540854597</v>
      </c>
      <c r="I792" s="80">
        <f>IF(VLOOKUP($E792,$D$6:$AN$1139,3,)=0,0,(VLOOKUP($E792,$D$6:$AN$1139,I$2,)/VLOOKUP($E792,$D$6:$AN$1139,3,))*$F792)</f>
        <v>0</v>
      </c>
      <c r="J792" s="80">
        <f>IF(VLOOKUP($E792,$D$6:$AN$1139,3,)=0,0,(VLOOKUP($E792,$D$6:$AN$1139,J$2,)/VLOOKUP($E792,$D$6:$AN$1139,3,))*$F792)</f>
        <v>894757.42644550465</v>
      </c>
      <c r="K792" s="80">
        <f>IF(VLOOKUP($E792,$D$6:$AN$1139,3,)=0,0,(VLOOKUP($E792,$D$6:$AN$1139,K$2,)/VLOOKUP($E792,$D$6:$AN$1139,3,))*$F792)</f>
        <v>15895977.187239587</v>
      </c>
      <c r="L792" s="80">
        <f>IF(VLOOKUP($E792,$D$6:$AN$1139,3,)=0,0,(VLOOKUP($E792,$D$6:$AN$1139,L$2,)/VLOOKUP($E792,$D$6:$AN$1139,3,))*$F792)</f>
        <v>0</v>
      </c>
      <c r="M792" s="80">
        <f>IF(VLOOKUP($E792,$D$6:$AN$1139,3,)=0,0,(VLOOKUP($E792,$D$6:$AN$1139,M$2,)/VLOOKUP($E792,$D$6:$AN$1139,3,))*$F792)</f>
        <v>0</v>
      </c>
      <c r="N792" s="80">
        <f>IF(VLOOKUP($E792,$D$6:$AN$1139,3,)=0,0,(VLOOKUP($E792,$D$6:$AN$1139,N$2,)/VLOOKUP($E792,$D$6:$AN$1139,3,))*$F792)</f>
        <v>6661125.3201935757</v>
      </c>
      <c r="O792" s="80">
        <f>IF(VLOOKUP($E792,$D$6:$AN$1139,3,)=0,0,(VLOOKUP($E792,$D$6:$AN$1139,O$2,)/VLOOKUP($E792,$D$6:$AN$1139,3,))*$F792)</f>
        <v>5527178.2376729092</v>
      </c>
      <c r="P792" s="80">
        <f>IF(VLOOKUP($E792,$D$6:$AN$1139,3,)=0,0,(VLOOKUP($E792,$D$6:$AN$1139,P$2,)/VLOOKUP($E792,$D$6:$AN$1139,3,))*$F792)</f>
        <v>325420.75611312321</v>
      </c>
      <c r="Q792" s="80">
        <f>IF(VLOOKUP($E792,$D$6:$AN$1139,3,)=0,0,(VLOOKUP($E792,$D$6:$AN$1139,Q$2,)/VLOOKUP($E792,$D$6:$AN$1139,3,))*$F792)</f>
        <v>46040.939969469204</v>
      </c>
      <c r="R792" s="80">
        <f>IF(VLOOKUP($E792,$D$6:$AN$1139,3,)=0,0,(VLOOKUP($E792,$D$6:$AN$1139,R$2,)/VLOOKUP($E792,$D$6:$AN$1139,3,))*$F792)</f>
        <v>-19910.904964130728</v>
      </c>
      <c r="S792" s="80">
        <f>IF(VLOOKUP($E792,$D$6:$AN$1139,3,)=0,0,(VLOOKUP($E792,$D$6:$AN$1139,S$2,)/VLOOKUP($E792,$D$6:$AN$1139,3,))*$F792)</f>
        <v>950378.98376404843</v>
      </c>
      <c r="T792" s="80">
        <f>IF(VLOOKUP($E792,$D$6:$AN$1139,3,)=0,0,(VLOOKUP($E792,$D$6:$AN$1139,T$2,)/VLOOKUP($E792,$D$6:$AN$1139,3,))*$F792)</f>
        <v>4218.1004589589447</v>
      </c>
      <c r="U792" s="80">
        <f>IF(VLOOKUP($E792,$D$6:$AN$1139,3,)=0,0,(VLOOKUP($E792,$D$6:$AN$1139,U$2,)/VLOOKUP($E792,$D$6:$AN$1139,3,))*$F792)</f>
        <v>19298.704845994031</v>
      </c>
      <c r="V792" s="80">
        <f>IF(VLOOKUP($E792,$D$6:$AN$1139,3,)=0,0,(VLOOKUP($E792,$D$6:$AN$1139,V$2,)/VLOOKUP($E792,$D$6:$AN$1139,3,))*$F792)</f>
        <v>0</v>
      </c>
      <c r="W792" s="80">
        <f>IF(VLOOKUP($E792,$D$6:$AN$1139,3,)=0,0,(VLOOKUP($E792,$D$6:$AN$1139,W$2,)/VLOOKUP($E792,$D$6:$AN$1139,3,))*$F792)</f>
        <v>0</v>
      </c>
      <c r="X792" s="64">
        <f>IF(VLOOKUP($E792,$D$6:$AN$1139,3,)=0,0,(VLOOKUP($E792,$D$6:$AN$1139,X$2,)/VLOOKUP($E792,$D$6:$AN$1139,3,))*$F792)</f>
        <v>0</v>
      </c>
      <c r="Y792" s="64">
        <f>IF(VLOOKUP($E792,$D$6:$AN$1139,3,)=0,0,(VLOOKUP($E792,$D$6:$AN$1139,Y$2,)/VLOOKUP($E792,$D$6:$AN$1139,3,))*$F792)</f>
        <v>0</v>
      </c>
      <c r="Z792" s="64">
        <f>IF(VLOOKUP($E792,$D$6:$AN$1139,3,)=0,0,(VLOOKUP($E792,$D$6:$AN$1139,Z$2,)/VLOOKUP($E792,$D$6:$AN$1139,3,))*$F792)</f>
        <v>0</v>
      </c>
      <c r="AA792" s="64">
        <f>SUM(G792:Z792)</f>
        <v>58309040.079132043</v>
      </c>
      <c r="AB792" s="59" t="str">
        <f t="shared" si="153"/>
        <v>ok</v>
      </c>
    </row>
    <row r="793" spans="1:28">
      <c r="A793" s="69" t="s">
        <v>708</v>
      </c>
      <c r="F793" s="80">
        <f>F722</f>
        <v>-3438312</v>
      </c>
      <c r="G793" s="80">
        <f t="shared" ref="G793:Z793" si="163">G1110</f>
        <v>0</v>
      </c>
      <c r="H793" s="80">
        <f t="shared" si="163"/>
        <v>0</v>
      </c>
      <c r="I793" s="80">
        <f t="shared" si="163"/>
        <v>0</v>
      </c>
      <c r="J793" s="80">
        <f t="shared" si="163"/>
        <v>0</v>
      </c>
      <c r="K793" s="80">
        <f t="shared" si="163"/>
        <v>0</v>
      </c>
      <c r="L793" s="80">
        <f t="shared" si="163"/>
        <v>0</v>
      </c>
      <c r="M793" s="80">
        <f>-M1110</f>
        <v>0</v>
      </c>
      <c r="N793" s="80">
        <f t="shared" si="163"/>
        <v>0</v>
      </c>
      <c r="O793" s="80">
        <f>-O1110</f>
        <v>0</v>
      </c>
      <c r="P793" s="80">
        <f>-P1110</f>
        <v>-3438312</v>
      </c>
      <c r="Q793" s="80">
        <f t="shared" si="163"/>
        <v>0</v>
      </c>
      <c r="R793" s="80">
        <f t="shared" si="163"/>
        <v>0</v>
      </c>
      <c r="S793" s="80">
        <f t="shared" si="163"/>
        <v>0</v>
      </c>
      <c r="T793" s="80">
        <f t="shared" si="163"/>
        <v>0</v>
      </c>
      <c r="U793" s="80">
        <f t="shared" si="163"/>
        <v>0</v>
      </c>
      <c r="V793" s="80">
        <f t="shared" si="163"/>
        <v>0</v>
      </c>
      <c r="W793" s="80">
        <f t="shared" si="163"/>
        <v>0</v>
      </c>
      <c r="X793" s="64">
        <f t="shared" si="163"/>
        <v>0</v>
      </c>
      <c r="Y793" s="64">
        <f t="shared" si="163"/>
        <v>0</v>
      </c>
      <c r="Z793" s="64">
        <f t="shared" si="163"/>
        <v>0</v>
      </c>
      <c r="AA793" s="64">
        <f>SUM(G793:Z793)</f>
        <v>-3438312</v>
      </c>
      <c r="AB793" s="59" t="str">
        <f t="shared" si="153"/>
        <v>ok</v>
      </c>
    </row>
    <row r="794" spans="1:28">
      <c r="A794" s="69" t="s">
        <v>709</v>
      </c>
      <c r="E794" s="61" t="s">
        <v>710</v>
      </c>
      <c r="F794" s="80">
        <f>F723</f>
        <v>3438312</v>
      </c>
      <c r="G794" s="80">
        <f>IF(VLOOKUP($E794,$D$6:$AN$1139,3,)=0,0,(VLOOKUP($E794,$D$6:$AN$1139,G$2,)/VLOOKUP($E794,$D$6:$AN$1139,3,))*$F794)</f>
        <v>1716993.258495488</v>
      </c>
      <c r="H794" s="80">
        <f>IF(VLOOKUP($E794,$D$6:$AN$1139,3,)=0,0,(VLOOKUP($E794,$D$6:$AN$1139,H$2,)/VLOOKUP($E794,$D$6:$AN$1139,3,))*$F794)</f>
        <v>373063.22445483645</v>
      </c>
      <c r="I794" s="80">
        <f>IF(VLOOKUP($E794,$D$6:$AN$1139,3,)=0,0,(VLOOKUP($E794,$D$6:$AN$1139,I$2,)/VLOOKUP($E794,$D$6:$AN$1139,3,))*$F794)</f>
        <v>0</v>
      </c>
      <c r="J794" s="80">
        <f>IF(VLOOKUP($E794,$D$6:$AN$1139,3,)=0,0,(VLOOKUP($E794,$D$6:$AN$1139,J$2,)/VLOOKUP($E794,$D$6:$AN$1139,3,))*$F794)</f>
        <v>36812.928276041901</v>
      </c>
      <c r="K794" s="80">
        <f>IF(VLOOKUP($E794,$D$6:$AN$1139,3,)=0,0,(VLOOKUP($E794,$D$6:$AN$1139,K$2,)/VLOOKUP($E794,$D$6:$AN$1139,3,))*$F794)</f>
        <v>466769.61376214057</v>
      </c>
      <c r="L794" s="80">
        <f>IF(VLOOKUP($E794,$D$6:$AN$1139,3,)=0,0,(VLOOKUP($E794,$D$6:$AN$1139,L$2,)/VLOOKUP($E794,$D$6:$AN$1139,3,))*$F794)</f>
        <v>0</v>
      </c>
      <c r="M794" s="80">
        <f>IF(VLOOKUP($E794,$D$6:$AN$1139,3,)=0,0,(VLOOKUP($E794,$D$6:$AN$1139,M$2,)/VLOOKUP($E794,$D$6:$AN$1139,3,))*$F794)</f>
        <v>0</v>
      </c>
      <c r="N794" s="80">
        <f>IF(VLOOKUP($E794,$D$6:$AN$1139,3,)=0,0,(VLOOKUP($E794,$D$6:$AN$1139,N$2,)/VLOOKUP($E794,$D$6:$AN$1139,3,))*$F794)</f>
        <v>396958.49987081124</v>
      </c>
      <c r="O794" s="80">
        <f>IF(VLOOKUP($E794,$D$6:$AN$1139,3,)=0,0,(VLOOKUP($E794,$D$6:$AN$1139,O$2,)/VLOOKUP($E794,$D$6:$AN$1139,3,))*$F794)</f>
        <v>227543.97344306912</v>
      </c>
      <c r="P794" s="80">
        <f>IF(VLOOKUP($E794,$D$6:$AN$1139,3,)=0,0,(VLOOKUP($E794,$D$6:$AN$1139,P$2,)/VLOOKUP($E794,$D$6:$AN$1139,3,))*$F794)</f>
        <v>142365.11344476722</v>
      </c>
      <c r="Q794" s="80">
        <f>IF(VLOOKUP($E794,$D$6:$AN$1139,3,)=0,0,(VLOOKUP($E794,$D$6:$AN$1139,Q$2,)/VLOOKUP($E794,$D$6:$AN$1139,3,))*$F794)</f>
        <v>24385.164049195071</v>
      </c>
      <c r="R794" s="80">
        <f>IF(VLOOKUP($E794,$D$6:$AN$1139,3,)=0,0,(VLOOKUP($E794,$D$6:$AN$1139,R$2,)/VLOOKUP($E794,$D$6:$AN$1139,3,))*$F794)</f>
        <v>16238.820781884531</v>
      </c>
      <c r="S794" s="80">
        <f>IF(VLOOKUP($E794,$D$6:$AN$1139,3,)=0,0,(VLOOKUP($E794,$D$6:$AN$1139,S$2,)/VLOOKUP($E794,$D$6:$AN$1139,3,))*$F794)</f>
        <v>35525.380984993288</v>
      </c>
      <c r="T794" s="80">
        <f>IF(VLOOKUP($E794,$D$6:$AN$1139,3,)=0,0,(VLOOKUP($E794,$D$6:$AN$1139,T$2,)/VLOOKUP($E794,$D$6:$AN$1139,3,))*$F794)</f>
        <v>814.72539893951341</v>
      </c>
      <c r="U794" s="80">
        <f>IF(VLOOKUP($E794,$D$6:$AN$1139,3,)=0,0,(VLOOKUP($E794,$D$6:$AN$1139,U$2,)/VLOOKUP($E794,$D$6:$AN$1139,3,))*$F794)</f>
        <v>841.29703783294042</v>
      </c>
      <c r="V794" s="80">
        <f>IF(VLOOKUP($E794,$D$6:$AN$1139,3,)=0,0,(VLOOKUP($E794,$D$6:$AN$1139,V$2,)/VLOOKUP($E794,$D$6:$AN$1139,3,))*$F794)</f>
        <v>0</v>
      </c>
      <c r="W794" s="80">
        <f>IF(VLOOKUP($E794,$D$6:$AN$1139,3,)=0,0,(VLOOKUP($E794,$D$6:$AN$1139,W$2,)/VLOOKUP($E794,$D$6:$AN$1139,3,))*$F794)</f>
        <v>0</v>
      </c>
      <c r="X794" s="64">
        <f>IF(VLOOKUP($E794,$D$6:$AN$1139,3,)=0,0,(VLOOKUP($E794,$D$6:$AN$1139,X$2,)/VLOOKUP($E794,$D$6:$AN$1139,3,))*$F794)</f>
        <v>0</v>
      </c>
      <c r="Y794" s="64">
        <f>IF(VLOOKUP($E794,$D$6:$AN$1139,3,)=0,0,(VLOOKUP($E794,$D$6:$AN$1139,Y$2,)/VLOOKUP($E794,$D$6:$AN$1139,3,))*$F794)</f>
        <v>0</v>
      </c>
      <c r="Z794" s="64">
        <f>IF(VLOOKUP($E794,$D$6:$AN$1139,3,)=0,0,(VLOOKUP($E794,$D$6:$AN$1139,Z$2,)/VLOOKUP($E794,$D$6:$AN$1139,3,))*$F794)</f>
        <v>0</v>
      </c>
      <c r="AA794" s="64">
        <f>SUM(G794:Z794)</f>
        <v>3438312</v>
      </c>
      <c r="AB794" s="59" t="str">
        <f t="shared" si="153"/>
        <v>ok</v>
      </c>
    </row>
    <row r="795" spans="1:28">
      <c r="A795" s="69"/>
      <c r="D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64"/>
      <c r="Y795" s="64"/>
      <c r="Z795" s="64"/>
      <c r="AA795" s="64"/>
      <c r="AB795" s="59"/>
    </row>
    <row r="796" spans="1:28">
      <c r="A796" s="61" t="s">
        <v>208</v>
      </c>
      <c r="AA796" s="65"/>
      <c r="AB796" s="59"/>
    </row>
    <row r="797" spans="1:28" s="61" customFormat="1" hidden="1">
      <c r="B797" s="61" t="s">
        <v>696</v>
      </c>
      <c r="E797" s="61" t="s">
        <v>952</v>
      </c>
      <c r="F797" s="334"/>
      <c r="G797" s="77">
        <f>IF(VLOOKUP($E797,$D$6:$AN$1139,3,)=0,0,(VLOOKUP($E797,$D$6:$AN$1139,G$2,)/VLOOKUP($E797,$D$6:$AN$1139,3,))*$F797)</f>
        <v>0</v>
      </c>
      <c r="H797" s="77">
        <f>IF(VLOOKUP($E797,$D$6:$AN$1139,3,)=0,0,(VLOOKUP($E797,$D$6:$AN$1139,H$2,)/VLOOKUP($E797,$D$6:$AN$1139,3,))*$F797)</f>
        <v>0</v>
      </c>
      <c r="I797" s="77">
        <f>IF(VLOOKUP($E797,$D$6:$AN$1139,3,)=0,0,(VLOOKUP($E797,$D$6:$AN$1139,I$2,)/VLOOKUP($E797,$D$6:$AN$1139,3,))*$F797)</f>
        <v>0</v>
      </c>
      <c r="J797" s="77">
        <f>IF(VLOOKUP($E797,$D$6:$AN$1139,3,)=0,0,(VLOOKUP($E797,$D$6:$AN$1139,J$2,)/VLOOKUP($E797,$D$6:$AN$1139,3,))*$F797)</f>
        <v>0</v>
      </c>
      <c r="K797" s="77">
        <f>IF(VLOOKUP($E797,$D$6:$AN$1139,3,)=0,0,(VLOOKUP($E797,$D$6:$AN$1139,K$2,)/VLOOKUP($E797,$D$6:$AN$1139,3,))*$F797)</f>
        <v>0</v>
      </c>
      <c r="L797" s="77">
        <f>IF(VLOOKUP($E797,$D$6:$AN$1139,3,)=0,0,(VLOOKUP($E797,$D$6:$AN$1139,L$2,)/VLOOKUP($E797,$D$6:$AN$1139,3,))*$F797)</f>
        <v>0</v>
      </c>
      <c r="M797" s="77">
        <f>IF(VLOOKUP($E797,$D$6:$AN$1139,3,)=0,0,(VLOOKUP($E797,$D$6:$AN$1139,M$2,)/VLOOKUP($E797,$D$6:$AN$1139,3,))*$F797)</f>
        <v>0</v>
      </c>
      <c r="N797" s="77">
        <f>IF(VLOOKUP($E797,$D$6:$AN$1139,3,)=0,0,(VLOOKUP($E797,$D$6:$AN$1139,N$2,)/VLOOKUP($E797,$D$6:$AN$1139,3,))*$F797)</f>
        <v>0</v>
      </c>
      <c r="O797" s="77">
        <f>IF(VLOOKUP($E797,$D$6:$AN$1139,3,)=0,0,(VLOOKUP($E797,$D$6:$AN$1139,O$2,)/VLOOKUP($E797,$D$6:$AN$1139,3,))*$F797)</f>
        <v>0</v>
      </c>
      <c r="P797" s="77">
        <f>IF(VLOOKUP($E797,$D$6:$AN$1139,3,)=0,0,(VLOOKUP($E797,$D$6:$AN$1139,P$2,)/VLOOKUP($E797,$D$6:$AN$1139,3,))*$F797)</f>
        <v>0</v>
      </c>
      <c r="Q797" s="77">
        <f>IF(VLOOKUP($E797,$D$6:$AN$1139,3,)=0,0,(VLOOKUP($E797,$D$6:$AN$1139,Q$2,)/VLOOKUP($E797,$D$6:$AN$1139,3,))*$F797)</f>
        <v>0</v>
      </c>
      <c r="R797" s="77">
        <f>IF(VLOOKUP($E797,$D$6:$AN$1139,3,)=0,0,(VLOOKUP($E797,$D$6:$AN$1139,R$2,)/VLOOKUP($E797,$D$6:$AN$1139,3,))*$F797)</f>
        <v>0</v>
      </c>
      <c r="S797" s="77">
        <f>IF(VLOOKUP($E797,$D$6:$AN$1139,3,)=0,0,(VLOOKUP($E797,$D$6:$AN$1139,S$2,)/VLOOKUP($E797,$D$6:$AN$1139,3,))*$F797)</f>
        <v>0</v>
      </c>
      <c r="T797" s="77">
        <f>IF(VLOOKUP($E797,$D$6:$AN$1139,3,)=0,0,(VLOOKUP($E797,$D$6:$AN$1139,T$2,)/VLOOKUP($E797,$D$6:$AN$1139,3,))*$F797)</f>
        <v>0</v>
      </c>
      <c r="U797" s="77">
        <f>IF(VLOOKUP($E797,$D$6:$AN$1139,3,)=0,0,(VLOOKUP($E797,$D$6:$AN$1139,U$2,)/VLOOKUP($E797,$D$6:$AN$1139,3,))*$F797)</f>
        <v>0</v>
      </c>
      <c r="V797" s="77">
        <f>IF(VLOOKUP($E797,$D$6:$AN$1139,3,)=0,0,(VLOOKUP($E797,$D$6:$AN$1139,V$2,)/VLOOKUP($E797,$D$6:$AN$1139,3,))*$F797)</f>
        <v>0</v>
      </c>
      <c r="W797" s="77">
        <f>IF(VLOOKUP($E797,$D$6:$AN$1139,3,)=0,0,(VLOOKUP($E797,$D$6:$AN$1139,W$2,)/VLOOKUP($E797,$D$6:$AN$1139,3,))*$F797)</f>
        <v>0</v>
      </c>
      <c r="X797" s="80">
        <f>IF(VLOOKUP($E797,$D$6:$AN$1139,3,)=0,0,(VLOOKUP($E797,$D$6:$AN$1139,X$2,)/VLOOKUP($E797,$D$6:$AN$1139,3,))*$F797)</f>
        <v>0</v>
      </c>
      <c r="Y797" s="80">
        <f>IF(VLOOKUP($E797,$D$6:$AN$1139,3,)=0,0,(VLOOKUP($E797,$D$6:$AN$1139,Y$2,)/VLOOKUP($E797,$D$6:$AN$1139,3,))*$F797)</f>
        <v>0</v>
      </c>
      <c r="Z797" s="80">
        <f>IF(VLOOKUP($E797,$D$6:$AN$1139,3,)=0,0,(VLOOKUP($E797,$D$6:$AN$1139,Z$2,)/VLOOKUP($E797,$D$6:$AN$1139,3,))*$F797)</f>
        <v>0</v>
      </c>
      <c r="AA797" s="81">
        <f>SUM(G797:Z797)</f>
        <v>0</v>
      </c>
      <c r="AB797" s="94" t="str">
        <f t="shared" ref="AB797:AB828" si="164">IF(ABS(F797-AA797)&lt;0.01,"ok","err")</f>
        <v>ok</v>
      </c>
    </row>
    <row r="798" spans="1:28" s="61" customFormat="1" hidden="1">
      <c r="B798" s="61" t="s">
        <v>697</v>
      </c>
      <c r="E798" s="61" t="s">
        <v>701</v>
      </c>
      <c r="F798" s="330"/>
      <c r="G798" s="80">
        <f>IF(VLOOKUP($E798,$D$6:$AN$1139,3,)=0,0,(VLOOKUP($E798,$D$6:$AN$1139,G$2,)/VLOOKUP($E798,$D$6:$AN$1139,3,))*$F798)</f>
        <v>0</v>
      </c>
      <c r="H798" s="80">
        <f>IF(VLOOKUP($E798,$D$6:$AN$1139,3,)=0,0,(VLOOKUP($E798,$D$6:$AN$1139,H$2,)/VLOOKUP($E798,$D$6:$AN$1139,3,))*$F798)</f>
        <v>0</v>
      </c>
      <c r="I798" s="80">
        <f>IF(VLOOKUP($E798,$D$6:$AN$1139,3,)=0,0,(VLOOKUP($E798,$D$6:$AN$1139,I$2,)/VLOOKUP($E798,$D$6:$AN$1139,3,))*$F798)</f>
        <v>0</v>
      </c>
      <c r="J798" s="80">
        <f>IF(VLOOKUP($E798,$D$6:$AN$1139,3,)=0,0,(VLOOKUP($E798,$D$6:$AN$1139,J$2,)/VLOOKUP($E798,$D$6:$AN$1139,3,))*$F798)</f>
        <v>0</v>
      </c>
      <c r="K798" s="80">
        <f>IF(VLOOKUP($E798,$D$6:$AN$1139,3,)=0,0,(VLOOKUP($E798,$D$6:$AN$1139,K$2,)/VLOOKUP($E798,$D$6:$AN$1139,3,))*$F798)</f>
        <v>0</v>
      </c>
      <c r="L798" s="80">
        <f>IF(VLOOKUP($E798,$D$6:$AN$1139,3,)=0,0,(VLOOKUP($E798,$D$6:$AN$1139,L$2,)/VLOOKUP($E798,$D$6:$AN$1139,3,))*$F798)</f>
        <v>0</v>
      </c>
      <c r="M798" s="80">
        <f>IF(VLOOKUP($E798,$D$6:$AN$1139,3,)=0,0,(VLOOKUP($E798,$D$6:$AN$1139,M$2,)/VLOOKUP($E798,$D$6:$AN$1139,3,))*$F798)</f>
        <v>0</v>
      </c>
      <c r="N798" s="80">
        <f>IF(VLOOKUP($E798,$D$6:$AN$1139,3,)=0,0,(VLOOKUP($E798,$D$6:$AN$1139,N$2,)/VLOOKUP($E798,$D$6:$AN$1139,3,))*$F798)</f>
        <v>0</v>
      </c>
      <c r="O798" s="80">
        <f>IF(VLOOKUP($E798,$D$6:$AN$1139,3,)=0,0,(VLOOKUP($E798,$D$6:$AN$1139,O$2,)/VLOOKUP($E798,$D$6:$AN$1139,3,))*$F798)</f>
        <v>0</v>
      </c>
      <c r="P798" s="80">
        <f>IF(VLOOKUP($E798,$D$6:$AN$1139,3,)=0,0,(VLOOKUP($E798,$D$6:$AN$1139,P$2,)/VLOOKUP($E798,$D$6:$AN$1139,3,))*$F798)</f>
        <v>0</v>
      </c>
      <c r="Q798" s="80">
        <f>IF(VLOOKUP($E798,$D$6:$AN$1139,3,)=0,0,(VLOOKUP($E798,$D$6:$AN$1139,Q$2,)/VLOOKUP($E798,$D$6:$AN$1139,3,))*$F798)</f>
        <v>0</v>
      </c>
      <c r="R798" s="80">
        <f>IF(VLOOKUP($E798,$D$6:$AN$1139,3,)=0,0,(VLOOKUP($E798,$D$6:$AN$1139,R$2,)/VLOOKUP($E798,$D$6:$AN$1139,3,))*$F798)</f>
        <v>0</v>
      </c>
      <c r="S798" s="80">
        <f>IF(VLOOKUP($E798,$D$6:$AN$1139,3,)=0,0,(VLOOKUP($E798,$D$6:$AN$1139,S$2,)/VLOOKUP($E798,$D$6:$AN$1139,3,))*$F798)</f>
        <v>0</v>
      </c>
      <c r="T798" s="80">
        <f>IF(VLOOKUP($E798,$D$6:$AN$1139,3,)=0,0,(VLOOKUP($E798,$D$6:$AN$1139,T$2,)/VLOOKUP($E798,$D$6:$AN$1139,3,))*$F798)</f>
        <v>0</v>
      </c>
      <c r="U798" s="80">
        <f>IF(VLOOKUP($E798,$D$6:$AN$1139,3,)=0,0,(VLOOKUP($E798,$D$6:$AN$1139,U$2,)/VLOOKUP($E798,$D$6:$AN$1139,3,))*$F798)</f>
        <v>0</v>
      </c>
      <c r="V798" s="80">
        <f>IF(VLOOKUP($E798,$D$6:$AN$1139,3,)=0,0,(VLOOKUP($E798,$D$6:$AN$1139,V$2,)/VLOOKUP($E798,$D$6:$AN$1139,3,))*$F798)</f>
        <v>0</v>
      </c>
      <c r="W798" s="80">
        <f>IF(VLOOKUP($E798,$D$6:$AN$1139,3,)=0,0,(VLOOKUP($E798,$D$6:$AN$1139,W$2,)/VLOOKUP($E798,$D$6:$AN$1139,3,))*$F798)</f>
        <v>0</v>
      </c>
      <c r="X798" s="80">
        <f>IF(VLOOKUP($E798,$D$6:$AN$1139,3,)=0,0,(VLOOKUP($E798,$D$6:$AN$1139,X$2,)/VLOOKUP($E798,$D$6:$AN$1139,3,))*$F798)</f>
        <v>0</v>
      </c>
      <c r="Y798" s="80">
        <f>IF(VLOOKUP($E798,$D$6:$AN$1139,3,)=0,0,(VLOOKUP($E798,$D$6:$AN$1139,Y$2,)/VLOOKUP($E798,$D$6:$AN$1139,3,))*$F798)</f>
        <v>0</v>
      </c>
      <c r="Z798" s="80">
        <f>IF(VLOOKUP($E798,$D$6:$AN$1139,3,)=0,0,(VLOOKUP($E798,$D$6:$AN$1139,Z$2,)/VLOOKUP($E798,$D$6:$AN$1139,3,))*$F798)</f>
        <v>0</v>
      </c>
      <c r="AA798" s="80">
        <f t="shared" ref="AA798:AA827" si="165">SUM(G798:Z798)</f>
        <v>0</v>
      </c>
      <c r="AB798" s="94" t="str">
        <f t="shared" si="164"/>
        <v>ok</v>
      </c>
    </row>
    <row r="799" spans="1:28" s="61" customFormat="1" hidden="1">
      <c r="B799" s="61" t="s">
        <v>281</v>
      </c>
      <c r="E799" s="61" t="s">
        <v>1276</v>
      </c>
      <c r="F799" s="330"/>
      <c r="G799" s="80">
        <f>IF(VLOOKUP($E799,$D$6:$AN$1139,3,)=0,0,(VLOOKUP($E799,$D$6:$AN$1139,G$2,)/VLOOKUP($E799,$D$6:$AN$1139,3,))*$F799)</f>
        <v>0</v>
      </c>
      <c r="H799" s="80">
        <f>IF(VLOOKUP($E799,$D$6:$AN$1139,3,)=0,0,(VLOOKUP($E799,$D$6:$AN$1139,H$2,)/VLOOKUP($E799,$D$6:$AN$1139,3,))*$F799)</f>
        <v>0</v>
      </c>
      <c r="I799" s="80">
        <f>IF(VLOOKUP($E799,$D$6:$AN$1139,3,)=0,0,(VLOOKUP($E799,$D$6:$AN$1139,I$2,)/VLOOKUP($E799,$D$6:$AN$1139,3,))*$F799)</f>
        <v>0</v>
      </c>
      <c r="J799" s="80">
        <f>IF(VLOOKUP($E799,$D$6:$AN$1139,3,)=0,0,(VLOOKUP($E799,$D$6:$AN$1139,J$2,)/VLOOKUP($E799,$D$6:$AN$1139,3,))*$F799)</f>
        <v>0</v>
      </c>
      <c r="K799" s="80">
        <f>IF(VLOOKUP($E799,$D$6:$AN$1139,3,)=0,0,(VLOOKUP($E799,$D$6:$AN$1139,K$2,)/VLOOKUP($E799,$D$6:$AN$1139,3,))*$F799)</f>
        <v>0</v>
      </c>
      <c r="L799" s="80">
        <f>IF(VLOOKUP($E799,$D$6:$AN$1139,3,)=0,0,(VLOOKUP($E799,$D$6:$AN$1139,L$2,)/VLOOKUP($E799,$D$6:$AN$1139,3,))*$F799)</f>
        <v>0</v>
      </c>
      <c r="M799" s="80">
        <f>IF(VLOOKUP($E799,$D$6:$AN$1139,3,)=0,0,(VLOOKUP($E799,$D$6:$AN$1139,M$2,)/VLOOKUP($E799,$D$6:$AN$1139,3,))*$F799)</f>
        <v>0</v>
      </c>
      <c r="N799" s="80">
        <f>IF(VLOOKUP($E799,$D$6:$AN$1139,3,)=0,0,(VLOOKUP($E799,$D$6:$AN$1139,N$2,)/VLOOKUP($E799,$D$6:$AN$1139,3,))*$F799)</f>
        <v>0</v>
      </c>
      <c r="O799" s="80">
        <f>IF(VLOOKUP($E799,$D$6:$AN$1139,3,)=0,0,(VLOOKUP($E799,$D$6:$AN$1139,O$2,)/VLOOKUP($E799,$D$6:$AN$1139,3,))*$F799)</f>
        <v>0</v>
      </c>
      <c r="P799" s="80">
        <f>IF(VLOOKUP($E799,$D$6:$AN$1139,3,)=0,0,(VLOOKUP($E799,$D$6:$AN$1139,P$2,)/VLOOKUP($E799,$D$6:$AN$1139,3,))*$F799)</f>
        <v>0</v>
      </c>
      <c r="Q799" s="80">
        <f>IF(VLOOKUP($E799,$D$6:$AN$1139,3,)=0,0,(VLOOKUP($E799,$D$6:$AN$1139,Q$2,)/VLOOKUP($E799,$D$6:$AN$1139,3,))*$F799)</f>
        <v>0</v>
      </c>
      <c r="R799" s="80">
        <f>IF(VLOOKUP($E799,$D$6:$AN$1139,3,)=0,0,(VLOOKUP($E799,$D$6:$AN$1139,R$2,)/VLOOKUP($E799,$D$6:$AN$1139,3,))*$F799)</f>
        <v>0</v>
      </c>
      <c r="S799" s="80">
        <f>IF(VLOOKUP($E799,$D$6:$AN$1139,3,)=0,0,(VLOOKUP($E799,$D$6:$AN$1139,S$2,)/VLOOKUP($E799,$D$6:$AN$1139,3,))*$F799)</f>
        <v>0</v>
      </c>
      <c r="T799" s="80">
        <f>IF(VLOOKUP($E799,$D$6:$AN$1139,3,)=0,0,(VLOOKUP($E799,$D$6:$AN$1139,T$2,)/VLOOKUP($E799,$D$6:$AN$1139,3,))*$F799)</f>
        <v>0</v>
      </c>
      <c r="U799" s="80">
        <f>IF(VLOOKUP($E799,$D$6:$AN$1139,3,)=0,0,(VLOOKUP($E799,$D$6:$AN$1139,U$2,)/VLOOKUP($E799,$D$6:$AN$1139,3,))*$F799)</f>
        <v>0</v>
      </c>
      <c r="V799" s="80">
        <f>IF(VLOOKUP($E799,$D$6:$AN$1139,3,)=0,0,(VLOOKUP($E799,$D$6:$AN$1139,V$2,)/VLOOKUP($E799,$D$6:$AN$1139,3,))*$F799)</f>
        <v>0</v>
      </c>
      <c r="W799" s="80">
        <f>IF(VLOOKUP($E799,$D$6:$AN$1139,3,)=0,0,(VLOOKUP($E799,$D$6:$AN$1139,W$2,)/VLOOKUP($E799,$D$6:$AN$1139,3,))*$F799)</f>
        <v>0</v>
      </c>
      <c r="X799" s="80">
        <f>IF(VLOOKUP($E799,$D$6:$AN$1139,3,)=0,0,(VLOOKUP($E799,$D$6:$AN$1139,X$2,)/VLOOKUP($E799,$D$6:$AN$1139,3,))*$F799)</f>
        <v>0</v>
      </c>
      <c r="Y799" s="80">
        <f>IF(VLOOKUP($E799,$D$6:$AN$1139,3,)=0,0,(VLOOKUP($E799,$D$6:$AN$1139,Y$2,)/VLOOKUP($E799,$D$6:$AN$1139,3,))*$F799)</f>
        <v>0</v>
      </c>
      <c r="Z799" s="80">
        <f>IF(VLOOKUP($E799,$D$6:$AN$1139,3,)=0,0,(VLOOKUP($E799,$D$6:$AN$1139,Z$2,)/VLOOKUP($E799,$D$6:$AN$1139,3,))*$F799)</f>
        <v>0</v>
      </c>
      <c r="AA799" s="80">
        <f>SUM(G799:Z799)</f>
        <v>0</v>
      </c>
      <c r="AB799" s="94" t="str">
        <f t="shared" si="164"/>
        <v>ok</v>
      </c>
    </row>
    <row r="800" spans="1:28" s="61" customFormat="1" hidden="1">
      <c r="B800" s="61" t="s">
        <v>698</v>
      </c>
      <c r="E800" s="61" t="s">
        <v>952</v>
      </c>
      <c r="F800" s="330"/>
      <c r="G800" s="80">
        <f>IF(VLOOKUP($E800,$D$6:$AN$1139,3,)=0,0,(VLOOKUP($E800,$D$6:$AN$1139,G$2,)/VLOOKUP($E800,$D$6:$AN$1139,3,))*$F800)</f>
        <v>0</v>
      </c>
      <c r="H800" s="80">
        <f>IF(VLOOKUP($E800,$D$6:$AN$1139,3,)=0,0,(VLOOKUP($E800,$D$6:$AN$1139,H$2,)/VLOOKUP($E800,$D$6:$AN$1139,3,))*$F800)</f>
        <v>0</v>
      </c>
      <c r="I800" s="80">
        <f>IF(VLOOKUP($E800,$D$6:$AN$1139,3,)=0,0,(VLOOKUP($E800,$D$6:$AN$1139,I$2,)/VLOOKUP($E800,$D$6:$AN$1139,3,))*$F800)</f>
        <v>0</v>
      </c>
      <c r="J800" s="80">
        <f>IF(VLOOKUP($E800,$D$6:$AN$1139,3,)=0,0,(VLOOKUP($E800,$D$6:$AN$1139,J$2,)/VLOOKUP($E800,$D$6:$AN$1139,3,))*$F800)</f>
        <v>0</v>
      </c>
      <c r="K800" s="80">
        <f>IF(VLOOKUP($E800,$D$6:$AN$1139,3,)=0,0,(VLOOKUP($E800,$D$6:$AN$1139,K$2,)/VLOOKUP($E800,$D$6:$AN$1139,3,))*$F800)</f>
        <v>0</v>
      </c>
      <c r="L800" s="80">
        <f>IF(VLOOKUP($E800,$D$6:$AN$1139,3,)=0,0,(VLOOKUP($E800,$D$6:$AN$1139,L$2,)/VLOOKUP($E800,$D$6:$AN$1139,3,))*$F800)</f>
        <v>0</v>
      </c>
      <c r="M800" s="80">
        <f>IF(VLOOKUP($E800,$D$6:$AN$1139,3,)=0,0,(VLOOKUP($E800,$D$6:$AN$1139,M$2,)/VLOOKUP($E800,$D$6:$AN$1139,3,))*$F800)</f>
        <v>0</v>
      </c>
      <c r="N800" s="80">
        <f>IF(VLOOKUP($E800,$D$6:$AN$1139,3,)=0,0,(VLOOKUP($E800,$D$6:$AN$1139,N$2,)/VLOOKUP($E800,$D$6:$AN$1139,3,))*$F800)</f>
        <v>0</v>
      </c>
      <c r="O800" s="80">
        <f>IF(VLOOKUP($E800,$D$6:$AN$1139,3,)=0,0,(VLOOKUP($E800,$D$6:$AN$1139,O$2,)/VLOOKUP($E800,$D$6:$AN$1139,3,))*$F800)</f>
        <v>0</v>
      </c>
      <c r="P800" s="80">
        <f>IF(VLOOKUP($E800,$D$6:$AN$1139,3,)=0,0,(VLOOKUP($E800,$D$6:$AN$1139,P$2,)/VLOOKUP($E800,$D$6:$AN$1139,3,))*$F800)</f>
        <v>0</v>
      </c>
      <c r="Q800" s="80">
        <f>IF(VLOOKUP($E800,$D$6:$AN$1139,3,)=0,0,(VLOOKUP($E800,$D$6:$AN$1139,Q$2,)/VLOOKUP($E800,$D$6:$AN$1139,3,))*$F800)</f>
        <v>0</v>
      </c>
      <c r="R800" s="80">
        <f>IF(VLOOKUP($E800,$D$6:$AN$1139,3,)=0,0,(VLOOKUP($E800,$D$6:$AN$1139,R$2,)/VLOOKUP($E800,$D$6:$AN$1139,3,))*$F800)</f>
        <v>0</v>
      </c>
      <c r="S800" s="80">
        <f>IF(VLOOKUP($E800,$D$6:$AN$1139,3,)=0,0,(VLOOKUP($E800,$D$6:$AN$1139,S$2,)/VLOOKUP($E800,$D$6:$AN$1139,3,))*$F800)</f>
        <v>0</v>
      </c>
      <c r="T800" s="80">
        <f>IF(VLOOKUP($E800,$D$6:$AN$1139,3,)=0,0,(VLOOKUP($E800,$D$6:$AN$1139,T$2,)/VLOOKUP($E800,$D$6:$AN$1139,3,))*$F800)</f>
        <v>0</v>
      </c>
      <c r="U800" s="80">
        <f>IF(VLOOKUP($E800,$D$6:$AN$1139,3,)=0,0,(VLOOKUP($E800,$D$6:$AN$1139,U$2,)/VLOOKUP($E800,$D$6:$AN$1139,3,))*$F800)</f>
        <v>0</v>
      </c>
      <c r="V800" s="80">
        <f>IF(VLOOKUP($E800,$D$6:$AN$1139,3,)=0,0,(VLOOKUP($E800,$D$6:$AN$1139,V$2,)/VLOOKUP($E800,$D$6:$AN$1139,3,))*$F800)</f>
        <v>0</v>
      </c>
      <c r="W800" s="80">
        <f>IF(VLOOKUP($E800,$D$6:$AN$1139,3,)=0,0,(VLOOKUP($E800,$D$6:$AN$1139,W$2,)/VLOOKUP($E800,$D$6:$AN$1139,3,))*$F800)</f>
        <v>0</v>
      </c>
      <c r="X800" s="80">
        <f>IF(VLOOKUP($E800,$D$6:$AN$1139,3,)=0,0,(VLOOKUP($E800,$D$6:$AN$1139,X$2,)/VLOOKUP($E800,$D$6:$AN$1139,3,))*$F800)</f>
        <v>0</v>
      </c>
      <c r="Y800" s="80">
        <f>IF(VLOOKUP($E800,$D$6:$AN$1139,3,)=0,0,(VLOOKUP($E800,$D$6:$AN$1139,Y$2,)/VLOOKUP($E800,$D$6:$AN$1139,3,))*$F800)</f>
        <v>0</v>
      </c>
      <c r="Z800" s="80">
        <f>IF(VLOOKUP($E800,$D$6:$AN$1139,3,)=0,0,(VLOOKUP($E800,$D$6:$AN$1139,Z$2,)/VLOOKUP($E800,$D$6:$AN$1139,3,))*$F800)</f>
        <v>0</v>
      </c>
      <c r="AA800" s="80">
        <f t="shared" si="165"/>
        <v>0</v>
      </c>
      <c r="AB800" s="94" t="str">
        <f t="shared" si="164"/>
        <v>ok</v>
      </c>
    </row>
    <row r="801" spans="2:28" s="61" customFormat="1" hidden="1">
      <c r="B801" s="61" t="s">
        <v>1333</v>
      </c>
      <c r="E801" s="61" t="s">
        <v>1275</v>
      </c>
      <c r="F801" s="330"/>
      <c r="G801" s="80">
        <f>IF(VLOOKUP($E801,$D$6:$AN$1139,3,)=0,0,(VLOOKUP($E801,$D$6:$AN$1139,G$2,)/VLOOKUP($E801,$D$6:$AN$1139,3,))*$F801)</f>
        <v>0</v>
      </c>
      <c r="H801" s="80">
        <f>IF(VLOOKUP($E801,$D$6:$AN$1139,3,)=0,0,(VLOOKUP($E801,$D$6:$AN$1139,H$2,)/VLOOKUP($E801,$D$6:$AN$1139,3,))*$F801)</f>
        <v>0</v>
      </c>
      <c r="I801" s="80">
        <f>IF(VLOOKUP($E801,$D$6:$AN$1139,3,)=0,0,(VLOOKUP($E801,$D$6:$AN$1139,I$2,)/VLOOKUP($E801,$D$6:$AN$1139,3,))*$F801)</f>
        <v>0</v>
      </c>
      <c r="J801" s="80">
        <f>IF(VLOOKUP($E801,$D$6:$AN$1139,3,)=0,0,(VLOOKUP($E801,$D$6:$AN$1139,J$2,)/VLOOKUP($E801,$D$6:$AN$1139,3,))*$F801)</f>
        <v>0</v>
      </c>
      <c r="K801" s="80">
        <f>IF(VLOOKUP($E801,$D$6:$AN$1139,3,)=0,0,(VLOOKUP($E801,$D$6:$AN$1139,K$2,)/VLOOKUP($E801,$D$6:$AN$1139,3,))*$F801)</f>
        <v>0</v>
      </c>
      <c r="L801" s="80">
        <f>IF(VLOOKUP($E801,$D$6:$AN$1139,3,)=0,0,(VLOOKUP($E801,$D$6:$AN$1139,L$2,)/VLOOKUP($E801,$D$6:$AN$1139,3,))*$F801)</f>
        <v>0</v>
      </c>
      <c r="M801" s="80">
        <f>IF(VLOOKUP($E801,$D$6:$AN$1139,3,)=0,0,(VLOOKUP($E801,$D$6:$AN$1139,M$2,)/VLOOKUP($E801,$D$6:$AN$1139,3,))*$F801)</f>
        <v>0</v>
      </c>
      <c r="N801" s="80">
        <f>IF(VLOOKUP($E801,$D$6:$AN$1139,3,)=0,0,(VLOOKUP($E801,$D$6:$AN$1139,N$2,)/VLOOKUP($E801,$D$6:$AN$1139,3,))*$F801)</f>
        <v>0</v>
      </c>
      <c r="O801" s="80">
        <f>IF(VLOOKUP($E801,$D$6:$AN$1139,3,)=0,0,(VLOOKUP($E801,$D$6:$AN$1139,O$2,)/VLOOKUP($E801,$D$6:$AN$1139,3,))*$F801)</f>
        <v>0</v>
      </c>
      <c r="P801" s="80">
        <f>IF(VLOOKUP($E801,$D$6:$AN$1139,3,)=0,0,(VLOOKUP($E801,$D$6:$AN$1139,P$2,)/VLOOKUP($E801,$D$6:$AN$1139,3,))*$F801)</f>
        <v>0</v>
      </c>
      <c r="Q801" s="80">
        <f>IF(VLOOKUP($E801,$D$6:$AN$1139,3,)=0,0,(VLOOKUP($E801,$D$6:$AN$1139,Q$2,)/VLOOKUP($E801,$D$6:$AN$1139,3,))*$F801)</f>
        <v>0</v>
      </c>
      <c r="R801" s="80">
        <f>IF(VLOOKUP($E801,$D$6:$AN$1139,3,)=0,0,(VLOOKUP($E801,$D$6:$AN$1139,R$2,)/VLOOKUP($E801,$D$6:$AN$1139,3,))*$F801)</f>
        <v>0</v>
      </c>
      <c r="S801" s="80">
        <f>IF(VLOOKUP($E801,$D$6:$AN$1139,3,)=0,0,(VLOOKUP($E801,$D$6:$AN$1139,S$2,)/VLOOKUP($E801,$D$6:$AN$1139,3,))*$F801)</f>
        <v>0</v>
      </c>
      <c r="T801" s="80">
        <f>IF(VLOOKUP($E801,$D$6:$AN$1139,3,)=0,0,(VLOOKUP($E801,$D$6:$AN$1139,T$2,)/VLOOKUP($E801,$D$6:$AN$1139,3,))*$F801)</f>
        <v>0</v>
      </c>
      <c r="U801" s="80">
        <f>IF(VLOOKUP($E801,$D$6:$AN$1139,3,)=0,0,(VLOOKUP($E801,$D$6:$AN$1139,U$2,)/VLOOKUP($E801,$D$6:$AN$1139,3,))*$F801)</f>
        <v>0</v>
      </c>
      <c r="V801" s="80">
        <f>IF(VLOOKUP($E801,$D$6:$AN$1139,3,)=0,0,(VLOOKUP($E801,$D$6:$AN$1139,V$2,)/VLOOKUP($E801,$D$6:$AN$1139,3,))*$F801)</f>
        <v>0</v>
      </c>
      <c r="W801" s="80">
        <f>IF(VLOOKUP($E801,$D$6:$AN$1139,3,)=0,0,(VLOOKUP($E801,$D$6:$AN$1139,W$2,)/VLOOKUP($E801,$D$6:$AN$1139,3,))*$F801)</f>
        <v>0</v>
      </c>
      <c r="X801" s="80">
        <f>IF(VLOOKUP($E801,$D$6:$AN$1139,3,)=0,0,(VLOOKUP($E801,$D$6:$AN$1139,X$2,)/VLOOKUP($E801,$D$6:$AN$1139,3,))*$F801)</f>
        <v>0</v>
      </c>
      <c r="Y801" s="80">
        <f>IF(VLOOKUP($E801,$D$6:$AN$1139,3,)=0,0,(VLOOKUP($E801,$D$6:$AN$1139,Y$2,)/VLOOKUP($E801,$D$6:$AN$1139,3,))*$F801)</f>
        <v>0</v>
      </c>
      <c r="Z801" s="80">
        <f>IF(VLOOKUP($E801,$D$6:$AN$1139,3,)=0,0,(VLOOKUP($E801,$D$6:$AN$1139,Z$2,)/VLOOKUP($E801,$D$6:$AN$1139,3,))*$F801)</f>
        <v>0</v>
      </c>
      <c r="AA801" s="80">
        <f>SUM(G801:Z801)</f>
        <v>0</v>
      </c>
      <c r="AB801" s="94" t="str">
        <f>IF(ABS(F801-AA801)&lt;0.01,"ok","err")</f>
        <v>ok</v>
      </c>
    </row>
    <row r="802" spans="2:28" s="61" customFormat="1" hidden="1">
      <c r="B802" s="61" t="s">
        <v>1298</v>
      </c>
      <c r="E802" s="61" t="s">
        <v>886</v>
      </c>
      <c r="F802" s="330"/>
      <c r="G802" s="80">
        <f>IF(VLOOKUP($E802,$D$6:$AN$1139,3,)=0,0,(VLOOKUP($E802,$D$6:$AN$1139,G$2,)/VLOOKUP($E802,$D$6:$AN$1139,3,))*$F802)</f>
        <v>0</v>
      </c>
      <c r="H802" s="80">
        <f>IF(VLOOKUP($E802,$D$6:$AN$1139,3,)=0,0,(VLOOKUP($E802,$D$6:$AN$1139,H$2,)/VLOOKUP($E802,$D$6:$AN$1139,3,))*$F802)</f>
        <v>0</v>
      </c>
      <c r="I802" s="80">
        <f>IF(VLOOKUP($E802,$D$6:$AN$1139,3,)=0,0,(VLOOKUP($E802,$D$6:$AN$1139,I$2,)/VLOOKUP($E802,$D$6:$AN$1139,3,))*$F802)</f>
        <v>0</v>
      </c>
      <c r="J802" s="80">
        <f>IF(VLOOKUP($E802,$D$6:$AN$1139,3,)=0,0,(VLOOKUP($E802,$D$6:$AN$1139,J$2,)/VLOOKUP($E802,$D$6:$AN$1139,3,))*$F802)</f>
        <v>0</v>
      </c>
      <c r="K802" s="80">
        <f>IF(VLOOKUP($E802,$D$6:$AN$1139,3,)=0,0,(VLOOKUP($E802,$D$6:$AN$1139,K$2,)/VLOOKUP($E802,$D$6:$AN$1139,3,))*$F802)</f>
        <v>0</v>
      </c>
      <c r="L802" s="80">
        <f>IF(VLOOKUP($E802,$D$6:$AN$1139,3,)=0,0,(VLOOKUP($E802,$D$6:$AN$1139,L$2,)/VLOOKUP($E802,$D$6:$AN$1139,3,))*$F802)</f>
        <v>0</v>
      </c>
      <c r="M802" s="80">
        <f>IF(VLOOKUP($E802,$D$6:$AN$1139,3,)=0,0,(VLOOKUP($E802,$D$6:$AN$1139,M$2,)/VLOOKUP($E802,$D$6:$AN$1139,3,))*$F802)</f>
        <v>0</v>
      </c>
      <c r="N802" s="80">
        <f>IF(VLOOKUP($E802,$D$6:$AN$1139,3,)=0,0,(VLOOKUP($E802,$D$6:$AN$1139,N$2,)/VLOOKUP($E802,$D$6:$AN$1139,3,))*$F802)</f>
        <v>0</v>
      </c>
      <c r="O802" s="80">
        <f>IF(VLOOKUP($E802,$D$6:$AN$1139,3,)=0,0,(VLOOKUP($E802,$D$6:$AN$1139,O$2,)/VLOOKUP($E802,$D$6:$AN$1139,3,))*$F802)</f>
        <v>0</v>
      </c>
      <c r="P802" s="80">
        <f>IF(VLOOKUP($E802,$D$6:$AN$1139,3,)=0,0,(VLOOKUP($E802,$D$6:$AN$1139,P$2,)/VLOOKUP($E802,$D$6:$AN$1139,3,))*$F802)</f>
        <v>0</v>
      </c>
      <c r="Q802" s="80">
        <f>IF(VLOOKUP($E802,$D$6:$AN$1139,3,)=0,0,(VLOOKUP($E802,$D$6:$AN$1139,Q$2,)/VLOOKUP($E802,$D$6:$AN$1139,3,))*$F802)</f>
        <v>0</v>
      </c>
      <c r="R802" s="80">
        <f>IF(VLOOKUP($E802,$D$6:$AN$1139,3,)=0,0,(VLOOKUP($E802,$D$6:$AN$1139,R$2,)/VLOOKUP($E802,$D$6:$AN$1139,3,))*$F802)</f>
        <v>0</v>
      </c>
      <c r="S802" s="80">
        <f>IF(VLOOKUP($E802,$D$6:$AN$1139,3,)=0,0,(VLOOKUP($E802,$D$6:$AN$1139,S$2,)/VLOOKUP($E802,$D$6:$AN$1139,3,))*$F802)</f>
        <v>0</v>
      </c>
      <c r="T802" s="80">
        <f>IF(VLOOKUP($E802,$D$6:$AN$1139,3,)=0,0,(VLOOKUP($E802,$D$6:$AN$1139,T$2,)/VLOOKUP($E802,$D$6:$AN$1139,3,))*$F802)</f>
        <v>0</v>
      </c>
      <c r="U802" s="80">
        <f>IF(VLOOKUP($E802,$D$6:$AN$1139,3,)=0,0,(VLOOKUP($E802,$D$6:$AN$1139,U$2,)/VLOOKUP($E802,$D$6:$AN$1139,3,))*$F802)</f>
        <v>0</v>
      </c>
      <c r="V802" s="80">
        <f>IF(VLOOKUP($E802,$D$6:$AN$1139,3,)=0,0,(VLOOKUP($E802,$D$6:$AN$1139,V$2,)/VLOOKUP($E802,$D$6:$AN$1139,3,))*$F802)</f>
        <v>0</v>
      </c>
      <c r="W802" s="80">
        <f>IF(VLOOKUP($E802,$D$6:$AN$1139,3,)=0,0,(VLOOKUP($E802,$D$6:$AN$1139,W$2,)/VLOOKUP($E802,$D$6:$AN$1139,3,))*$F802)</f>
        <v>0</v>
      </c>
      <c r="X802" s="80">
        <f>IF(VLOOKUP($E802,$D$6:$AN$1139,3,)=0,0,(VLOOKUP($E802,$D$6:$AN$1139,X$2,)/VLOOKUP($E802,$D$6:$AN$1139,3,))*$F802)</f>
        <v>0</v>
      </c>
      <c r="Y802" s="80">
        <f>IF(VLOOKUP($E802,$D$6:$AN$1139,3,)=0,0,(VLOOKUP($E802,$D$6:$AN$1139,Y$2,)/VLOOKUP($E802,$D$6:$AN$1139,3,))*$F802)</f>
        <v>0</v>
      </c>
      <c r="Z802" s="80">
        <f>IF(VLOOKUP($E802,$D$6:$AN$1139,3,)=0,0,(VLOOKUP($E802,$D$6:$AN$1139,Z$2,)/VLOOKUP($E802,$D$6:$AN$1139,3,))*$F802)</f>
        <v>0</v>
      </c>
      <c r="AA802" s="80">
        <f t="shared" si="165"/>
        <v>0</v>
      </c>
      <c r="AB802" s="94" t="str">
        <f t="shared" si="164"/>
        <v>ok</v>
      </c>
    </row>
    <row r="803" spans="2:28" s="61" customFormat="1" hidden="1">
      <c r="B803" s="61" t="s">
        <v>1295</v>
      </c>
      <c r="E803" s="61" t="s">
        <v>884</v>
      </c>
      <c r="F803" s="330"/>
      <c r="G803" s="80">
        <f>IF(VLOOKUP($E803,$D$6:$AN$1139,3,)=0,0,(VLOOKUP($E803,$D$6:$AN$1139,G$2,)/VLOOKUP($E803,$D$6:$AN$1139,3,))*$F803)</f>
        <v>0</v>
      </c>
      <c r="H803" s="80">
        <f>IF(VLOOKUP($E803,$D$6:$AN$1139,3,)=0,0,(VLOOKUP($E803,$D$6:$AN$1139,H$2,)/VLOOKUP($E803,$D$6:$AN$1139,3,))*$F803)</f>
        <v>0</v>
      </c>
      <c r="I803" s="80">
        <f>IF(VLOOKUP($E803,$D$6:$AN$1139,3,)=0,0,(VLOOKUP($E803,$D$6:$AN$1139,I$2,)/VLOOKUP($E803,$D$6:$AN$1139,3,))*$F803)</f>
        <v>0</v>
      </c>
      <c r="J803" s="80">
        <f>IF(VLOOKUP($E803,$D$6:$AN$1139,3,)=0,0,(VLOOKUP($E803,$D$6:$AN$1139,J$2,)/VLOOKUP($E803,$D$6:$AN$1139,3,))*$F803)</f>
        <v>0</v>
      </c>
      <c r="K803" s="80">
        <f>IF(VLOOKUP($E803,$D$6:$AN$1139,3,)=0,0,(VLOOKUP($E803,$D$6:$AN$1139,K$2,)/VLOOKUP($E803,$D$6:$AN$1139,3,))*$F803)</f>
        <v>0</v>
      </c>
      <c r="L803" s="80">
        <f>IF(VLOOKUP($E803,$D$6:$AN$1139,3,)=0,0,(VLOOKUP($E803,$D$6:$AN$1139,L$2,)/VLOOKUP($E803,$D$6:$AN$1139,3,))*$F803)</f>
        <v>0</v>
      </c>
      <c r="M803" s="80">
        <f>IF(VLOOKUP($E803,$D$6:$AN$1139,3,)=0,0,(VLOOKUP($E803,$D$6:$AN$1139,M$2,)/VLOOKUP($E803,$D$6:$AN$1139,3,))*$F803)</f>
        <v>0</v>
      </c>
      <c r="N803" s="80">
        <f>IF(VLOOKUP($E803,$D$6:$AN$1139,3,)=0,0,(VLOOKUP($E803,$D$6:$AN$1139,N$2,)/VLOOKUP($E803,$D$6:$AN$1139,3,))*$F803)</f>
        <v>0</v>
      </c>
      <c r="O803" s="80">
        <f>IF(VLOOKUP($E803,$D$6:$AN$1139,3,)=0,0,(VLOOKUP($E803,$D$6:$AN$1139,O$2,)/VLOOKUP($E803,$D$6:$AN$1139,3,))*$F803)</f>
        <v>0</v>
      </c>
      <c r="P803" s="80">
        <f>IF(VLOOKUP($E803,$D$6:$AN$1139,3,)=0,0,(VLOOKUP($E803,$D$6:$AN$1139,P$2,)/VLOOKUP($E803,$D$6:$AN$1139,3,))*$F803)</f>
        <v>0</v>
      </c>
      <c r="Q803" s="80">
        <f>IF(VLOOKUP($E803,$D$6:$AN$1139,3,)=0,0,(VLOOKUP($E803,$D$6:$AN$1139,Q$2,)/VLOOKUP($E803,$D$6:$AN$1139,3,))*$F803)</f>
        <v>0</v>
      </c>
      <c r="R803" s="80">
        <f>IF(VLOOKUP($E803,$D$6:$AN$1139,3,)=0,0,(VLOOKUP($E803,$D$6:$AN$1139,R$2,)/VLOOKUP($E803,$D$6:$AN$1139,3,))*$F803)</f>
        <v>0</v>
      </c>
      <c r="S803" s="80">
        <f>IF(VLOOKUP($E803,$D$6:$AN$1139,3,)=0,0,(VLOOKUP($E803,$D$6:$AN$1139,S$2,)/VLOOKUP($E803,$D$6:$AN$1139,3,))*$F803)</f>
        <v>0</v>
      </c>
      <c r="T803" s="80">
        <f>IF(VLOOKUP($E803,$D$6:$AN$1139,3,)=0,0,(VLOOKUP($E803,$D$6:$AN$1139,T$2,)/VLOOKUP($E803,$D$6:$AN$1139,3,))*$F803)</f>
        <v>0</v>
      </c>
      <c r="U803" s="80">
        <f>IF(VLOOKUP($E803,$D$6:$AN$1139,3,)=0,0,(VLOOKUP($E803,$D$6:$AN$1139,U$2,)/VLOOKUP($E803,$D$6:$AN$1139,3,))*$F803)</f>
        <v>0</v>
      </c>
      <c r="V803" s="80">
        <f>IF(VLOOKUP($E803,$D$6:$AN$1139,3,)=0,0,(VLOOKUP($E803,$D$6:$AN$1139,V$2,)/VLOOKUP($E803,$D$6:$AN$1139,3,))*$F803)</f>
        <v>0</v>
      </c>
      <c r="W803" s="80">
        <f>IF(VLOOKUP($E803,$D$6:$AN$1139,3,)=0,0,(VLOOKUP($E803,$D$6:$AN$1139,W$2,)/VLOOKUP($E803,$D$6:$AN$1139,3,))*$F803)</f>
        <v>0</v>
      </c>
      <c r="X803" s="80">
        <f>IF(VLOOKUP($E803,$D$6:$AN$1139,3,)=0,0,(VLOOKUP($E803,$D$6:$AN$1139,X$2,)/VLOOKUP($E803,$D$6:$AN$1139,3,))*$F803)</f>
        <v>0</v>
      </c>
      <c r="Y803" s="80">
        <f>IF(VLOOKUP($E803,$D$6:$AN$1139,3,)=0,0,(VLOOKUP($E803,$D$6:$AN$1139,Y$2,)/VLOOKUP($E803,$D$6:$AN$1139,3,))*$F803)</f>
        <v>0</v>
      </c>
      <c r="Z803" s="80">
        <f>IF(VLOOKUP($E803,$D$6:$AN$1139,3,)=0,0,(VLOOKUP($E803,$D$6:$AN$1139,Z$2,)/VLOOKUP($E803,$D$6:$AN$1139,3,))*$F803)</f>
        <v>0</v>
      </c>
      <c r="AA803" s="80">
        <f t="shared" si="165"/>
        <v>0</v>
      </c>
      <c r="AB803" s="94" t="str">
        <f t="shared" si="164"/>
        <v>ok</v>
      </c>
    </row>
    <row r="804" spans="2:28" s="61" customFormat="1" hidden="1">
      <c r="B804" s="61" t="s">
        <v>1296</v>
      </c>
      <c r="E804" s="61" t="s">
        <v>537</v>
      </c>
      <c r="F804" s="330"/>
      <c r="G804" s="80">
        <f>IF(VLOOKUP($E804,$D$6:$AN$1139,3,)=0,0,(VLOOKUP($E804,$D$6:$AN$1139,G$2,)/VLOOKUP($E804,$D$6:$AN$1139,3,))*$F804)</f>
        <v>0</v>
      </c>
      <c r="H804" s="80">
        <f>IF(VLOOKUP($E804,$D$6:$AN$1139,3,)=0,0,(VLOOKUP($E804,$D$6:$AN$1139,H$2,)/VLOOKUP($E804,$D$6:$AN$1139,3,))*$F804)</f>
        <v>0</v>
      </c>
      <c r="I804" s="80">
        <f>IF(VLOOKUP($E804,$D$6:$AN$1139,3,)=0,0,(VLOOKUP($E804,$D$6:$AN$1139,I$2,)/VLOOKUP($E804,$D$6:$AN$1139,3,))*$F804)</f>
        <v>0</v>
      </c>
      <c r="J804" s="80">
        <f>IF(VLOOKUP($E804,$D$6:$AN$1139,3,)=0,0,(VLOOKUP($E804,$D$6:$AN$1139,J$2,)/VLOOKUP($E804,$D$6:$AN$1139,3,))*$F804)</f>
        <v>0</v>
      </c>
      <c r="K804" s="80">
        <f>IF(VLOOKUP($E804,$D$6:$AN$1139,3,)=0,0,(VLOOKUP($E804,$D$6:$AN$1139,K$2,)/VLOOKUP($E804,$D$6:$AN$1139,3,))*$F804)</f>
        <v>0</v>
      </c>
      <c r="L804" s="80">
        <f>IF(VLOOKUP($E804,$D$6:$AN$1139,3,)=0,0,(VLOOKUP($E804,$D$6:$AN$1139,L$2,)/VLOOKUP($E804,$D$6:$AN$1139,3,))*$F804)</f>
        <v>0</v>
      </c>
      <c r="M804" s="80">
        <f>IF(VLOOKUP($E804,$D$6:$AN$1139,3,)=0,0,(VLOOKUP($E804,$D$6:$AN$1139,M$2,)/VLOOKUP($E804,$D$6:$AN$1139,3,))*$F804)</f>
        <v>0</v>
      </c>
      <c r="N804" s="80">
        <f>IF(VLOOKUP($E804,$D$6:$AN$1139,3,)=0,0,(VLOOKUP($E804,$D$6:$AN$1139,N$2,)/VLOOKUP($E804,$D$6:$AN$1139,3,))*$F804)</f>
        <v>0</v>
      </c>
      <c r="O804" s="80">
        <f>IF(VLOOKUP($E804,$D$6:$AN$1139,3,)=0,0,(VLOOKUP($E804,$D$6:$AN$1139,O$2,)/VLOOKUP($E804,$D$6:$AN$1139,3,))*$F804)</f>
        <v>0</v>
      </c>
      <c r="P804" s="80">
        <f>IF(VLOOKUP($E804,$D$6:$AN$1139,3,)=0,0,(VLOOKUP($E804,$D$6:$AN$1139,P$2,)/VLOOKUP($E804,$D$6:$AN$1139,3,))*$F804)</f>
        <v>0</v>
      </c>
      <c r="Q804" s="80">
        <f>IF(VLOOKUP($E804,$D$6:$AN$1139,3,)=0,0,(VLOOKUP($E804,$D$6:$AN$1139,Q$2,)/VLOOKUP($E804,$D$6:$AN$1139,3,))*$F804)</f>
        <v>0</v>
      </c>
      <c r="R804" s="80">
        <f>IF(VLOOKUP($E804,$D$6:$AN$1139,3,)=0,0,(VLOOKUP($E804,$D$6:$AN$1139,R$2,)/VLOOKUP($E804,$D$6:$AN$1139,3,))*$F804)</f>
        <v>0</v>
      </c>
      <c r="S804" s="80">
        <f>IF(VLOOKUP($E804,$D$6:$AN$1139,3,)=0,0,(VLOOKUP($E804,$D$6:$AN$1139,S$2,)/VLOOKUP($E804,$D$6:$AN$1139,3,))*$F804)</f>
        <v>0</v>
      </c>
      <c r="T804" s="80">
        <f>IF(VLOOKUP($E804,$D$6:$AN$1139,3,)=0,0,(VLOOKUP($E804,$D$6:$AN$1139,T$2,)/VLOOKUP($E804,$D$6:$AN$1139,3,))*$F804)</f>
        <v>0</v>
      </c>
      <c r="U804" s="80">
        <f>IF(VLOOKUP($E804,$D$6:$AN$1139,3,)=0,0,(VLOOKUP($E804,$D$6:$AN$1139,U$2,)/VLOOKUP($E804,$D$6:$AN$1139,3,))*$F804)</f>
        <v>0</v>
      </c>
      <c r="V804" s="80">
        <f>IF(VLOOKUP($E804,$D$6:$AN$1139,3,)=0,0,(VLOOKUP($E804,$D$6:$AN$1139,V$2,)/VLOOKUP($E804,$D$6:$AN$1139,3,))*$F804)</f>
        <v>0</v>
      </c>
      <c r="W804" s="80">
        <f>IF(VLOOKUP($E804,$D$6:$AN$1139,3,)=0,0,(VLOOKUP($E804,$D$6:$AN$1139,W$2,)/VLOOKUP($E804,$D$6:$AN$1139,3,))*$F804)</f>
        <v>0</v>
      </c>
      <c r="X804" s="80">
        <f>IF(VLOOKUP($E804,$D$6:$AN$1139,3,)=0,0,(VLOOKUP($E804,$D$6:$AN$1139,X$2,)/VLOOKUP($E804,$D$6:$AN$1139,3,))*$F804)</f>
        <v>0</v>
      </c>
      <c r="Y804" s="80">
        <f>IF(VLOOKUP($E804,$D$6:$AN$1139,3,)=0,0,(VLOOKUP($E804,$D$6:$AN$1139,Y$2,)/VLOOKUP($E804,$D$6:$AN$1139,3,))*$F804)</f>
        <v>0</v>
      </c>
      <c r="Z804" s="80">
        <f>IF(VLOOKUP($E804,$D$6:$AN$1139,3,)=0,0,(VLOOKUP($E804,$D$6:$AN$1139,Z$2,)/VLOOKUP($E804,$D$6:$AN$1139,3,))*$F804)</f>
        <v>0</v>
      </c>
      <c r="AA804" s="80">
        <f t="shared" si="165"/>
        <v>0</v>
      </c>
      <c r="AB804" s="94" t="str">
        <f t="shared" si="164"/>
        <v>ok</v>
      </c>
    </row>
    <row r="805" spans="2:28" s="61" customFormat="1" hidden="1">
      <c r="B805" s="61" t="s">
        <v>1300</v>
      </c>
      <c r="E805" s="61" t="s">
        <v>1131</v>
      </c>
      <c r="F805" s="330"/>
      <c r="G805" s="80">
        <f>IF(VLOOKUP($E805,$D$6:$AN$1139,3,)=0,0,(VLOOKUP($E805,$D$6:$AN$1139,G$2,)/VLOOKUP($E805,$D$6:$AN$1139,3,))*$F805)</f>
        <v>0</v>
      </c>
      <c r="H805" s="80">
        <f>IF(VLOOKUP($E805,$D$6:$AN$1139,3,)=0,0,(VLOOKUP($E805,$D$6:$AN$1139,H$2,)/VLOOKUP($E805,$D$6:$AN$1139,3,))*$F805)</f>
        <v>0</v>
      </c>
      <c r="I805" s="80">
        <f>IF(VLOOKUP($E805,$D$6:$AN$1139,3,)=0,0,(VLOOKUP($E805,$D$6:$AN$1139,I$2,)/VLOOKUP($E805,$D$6:$AN$1139,3,))*$F805)</f>
        <v>0</v>
      </c>
      <c r="J805" s="80">
        <f>IF(VLOOKUP($E805,$D$6:$AN$1139,3,)=0,0,(VLOOKUP($E805,$D$6:$AN$1139,J$2,)/VLOOKUP($E805,$D$6:$AN$1139,3,))*$F805)</f>
        <v>0</v>
      </c>
      <c r="K805" s="80">
        <f>IF(VLOOKUP($E805,$D$6:$AN$1139,3,)=0,0,(VLOOKUP($E805,$D$6:$AN$1139,K$2,)/VLOOKUP($E805,$D$6:$AN$1139,3,))*$F805)</f>
        <v>0</v>
      </c>
      <c r="L805" s="80">
        <f>IF(VLOOKUP($E805,$D$6:$AN$1139,3,)=0,0,(VLOOKUP($E805,$D$6:$AN$1139,L$2,)/VLOOKUP($E805,$D$6:$AN$1139,3,))*$F805)</f>
        <v>0</v>
      </c>
      <c r="M805" s="80">
        <f>IF(VLOOKUP($E805,$D$6:$AN$1139,3,)=0,0,(VLOOKUP($E805,$D$6:$AN$1139,M$2,)/VLOOKUP($E805,$D$6:$AN$1139,3,))*$F805)</f>
        <v>0</v>
      </c>
      <c r="N805" s="80">
        <f>IF(VLOOKUP($E805,$D$6:$AN$1139,3,)=0,0,(VLOOKUP($E805,$D$6:$AN$1139,N$2,)/VLOOKUP($E805,$D$6:$AN$1139,3,))*$F805)</f>
        <v>0</v>
      </c>
      <c r="O805" s="80">
        <f>IF(VLOOKUP($E805,$D$6:$AN$1139,3,)=0,0,(VLOOKUP($E805,$D$6:$AN$1139,O$2,)/VLOOKUP($E805,$D$6:$AN$1139,3,))*$F805)</f>
        <v>0</v>
      </c>
      <c r="P805" s="80">
        <f>IF(VLOOKUP($E805,$D$6:$AN$1139,3,)=0,0,(VLOOKUP($E805,$D$6:$AN$1139,P$2,)/VLOOKUP($E805,$D$6:$AN$1139,3,))*$F805)</f>
        <v>0</v>
      </c>
      <c r="Q805" s="80">
        <f>IF(VLOOKUP($E805,$D$6:$AN$1139,3,)=0,0,(VLOOKUP($E805,$D$6:$AN$1139,Q$2,)/VLOOKUP($E805,$D$6:$AN$1139,3,))*$F805)</f>
        <v>0</v>
      </c>
      <c r="R805" s="80">
        <f>IF(VLOOKUP($E805,$D$6:$AN$1139,3,)=0,0,(VLOOKUP($E805,$D$6:$AN$1139,R$2,)/VLOOKUP($E805,$D$6:$AN$1139,3,))*$F805)</f>
        <v>0</v>
      </c>
      <c r="S805" s="80">
        <f>IF(VLOOKUP($E805,$D$6:$AN$1139,3,)=0,0,(VLOOKUP($E805,$D$6:$AN$1139,S$2,)/VLOOKUP($E805,$D$6:$AN$1139,3,))*$F805)</f>
        <v>0</v>
      </c>
      <c r="T805" s="80">
        <f>IF(VLOOKUP($E805,$D$6:$AN$1139,3,)=0,0,(VLOOKUP($E805,$D$6:$AN$1139,T$2,)/VLOOKUP($E805,$D$6:$AN$1139,3,))*$F805)</f>
        <v>0</v>
      </c>
      <c r="U805" s="80">
        <f>IF(VLOOKUP($E805,$D$6:$AN$1139,3,)=0,0,(VLOOKUP($E805,$D$6:$AN$1139,U$2,)/VLOOKUP($E805,$D$6:$AN$1139,3,))*$F805)</f>
        <v>0</v>
      </c>
      <c r="V805" s="80">
        <f>IF(VLOOKUP($E805,$D$6:$AN$1139,3,)=0,0,(VLOOKUP($E805,$D$6:$AN$1139,V$2,)/VLOOKUP($E805,$D$6:$AN$1139,3,))*$F805)</f>
        <v>0</v>
      </c>
      <c r="W805" s="80">
        <f>IF(VLOOKUP($E805,$D$6:$AN$1139,3,)=0,0,(VLOOKUP($E805,$D$6:$AN$1139,W$2,)/VLOOKUP($E805,$D$6:$AN$1139,3,))*$F805)</f>
        <v>0</v>
      </c>
      <c r="X805" s="80">
        <f>IF(VLOOKUP($E805,$D$6:$AN$1139,3,)=0,0,(VLOOKUP($E805,$D$6:$AN$1139,X$2,)/VLOOKUP($E805,$D$6:$AN$1139,3,))*$F805)</f>
        <v>0</v>
      </c>
      <c r="Y805" s="80">
        <f>IF(VLOOKUP($E805,$D$6:$AN$1139,3,)=0,0,(VLOOKUP($E805,$D$6:$AN$1139,Y$2,)/VLOOKUP($E805,$D$6:$AN$1139,3,))*$F805)</f>
        <v>0</v>
      </c>
      <c r="Z805" s="80">
        <f>IF(VLOOKUP($E805,$D$6:$AN$1139,3,)=0,0,(VLOOKUP($E805,$D$6:$AN$1139,Z$2,)/VLOOKUP($E805,$D$6:$AN$1139,3,))*$F805)</f>
        <v>0</v>
      </c>
      <c r="AA805" s="80">
        <f t="shared" si="165"/>
        <v>0</v>
      </c>
      <c r="AB805" s="94" t="str">
        <f t="shared" si="164"/>
        <v>ok</v>
      </c>
    </row>
    <row r="806" spans="2:28" s="61" customFormat="1" hidden="1">
      <c r="B806" s="61" t="s">
        <v>1297</v>
      </c>
      <c r="E806" s="61" t="s">
        <v>1131</v>
      </c>
      <c r="F806" s="330"/>
      <c r="G806" s="80">
        <f>IF(VLOOKUP($E806,$D$6:$AN$1139,3,)=0,0,(VLOOKUP($E806,$D$6:$AN$1139,G$2,)/VLOOKUP($E806,$D$6:$AN$1139,3,))*$F806)</f>
        <v>0</v>
      </c>
      <c r="H806" s="80">
        <f>IF(VLOOKUP($E806,$D$6:$AN$1139,3,)=0,0,(VLOOKUP($E806,$D$6:$AN$1139,H$2,)/VLOOKUP($E806,$D$6:$AN$1139,3,))*$F806)</f>
        <v>0</v>
      </c>
      <c r="I806" s="80">
        <f>IF(VLOOKUP($E806,$D$6:$AN$1139,3,)=0,0,(VLOOKUP($E806,$D$6:$AN$1139,I$2,)/VLOOKUP($E806,$D$6:$AN$1139,3,))*$F806)</f>
        <v>0</v>
      </c>
      <c r="J806" s="80">
        <f>IF(VLOOKUP($E806,$D$6:$AN$1139,3,)=0,0,(VLOOKUP($E806,$D$6:$AN$1139,J$2,)/VLOOKUP($E806,$D$6:$AN$1139,3,))*$F806)</f>
        <v>0</v>
      </c>
      <c r="K806" s="80">
        <f>IF(VLOOKUP($E806,$D$6:$AN$1139,3,)=0,0,(VLOOKUP($E806,$D$6:$AN$1139,K$2,)/VLOOKUP($E806,$D$6:$AN$1139,3,))*$F806)</f>
        <v>0</v>
      </c>
      <c r="L806" s="80">
        <f>IF(VLOOKUP($E806,$D$6:$AN$1139,3,)=0,0,(VLOOKUP($E806,$D$6:$AN$1139,L$2,)/VLOOKUP($E806,$D$6:$AN$1139,3,))*$F806)</f>
        <v>0</v>
      </c>
      <c r="M806" s="80">
        <f>IF(VLOOKUP($E806,$D$6:$AN$1139,3,)=0,0,(VLOOKUP($E806,$D$6:$AN$1139,M$2,)/VLOOKUP($E806,$D$6:$AN$1139,3,))*$F806)</f>
        <v>0</v>
      </c>
      <c r="N806" s="80">
        <f>IF(VLOOKUP($E806,$D$6:$AN$1139,3,)=0,0,(VLOOKUP($E806,$D$6:$AN$1139,N$2,)/VLOOKUP($E806,$D$6:$AN$1139,3,))*$F806)</f>
        <v>0</v>
      </c>
      <c r="O806" s="80">
        <f>IF(VLOOKUP($E806,$D$6:$AN$1139,3,)=0,0,(VLOOKUP($E806,$D$6:$AN$1139,O$2,)/VLOOKUP($E806,$D$6:$AN$1139,3,))*$F806)</f>
        <v>0</v>
      </c>
      <c r="P806" s="80">
        <f>IF(VLOOKUP($E806,$D$6:$AN$1139,3,)=0,0,(VLOOKUP($E806,$D$6:$AN$1139,P$2,)/VLOOKUP($E806,$D$6:$AN$1139,3,))*$F806)</f>
        <v>0</v>
      </c>
      <c r="Q806" s="80">
        <f>IF(VLOOKUP($E806,$D$6:$AN$1139,3,)=0,0,(VLOOKUP($E806,$D$6:$AN$1139,Q$2,)/VLOOKUP($E806,$D$6:$AN$1139,3,))*$F806)</f>
        <v>0</v>
      </c>
      <c r="R806" s="80">
        <f>IF(VLOOKUP($E806,$D$6:$AN$1139,3,)=0,0,(VLOOKUP($E806,$D$6:$AN$1139,R$2,)/VLOOKUP($E806,$D$6:$AN$1139,3,))*$F806)</f>
        <v>0</v>
      </c>
      <c r="S806" s="80">
        <f>IF(VLOOKUP($E806,$D$6:$AN$1139,3,)=0,0,(VLOOKUP($E806,$D$6:$AN$1139,S$2,)/VLOOKUP($E806,$D$6:$AN$1139,3,))*$F806)</f>
        <v>0</v>
      </c>
      <c r="T806" s="80">
        <f>IF(VLOOKUP($E806,$D$6:$AN$1139,3,)=0,0,(VLOOKUP($E806,$D$6:$AN$1139,T$2,)/VLOOKUP($E806,$D$6:$AN$1139,3,))*$F806)</f>
        <v>0</v>
      </c>
      <c r="U806" s="80">
        <f>IF(VLOOKUP($E806,$D$6:$AN$1139,3,)=0,0,(VLOOKUP($E806,$D$6:$AN$1139,U$2,)/VLOOKUP($E806,$D$6:$AN$1139,3,))*$F806)</f>
        <v>0</v>
      </c>
      <c r="V806" s="80">
        <f>IF(VLOOKUP($E806,$D$6:$AN$1139,3,)=0,0,(VLOOKUP($E806,$D$6:$AN$1139,V$2,)/VLOOKUP($E806,$D$6:$AN$1139,3,))*$F806)</f>
        <v>0</v>
      </c>
      <c r="W806" s="80">
        <f>IF(VLOOKUP($E806,$D$6:$AN$1139,3,)=0,0,(VLOOKUP($E806,$D$6:$AN$1139,W$2,)/VLOOKUP($E806,$D$6:$AN$1139,3,))*$F806)</f>
        <v>0</v>
      </c>
      <c r="X806" s="80">
        <f>IF(VLOOKUP($E806,$D$6:$AN$1139,3,)=0,0,(VLOOKUP($E806,$D$6:$AN$1139,X$2,)/VLOOKUP($E806,$D$6:$AN$1139,3,))*$F806)</f>
        <v>0</v>
      </c>
      <c r="Y806" s="80">
        <f>IF(VLOOKUP($E806,$D$6:$AN$1139,3,)=0,0,(VLOOKUP($E806,$D$6:$AN$1139,Y$2,)/VLOOKUP($E806,$D$6:$AN$1139,3,))*$F806)</f>
        <v>0</v>
      </c>
      <c r="Z806" s="80">
        <f>IF(VLOOKUP($E806,$D$6:$AN$1139,3,)=0,0,(VLOOKUP($E806,$D$6:$AN$1139,Z$2,)/VLOOKUP($E806,$D$6:$AN$1139,3,))*$F806)</f>
        <v>0</v>
      </c>
      <c r="AA806" s="80">
        <f t="shared" si="165"/>
        <v>0</v>
      </c>
      <c r="AB806" s="94" t="str">
        <f t="shared" si="164"/>
        <v>ok</v>
      </c>
    </row>
    <row r="807" spans="2:28" s="61" customFormat="1">
      <c r="B807" s="61" t="s">
        <v>1299</v>
      </c>
      <c r="E807" s="61" t="s">
        <v>427</v>
      </c>
      <c r="F807" s="80">
        <v>1078923.570000001</v>
      </c>
      <c r="G807" s="80">
        <f>IF(VLOOKUP($E807,$D$6:$AN$1139,3,)=0,0,(VLOOKUP($E807,$D$6:$AN$1139,G$2,)/VLOOKUP($E807,$D$6:$AN$1139,3,))*$F807)</f>
        <v>553860.2789468097</v>
      </c>
      <c r="H807" s="80">
        <f>IF(VLOOKUP($E807,$D$6:$AN$1139,3,)=0,0,(VLOOKUP($E807,$D$6:$AN$1139,H$2,)/VLOOKUP($E807,$D$6:$AN$1139,3,))*$F807)</f>
        <v>120176.61063252013</v>
      </c>
      <c r="I807" s="80">
        <f>IF(VLOOKUP($E807,$D$6:$AN$1139,3,)=0,0,(VLOOKUP($E807,$D$6:$AN$1139,I$2,)/VLOOKUP($E807,$D$6:$AN$1139,3,))*$F807)</f>
        <v>0</v>
      </c>
      <c r="J807" s="80">
        <f>IF(VLOOKUP($E807,$D$6:$AN$1139,3,)=0,0,(VLOOKUP($E807,$D$6:$AN$1139,J$2,)/VLOOKUP($E807,$D$6:$AN$1139,3,))*$F807)</f>
        <v>9775.2173476528624</v>
      </c>
      <c r="K807" s="80">
        <f>IF(VLOOKUP($E807,$D$6:$AN$1139,3,)=0,0,(VLOOKUP($E807,$D$6:$AN$1139,K$2,)/VLOOKUP($E807,$D$6:$AN$1139,3,))*$F807)</f>
        <v>125208.73406090027</v>
      </c>
      <c r="L807" s="80">
        <f>IF(VLOOKUP($E807,$D$6:$AN$1139,3,)=0,0,(VLOOKUP($E807,$D$6:$AN$1139,L$2,)/VLOOKUP($E807,$D$6:$AN$1139,3,))*$F807)</f>
        <v>0</v>
      </c>
      <c r="M807" s="80">
        <f>IF(VLOOKUP($E807,$D$6:$AN$1139,3,)=0,0,(VLOOKUP($E807,$D$6:$AN$1139,M$2,)/VLOOKUP($E807,$D$6:$AN$1139,3,))*$F807)</f>
        <v>0</v>
      </c>
      <c r="N807" s="80">
        <f>IF(VLOOKUP($E807,$D$6:$AN$1139,3,)=0,0,(VLOOKUP($E807,$D$6:$AN$1139,N$2,)/VLOOKUP($E807,$D$6:$AN$1139,3,))*$F807)</f>
        <v>111867.31508481342</v>
      </c>
      <c r="O807" s="80">
        <f>IF(VLOOKUP($E807,$D$6:$AN$1139,3,)=0,0,(VLOOKUP($E807,$D$6:$AN$1139,O$2,)/VLOOKUP($E807,$D$6:$AN$1139,3,))*$F807)</f>
        <v>62572.377995138006</v>
      </c>
      <c r="P807" s="80">
        <f>IF(VLOOKUP($E807,$D$6:$AN$1139,3,)=0,0,(VLOOKUP($E807,$D$6:$AN$1139,P$2,)/VLOOKUP($E807,$D$6:$AN$1139,3,))*$F807)</f>
        <v>44036.301571613832</v>
      </c>
      <c r="Q807" s="80">
        <f>IF(VLOOKUP($E807,$D$6:$AN$1139,3,)=0,0,(VLOOKUP($E807,$D$6:$AN$1139,Q$2,)/VLOOKUP($E807,$D$6:$AN$1139,3,))*$F807)</f>
        <v>6488.5368176068923</v>
      </c>
      <c r="R807" s="80">
        <f>IF(VLOOKUP($E807,$D$6:$AN$1139,3,)=0,0,(VLOOKUP($E807,$D$6:$AN$1139,R$2,)/VLOOKUP($E807,$D$6:$AN$1139,3,))*$F807)</f>
        <v>3878.5204908453329</v>
      </c>
      <c r="S807" s="80">
        <f>IF(VLOOKUP($E807,$D$6:$AN$1139,3,)=0,0,(VLOOKUP($E807,$D$6:$AN$1139,S$2,)/VLOOKUP($E807,$D$6:$AN$1139,3,))*$F807)</f>
        <v>40559.959494121234</v>
      </c>
      <c r="T807" s="80">
        <f>IF(VLOOKUP($E807,$D$6:$AN$1139,3,)=0,0,(VLOOKUP($E807,$D$6:$AN$1139,T$2,)/VLOOKUP($E807,$D$6:$AN$1139,3,))*$F807)</f>
        <v>242.56292122028103</v>
      </c>
      <c r="U807" s="80">
        <f>IF(VLOOKUP($E807,$D$6:$AN$1139,3,)=0,0,(VLOOKUP($E807,$D$6:$AN$1139,U$2,)/VLOOKUP($E807,$D$6:$AN$1139,3,))*$F807)</f>
        <v>257.15463675910115</v>
      </c>
      <c r="V807" s="80">
        <f>IF(VLOOKUP($E807,$D$6:$AN$1139,3,)=0,0,(VLOOKUP($E807,$D$6:$AN$1139,V$2,)/VLOOKUP($E807,$D$6:$AN$1139,3,))*$F807)</f>
        <v>0</v>
      </c>
      <c r="W807" s="80">
        <f>IF(VLOOKUP($E807,$D$6:$AN$1139,3,)=0,0,(VLOOKUP($E807,$D$6:$AN$1139,W$2,)/VLOOKUP($E807,$D$6:$AN$1139,3,))*$F807)</f>
        <v>0</v>
      </c>
      <c r="X807" s="80">
        <f>IF(VLOOKUP($E807,$D$6:$AN$1139,3,)=0,0,(VLOOKUP($E807,$D$6:$AN$1139,X$2,)/VLOOKUP($E807,$D$6:$AN$1139,3,))*$F807)</f>
        <v>0</v>
      </c>
      <c r="Y807" s="80">
        <f>IF(VLOOKUP($E807,$D$6:$AN$1139,3,)=0,0,(VLOOKUP($E807,$D$6:$AN$1139,Y$2,)/VLOOKUP($E807,$D$6:$AN$1139,3,))*$F807)</f>
        <v>0</v>
      </c>
      <c r="Z807" s="80">
        <f>IF(VLOOKUP($E807,$D$6:$AN$1139,3,)=0,0,(VLOOKUP($E807,$D$6:$AN$1139,Z$2,)/VLOOKUP($E807,$D$6:$AN$1139,3,))*$F807)</f>
        <v>0</v>
      </c>
      <c r="AA807" s="80">
        <f>SUM(G807:Z807)</f>
        <v>1078923.570000001</v>
      </c>
      <c r="AB807" s="94" t="str">
        <f t="shared" si="164"/>
        <v>ok</v>
      </c>
    </row>
    <row r="808" spans="2:28" s="61" customFormat="1" hidden="1">
      <c r="B808" s="61" t="s">
        <v>1339</v>
      </c>
      <c r="E808" s="61" t="s">
        <v>368</v>
      </c>
      <c r="F808" s="330"/>
      <c r="G808" s="80">
        <f>IF(VLOOKUP($E808,$D$6:$AN$1139,3,)=0,0,(VLOOKUP($E808,$D$6:$AN$1139,G$2,)/VLOOKUP($E808,$D$6:$AN$1139,3,))*$F808)</f>
        <v>0</v>
      </c>
      <c r="H808" s="80">
        <f>IF(VLOOKUP($E808,$D$6:$AN$1139,3,)=0,0,(VLOOKUP($E808,$D$6:$AN$1139,H$2,)/VLOOKUP($E808,$D$6:$AN$1139,3,))*$F808)</f>
        <v>0</v>
      </c>
      <c r="I808" s="80">
        <f>IF(VLOOKUP($E808,$D$6:$AN$1139,3,)=0,0,(VLOOKUP($E808,$D$6:$AN$1139,I$2,)/VLOOKUP($E808,$D$6:$AN$1139,3,))*$F808)</f>
        <v>0</v>
      </c>
      <c r="J808" s="80">
        <f>IF(VLOOKUP($E808,$D$6:$AN$1139,3,)=0,0,(VLOOKUP($E808,$D$6:$AN$1139,J$2,)/VLOOKUP($E808,$D$6:$AN$1139,3,))*$F808)</f>
        <v>0</v>
      </c>
      <c r="K808" s="80">
        <f>IF(VLOOKUP($E808,$D$6:$AN$1139,3,)=0,0,(VLOOKUP($E808,$D$6:$AN$1139,K$2,)/VLOOKUP($E808,$D$6:$AN$1139,3,))*$F808)</f>
        <v>0</v>
      </c>
      <c r="L808" s="80">
        <f>IF(VLOOKUP($E808,$D$6:$AN$1139,3,)=0,0,(VLOOKUP($E808,$D$6:$AN$1139,L$2,)/VLOOKUP($E808,$D$6:$AN$1139,3,))*$F808)</f>
        <v>0</v>
      </c>
      <c r="M808" s="80">
        <f>IF(VLOOKUP($E808,$D$6:$AN$1139,3,)=0,0,(VLOOKUP($E808,$D$6:$AN$1139,M$2,)/VLOOKUP($E808,$D$6:$AN$1139,3,))*$F808)</f>
        <v>0</v>
      </c>
      <c r="N808" s="80">
        <f>IF(VLOOKUP($E808,$D$6:$AN$1139,3,)=0,0,(VLOOKUP($E808,$D$6:$AN$1139,N$2,)/VLOOKUP($E808,$D$6:$AN$1139,3,))*$F808)</f>
        <v>0</v>
      </c>
      <c r="O808" s="80">
        <f>IF(VLOOKUP($E808,$D$6:$AN$1139,3,)=0,0,(VLOOKUP($E808,$D$6:$AN$1139,O$2,)/VLOOKUP($E808,$D$6:$AN$1139,3,))*$F808)</f>
        <v>0</v>
      </c>
      <c r="P808" s="80">
        <f>IF(VLOOKUP($E808,$D$6:$AN$1139,3,)=0,0,(VLOOKUP($E808,$D$6:$AN$1139,P$2,)/VLOOKUP($E808,$D$6:$AN$1139,3,))*$F808)</f>
        <v>0</v>
      </c>
      <c r="Q808" s="80">
        <f>IF(VLOOKUP($E808,$D$6:$AN$1139,3,)=0,0,(VLOOKUP($E808,$D$6:$AN$1139,Q$2,)/VLOOKUP($E808,$D$6:$AN$1139,3,))*$F808)</f>
        <v>0</v>
      </c>
      <c r="R808" s="80">
        <f>IF(VLOOKUP($E808,$D$6:$AN$1139,3,)=0,0,(VLOOKUP($E808,$D$6:$AN$1139,R$2,)/VLOOKUP($E808,$D$6:$AN$1139,3,))*$F808)</f>
        <v>0</v>
      </c>
      <c r="S808" s="80">
        <f>IF(VLOOKUP($E808,$D$6:$AN$1139,3,)=0,0,(VLOOKUP($E808,$D$6:$AN$1139,S$2,)/VLOOKUP($E808,$D$6:$AN$1139,3,))*$F808)</f>
        <v>0</v>
      </c>
      <c r="T808" s="80">
        <f>IF(VLOOKUP($E808,$D$6:$AN$1139,3,)=0,0,(VLOOKUP($E808,$D$6:$AN$1139,T$2,)/VLOOKUP($E808,$D$6:$AN$1139,3,))*$F808)</f>
        <v>0</v>
      </c>
      <c r="U808" s="80">
        <f>IF(VLOOKUP($E808,$D$6:$AN$1139,3,)=0,0,(VLOOKUP($E808,$D$6:$AN$1139,U$2,)/VLOOKUP($E808,$D$6:$AN$1139,3,))*$F808)</f>
        <v>0</v>
      </c>
      <c r="V808" s="80">
        <f>IF(VLOOKUP($E808,$D$6:$AN$1139,3,)=0,0,(VLOOKUP($E808,$D$6:$AN$1139,V$2,)/VLOOKUP($E808,$D$6:$AN$1139,3,))*$F808)</f>
        <v>0</v>
      </c>
      <c r="W808" s="80">
        <f>IF(VLOOKUP($E808,$D$6:$AN$1139,3,)=0,0,(VLOOKUP($E808,$D$6:$AN$1139,W$2,)/VLOOKUP($E808,$D$6:$AN$1139,3,))*$F808)</f>
        <v>0</v>
      </c>
      <c r="X808" s="80">
        <f>IF(VLOOKUP($E808,$D$6:$AN$1139,3,)=0,0,(VLOOKUP($E808,$D$6:$AN$1139,X$2,)/VLOOKUP($E808,$D$6:$AN$1139,3,))*$F808)</f>
        <v>0</v>
      </c>
      <c r="Y808" s="80">
        <f>IF(VLOOKUP($E808,$D$6:$AN$1139,3,)=0,0,(VLOOKUP($E808,$D$6:$AN$1139,Y$2,)/VLOOKUP($E808,$D$6:$AN$1139,3,))*$F808)</f>
        <v>0</v>
      </c>
      <c r="Z808" s="80">
        <f>IF(VLOOKUP($E808,$D$6:$AN$1139,3,)=0,0,(VLOOKUP($E808,$D$6:$AN$1139,Z$2,)/VLOOKUP($E808,$D$6:$AN$1139,3,))*$F808)</f>
        <v>0</v>
      </c>
      <c r="AA808" s="80">
        <f>SUM(G808:Z808)</f>
        <v>0</v>
      </c>
      <c r="AB808" s="94" t="str">
        <f t="shared" si="164"/>
        <v>ok</v>
      </c>
    </row>
    <row r="809" spans="2:28" s="61" customFormat="1">
      <c r="B809" s="61" t="s">
        <v>1301</v>
      </c>
      <c r="E809" s="61" t="s">
        <v>1136</v>
      </c>
      <c r="F809" s="80">
        <v>-560632</v>
      </c>
      <c r="G809" s="80">
        <f>IF(VLOOKUP($E809,$D$6:$AN$1139,3,)=0,0,(VLOOKUP($E809,$D$6:$AN$1139,G$2,)/VLOOKUP($E809,$D$6:$AN$1139,3,))*$F809)</f>
        <v>-223571.95077779741</v>
      </c>
      <c r="H809" s="80">
        <f>IF(VLOOKUP($E809,$D$6:$AN$1139,3,)=0,0,(VLOOKUP($E809,$D$6:$AN$1139,H$2,)/VLOOKUP($E809,$D$6:$AN$1139,3,))*$F809)</f>
        <v>-79930.490605567538</v>
      </c>
      <c r="I809" s="80">
        <f>IF(VLOOKUP($E809,$D$6:$AN$1139,3,)=0,0,(VLOOKUP($E809,$D$6:$AN$1139,I$2,)/VLOOKUP($E809,$D$6:$AN$1139,3,))*$F809)</f>
        <v>0</v>
      </c>
      <c r="J809" s="80">
        <f>IF(VLOOKUP($E809,$D$6:$AN$1139,3,)=0,0,(VLOOKUP($E809,$D$6:$AN$1139,J$2,)/VLOOKUP($E809,$D$6:$AN$1139,3,))*$F809)</f>
        <v>-6713.5431549501582</v>
      </c>
      <c r="K809" s="80">
        <f>IF(VLOOKUP($E809,$D$6:$AN$1139,3,)=0,0,(VLOOKUP($E809,$D$6:$AN$1139,K$2,)/VLOOKUP($E809,$D$6:$AN$1139,3,))*$F809)</f>
        <v>-90772.228450994618</v>
      </c>
      <c r="L809" s="80">
        <f>IF(VLOOKUP($E809,$D$6:$AN$1139,3,)=0,0,(VLOOKUP($E809,$D$6:$AN$1139,L$2,)/VLOOKUP($E809,$D$6:$AN$1139,3,))*$F809)</f>
        <v>0</v>
      </c>
      <c r="M809" s="80">
        <f>IF(VLOOKUP($E809,$D$6:$AN$1139,3,)=0,0,(VLOOKUP($E809,$D$6:$AN$1139,M$2,)/VLOOKUP($E809,$D$6:$AN$1139,3,))*$F809)</f>
        <v>0</v>
      </c>
      <c r="N809" s="80">
        <f>IF(VLOOKUP($E809,$D$6:$AN$1139,3,)=0,0,(VLOOKUP($E809,$D$6:$AN$1139,N$2,)/VLOOKUP($E809,$D$6:$AN$1139,3,))*$F809)</f>
        <v>-75032.401750627789</v>
      </c>
      <c r="O809" s="80">
        <f>IF(VLOOKUP($E809,$D$6:$AN$1139,3,)=0,0,(VLOOKUP($E809,$D$6:$AN$1139,O$2,)/VLOOKUP($E809,$D$6:$AN$1139,3,))*$F809)</f>
        <v>-42938.569750766357</v>
      </c>
      <c r="P809" s="80">
        <f>IF(VLOOKUP($E809,$D$6:$AN$1139,3,)=0,0,(VLOOKUP($E809,$D$6:$AN$1139,P$2,)/VLOOKUP($E809,$D$6:$AN$1139,3,))*$F809)</f>
        <v>-25434.43096268097</v>
      </c>
      <c r="Q809" s="80">
        <f>IF(VLOOKUP($E809,$D$6:$AN$1139,3,)=0,0,(VLOOKUP($E809,$D$6:$AN$1139,Q$2,)/VLOOKUP($E809,$D$6:$AN$1139,3,))*$F809)</f>
        <v>-3614.6471754114382</v>
      </c>
      <c r="R809" s="80">
        <f>IF(VLOOKUP($E809,$D$6:$AN$1139,3,)=0,0,(VLOOKUP($E809,$D$6:$AN$1139,R$2,)/VLOOKUP($E809,$D$6:$AN$1139,3,))*$F809)</f>
        <v>-1888.917479215514</v>
      </c>
      <c r="S809" s="80">
        <f>IF(VLOOKUP($E809,$D$6:$AN$1139,3,)=0,0,(VLOOKUP($E809,$D$6:$AN$1139,S$2,)/VLOOKUP($E809,$D$6:$AN$1139,3,))*$F809)</f>
        <v>-10447.52254565325</v>
      </c>
      <c r="T809" s="80">
        <f>IF(VLOOKUP($E809,$D$6:$AN$1139,3,)=0,0,(VLOOKUP($E809,$D$6:$AN$1139,T$2,)/VLOOKUP($E809,$D$6:$AN$1139,3,))*$F809)</f>
        <v>-128.99361588336299</v>
      </c>
      <c r="U809" s="80">
        <f>IF(VLOOKUP($E809,$D$6:$AN$1139,3,)=0,0,(VLOOKUP($E809,$D$6:$AN$1139,U$2,)/VLOOKUP($E809,$D$6:$AN$1139,3,))*$F809)</f>
        <v>-158.30373045156011</v>
      </c>
      <c r="V809" s="80">
        <f>IF(VLOOKUP($E809,$D$6:$AN$1139,3,)=0,0,(VLOOKUP($E809,$D$6:$AN$1139,V$2,)/VLOOKUP($E809,$D$6:$AN$1139,3,))*$F809)</f>
        <v>0</v>
      </c>
      <c r="W809" s="80">
        <f>IF(VLOOKUP($E809,$D$6:$AN$1139,3,)=0,0,(VLOOKUP($E809,$D$6:$AN$1139,W$2,)/VLOOKUP($E809,$D$6:$AN$1139,3,))*$F809)</f>
        <v>0</v>
      </c>
      <c r="X809" s="80">
        <f>IF(VLOOKUP($E809,$D$6:$AN$1139,3,)=0,0,(VLOOKUP($E809,$D$6:$AN$1139,X$2,)/VLOOKUP($E809,$D$6:$AN$1139,3,))*$F809)</f>
        <v>0</v>
      </c>
      <c r="Y809" s="80">
        <f>IF(VLOOKUP($E809,$D$6:$AN$1139,3,)=0,0,(VLOOKUP($E809,$D$6:$AN$1139,Y$2,)/VLOOKUP($E809,$D$6:$AN$1139,3,))*$F809)</f>
        <v>0</v>
      </c>
      <c r="Z809" s="80">
        <f>IF(VLOOKUP($E809,$D$6:$AN$1139,3,)=0,0,(VLOOKUP($E809,$D$6:$AN$1139,Z$2,)/VLOOKUP($E809,$D$6:$AN$1139,3,))*$F809)</f>
        <v>0</v>
      </c>
      <c r="AA809" s="80">
        <f t="shared" si="165"/>
        <v>-560632</v>
      </c>
      <c r="AB809" s="94" t="str">
        <f t="shared" si="164"/>
        <v>ok</v>
      </c>
    </row>
    <row r="810" spans="2:28" s="61" customFormat="1">
      <c r="B810" s="61" t="s">
        <v>1371</v>
      </c>
      <c r="E810" s="61" t="s">
        <v>515</v>
      </c>
      <c r="F810" s="80">
        <v>79118</v>
      </c>
      <c r="G810" s="80">
        <f>IF(VLOOKUP($E810,$D$6:$AN$1139,3,)=0,0,(VLOOKUP($E810,$D$6:$AN$1139,G$2,)/VLOOKUP($E810,$D$6:$AN$1139,3,))*$F810)</f>
        <v>35567.695445250603</v>
      </c>
      <c r="H810" s="80">
        <f>IF(VLOOKUP($E810,$D$6:$AN$1139,3,)=0,0,(VLOOKUP($E810,$D$6:$AN$1139,H$2,)/VLOOKUP($E810,$D$6:$AN$1139,3,))*$F810)</f>
        <v>8788.1290608184154</v>
      </c>
      <c r="I810" s="80">
        <f>IF(VLOOKUP($E810,$D$6:$AN$1139,3,)=0,0,(VLOOKUP($E810,$D$6:$AN$1139,I$2,)/VLOOKUP($E810,$D$6:$AN$1139,3,))*$F810)</f>
        <v>0</v>
      </c>
      <c r="J810" s="80">
        <f>IF(VLOOKUP($E810,$D$6:$AN$1139,3,)=0,0,(VLOOKUP($E810,$D$6:$AN$1139,J$2,)/VLOOKUP($E810,$D$6:$AN$1139,3,))*$F810)</f>
        <v>920.07320915782759</v>
      </c>
      <c r="K810" s="80">
        <f>IF(VLOOKUP($E810,$D$6:$AN$1139,3,)=0,0,(VLOOKUP($E810,$D$6:$AN$1139,K$2,)/VLOOKUP($E810,$D$6:$AN$1139,3,))*$F810)</f>
        <v>11535.706844151291</v>
      </c>
      <c r="L810" s="80">
        <f>IF(VLOOKUP($E810,$D$6:$AN$1139,3,)=0,0,(VLOOKUP($E810,$D$6:$AN$1139,L$2,)/VLOOKUP($E810,$D$6:$AN$1139,3,))*$F810)</f>
        <v>0</v>
      </c>
      <c r="M810" s="80">
        <f>IF(VLOOKUP($E810,$D$6:$AN$1139,3,)=0,0,(VLOOKUP($E810,$D$6:$AN$1139,M$2,)/VLOOKUP($E810,$D$6:$AN$1139,3,))*$F810)</f>
        <v>0</v>
      </c>
      <c r="N810" s="80">
        <f>IF(VLOOKUP($E810,$D$6:$AN$1139,3,)=0,0,(VLOOKUP($E810,$D$6:$AN$1139,N$2,)/VLOOKUP($E810,$D$6:$AN$1139,3,))*$F810)</f>
        <v>10569.586926799655</v>
      </c>
      <c r="O810" s="80">
        <f>IF(VLOOKUP($E810,$D$6:$AN$1139,3,)=0,0,(VLOOKUP($E810,$D$6:$AN$1139,O$2,)/VLOOKUP($E810,$D$6:$AN$1139,3,))*$F810)</f>
        <v>5813.5334750735637</v>
      </c>
      <c r="P810" s="80">
        <f>IF(VLOOKUP($E810,$D$6:$AN$1139,3,)=0,0,(VLOOKUP($E810,$D$6:$AN$1139,P$2,)/VLOOKUP($E810,$D$6:$AN$1139,3,))*$F810)</f>
        <v>4079.4074689404315</v>
      </c>
      <c r="Q810" s="80">
        <f>IF(VLOOKUP($E810,$D$6:$AN$1139,3,)=0,0,(VLOOKUP($E810,$D$6:$AN$1139,Q$2,)/VLOOKUP($E810,$D$6:$AN$1139,3,))*$F810)</f>
        <v>613.85348601141106</v>
      </c>
      <c r="R810" s="80">
        <f>IF(VLOOKUP($E810,$D$6:$AN$1139,3,)=0,0,(VLOOKUP($E810,$D$6:$AN$1139,R$2,)/VLOOKUP($E810,$D$6:$AN$1139,3,))*$F810)</f>
        <v>373.42803392292103</v>
      </c>
      <c r="S810" s="80">
        <f>IF(VLOOKUP($E810,$D$6:$AN$1139,3,)=0,0,(VLOOKUP($E810,$D$6:$AN$1139,S$2,)/VLOOKUP($E810,$D$6:$AN$1139,3,))*$F810)</f>
        <v>816.65113148769819</v>
      </c>
      <c r="T810" s="80">
        <f>IF(VLOOKUP($E810,$D$6:$AN$1139,3,)=0,0,(VLOOKUP($E810,$D$6:$AN$1139,T$2,)/VLOOKUP($E810,$D$6:$AN$1139,3,))*$F810)</f>
        <v>20.161370605467173</v>
      </c>
      <c r="U810" s="80">
        <f>IF(VLOOKUP($E810,$D$6:$AN$1139,3,)=0,0,(VLOOKUP($E810,$D$6:$AN$1139,U$2,)/VLOOKUP($E810,$D$6:$AN$1139,3,))*$F810)</f>
        <v>19.773547780708316</v>
      </c>
      <c r="V810" s="80">
        <f>IF(VLOOKUP($E810,$D$6:$AN$1139,3,)=0,0,(VLOOKUP($E810,$D$6:$AN$1139,V$2,)/VLOOKUP($E810,$D$6:$AN$1139,3,))*$F810)</f>
        <v>0</v>
      </c>
      <c r="W810" s="80">
        <f>IF(VLOOKUP($E810,$D$6:$AN$1139,3,)=0,0,(VLOOKUP($E810,$D$6:$AN$1139,W$2,)/VLOOKUP($E810,$D$6:$AN$1139,3,))*$F810)</f>
        <v>0</v>
      </c>
      <c r="X810" s="80">
        <f>IF(VLOOKUP($E810,$D$6:$AN$1139,3,)=0,0,(VLOOKUP($E810,$D$6:$AN$1139,X$2,)/VLOOKUP($E810,$D$6:$AN$1139,3,))*$F810)</f>
        <v>0</v>
      </c>
      <c r="Y810" s="80">
        <f>IF(VLOOKUP($E810,$D$6:$AN$1139,3,)=0,0,(VLOOKUP($E810,$D$6:$AN$1139,Y$2,)/VLOOKUP($E810,$D$6:$AN$1139,3,))*$F810)</f>
        <v>0</v>
      </c>
      <c r="Z810" s="80">
        <f>IF(VLOOKUP($E810,$D$6:$AN$1139,3,)=0,0,(VLOOKUP($E810,$D$6:$AN$1139,Z$2,)/VLOOKUP($E810,$D$6:$AN$1139,3,))*$F810)</f>
        <v>0</v>
      </c>
      <c r="AA810" s="80">
        <f>SUM(G810:Z810)</f>
        <v>79118</v>
      </c>
      <c r="AB810" s="94" t="str">
        <f t="shared" si="164"/>
        <v>ok</v>
      </c>
    </row>
    <row r="811" spans="2:28" s="61" customFormat="1" hidden="1">
      <c r="B811" s="61" t="s">
        <v>1302</v>
      </c>
      <c r="E811" s="61" t="s">
        <v>368</v>
      </c>
      <c r="F811" s="330"/>
      <c r="G811" s="80">
        <f>IF(VLOOKUP($E811,$D$6:$AN$1139,3,)=0,0,(VLOOKUP($E811,$D$6:$AN$1139,G$2,)/VLOOKUP($E811,$D$6:$AN$1139,3,))*$F811)</f>
        <v>0</v>
      </c>
      <c r="H811" s="80">
        <f>IF(VLOOKUP($E811,$D$6:$AN$1139,3,)=0,0,(VLOOKUP($E811,$D$6:$AN$1139,H$2,)/VLOOKUP($E811,$D$6:$AN$1139,3,))*$F811)</f>
        <v>0</v>
      </c>
      <c r="I811" s="80">
        <f>IF(VLOOKUP($E811,$D$6:$AN$1139,3,)=0,0,(VLOOKUP($E811,$D$6:$AN$1139,I$2,)/VLOOKUP($E811,$D$6:$AN$1139,3,))*$F811)</f>
        <v>0</v>
      </c>
      <c r="J811" s="80">
        <f>IF(VLOOKUP($E811,$D$6:$AN$1139,3,)=0,0,(VLOOKUP($E811,$D$6:$AN$1139,J$2,)/VLOOKUP($E811,$D$6:$AN$1139,3,))*$F811)</f>
        <v>0</v>
      </c>
      <c r="K811" s="80">
        <f>IF(VLOOKUP($E811,$D$6:$AN$1139,3,)=0,0,(VLOOKUP($E811,$D$6:$AN$1139,K$2,)/VLOOKUP($E811,$D$6:$AN$1139,3,))*$F811)</f>
        <v>0</v>
      </c>
      <c r="L811" s="80">
        <f>IF(VLOOKUP($E811,$D$6:$AN$1139,3,)=0,0,(VLOOKUP($E811,$D$6:$AN$1139,L$2,)/VLOOKUP($E811,$D$6:$AN$1139,3,))*$F811)</f>
        <v>0</v>
      </c>
      <c r="M811" s="80">
        <f>IF(VLOOKUP($E811,$D$6:$AN$1139,3,)=0,0,(VLOOKUP($E811,$D$6:$AN$1139,M$2,)/VLOOKUP($E811,$D$6:$AN$1139,3,))*$F811)</f>
        <v>0</v>
      </c>
      <c r="N811" s="80">
        <f>IF(VLOOKUP($E811,$D$6:$AN$1139,3,)=0,0,(VLOOKUP($E811,$D$6:$AN$1139,N$2,)/VLOOKUP($E811,$D$6:$AN$1139,3,))*$F811)</f>
        <v>0</v>
      </c>
      <c r="O811" s="80">
        <f>IF(VLOOKUP($E811,$D$6:$AN$1139,3,)=0,0,(VLOOKUP($E811,$D$6:$AN$1139,O$2,)/VLOOKUP($E811,$D$6:$AN$1139,3,))*$F811)</f>
        <v>0</v>
      </c>
      <c r="P811" s="80">
        <f>IF(VLOOKUP($E811,$D$6:$AN$1139,3,)=0,0,(VLOOKUP($E811,$D$6:$AN$1139,P$2,)/VLOOKUP($E811,$D$6:$AN$1139,3,))*$F811)</f>
        <v>0</v>
      </c>
      <c r="Q811" s="80">
        <f>IF(VLOOKUP($E811,$D$6:$AN$1139,3,)=0,0,(VLOOKUP($E811,$D$6:$AN$1139,Q$2,)/VLOOKUP($E811,$D$6:$AN$1139,3,))*$F811)</f>
        <v>0</v>
      </c>
      <c r="R811" s="80">
        <f>IF(VLOOKUP($E811,$D$6:$AN$1139,3,)=0,0,(VLOOKUP($E811,$D$6:$AN$1139,R$2,)/VLOOKUP($E811,$D$6:$AN$1139,3,))*$F811)</f>
        <v>0</v>
      </c>
      <c r="S811" s="80">
        <f>IF(VLOOKUP($E811,$D$6:$AN$1139,3,)=0,0,(VLOOKUP($E811,$D$6:$AN$1139,S$2,)/VLOOKUP($E811,$D$6:$AN$1139,3,))*$F811)</f>
        <v>0</v>
      </c>
      <c r="T811" s="80">
        <f>IF(VLOOKUP($E811,$D$6:$AN$1139,3,)=0,0,(VLOOKUP($E811,$D$6:$AN$1139,T$2,)/VLOOKUP($E811,$D$6:$AN$1139,3,))*$F811)</f>
        <v>0</v>
      </c>
      <c r="U811" s="80">
        <f>IF(VLOOKUP($E811,$D$6:$AN$1139,3,)=0,0,(VLOOKUP($E811,$D$6:$AN$1139,U$2,)/VLOOKUP($E811,$D$6:$AN$1139,3,))*$F811)</f>
        <v>0</v>
      </c>
      <c r="V811" s="80">
        <f>IF(VLOOKUP($E811,$D$6:$AN$1139,3,)=0,0,(VLOOKUP($E811,$D$6:$AN$1139,V$2,)/VLOOKUP($E811,$D$6:$AN$1139,3,))*$F811)</f>
        <v>0</v>
      </c>
      <c r="W811" s="80">
        <f>IF(VLOOKUP($E811,$D$6:$AN$1139,3,)=0,0,(VLOOKUP($E811,$D$6:$AN$1139,W$2,)/VLOOKUP($E811,$D$6:$AN$1139,3,))*$F811)</f>
        <v>0</v>
      </c>
      <c r="X811" s="80">
        <f>IF(VLOOKUP($E811,$D$6:$AN$1139,3,)=0,0,(VLOOKUP($E811,$D$6:$AN$1139,X$2,)/VLOOKUP($E811,$D$6:$AN$1139,3,))*$F811)</f>
        <v>0</v>
      </c>
      <c r="Y811" s="80">
        <f>IF(VLOOKUP($E811,$D$6:$AN$1139,3,)=0,0,(VLOOKUP($E811,$D$6:$AN$1139,Y$2,)/VLOOKUP($E811,$D$6:$AN$1139,3,))*$F811)</f>
        <v>0</v>
      </c>
      <c r="Z811" s="80">
        <f>IF(VLOOKUP($E811,$D$6:$AN$1139,3,)=0,0,(VLOOKUP($E811,$D$6:$AN$1139,Z$2,)/VLOOKUP($E811,$D$6:$AN$1139,3,))*$F811)</f>
        <v>0</v>
      </c>
      <c r="AA811" s="80">
        <f>SUM(G811:Z811)</f>
        <v>0</v>
      </c>
      <c r="AB811" s="94" t="str">
        <f t="shared" si="164"/>
        <v>ok</v>
      </c>
    </row>
    <row r="812" spans="2:28" s="61" customFormat="1" hidden="1">
      <c r="B812" s="61" t="s">
        <v>1303</v>
      </c>
      <c r="E812" s="61" t="s">
        <v>1115</v>
      </c>
      <c r="F812" s="330"/>
      <c r="G812" s="80">
        <f>IF(VLOOKUP($E812,$D$6:$AN$1139,3,)=0,0,(VLOOKUP($E812,$D$6:$AN$1139,G$2,)/VLOOKUP($E812,$D$6:$AN$1139,3,))*$F812)</f>
        <v>0</v>
      </c>
      <c r="H812" s="80">
        <f>IF(VLOOKUP($E812,$D$6:$AN$1139,3,)=0,0,(VLOOKUP($E812,$D$6:$AN$1139,H$2,)/VLOOKUP($E812,$D$6:$AN$1139,3,))*$F812)</f>
        <v>0</v>
      </c>
      <c r="I812" s="80">
        <f>IF(VLOOKUP($E812,$D$6:$AN$1139,3,)=0,0,(VLOOKUP($E812,$D$6:$AN$1139,I$2,)/VLOOKUP($E812,$D$6:$AN$1139,3,))*$F812)</f>
        <v>0</v>
      </c>
      <c r="J812" s="80">
        <f>IF(VLOOKUP($E812,$D$6:$AN$1139,3,)=0,0,(VLOOKUP($E812,$D$6:$AN$1139,J$2,)/VLOOKUP($E812,$D$6:$AN$1139,3,))*$F812)</f>
        <v>0</v>
      </c>
      <c r="K812" s="80">
        <f>IF(VLOOKUP($E812,$D$6:$AN$1139,3,)=0,0,(VLOOKUP($E812,$D$6:$AN$1139,K$2,)/VLOOKUP($E812,$D$6:$AN$1139,3,))*$F812)</f>
        <v>0</v>
      </c>
      <c r="L812" s="80">
        <f>IF(VLOOKUP($E812,$D$6:$AN$1139,3,)=0,0,(VLOOKUP($E812,$D$6:$AN$1139,L$2,)/VLOOKUP($E812,$D$6:$AN$1139,3,))*$F812)</f>
        <v>0</v>
      </c>
      <c r="M812" s="80">
        <f>IF(VLOOKUP($E812,$D$6:$AN$1139,3,)=0,0,(VLOOKUP($E812,$D$6:$AN$1139,M$2,)/VLOOKUP($E812,$D$6:$AN$1139,3,))*$F812)</f>
        <v>0</v>
      </c>
      <c r="N812" s="80">
        <f>IF(VLOOKUP($E812,$D$6:$AN$1139,3,)=0,0,(VLOOKUP($E812,$D$6:$AN$1139,N$2,)/VLOOKUP($E812,$D$6:$AN$1139,3,))*$F812)</f>
        <v>0</v>
      </c>
      <c r="O812" s="80">
        <f>IF(VLOOKUP($E812,$D$6:$AN$1139,3,)=0,0,(VLOOKUP($E812,$D$6:$AN$1139,O$2,)/VLOOKUP($E812,$D$6:$AN$1139,3,))*$F812)</f>
        <v>0</v>
      </c>
      <c r="P812" s="80">
        <f>IF(VLOOKUP($E812,$D$6:$AN$1139,3,)=0,0,(VLOOKUP($E812,$D$6:$AN$1139,P$2,)/VLOOKUP($E812,$D$6:$AN$1139,3,))*$F812)</f>
        <v>0</v>
      </c>
      <c r="Q812" s="80">
        <f>IF(VLOOKUP($E812,$D$6:$AN$1139,3,)=0,0,(VLOOKUP($E812,$D$6:$AN$1139,Q$2,)/VLOOKUP($E812,$D$6:$AN$1139,3,))*$F812)</f>
        <v>0</v>
      </c>
      <c r="R812" s="80">
        <f>IF(VLOOKUP($E812,$D$6:$AN$1139,3,)=0,0,(VLOOKUP($E812,$D$6:$AN$1139,R$2,)/VLOOKUP($E812,$D$6:$AN$1139,3,))*$F812)</f>
        <v>0</v>
      </c>
      <c r="S812" s="80">
        <f>IF(VLOOKUP($E812,$D$6:$AN$1139,3,)=0,0,(VLOOKUP($E812,$D$6:$AN$1139,S$2,)/VLOOKUP($E812,$D$6:$AN$1139,3,))*$F812)</f>
        <v>0</v>
      </c>
      <c r="T812" s="80">
        <f>IF(VLOOKUP($E812,$D$6:$AN$1139,3,)=0,0,(VLOOKUP($E812,$D$6:$AN$1139,T$2,)/VLOOKUP($E812,$D$6:$AN$1139,3,))*$F812)</f>
        <v>0</v>
      </c>
      <c r="U812" s="80">
        <f>IF(VLOOKUP($E812,$D$6:$AN$1139,3,)=0,0,(VLOOKUP($E812,$D$6:$AN$1139,U$2,)/VLOOKUP($E812,$D$6:$AN$1139,3,))*$F812)</f>
        <v>0</v>
      </c>
      <c r="V812" s="80">
        <f>IF(VLOOKUP($E812,$D$6:$AN$1139,3,)=0,0,(VLOOKUP($E812,$D$6:$AN$1139,V$2,)/VLOOKUP($E812,$D$6:$AN$1139,3,))*$F812)</f>
        <v>0</v>
      </c>
      <c r="W812" s="80">
        <f>IF(VLOOKUP($E812,$D$6:$AN$1139,3,)=0,0,(VLOOKUP($E812,$D$6:$AN$1139,W$2,)/VLOOKUP($E812,$D$6:$AN$1139,3,))*$F812)</f>
        <v>0</v>
      </c>
      <c r="X812" s="80">
        <f>IF(VLOOKUP($E812,$D$6:$AN$1139,3,)=0,0,(VLOOKUP($E812,$D$6:$AN$1139,X$2,)/VLOOKUP($E812,$D$6:$AN$1139,3,))*$F812)</f>
        <v>0</v>
      </c>
      <c r="Y812" s="80">
        <f>IF(VLOOKUP($E812,$D$6:$AN$1139,3,)=0,0,(VLOOKUP($E812,$D$6:$AN$1139,Y$2,)/VLOOKUP($E812,$D$6:$AN$1139,3,))*$F812)</f>
        <v>0</v>
      </c>
      <c r="Z812" s="80">
        <f>IF(VLOOKUP($E812,$D$6:$AN$1139,3,)=0,0,(VLOOKUP($E812,$D$6:$AN$1139,Z$2,)/VLOOKUP($E812,$D$6:$AN$1139,3,))*$F812)</f>
        <v>0</v>
      </c>
      <c r="AA812" s="80">
        <f>SUM(G812:Z812)</f>
        <v>0</v>
      </c>
      <c r="AB812" s="94" t="str">
        <f t="shared" si="164"/>
        <v>ok</v>
      </c>
    </row>
    <row r="813" spans="2:28" s="61" customFormat="1" hidden="1">
      <c r="B813" s="61" t="s">
        <v>1304</v>
      </c>
      <c r="E813" s="61" t="s">
        <v>1115</v>
      </c>
      <c r="F813" s="330"/>
      <c r="G813" s="80">
        <f>IF(VLOOKUP($E813,$D$6:$AN$1139,3,)=0,0,(VLOOKUP($E813,$D$6:$AN$1139,G$2,)/VLOOKUP($E813,$D$6:$AN$1139,3,))*$F813)</f>
        <v>0</v>
      </c>
      <c r="H813" s="80">
        <f>IF(VLOOKUP($E813,$D$6:$AN$1139,3,)=0,0,(VLOOKUP($E813,$D$6:$AN$1139,H$2,)/VLOOKUP($E813,$D$6:$AN$1139,3,))*$F813)</f>
        <v>0</v>
      </c>
      <c r="I813" s="80">
        <f>IF(VLOOKUP($E813,$D$6:$AN$1139,3,)=0,0,(VLOOKUP($E813,$D$6:$AN$1139,I$2,)/VLOOKUP($E813,$D$6:$AN$1139,3,))*$F813)</f>
        <v>0</v>
      </c>
      <c r="J813" s="80">
        <f>IF(VLOOKUP($E813,$D$6:$AN$1139,3,)=0,0,(VLOOKUP($E813,$D$6:$AN$1139,J$2,)/VLOOKUP($E813,$D$6:$AN$1139,3,))*$F813)</f>
        <v>0</v>
      </c>
      <c r="K813" s="80">
        <f>IF(VLOOKUP($E813,$D$6:$AN$1139,3,)=0,0,(VLOOKUP($E813,$D$6:$AN$1139,K$2,)/VLOOKUP($E813,$D$6:$AN$1139,3,))*$F813)</f>
        <v>0</v>
      </c>
      <c r="L813" s="80">
        <f>IF(VLOOKUP($E813,$D$6:$AN$1139,3,)=0,0,(VLOOKUP($E813,$D$6:$AN$1139,L$2,)/VLOOKUP($E813,$D$6:$AN$1139,3,))*$F813)</f>
        <v>0</v>
      </c>
      <c r="M813" s="80">
        <f>IF(VLOOKUP($E813,$D$6:$AN$1139,3,)=0,0,(VLOOKUP($E813,$D$6:$AN$1139,M$2,)/VLOOKUP($E813,$D$6:$AN$1139,3,))*$F813)</f>
        <v>0</v>
      </c>
      <c r="N813" s="80">
        <f>IF(VLOOKUP($E813,$D$6:$AN$1139,3,)=0,0,(VLOOKUP($E813,$D$6:$AN$1139,N$2,)/VLOOKUP($E813,$D$6:$AN$1139,3,))*$F813)</f>
        <v>0</v>
      </c>
      <c r="O813" s="80">
        <f>IF(VLOOKUP($E813,$D$6:$AN$1139,3,)=0,0,(VLOOKUP($E813,$D$6:$AN$1139,O$2,)/VLOOKUP($E813,$D$6:$AN$1139,3,))*$F813)</f>
        <v>0</v>
      </c>
      <c r="P813" s="80">
        <f>IF(VLOOKUP($E813,$D$6:$AN$1139,3,)=0,0,(VLOOKUP($E813,$D$6:$AN$1139,P$2,)/VLOOKUP($E813,$D$6:$AN$1139,3,))*$F813)</f>
        <v>0</v>
      </c>
      <c r="Q813" s="80">
        <f>IF(VLOOKUP($E813,$D$6:$AN$1139,3,)=0,0,(VLOOKUP($E813,$D$6:$AN$1139,Q$2,)/VLOOKUP($E813,$D$6:$AN$1139,3,))*$F813)</f>
        <v>0</v>
      </c>
      <c r="R813" s="80">
        <f>IF(VLOOKUP($E813,$D$6:$AN$1139,3,)=0,0,(VLOOKUP($E813,$D$6:$AN$1139,R$2,)/VLOOKUP($E813,$D$6:$AN$1139,3,))*$F813)</f>
        <v>0</v>
      </c>
      <c r="S813" s="80">
        <f>IF(VLOOKUP($E813,$D$6:$AN$1139,3,)=0,0,(VLOOKUP($E813,$D$6:$AN$1139,S$2,)/VLOOKUP($E813,$D$6:$AN$1139,3,))*$F813)</f>
        <v>0</v>
      </c>
      <c r="T813" s="80">
        <f>IF(VLOOKUP($E813,$D$6:$AN$1139,3,)=0,0,(VLOOKUP($E813,$D$6:$AN$1139,T$2,)/VLOOKUP($E813,$D$6:$AN$1139,3,))*$F813)</f>
        <v>0</v>
      </c>
      <c r="U813" s="80">
        <f>IF(VLOOKUP($E813,$D$6:$AN$1139,3,)=0,0,(VLOOKUP($E813,$D$6:$AN$1139,U$2,)/VLOOKUP($E813,$D$6:$AN$1139,3,))*$F813)</f>
        <v>0</v>
      </c>
      <c r="V813" s="80">
        <f>IF(VLOOKUP($E813,$D$6:$AN$1139,3,)=0,0,(VLOOKUP($E813,$D$6:$AN$1139,V$2,)/VLOOKUP($E813,$D$6:$AN$1139,3,))*$F813)</f>
        <v>0</v>
      </c>
      <c r="W813" s="80">
        <f>IF(VLOOKUP($E813,$D$6:$AN$1139,3,)=0,0,(VLOOKUP($E813,$D$6:$AN$1139,W$2,)/VLOOKUP($E813,$D$6:$AN$1139,3,))*$F813)</f>
        <v>0</v>
      </c>
      <c r="X813" s="80">
        <f>IF(VLOOKUP($E813,$D$6:$AN$1139,3,)=0,0,(VLOOKUP($E813,$D$6:$AN$1139,X$2,)/VLOOKUP($E813,$D$6:$AN$1139,3,))*$F813)</f>
        <v>0</v>
      </c>
      <c r="Y813" s="80">
        <f>IF(VLOOKUP($E813,$D$6:$AN$1139,3,)=0,0,(VLOOKUP($E813,$D$6:$AN$1139,Y$2,)/VLOOKUP($E813,$D$6:$AN$1139,3,))*$F813)</f>
        <v>0</v>
      </c>
      <c r="Z813" s="80">
        <f>IF(VLOOKUP($E813,$D$6:$AN$1139,3,)=0,0,(VLOOKUP($E813,$D$6:$AN$1139,Z$2,)/VLOOKUP($E813,$D$6:$AN$1139,3,))*$F813)</f>
        <v>0</v>
      </c>
      <c r="AA813" s="80">
        <f>SUM(G813:Z813)</f>
        <v>0</v>
      </c>
      <c r="AB813" s="94" t="str">
        <f t="shared" si="164"/>
        <v>ok</v>
      </c>
    </row>
    <row r="814" spans="2:28" s="61" customFormat="1" hidden="1">
      <c r="B814" s="61" t="s">
        <v>699</v>
      </c>
      <c r="E814" s="61" t="s">
        <v>1129</v>
      </c>
      <c r="F814" s="330"/>
      <c r="G814" s="80">
        <f>IF(VLOOKUP($E814,$D$6:$AN$1139,3,)=0,0,(VLOOKUP($E814,$D$6:$AN$1139,G$2,)/VLOOKUP($E814,$D$6:$AN$1139,3,))*$F814)</f>
        <v>0</v>
      </c>
      <c r="H814" s="80">
        <f>IF(VLOOKUP($E814,$D$6:$AN$1139,3,)=0,0,(VLOOKUP($E814,$D$6:$AN$1139,H$2,)/VLOOKUP($E814,$D$6:$AN$1139,3,))*$F814)</f>
        <v>0</v>
      </c>
      <c r="I814" s="80">
        <f>IF(VLOOKUP($E814,$D$6:$AN$1139,3,)=0,0,(VLOOKUP($E814,$D$6:$AN$1139,I$2,)/VLOOKUP($E814,$D$6:$AN$1139,3,))*$F814)</f>
        <v>0</v>
      </c>
      <c r="J814" s="80">
        <f>IF(VLOOKUP($E814,$D$6:$AN$1139,3,)=0,0,(VLOOKUP($E814,$D$6:$AN$1139,J$2,)/VLOOKUP($E814,$D$6:$AN$1139,3,))*$F814)</f>
        <v>0</v>
      </c>
      <c r="K814" s="80">
        <f>IF(VLOOKUP($E814,$D$6:$AN$1139,3,)=0,0,(VLOOKUP($E814,$D$6:$AN$1139,K$2,)/VLOOKUP($E814,$D$6:$AN$1139,3,))*$F814)</f>
        <v>0</v>
      </c>
      <c r="L814" s="80">
        <f>IF(VLOOKUP($E814,$D$6:$AN$1139,3,)=0,0,(VLOOKUP($E814,$D$6:$AN$1139,L$2,)/VLOOKUP($E814,$D$6:$AN$1139,3,))*$F814)</f>
        <v>0</v>
      </c>
      <c r="M814" s="80">
        <f>IF(VLOOKUP($E814,$D$6:$AN$1139,3,)=0,0,(VLOOKUP($E814,$D$6:$AN$1139,M$2,)/VLOOKUP($E814,$D$6:$AN$1139,3,))*$F814)</f>
        <v>0</v>
      </c>
      <c r="N814" s="80">
        <f>IF(VLOOKUP($E814,$D$6:$AN$1139,3,)=0,0,(VLOOKUP($E814,$D$6:$AN$1139,N$2,)/VLOOKUP($E814,$D$6:$AN$1139,3,))*$F814)</f>
        <v>0</v>
      </c>
      <c r="O814" s="80">
        <f>IF(VLOOKUP($E814,$D$6:$AN$1139,3,)=0,0,(VLOOKUP($E814,$D$6:$AN$1139,O$2,)/VLOOKUP($E814,$D$6:$AN$1139,3,))*$F814)</f>
        <v>0</v>
      </c>
      <c r="P814" s="80">
        <f>IF(VLOOKUP($E814,$D$6:$AN$1139,3,)=0,0,(VLOOKUP($E814,$D$6:$AN$1139,P$2,)/VLOOKUP($E814,$D$6:$AN$1139,3,))*$F814)</f>
        <v>0</v>
      </c>
      <c r="Q814" s="80">
        <f>IF(VLOOKUP($E814,$D$6:$AN$1139,3,)=0,0,(VLOOKUP($E814,$D$6:$AN$1139,Q$2,)/VLOOKUP($E814,$D$6:$AN$1139,3,))*$F814)</f>
        <v>0</v>
      </c>
      <c r="R814" s="80">
        <f>IF(VLOOKUP($E814,$D$6:$AN$1139,3,)=0,0,(VLOOKUP($E814,$D$6:$AN$1139,R$2,)/VLOOKUP($E814,$D$6:$AN$1139,3,))*$F814)</f>
        <v>0</v>
      </c>
      <c r="S814" s="80">
        <f>IF(VLOOKUP($E814,$D$6:$AN$1139,3,)=0,0,(VLOOKUP($E814,$D$6:$AN$1139,S$2,)/VLOOKUP($E814,$D$6:$AN$1139,3,))*$F814)</f>
        <v>0</v>
      </c>
      <c r="T814" s="80">
        <f>IF(VLOOKUP($E814,$D$6:$AN$1139,3,)=0,0,(VLOOKUP($E814,$D$6:$AN$1139,T$2,)/VLOOKUP($E814,$D$6:$AN$1139,3,))*$F814)</f>
        <v>0</v>
      </c>
      <c r="U814" s="80">
        <f>IF(VLOOKUP($E814,$D$6:$AN$1139,3,)=0,0,(VLOOKUP($E814,$D$6:$AN$1139,U$2,)/VLOOKUP($E814,$D$6:$AN$1139,3,))*$F814)</f>
        <v>0</v>
      </c>
      <c r="V814" s="80">
        <f>IF(VLOOKUP($E814,$D$6:$AN$1139,3,)=0,0,(VLOOKUP($E814,$D$6:$AN$1139,V$2,)/VLOOKUP($E814,$D$6:$AN$1139,3,))*$F814)</f>
        <v>0</v>
      </c>
      <c r="W814" s="80">
        <f>IF(VLOOKUP($E814,$D$6:$AN$1139,3,)=0,0,(VLOOKUP($E814,$D$6:$AN$1139,W$2,)/VLOOKUP($E814,$D$6:$AN$1139,3,))*$F814)</f>
        <v>0</v>
      </c>
      <c r="X814" s="80">
        <f>IF(VLOOKUP($E814,$D$6:$AN$1139,3,)=0,0,(VLOOKUP($E814,$D$6:$AN$1139,X$2,)/VLOOKUP($E814,$D$6:$AN$1139,3,))*$F814)</f>
        <v>0</v>
      </c>
      <c r="Y814" s="80">
        <f>IF(VLOOKUP($E814,$D$6:$AN$1139,3,)=0,0,(VLOOKUP($E814,$D$6:$AN$1139,Y$2,)/VLOOKUP($E814,$D$6:$AN$1139,3,))*$F814)</f>
        <v>0</v>
      </c>
      <c r="Z814" s="80">
        <f>IF(VLOOKUP($E814,$D$6:$AN$1139,3,)=0,0,(VLOOKUP($E814,$D$6:$AN$1139,Z$2,)/VLOOKUP($E814,$D$6:$AN$1139,3,))*$F814)</f>
        <v>0</v>
      </c>
      <c r="AA814" s="80">
        <f t="shared" si="165"/>
        <v>0</v>
      </c>
      <c r="AB814" s="94" t="str">
        <f t="shared" si="164"/>
        <v>ok</v>
      </c>
    </row>
    <row r="815" spans="2:28" s="61" customFormat="1" hidden="1">
      <c r="B815" s="61" t="s">
        <v>1340</v>
      </c>
      <c r="E815" s="61" t="s">
        <v>427</v>
      </c>
      <c r="F815" s="330"/>
      <c r="G815" s="80">
        <f>IF(VLOOKUP($E815,$D$6:$AN$1139,3,)=0,0,(VLOOKUP($E815,$D$6:$AN$1139,G$2,)/VLOOKUP($E815,$D$6:$AN$1139,3,))*$F815)</f>
        <v>0</v>
      </c>
      <c r="H815" s="80">
        <f>IF(VLOOKUP($E815,$D$6:$AN$1139,3,)=0,0,(VLOOKUP($E815,$D$6:$AN$1139,H$2,)/VLOOKUP($E815,$D$6:$AN$1139,3,))*$F815)</f>
        <v>0</v>
      </c>
      <c r="I815" s="80">
        <f>IF(VLOOKUP($E815,$D$6:$AN$1139,3,)=0,0,(VLOOKUP($E815,$D$6:$AN$1139,I$2,)/VLOOKUP($E815,$D$6:$AN$1139,3,))*$F815)</f>
        <v>0</v>
      </c>
      <c r="J815" s="80">
        <f>IF(VLOOKUP($E815,$D$6:$AN$1139,3,)=0,0,(VLOOKUP($E815,$D$6:$AN$1139,J$2,)/VLOOKUP($E815,$D$6:$AN$1139,3,))*$F815)</f>
        <v>0</v>
      </c>
      <c r="K815" s="80">
        <f>IF(VLOOKUP($E815,$D$6:$AN$1139,3,)=0,0,(VLOOKUP($E815,$D$6:$AN$1139,K$2,)/VLOOKUP($E815,$D$6:$AN$1139,3,))*$F815)</f>
        <v>0</v>
      </c>
      <c r="L815" s="80">
        <f>IF(VLOOKUP($E815,$D$6:$AN$1139,3,)=0,0,(VLOOKUP($E815,$D$6:$AN$1139,L$2,)/VLOOKUP($E815,$D$6:$AN$1139,3,))*$F815)</f>
        <v>0</v>
      </c>
      <c r="M815" s="80">
        <f>IF(VLOOKUP($E815,$D$6:$AN$1139,3,)=0,0,(VLOOKUP($E815,$D$6:$AN$1139,M$2,)/VLOOKUP($E815,$D$6:$AN$1139,3,))*$F815)</f>
        <v>0</v>
      </c>
      <c r="N815" s="80">
        <f>IF(VLOOKUP($E815,$D$6:$AN$1139,3,)=0,0,(VLOOKUP($E815,$D$6:$AN$1139,N$2,)/VLOOKUP($E815,$D$6:$AN$1139,3,))*$F815)</f>
        <v>0</v>
      </c>
      <c r="O815" s="80">
        <f>IF(VLOOKUP($E815,$D$6:$AN$1139,3,)=0,0,(VLOOKUP($E815,$D$6:$AN$1139,O$2,)/VLOOKUP($E815,$D$6:$AN$1139,3,))*$F815)</f>
        <v>0</v>
      </c>
      <c r="P815" s="80">
        <f>IF(VLOOKUP($E815,$D$6:$AN$1139,3,)=0,0,(VLOOKUP($E815,$D$6:$AN$1139,P$2,)/VLOOKUP($E815,$D$6:$AN$1139,3,))*$F815)</f>
        <v>0</v>
      </c>
      <c r="Q815" s="80">
        <f>IF(VLOOKUP($E815,$D$6:$AN$1139,3,)=0,0,(VLOOKUP($E815,$D$6:$AN$1139,Q$2,)/VLOOKUP($E815,$D$6:$AN$1139,3,))*$F815)</f>
        <v>0</v>
      </c>
      <c r="R815" s="80">
        <f>IF(VLOOKUP($E815,$D$6:$AN$1139,3,)=0,0,(VLOOKUP($E815,$D$6:$AN$1139,R$2,)/VLOOKUP($E815,$D$6:$AN$1139,3,))*$F815)</f>
        <v>0</v>
      </c>
      <c r="S815" s="80">
        <f>IF(VLOOKUP($E815,$D$6:$AN$1139,3,)=0,0,(VLOOKUP($E815,$D$6:$AN$1139,S$2,)/VLOOKUP($E815,$D$6:$AN$1139,3,))*$F815)</f>
        <v>0</v>
      </c>
      <c r="T815" s="80">
        <f>IF(VLOOKUP($E815,$D$6:$AN$1139,3,)=0,0,(VLOOKUP($E815,$D$6:$AN$1139,T$2,)/VLOOKUP($E815,$D$6:$AN$1139,3,))*$F815)</f>
        <v>0</v>
      </c>
      <c r="U815" s="80">
        <f>IF(VLOOKUP($E815,$D$6:$AN$1139,3,)=0,0,(VLOOKUP($E815,$D$6:$AN$1139,U$2,)/VLOOKUP($E815,$D$6:$AN$1139,3,))*$F815)</f>
        <v>0</v>
      </c>
      <c r="V815" s="80">
        <f>IF(VLOOKUP($E815,$D$6:$AN$1139,3,)=0,0,(VLOOKUP($E815,$D$6:$AN$1139,V$2,)/VLOOKUP($E815,$D$6:$AN$1139,3,))*$F815)</f>
        <v>0</v>
      </c>
      <c r="W815" s="80">
        <f>IF(VLOOKUP($E815,$D$6:$AN$1139,3,)=0,0,(VLOOKUP($E815,$D$6:$AN$1139,W$2,)/VLOOKUP($E815,$D$6:$AN$1139,3,))*$F815)</f>
        <v>0</v>
      </c>
      <c r="X815" s="80">
        <f>IF(VLOOKUP($E815,$D$6:$AN$1139,3,)=0,0,(VLOOKUP($E815,$D$6:$AN$1139,X$2,)/VLOOKUP($E815,$D$6:$AN$1139,3,))*$F815)</f>
        <v>0</v>
      </c>
      <c r="Y815" s="80">
        <f>IF(VLOOKUP($E815,$D$6:$AN$1139,3,)=0,0,(VLOOKUP($E815,$D$6:$AN$1139,Y$2,)/VLOOKUP($E815,$D$6:$AN$1139,3,))*$F815)</f>
        <v>0</v>
      </c>
      <c r="Z815" s="80">
        <f>IF(VLOOKUP($E815,$D$6:$AN$1139,3,)=0,0,(VLOOKUP($E815,$D$6:$AN$1139,Z$2,)/VLOOKUP($E815,$D$6:$AN$1139,3,))*$F815)</f>
        <v>0</v>
      </c>
      <c r="AA815" s="80">
        <f t="shared" si="165"/>
        <v>0</v>
      </c>
      <c r="AB815" s="94" t="str">
        <f t="shared" si="164"/>
        <v>ok</v>
      </c>
    </row>
    <row r="816" spans="2:28" s="61" customFormat="1" hidden="1">
      <c r="B816" s="61" t="s">
        <v>1305</v>
      </c>
      <c r="E816" s="61" t="s">
        <v>368</v>
      </c>
      <c r="F816" s="330"/>
      <c r="G816" s="80">
        <f>IF(VLOOKUP($E816,$D$6:$AN$1139,3,)=0,0,(VLOOKUP($E816,$D$6:$AN$1139,G$2,)/VLOOKUP($E816,$D$6:$AN$1139,3,))*$F816)</f>
        <v>0</v>
      </c>
      <c r="H816" s="80">
        <f>IF(VLOOKUP($E816,$D$6:$AN$1139,3,)=0,0,(VLOOKUP($E816,$D$6:$AN$1139,H$2,)/VLOOKUP($E816,$D$6:$AN$1139,3,))*$F816)</f>
        <v>0</v>
      </c>
      <c r="I816" s="80">
        <f>IF(VLOOKUP($E816,$D$6:$AN$1139,3,)=0,0,(VLOOKUP($E816,$D$6:$AN$1139,I$2,)/VLOOKUP($E816,$D$6:$AN$1139,3,))*$F816)</f>
        <v>0</v>
      </c>
      <c r="J816" s="80">
        <f>IF(VLOOKUP($E816,$D$6:$AN$1139,3,)=0,0,(VLOOKUP($E816,$D$6:$AN$1139,J$2,)/VLOOKUP($E816,$D$6:$AN$1139,3,))*$F816)</f>
        <v>0</v>
      </c>
      <c r="K816" s="80">
        <f>IF(VLOOKUP($E816,$D$6:$AN$1139,3,)=0,0,(VLOOKUP($E816,$D$6:$AN$1139,K$2,)/VLOOKUP($E816,$D$6:$AN$1139,3,))*$F816)</f>
        <v>0</v>
      </c>
      <c r="L816" s="80">
        <f>IF(VLOOKUP($E816,$D$6:$AN$1139,3,)=0,0,(VLOOKUP($E816,$D$6:$AN$1139,L$2,)/VLOOKUP($E816,$D$6:$AN$1139,3,))*$F816)</f>
        <v>0</v>
      </c>
      <c r="M816" s="80">
        <f>IF(VLOOKUP($E816,$D$6:$AN$1139,3,)=0,0,(VLOOKUP($E816,$D$6:$AN$1139,M$2,)/VLOOKUP($E816,$D$6:$AN$1139,3,))*$F816)</f>
        <v>0</v>
      </c>
      <c r="N816" s="80">
        <f>IF(VLOOKUP($E816,$D$6:$AN$1139,3,)=0,0,(VLOOKUP($E816,$D$6:$AN$1139,N$2,)/VLOOKUP($E816,$D$6:$AN$1139,3,))*$F816)</f>
        <v>0</v>
      </c>
      <c r="O816" s="80">
        <f>IF(VLOOKUP($E816,$D$6:$AN$1139,3,)=0,0,(VLOOKUP($E816,$D$6:$AN$1139,O$2,)/VLOOKUP($E816,$D$6:$AN$1139,3,))*$F816)</f>
        <v>0</v>
      </c>
      <c r="P816" s="80">
        <f>IF(VLOOKUP($E816,$D$6:$AN$1139,3,)=0,0,(VLOOKUP($E816,$D$6:$AN$1139,P$2,)/VLOOKUP($E816,$D$6:$AN$1139,3,))*$F816)</f>
        <v>0</v>
      </c>
      <c r="Q816" s="80">
        <f>IF(VLOOKUP($E816,$D$6:$AN$1139,3,)=0,0,(VLOOKUP($E816,$D$6:$AN$1139,Q$2,)/VLOOKUP($E816,$D$6:$AN$1139,3,))*$F816)</f>
        <v>0</v>
      </c>
      <c r="R816" s="80">
        <f>IF(VLOOKUP($E816,$D$6:$AN$1139,3,)=0,0,(VLOOKUP($E816,$D$6:$AN$1139,R$2,)/VLOOKUP($E816,$D$6:$AN$1139,3,))*$F816)</f>
        <v>0</v>
      </c>
      <c r="S816" s="80">
        <f>IF(VLOOKUP($E816,$D$6:$AN$1139,3,)=0,0,(VLOOKUP($E816,$D$6:$AN$1139,S$2,)/VLOOKUP($E816,$D$6:$AN$1139,3,))*$F816)</f>
        <v>0</v>
      </c>
      <c r="T816" s="80">
        <f>IF(VLOOKUP($E816,$D$6:$AN$1139,3,)=0,0,(VLOOKUP($E816,$D$6:$AN$1139,T$2,)/VLOOKUP($E816,$D$6:$AN$1139,3,))*$F816)</f>
        <v>0</v>
      </c>
      <c r="U816" s="80">
        <f>IF(VLOOKUP($E816,$D$6:$AN$1139,3,)=0,0,(VLOOKUP($E816,$D$6:$AN$1139,U$2,)/VLOOKUP($E816,$D$6:$AN$1139,3,))*$F816)</f>
        <v>0</v>
      </c>
      <c r="V816" s="80">
        <f>IF(VLOOKUP($E816,$D$6:$AN$1139,3,)=0,0,(VLOOKUP($E816,$D$6:$AN$1139,V$2,)/VLOOKUP($E816,$D$6:$AN$1139,3,))*$F816)</f>
        <v>0</v>
      </c>
      <c r="W816" s="80">
        <f>IF(VLOOKUP($E816,$D$6:$AN$1139,3,)=0,0,(VLOOKUP($E816,$D$6:$AN$1139,W$2,)/VLOOKUP($E816,$D$6:$AN$1139,3,))*$F816)</f>
        <v>0</v>
      </c>
      <c r="X816" s="80">
        <f>IF(VLOOKUP($E816,$D$6:$AN$1139,3,)=0,0,(VLOOKUP($E816,$D$6:$AN$1139,X$2,)/VLOOKUP($E816,$D$6:$AN$1139,3,))*$F816)</f>
        <v>0</v>
      </c>
      <c r="Y816" s="80">
        <f>IF(VLOOKUP($E816,$D$6:$AN$1139,3,)=0,0,(VLOOKUP($E816,$D$6:$AN$1139,Y$2,)/VLOOKUP($E816,$D$6:$AN$1139,3,))*$F816)</f>
        <v>0</v>
      </c>
      <c r="Z816" s="80">
        <f>IF(VLOOKUP($E816,$D$6:$AN$1139,3,)=0,0,(VLOOKUP($E816,$D$6:$AN$1139,Z$2,)/VLOOKUP($E816,$D$6:$AN$1139,3,))*$F816)</f>
        <v>0</v>
      </c>
      <c r="AA816" s="80">
        <f t="shared" si="165"/>
        <v>0</v>
      </c>
      <c r="AB816" s="94" t="str">
        <f t="shared" si="164"/>
        <v>ok</v>
      </c>
    </row>
    <row r="817" spans="1:54" s="61" customFormat="1" hidden="1">
      <c r="B817" s="61" t="s">
        <v>1306</v>
      </c>
      <c r="E817" s="61" t="s">
        <v>1115</v>
      </c>
      <c r="F817" s="330"/>
      <c r="G817" s="80">
        <f>IF(VLOOKUP($E817,$D$6:$AN$1139,3,)=0,0,(VLOOKUP($E817,$D$6:$AN$1139,G$2,)/VLOOKUP($E817,$D$6:$AN$1139,3,))*$F817)</f>
        <v>0</v>
      </c>
      <c r="H817" s="80">
        <f>IF(VLOOKUP($E817,$D$6:$AN$1139,3,)=0,0,(VLOOKUP($E817,$D$6:$AN$1139,H$2,)/VLOOKUP($E817,$D$6:$AN$1139,3,))*$F817)</f>
        <v>0</v>
      </c>
      <c r="I817" s="80">
        <f>IF(VLOOKUP($E817,$D$6:$AN$1139,3,)=0,0,(VLOOKUP($E817,$D$6:$AN$1139,I$2,)/VLOOKUP($E817,$D$6:$AN$1139,3,))*$F817)</f>
        <v>0</v>
      </c>
      <c r="J817" s="80">
        <f>IF(VLOOKUP($E817,$D$6:$AN$1139,3,)=0,0,(VLOOKUP($E817,$D$6:$AN$1139,J$2,)/VLOOKUP($E817,$D$6:$AN$1139,3,))*$F817)</f>
        <v>0</v>
      </c>
      <c r="K817" s="80">
        <f>IF(VLOOKUP($E817,$D$6:$AN$1139,3,)=0,0,(VLOOKUP($E817,$D$6:$AN$1139,K$2,)/VLOOKUP($E817,$D$6:$AN$1139,3,))*$F817)</f>
        <v>0</v>
      </c>
      <c r="L817" s="80">
        <f>IF(VLOOKUP($E817,$D$6:$AN$1139,3,)=0,0,(VLOOKUP($E817,$D$6:$AN$1139,L$2,)/VLOOKUP($E817,$D$6:$AN$1139,3,))*$F817)</f>
        <v>0</v>
      </c>
      <c r="M817" s="80">
        <f>IF(VLOOKUP($E817,$D$6:$AN$1139,3,)=0,0,(VLOOKUP($E817,$D$6:$AN$1139,M$2,)/VLOOKUP($E817,$D$6:$AN$1139,3,))*$F817)</f>
        <v>0</v>
      </c>
      <c r="N817" s="80">
        <f>IF(VLOOKUP($E817,$D$6:$AN$1139,3,)=0,0,(VLOOKUP($E817,$D$6:$AN$1139,N$2,)/VLOOKUP($E817,$D$6:$AN$1139,3,))*$F817)</f>
        <v>0</v>
      </c>
      <c r="O817" s="80">
        <f>IF(VLOOKUP($E817,$D$6:$AN$1139,3,)=0,0,(VLOOKUP($E817,$D$6:$AN$1139,O$2,)/VLOOKUP($E817,$D$6:$AN$1139,3,))*$F817)</f>
        <v>0</v>
      </c>
      <c r="P817" s="80">
        <f>IF(VLOOKUP($E817,$D$6:$AN$1139,3,)=0,0,(VLOOKUP($E817,$D$6:$AN$1139,P$2,)/VLOOKUP($E817,$D$6:$AN$1139,3,))*$F817)</f>
        <v>0</v>
      </c>
      <c r="Q817" s="80">
        <f>IF(VLOOKUP($E817,$D$6:$AN$1139,3,)=0,0,(VLOOKUP($E817,$D$6:$AN$1139,Q$2,)/VLOOKUP($E817,$D$6:$AN$1139,3,))*$F817)</f>
        <v>0</v>
      </c>
      <c r="R817" s="80">
        <f>IF(VLOOKUP($E817,$D$6:$AN$1139,3,)=0,0,(VLOOKUP($E817,$D$6:$AN$1139,R$2,)/VLOOKUP($E817,$D$6:$AN$1139,3,))*$F817)</f>
        <v>0</v>
      </c>
      <c r="S817" s="80">
        <f>IF(VLOOKUP($E817,$D$6:$AN$1139,3,)=0,0,(VLOOKUP($E817,$D$6:$AN$1139,S$2,)/VLOOKUP($E817,$D$6:$AN$1139,3,))*$F817)</f>
        <v>0</v>
      </c>
      <c r="T817" s="80">
        <f>IF(VLOOKUP($E817,$D$6:$AN$1139,3,)=0,0,(VLOOKUP($E817,$D$6:$AN$1139,T$2,)/VLOOKUP($E817,$D$6:$AN$1139,3,))*$F817)</f>
        <v>0</v>
      </c>
      <c r="U817" s="80">
        <f>IF(VLOOKUP($E817,$D$6:$AN$1139,3,)=0,0,(VLOOKUP($E817,$D$6:$AN$1139,U$2,)/VLOOKUP($E817,$D$6:$AN$1139,3,))*$F817)</f>
        <v>0</v>
      </c>
      <c r="V817" s="80">
        <f>IF(VLOOKUP($E817,$D$6:$AN$1139,3,)=0,0,(VLOOKUP($E817,$D$6:$AN$1139,V$2,)/VLOOKUP($E817,$D$6:$AN$1139,3,))*$F817)</f>
        <v>0</v>
      </c>
      <c r="W817" s="80">
        <f>IF(VLOOKUP($E817,$D$6:$AN$1139,3,)=0,0,(VLOOKUP($E817,$D$6:$AN$1139,W$2,)/VLOOKUP($E817,$D$6:$AN$1139,3,))*$F817)</f>
        <v>0</v>
      </c>
      <c r="X817" s="80">
        <f>IF(VLOOKUP($E817,$D$6:$AN$1139,3,)=0,0,(VLOOKUP($E817,$D$6:$AN$1139,X$2,)/VLOOKUP($E817,$D$6:$AN$1139,3,))*$F817)</f>
        <v>0</v>
      </c>
      <c r="Y817" s="80">
        <f>IF(VLOOKUP($E817,$D$6:$AN$1139,3,)=0,0,(VLOOKUP($E817,$D$6:$AN$1139,Y$2,)/VLOOKUP($E817,$D$6:$AN$1139,3,))*$F817)</f>
        <v>0</v>
      </c>
      <c r="Z817" s="80">
        <f>IF(VLOOKUP($E817,$D$6:$AN$1139,3,)=0,0,(VLOOKUP($E817,$D$6:$AN$1139,Z$2,)/VLOOKUP($E817,$D$6:$AN$1139,3,))*$F817)</f>
        <v>0</v>
      </c>
      <c r="AA817" s="80">
        <f t="shared" si="165"/>
        <v>0</v>
      </c>
      <c r="AB817" s="94" t="str">
        <f t="shared" si="164"/>
        <v>ok</v>
      </c>
    </row>
    <row r="818" spans="1:54" s="61" customFormat="1" hidden="1">
      <c r="B818" s="61" t="s">
        <v>1307</v>
      </c>
      <c r="E818" s="61" t="s">
        <v>1127</v>
      </c>
      <c r="F818" s="330"/>
      <c r="G818" s="80">
        <f>IF(VLOOKUP($E818,$D$6:$AN$1139,3,)=0,0,(VLOOKUP($E818,$D$6:$AN$1139,G$2,)/VLOOKUP($E818,$D$6:$AN$1139,3,))*$F818)</f>
        <v>0</v>
      </c>
      <c r="H818" s="80">
        <f>IF(VLOOKUP($E818,$D$6:$AN$1139,3,)=0,0,(VLOOKUP($E818,$D$6:$AN$1139,H$2,)/VLOOKUP($E818,$D$6:$AN$1139,3,))*$F818)</f>
        <v>0</v>
      </c>
      <c r="I818" s="80">
        <f>IF(VLOOKUP($E818,$D$6:$AN$1139,3,)=0,0,(VLOOKUP($E818,$D$6:$AN$1139,I$2,)/VLOOKUP($E818,$D$6:$AN$1139,3,))*$F818)</f>
        <v>0</v>
      </c>
      <c r="J818" s="80">
        <f>IF(VLOOKUP($E818,$D$6:$AN$1139,3,)=0,0,(VLOOKUP($E818,$D$6:$AN$1139,J$2,)/VLOOKUP($E818,$D$6:$AN$1139,3,))*$F818)</f>
        <v>0</v>
      </c>
      <c r="K818" s="80">
        <f>IF(VLOOKUP($E818,$D$6:$AN$1139,3,)=0,0,(VLOOKUP($E818,$D$6:$AN$1139,K$2,)/VLOOKUP($E818,$D$6:$AN$1139,3,))*$F818)</f>
        <v>0</v>
      </c>
      <c r="L818" s="80">
        <f>IF(VLOOKUP($E818,$D$6:$AN$1139,3,)=0,0,(VLOOKUP($E818,$D$6:$AN$1139,L$2,)/VLOOKUP($E818,$D$6:$AN$1139,3,))*$F818)</f>
        <v>0</v>
      </c>
      <c r="M818" s="80">
        <f>IF(VLOOKUP($E818,$D$6:$AN$1139,3,)=0,0,(VLOOKUP($E818,$D$6:$AN$1139,M$2,)/VLOOKUP($E818,$D$6:$AN$1139,3,))*$F818)</f>
        <v>0</v>
      </c>
      <c r="N818" s="80">
        <f>IF(VLOOKUP($E818,$D$6:$AN$1139,3,)=0,0,(VLOOKUP($E818,$D$6:$AN$1139,N$2,)/VLOOKUP($E818,$D$6:$AN$1139,3,))*$F818)</f>
        <v>0</v>
      </c>
      <c r="O818" s="80">
        <f>IF(VLOOKUP($E818,$D$6:$AN$1139,3,)=0,0,(VLOOKUP($E818,$D$6:$AN$1139,O$2,)/VLOOKUP($E818,$D$6:$AN$1139,3,))*$F818)</f>
        <v>0</v>
      </c>
      <c r="P818" s="80">
        <f>IF(VLOOKUP($E818,$D$6:$AN$1139,3,)=0,0,(VLOOKUP($E818,$D$6:$AN$1139,P$2,)/VLOOKUP($E818,$D$6:$AN$1139,3,))*$F818)</f>
        <v>0</v>
      </c>
      <c r="Q818" s="80">
        <f>IF(VLOOKUP($E818,$D$6:$AN$1139,3,)=0,0,(VLOOKUP($E818,$D$6:$AN$1139,Q$2,)/VLOOKUP($E818,$D$6:$AN$1139,3,))*$F818)</f>
        <v>0</v>
      </c>
      <c r="R818" s="80">
        <f>IF(VLOOKUP($E818,$D$6:$AN$1139,3,)=0,0,(VLOOKUP($E818,$D$6:$AN$1139,R$2,)/VLOOKUP($E818,$D$6:$AN$1139,3,))*$F818)</f>
        <v>0</v>
      </c>
      <c r="S818" s="80">
        <f>IF(VLOOKUP($E818,$D$6:$AN$1139,3,)=0,0,(VLOOKUP($E818,$D$6:$AN$1139,S$2,)/VLOOKUP($E818,$D$6:$AN$1139,3,))*$F818)</f>
        <v>0</v>
      </c>
      <c r="T818" s="80">
        <f>IF(VLOOKUP($E818,$D$6:$AN$1139,3,)=0,0,(VLOOKUP($E818,$D$6:$AN$1139,T$2,)/VLOOKUP($E818,$D$6:$AN$1139,3,))*$F818)</f>
        <v>0</v>
      </c>
      <c r="U818" s="80">
        <f>IF(VLOOKUP($E818,$D$6:$AN$1139,3,)=0,0,(VLOOKUP($E818,$D$6:$AN$1139,U$2,)/VLOOKUP($E818,$D$6:$AN$1139,3,))*$F818)</f>
        <v>0</v>
      </c>
      <c r="V818" s="80">
        <f>IF(VLOOKUP($E818,$D$6:$AN$1139,3,)=0,0,(VLOOKUP($E818,$D$6:$AN$1139,V$2,)/VLOOKUP($E818,$D$6:$AN$1139,3,))*$F818)</f>
        <v>0</v>
      </c>
      <c r="W818" s="80">
        <f>IF(VLOOKUP($E818,$D$6:$AN$1139,3,)=0,0,(VLOOKUP($E818,$D$6:$AN$1139,W$2,)/VLOOKUP($E818,$D$6:$AN$1139,3,))*$F818)</f>
        <v>0</v>
      </c>
      <c r="X818" s="80">
        <f>IF(VLOOKUP($E818,$D$6:$AN$1139,3,)=0,0,(VLOOKUP($E818,$D$6:$AN$1139,X$2,)/VLOOKUP($E818,$D$6:$AN$1139,3,))*$F818)</f>
        <v>0</v>
      </c>
      <c r="Y818" s="80">
        <f>IF(VLOOKUP($E818,$D$6:$AN$1139,3,)=0,0,(VLOOKUP($E818,$D$6:$AN$1139,Y$2,)/VLOOKUP($E818,$D$6:$AN$1139,3,))*$F818)</f>
        <v>0</v>
      </c>
      <c r="Z818" s="80">
        <f>IF(VLOOKUP($E818,$D$6:$AN$1139,3,)=0,0,(VLOOKUP($E818,$D$6:$AN$1139,Z$2,)/VLOOKUP($E818,$D$6:$AN$1139,3,))*$F818)</f>
        <v>0</v>
      </c>
      <c r="AA818" s="80">
        <f t="shared" si="165"/>
        <v>0</v>
      </c>
      <c r="AB818" s="94" t="str">
        <f t="shared" si="164"/>
        <v>ok</v>
      </c>
    </row>
    <row r="819" spans="1:54" s="61" customFormat="1" hidden="1">
      <c r="B819" s="61" t="s">
        <v>1338</v>
      </c>
      <c r="E819" s="61" t="s">
        <v>427</v>
      </c>
      <c r="F819" s="330"/>
      <c r="G819" s="80">
        <f>IF(VLOOKUP($E819,$D$6:$AN$1139,3,)=0,0,(VLOOKUP($E819,$D$6:$AN$1139,G$2,)/VLOOKUP($E819,$D$6:$AN$1139,3,))*$F819)</f>
        <v>0</v>
      </c>
      <c r="H819" s="80">
        <f>IF(VLOOKUP($E819,$D$6:$AN$1139,3,)=0,0,(VLOOKUP($E819,$D$6:$AN$1139,H$2,)/VLOOKUP($E819,$D$6:$AN$1139,3,))*$F819)</f>
        <v>0</v>
      </c>
      <c r="I819" s="80">
        <f>IF(VLOOKUP($E819,$D$6:$AN$1139,3,)=0,0,(VLOOKUP($E819,$D$6:$AN$1139,I$2,)/VLOOKUP($E819,$D$6:$AN$1139,3,))*$F819)</f>
        <v>0</v>
      </c>
      <c r="J819" s="80">
        <f>IF(VLOOKUP($E819,$D$6:$AN$1139,3,)=0,0,(VLOOKUP($E819,$D$6:$AN$1139,J$2,)/VLOOKUP($E819,$D$6:$AN$1139,3,))*$F819)</f>
        <v>0</v>
      </c>
      <c r="K819" s="80">
        <f>IF(VLOOKUP($E819,$D$6:$AN$1139,3,)=0,0,(VLOOKUP($E819,$D$6:$AN$1139,K$2,)/VLOOKUP($E819,$D$6:$AN$1139,3,))*$F819)</f>
        <v>0</v>
      </c>
      <c r="L819" s="80">
        <f>IF(VLOOKUP($E819,$D$6:$AN$1139,3,)=0,0,(VLOOKUP($E819,$D$6:$AN$1139,L$2,)/VLOOKUP($E819,$D$6:$AN$1139,3,))*$F819)</f>
        <v>0</v>
      </c>
      <c r="M819" s="80">
        <f>IF(VLOOKUP($E819,$D$6:$AN$1139,3,)=0,0,(VLOOKUP($E819,$D$6:$AN$1139,M$2,)/VLOOKUP($E819,$D$6:$AN$1139,3,))*$F819)</f>
        <v>0</v>
      </c>
      <c r="N819" s="80">
        <f>IF(VLOOKUP($E819,$D$6:$AN$1139,3,)=0,0,(VLOOKUP($E819,$D$6:$AN$1139,N$2,)/VLOOKUP($E819,$D$6:$AN$1139,3,))*$F819)</f>
        <v>0</v>
      </c>
      <c r="O819" s="80">
        <f>IF(VLOOKUP($E819,$D$6:$AN$1139,3,)=0,0,(VLOOKUP($E819,$D$6:$AN$1139,O$2,)/VLOOKUP($E819,$D$6:$AN$1139,3,))*$F819)</f>
        <v>0</v>
      </c>
      <c r="P819" s="80">
        <f>IF(VLOOKUP($E819,$D$6:$AN$1139,3,)=0,0,(VLOOKUP($E819,$D$6:$AN$1139,P$2,)/VLOOKUP($E819,$D$6:$AN$1139,3,))*$F819)</f>
        <v>0</v>
      </c>
      <c r="Q819" s="80">
        <f>IF(VLOOKUP($E819,$D$6:$AN$1139,3,)=0,0,(VLOOKUP($E819,$D$6:$AN$1139,Q$2,)/VLOOKUP($E819,$D$6:$AN$1139,3,))*$F819)</f>
        <v>0</v>
      </c>
      <c r="R819" s="80">
        <f>IF(VLOOKUP($E819,$D$6:$AN$1139,3,)=0,0,(VLOOKUP($E819,$D$6:$AN$1139,R$2,)/VLOOKUP($E819,$D$6:$AN$1139,3,))*$F819)</f>
        <v>0</v>
      </c>
      <c r="S819" s="80">
        <f>IF(VLOOKUP($E819,$D$6:$AN$1139,3,)=0,0,(VLOOKUP($E819,$D$6:$AN$1139,S$2,)/VLOOKUP($E819,$D$6:$AN$1139,3,))*$F819)</f>
        <v>0</v>
      </c>
      <c r="T819" s="80">
        <f>IF(VLOOKUP($E819,$D$6:$AN$1139,3,)=0,0,(VLOOKUP($E819,$D$6:$AN$1139,T$2,)/VLOOKUP($E819,$D$6:$AN$1139,3,))*$F819)</f>
        <v>0</v>
      </c>
      <c r="U819" s="80">
        <f>IF(VLOOKUP($E819,$D$6:$AN$1139,3,)=0,0,(VLOOKUP($E819,$D$6:$AN$1139,U$2,)/VLOOKUP($E819,$D$6:$AN$1139,3,))*$F819)</f>
        <v>0</v>
      </c>
      <c r="V819" s="80">
        <f>IF(VLOOKUP($E819,$D$6:$AN$1139,3,)=0,0,(VLOOKUP($E819,$D$6:$AN$1139,V$2,)/VLOOKUP($E819,$D$6:$AN$1139,3,))*$F819)</f>
        <v>0</v>
      </c>
      <c r="W819" s="80">
        <f>IF(VLOOKUP($E819,$D$6:$AN$1139,3,)=0,0,(VLOOKUP($E819,$D$6:$AN$1139,W$2,)/VLOOKUP($E819,$D$6:$AN$1139,3,))*$F819)</f>
        <v>0</v>
      </c>
      <c r="X819" s="80">
        <f>IF(VLOOKUP($E819,$D$6:$AN$1139,3,)=0,0,(VLOOKUP($E819,$D$6:$AN$1139,X$2,)/VLOOKUP($E819,$D$6:$AN$1139,3,))*$F819)</f>
        <v>0</v>
      </c>
      <c r="Y819" s="80">
        <f>IF(VLOOKUP($E819,$D$6:$AN$1139,3,)=0,0,(VLOOKUP($E819,$D$6:$AN$1139,Y$2,)/VLOOKUP($E819,$D$6:$AN$1139,3,))*$F819)</f>
        <v>0</v>
      </c>
      <c r="Z819" s="80">
        <f>IF(VLOOKUP($E819,$D$6:$AN$1139,3,)=0,0,(VLOOKUP($E819,$D$6:$AN$1139,Z$2,)/VLOOKUP($E819,$D$6:$AN$1139,3,))*$F819)</f>
        <v>0</v>
      </c>
      <c r="AA819" s="80">
        <f>SUM(G819:Z819)</f>
        <v>0</v>
      </c>
      <c r="AB819" s="94" t="str">
        <f t="shared" si="164"/>
        <v>ok</v>
      </c>
    </row>
    <row r="820" spans="1:54" s="61" customFormat="1" hidden="1">
      <c r="B820" s="61" t="s">
        <v>1308</v>
      </c>
      <c r="E820" s="61" t="s">
        <v>427</v>
      </c>
      <c r="F820" s="330"/>
      <c r="G820" s="80">
        <f>IF(VLOOKUP($E820,$D$6:$AN$1139,3,)=0,0,(VLOOKUP($E820,$D$6:$AN$1139,G$2,)/VLOOKUP($E820,$D$6:$AN$1139,3,))*$F820)</f>
        <v>0</v>
      </c>
      <c r="H820" s="80">
        <f>IF(VLOOKUP($E820,$D$6:$AN$1139,3,)=0,0,(VLOOKUP($E820,$D$6:$AN$1139,H$2,)/VLOOKUP($E820,$D$6:$AN$1139,3,))*$F820)</f>
        <v>0</v>
      </c>
      <c r="I820" s="80">
        <f>IF(VLOOKUP($E820,$D$6:$AN$1139,3,)=0,0,(VLOOKUP($E820,$D$6:$AN$1139,I$2,)/VLOOKUP($E820,$D$6:$AN$1139,3,))*$F820)</f>
        <v>0</v>
      </c>
      <c r="J820" s="80">
        <f>IF(VLOOKUP($E820,$D$6:$AN$1139,3,)=0,0,(VLOOKUP($E820,$D$6:$AN$1139,J$2,)/VLOOKUP($E820,$D$6:$AN$1139,3,))*$F820)</f>
        <v>0</v>
      </c>
      <c r="K820" s="80">
        <f>IF(VLOOKUP($E820,$D$6:$AN$1139,3,)=0,0,(VLOOKUP($E820,$D$6:$AN$1139,K$2,)/VLOOKUP($E820,$D$6:$AN$1139,3,))*$F820)</f>
        <v>0</v>
      </c>
      <c r="L820" s="80">
        <f>IF(VLOOKUP($E820,$D$6:$AN$1139,3,)=0,0,(VLOOKUP($E820,$D$6:$AN$1139,L$2,)/VLOOKUP($E820,$D$6:$AN$1139,3,))*$F820)</f>
        <v>0</v>
      </c>
      <c r="M820" s="80">
        <f>IF(VLOOKUP($E820,$D$6:$AN$1139,3,)=0,0,(VLOOKUP($E820,$D$6:$AN$1139,M$2,)/VLOOKUP($E820,$D$6:$AN$1139,3,))*$F820)</f>
        <v>0</v>
      </c>
      <c r="N820" s="80">
        <f>IF(VLOOKUP($E820,$D$6:$AN$1139,3,)=0,0,(VLOOKUP($E820,$D$6:$AN$1139,N$2,)/VLOOKUP($E820,$D$6:$AN$1139,3,))*$F820)</f>
        <v>0</v>
      </c>
      <c r="O820" s="80">
        <f>IF(VLOOKUP($E820,$D$6:$AN$1139,3,)=0,0,(VLOOKUP($E820,$D$6:$AN$1139,O$2,)/VLOOKUP($E820,$D$6:$AN$1139,3,))*$F820)</f>
        <v>0</v>
      </c>
      <c r="P820" s="80">
        <f>IF(VLOOKUP($E820,$D$6:$AN$1139,3,)=0,0,(VLOOKUP($E820,$D$6:$AN$1139,P$2,)/VLOOKUP($E820,$D$6:$AN$1139,3,))*$F820)</f>
        <v>0</v>
      </c>
      <c r="Q820" s="80">
        <f>IF(VLOOKUP($E820,$D$6:$AN$1139,3,)=0,0,(VLOOKUP($E820,$D$6:$AN$1139,Q$2,)/VLOOKUP($E820,$D$6:$AN$1139,3,))*$F820)</f>
        <v>0</v>
      </c>
      <c r="R820" s="80">
        <f>IF(VLOOKUP($E820,$D$6:$AN$1139,3,)=0,0,(VLOOKUP($E820,$D$6:$AN$1139,R$2,)/VLOOKUP($E820,$D$6:$AN$1139,3,))*$F820)</f>
        <v>0</v>
      </c>
      <c r="S820" s="80">
        <f>IF(VLOOKUP($E820,$D$6:$AN$1139,3,)=0,0,(VLOOKUP($E820,$D$6:$AN$1139,S$2,)/VLOOKUP($E820,$D$6:$AN$1139,3,))*$F820)</f>
        <v>0</v>
      </c>
      <c r="T820" s="80">
        <f>IF(VLOOKUP($E820,$D$6:$AN$1139,3,)=0,0,(VLOOKUP($E820,$D$6:$AN$1139,T$2,)/VLOOKUP($E820,$D$6:$AN$1139,3,))*$F820)</f>
        <v>0</v>
      </c>
      <c r="U820" s="80">
        <f>IF(VLOOKUP($E820,$D$6:$AN$1139,3,)=0,0,(VLOOKUP($E820,$D$6:$AN$1139,U$2,)/VLOOKUP($E820,$D$6:$AN$1139,3,))*$F820)</f>
        <v>0</v>
      </c>
      <c r="V820" s="80">
        <f>IF(VLOOKUP($E820,$D$6:$AN$1139,3,)=0,0,(VLOOKUP($E820,$D$6:$AN$1139,V$2,)/VLOOKUP($E820,$D$6:$AN$1139,3,))*$F820)</f>
        <v>0</v>
      </c>
      <c r="W820" s="80">
        <f>IF(VLOOKUP($E820,$D$6:$AN$1139,3,)=0,0,(VLOOKUP($E820,$D$6:$AN$1139,W$2,)/VLOOKUP($E820,$D$6:$AN$1139,3,))*$F820)</f>
        <v>0</v>
      </c>
      <c r="X820" s="80">
        <f>IF(VLOOKUP($E820,$D$6:$AN$1139,3,)=0,0,(VLOOKUP($E820,$D$6:$AN$1139,X$2,)/VLOOKUP($E820,$D$6:$AN$1139,3,))*$F820)</f>
        <v>0</v>
      </c>
      <c r="Y820" s="80">
        <f>IF(VLOOKUP($E820,$D$6:$AN$1139,3,)=0,0,(VLOOKUP($E820,$D$6:$AN$1139,Y$2,)/VLOOKUP($E820,$D$6:$AN$1139,3,))*$F820)</f>
        <v>0</v>
      </c>
      <c r="Z820" s="80">
        <f>IF(VLOOKUP($E820,$D$6:$AN$1139,3,)=0,0,(VLOOKUP($E820,$D$6:$AN$1139,Z$2,)/VLOOKUP($E820,$D$6:$AN$1139,3,))*$F820)</f>
        <v>0</v>
      </c>
      <c r="AA820" s="80">
        <f>SUM(G820:Z820)</f>
        <v>0</v>
      </c>
      <c r="AB820" s="94" t="str">
        <f t="shared" si="164"/>
        <v>ok</v>
      </c>
    </row>
    <row r="821" spans="1:54" s="61" customFormat="1" hidden="1">
      <c r="B821" s="61" t="s">
        <v>1313</v>
      </c>
      <c r="E821" s="61" t="s">
        <v>427</v>
      </c>
      <c r="F821" s="330"/>
      <c r="G821" s="80">
        <f>IF(VLOOKUP($E821,$D$6:$AN$1139,3,)=0,0,(VLOOKUP($E821,$D$6:$AN$1139,G$2,)/VLOOKUP($E821,$D$6:$AN$1139,3,))*$F821)</f>
        <v>0</v>
      </c>
      <c r="H821" s="80">
        <f>IF(VLOOKUP($E821,$D$6:$AN$1139,3,)=0,0,(VLOOKUP($E821,$D$6:$AN$1139,H$2,)/VLOOKUP($E821,$D$6:$AN$1139,3,))*$F821)</f>
        <v>0</v>
      </c>
      <c r="I821" s="80">
        <f>IF(VLOOKUP($E821,$D$6:$AN$1139,3,)=0,0,(VLOOKUP($E821,$D$6:$AN$1139,I$2,)/VLOOKUP($E821,$D$6:$AN$1139,3,))*$F821)</f>
        <v>0</v>
      </c>
      <c r="J821" s="80">
        <f>IF(VLOOKUP($E821,$D$6:$AN$1139,3,)=0,0,(VLOOKUP($E821,$D$6:$AN$1139,J$2,)/VLOOKUP($E821,$D$6:$AN$1139,3,))*$F821)</f>
        <v>0</v>
      </c>
      <c r="K821" s="80">
        <f>IF(VLOOKUP($E821,$D$6:$AN$1139,3,)=0,0,(VLOOKUP($E821,$D$6:$AN$1139,K$2,)/VLOOKUP($E821,$D$6:$AN$1139,3,))*$F821)</f>
        <v>0</v>
      </c>
      <c r="L821" s="80">
        <f>IF(VLOOKUP($E821,$D$6:$AN$1139,3,)=0,0,(VLOOKUP($E821,$D$6:$AN$1139,L$2,)/VLOOKUP($E821,$D$6:$AN$1139,3,))*$F821)</f>
        <v>0</v>
      </c>
      <c r="M821" s="80">
        <f>IF(VLOOKUP($E821,$D$6:$AN$1139,3,)=0,0,(VLOOKUP($E821,$D$6:$AN$1139,M$2,)/VLOOKUP($E821,$D$6:$AN$1139,3,))*$F821)</f>
        <v>0</v>
      </c>
      <c r="N821" s="80">
        <f>IF(VLOOKUP($E821,$D$6:$AN$1139,3,)=0,0,(VLOOKUP($E821,$D$6:$AN$1139,N$2,)/VLOOKUP($E821,$D$6:$AN$1139,3,))*$F821)</f>
        <v>0</v>
      </c>
      <c r="O821" s="80">
        <f>IF(VLOOKUP($E821,$D$6:$AN$1139,3,)=0,0,(VLOOKUP($E821,$D$6:$AN$1139,O$2,)/VLOOKUP($E821,$D$6:$AN$1139,3,))*$F821)</f>
        <v>0</v>
      </c>
      <c r="P821" s="80">
        <f>IF(VLOOKUP($E821,$D$6:$AN$1139,3,)=0,0,(VLOOKUP($E821,$D$6:$AN$1139,P$2,)/VLOOKUP($E821,$D$6:$AN$1139,3,))*$F821)</f>
        <v>0</v>
      </c>
      <c r="Q821" s="80">
        <f>IF(VLOOKUP($E821,$D$6:$AN$1139,3,)=0,0,(VLOOKUP($E821,$D$6:$AN$1139,Q$2,)/VLOOKUP($E821,$D$6:$AN$1139,3,))*$F821)</f>
        <v>0</v>
      </c>
      <c r="R821" s="80">
        <f>IF(VLOOKUP($E821,$D$6:$AN$1139,3,)=0,0,(VLOOKUP($E821,$D$6:$AN$1139,R$2,)/VLOOKUP($E821,$D$6:$AN$1139,3,))*$F821)</f>
        <v>0</v>
      </c>
      <c r="S821" s="80">
        <f>IF(VLOOKUP($E821,$D$6:$AN$1139,3,)=0,0,(VLOOKUP($E821,$D$6:$AN$1139,S$2,)/VLOOKUP($E821,$D$6:$AN$1139,3,))*$F821)</f>
        <v>0</v>
      </c>
      <c r="T821" s="80">
        <f>IF(VLOOKUP($E821,$D$6:$AN$1139,3,)=0,0,(VLOOKUP($E821,$D$6:$AN$1139,T$2,)/VLOOKUP($E821,$D$6:$AN$1139,3,))*$F821)</f>
        <v>0</v>
      </c>
      <c r="U821" s="80">
        <f>IF(VLOOKUP($E821,$D$6:$AN$1139,3,)=0,0,(VLOOKUP($E821,$D$6:$AN$1139,U$2,)/VLOOKUP($E821,$D$6:$AN$1139,3,))*$F821)</f>
        <v>0</v>
      </c>
      <c r="V821" s="80">
        <f>IF(VLOOKUP($E821,$D$6:$AN$1139,3,)=0,0,(VLOOKUP($E821,$D$6:$AN$1139,V$2,)/VLOOKUP($E821,$D$6:$AN$1139,3,))*$F821)</f>
        <v>0</v>
      </c>
      <c r="W821" s="80">
        <f>IF(VLOOKUP($E821,$D$6:$AN$1139,3,)=0,0,(VLOOKUP($E821,$D$6:$AN$1139,W$2,)/VLOOKUP($E821,$D$6:$AN$1139,3,))*$F821)</f>
        <v>0</v>
      </c>
      <c r="X821" s="80">
        <f>IF(VLOOKUP($E821,$D$6:$AN$1139,3,)=0,0,(VLOOKUP($E821,$D$6:$AN$1139,X$2,)/VLOOKUP($E821,$D$6:$AN$1139,3,))*$F821)</f>
        <v>0</v>
      </c>
      <c r="Y821" s="80">
        <f>IF(VLOOKUP($E821,$D$6:$AN$1139,3,)=0,0,(VLOOKUP($E821,$D$6:$AN$1139,Y$2,)/VLOOKUP($E821,$D$6:$AN$1139,3,))*$F821)</f>
        <v>0</v>
      </c>
      <c r="Z821" s="80">
        <f>IF(VLOOKUP($E821,$D$6:$AN$1139,3,)=0,0,(VLOOKUP($E821,$D$6:$AN$1139,Z$2,)/VLOOKUP($E821,$D$6:$AN$1139,3,))*$F821)</f>
        <v>0</v>
      </c>
      <c r="AA821" s="80">
        <f>SUM(G821:Z821)</f>
        <v>0</v>
      </c>
      <c r="AB821" s="94" t="str">
        <f t="shared" si="164"/>
        <v>ok</v>
      </c>
    </row>
    <row r="822" spans="1:54" s="71" customFormat="1" hidden="1">
      <c r="B822" s="71" t="s">
        <v>1208</v>
      </c>
      <c r="E822" s="71" t="s">
        <v>1280</v>
      </c>
      <c r="F822" s="335"/>
      <c r="G822" s="150">
        <f>IF(VLOOKUP($E822,$D$6:$AN$1139,3,)=0,0,(VLOOKUP($E822,$D$6:$AN$1139,G$2,)/VLOOKUP($E822,$D$6:$AN$1139,3,))*$F822)</f>
        <v>0</v>
      </c>
      <c r="H822" s="150">
        <f>IF(VLOOKUP($E822,$D$6:$AN$1139,3,)=0,0,(VLOOKUP($E822,$D$6:$AN$1139,H$2,)/VLOOKUP($E822,$D$6:$AN$1139,3,))*$F822)</f>
        <v>0</v>
      </c>
      <c r="I822" s="150">
        <f>IF(VLOOKUP($E822,$D$6:$AN$1139,3,)=0,0,(VLOOKUP($E822,$D$6:$AN$1139,I$2,)/VLOOKUP($E822,$D$6:$AN$1139,3,))*$F822)</f>
        <v>0</v>
      </c>
      <c r="J822" s="150">
        <f>IF(VLOOKUP($E822,$D$6:$AN$1139,3,)=0,0,(VLOOKUP($E822,$D$6:$AN$1139,J$2,)/VLOOKUP($E822,$D$6:$AN$1139,3,))*$F822)</f>
        <v>0</v>
      </c>
      <c r="K822" s="150">
        <f>IF(VLOOKUP($E822,$D$6:$AN$1139,3,)=0,0,(VLOOKUP($E822,$D$6:$AN$1139,K$2,)/VLOOKUP($E822,$D$6:$AN$1139,3,))*$F822)</f>
        <v>0</v>
      </c>
      <c r="L822" s="150">
        <f>IF(VLOOKUP($E822,$D$6:$AN$1139,3,)=0,0,(VLOOKUP($E822,$D$6:$AN$1139,L$2,)/VLOOKUP($E822,$D$6:$AN$1139,3,))*$F822)</f>
        <v>0</v>
      </c>
      <c r="M822" s="150">
        <f>IF(VLOOKUP($E822,$D$6:$AN$1139,3,)=0,0,(VLOOKUP($E822,$D$6:$AN$1139,M$2,)/VLOOKUP($E822,$D$6:$AN$1139,3,))*$F822)</f>
        <v>0</v>
      </c>
      <c r="N822" s="150">
        <f>IF(VLOOKUP($E822,$D$6:$AN$1139,3,)=0,0,(VLOOKUP($E822,$D$6:$AN$1139,N$2,)/VLOOKUP($E822,$D$6:$AN$1139,3,))*$F822)</f>
        <v>0</v>
      </c>
      <c r="O822" s="150">
        <f>IF(VLOOKUP($E822,$D$6:$AN$1139,3,)=0,0,(VLOOKUP($E822,$D$6:$AN$1139,O$2,)/VLOOKUP($E822,$D$6:$AN$1139,3,))*$F822)</f>
        <v>0</v>
      </c>
      <c r="P822" s="150">
        <f>IF(VLOOKUP($E822,$D$6:$AN$1139,3,)=0,0,(VLOOKUP($E822,$D$6:$AN$1139,P$2,)/VLOOKUP($E822,$D$6:$AN$1139,3,))*$F822)</f>
        <v>0</v>
      </c>
      <c r="Q822" s="150">
        <f>IF(VLOOKUP($E822,$D$6:$AN$1139,3,)=0,0,(VLOOKUP($E822,$D$6:$AN$1139,Q$2,)/VLOOKUP($E822,$D$6:$AN$1139,3,))*$F822)</f>
        <v>0</v>
      </c>
      <c r="R822" s="150">
        <f>IF(VLOOKUP($E822,$D$6:$AN$1139,3,)=0,0,(VLOOKUP($E822,$D$6:$AN$1139,R$2,)/VLOOKUP($E822,$D$6:$AN$1139,3,))*$F822)</f>
        <v>0</v>
      </c>
      <c r="S822" s="150">
        <f>IF(VLOOKUP($E822,$D$6:$AN$1139,3,)=0,0,(VLOOKUP($E822,$D$6:$AN$1139,S$2,)/VLOOKUP($E822,$D$6:$AN$1139,3,))*$F822)</f>
        <v>0</v>
      </c>
      <c r="T822" s="150">
        <f>IF(VLOOKUP($E822,$D$6:$AN$1139,3,)=0,0,(VLOOKUP($E822,$D$6:$AN$1139,T$2,)/VLOOKUP($E822,$D$6:$AN$1139,3,))*$F822)</f>
        <v>0</v>
      </c>
      <c r="U822" s="150">
        <f>IF(VLOOKUP($E822,$D$6:$AN$1139,3,)=0,0,(VLOOKUP($E822,$D$6:$AN$1139,U$2,)/VLOOKUP($E822,$D$6:$AN$1139,3,))*$F822)</f>
        <v>0</v>
      </c>
      <c r="V822" s="150">
        <f>IF(VLOOKUP($E822,$D$6:$AN$1139,3,)=0,0,(VLOOKUP($E822,$D$6:$AN$1139,V$2,)/VLOOKUP($E822,$D$6:$AN$1139,3,))*$F822)</f>
        <v>0</v>
      </c>
      <c r="W822" s="150">
        <f>IF(VLOOKUP($E822,$D$6:$AN$1139,3,)=0,0,(VLOOKUP($E822,$D$6:$AN$1139,W$2,)/VLOOKUP($E822,$D$6:$AN$1139,3,))*$F822)</f>
        <v>0</v>
      </c>
      <c r="X822" s="150">
        <f>IF(VLOOKUP($E822,$D$6:$AN$1139,3,)=0,0,(VLOOKUP($E822,$D$6:$AN$1139,X$2,)/VLOOKUP($E822,$D$6:$AN$1139,3,))*$F822)</f>
        <v>0</v>
      </c>
      <c r="Y822" s="150">
        <f>IF(VLOOKUP($E822,$D$6:$AN$1139,3,)=0,0,(VLOOKUP($E822,$D$6:$AN$1139,Y$2,)/VLOOKUP($E822,$D$6:$AN$1139,3,))*$F822)</f>
        <v>0</v>
      </c>
      <c r="Z822" s="150">
        <f>IF(VLOOKUP($E822,$D$6:$AN$1139,3,)=0,0,(VLOOKUP($E822,$D$6:$AN$1139,Z$2,)/VLOOKUP($E822,$D$6:$AN$1139,3,))*$F822)</f>
        <v>0</v>
      </c>
      <c r="AA822" s="150">
        <f t="shared" si="165"/>
        <v>0</v>
      </c>
      <c r="AB822" s="148" t="str">
        <f t="shared" si="164"/>
        <v>ok</v>
      </c>
    </row>
    <row r="823" spans="1:54" s="61" customFormat="1">
      <c r="B823" s="61" t="s">
        <v>1209</v>
      </c>
      <c r="E823" s="61" t="s">
        <v>850</v>
      </c>
      <c r="F823" s="151">
        <v>2204193.4183563283</v>
      </c>
      <c r="G823" s="151">
        <f>IF(VLOOKUP($E823,$D$6:$AN$1139,3,)=0,0,(VLOOKUP($E823,$D$6:$AN$1139,G$2,)/VLOOKUP($E823,$D$6:$AN$1139,3,))*$F823)</f>
        <v>464944.9566536916</v>
      </c>
      <c r="H823" s="151">
        <f>IF(VLOOKUP($E823,$D$6:$AN$1139,3,)=0,0,(VLOOKUP($E823,$D$6:$AN$1139,H$2,)/VLOOKUP($E823,$D$6:$AN$1139,3,))*$F823)</f>
        <v>593680.88340239914</v>
      </c>
      <c r="I823" s="151">
        <f>IF(VLOOKUP($E823,$D$6:$AN$1139,3,)=0,0,(VLOOKUP($E823,$D$6:$AN$1139,I$2,)/VLOOKUP($E823,$D$6:$AN$1139,3,))*$F823)</f>
        <v>0</v>
      </c>
      <c r="J823" s="151">
        <f>IF(VLOOKUP($E823,$D$6:$AN$1139,3,)=0,0,(VLOOKUP($E823,$D$6:$AN$1139,J$2,)/VLOOKUP($E823,$D$6:$AN$1139,3,))*$F823)</f>
        <v>33823.544817752198</v>
      </c>
      <c r="K823" s="151">
        <f>IF(VLOOKUP($E823,$D$6:$AN$1139,3,)=0,0,(VLOOKUP($E823,$D$6:$AN$1139,K$2,)/VLOOKUP($E823,$D$6:$AN$1139,3,))*$F823)</f>
        <v>600898.38980208873</v>
      </c>
      <c r="L823" s="151">
        <f>IF(VLOOKUP($E823,$D$6:$AN$1139,3,)=0,0,(VLOOKUP($E823,$D$6:$AN$1139,L$2,)/VLOOKUP($E823,$D$6:$AN$1139,3,))*$F823)</f>
        <v>0</v>
      </c>
      <c r="M823" s="151">
        <f>IF(VLOOKUP($E823,$D$6:$AN$1139,3,)=0,0,(VLOOKUP($E823,$D$6:$AN$1139,M$2,)/VLOOKUP($E823,$D$6:$AN$1139,3,))*$F823)</f>
        <v>0</v>
      </c>
      <c r="N823" s="151">
        <f>IF(VLOOKUP($E823,$D$6:$AN$1139,3,)=0,0,(VLOOKUP($E823,$D$6:$AN$1139,N$2,)/VLOOKUP($E823,$D$6:$AN$1139,3,))*$F823)</f>
        <v>251803.2979052937</v>
      </c>
      <c r="O823" s="151">
        <f>IF(VLOOKUP($E823,$D$6:$AN$1139,3,)=0,0,(VLOOKUP($E823,$D$6:$AN$1139,O$2,)/VLOOKUP($E823,$D$6:$AN$1139,3,))*$F823)</f>
        <v>208937.92586925277</v>
      </c>
      <c r="P823" s="151">
        <f>IF(VLOOKUP($E823,$D$6:$AN$1139,3,)=0,0,(VLOOKUP($E823,$D$6:$AN$1139,P$2,)/VLOOKUP($E823,$D$6:$AN$1139,3,))*$F823)</f>
        <v>12301.527993732059</v>
      </c>
      <c r="Q823" s="151">
        <f>IF(VLOOKUP($E823,$D$6:$AN$1139,3,)=0,0,(VLOOKUP($E823,$D$6:$AN$1139,Q$2,)/VLOOKUP($E823,$D$6:$AN$1139,3,))*$F823)</f>
        <v>1740.4357320566207</v>
      </c>
      <c r="R823" s="151">
        <f>IF(VLOOKUP($E823,$D$6:$AN$1139,3,)=0,0,(VLOOKUP($E823,$D$6:$AN$1139,R$2,)/VLOOKUP($E823,$D$6:$AN$1139,3,))*$F823)</f>
        <v>-752.67035121646722</v>
      </c>
      <c r="S823" s="151">
        <f>IF(VLOOKUP($E823,$D$6:$AN$1139,3,)=0,0,(VLOOKUP($E823,$D$6:$AN$1139,S$2,)/VLOOKUP($E823,$D$6:$AN$1139,3,))*$F823)</f>
        <v>35926.146239313595</v>
      </c>
      <c r="T823" s="151">
        <f>IF(VLOOKUP($E823,$D$6:$AN$1139,3,)=0,0,(VLOOKUP($E823,$D$6:$AN$1139,T$2,)/VLOOKUP($E823,$D$6:$AN$1139,3,))*$F823)</f>
        <v>159.45227801701668</v>
      </c>
      <c r="U823" s="151">
        <f>IF(VLOOKUP($E823,$D$6:$AN$1139,3,)=0,0,(VLOOKUP($E823,$D$6:$AN$1139,U$2,)/VLOOKUP($E823,$D$6:$AN$1139,3,))*$F823)</f>
        <v>729.52801395139522</v>
      </c>
      <c r="V823" s="80">
        <f>IF(VLOOKUP($E823,$D$6:$AN$1139,3,)=0,0,(VLOOKUP($E823,$D$6:$AN$1139,V$2,)/VLOOKUP($E823,$D$6:$AN$1139,3,))*$F823)</f>
        <v>0</v>
      </c>
      <c r="W823" s="80">
        <f>IF(VLOOKUP($E823,$D$6:$AN$1139,3,)=0,0,(VLOOKUP($E823,$D$6:$AN$1139,W$2,)/VLOOKUP($E823,$D$6:$AN$1139,3,))*$F823)</f>
        <v>0</v>
      </c>
      <c r="X823" s="80">
        <f>IF(VLOOKUP($E823,$D$6:$AN$1139,3,)=0,0,(VLOOKUP($E823,$D$6:$AN$1139,X$2,)/VLOOKUP($E823,$D$6:$AN$1139,3,))*$F823)</f>
        <v>0</v>
      </c>
      <c r="Y823" s="80">
        <f>IF(VLOOKUP($E823,$D$6:$AN$1139,3,)=0,0,(VLOOKUP($E823,$D$6:$AN$1139,Y$2,)/VLOOKUP($E823,$D$6:$AN$1139,3,))*$F823)</f>
        <v>0</v>
      </c>
      <c r="Z823" s="80">
        <f>IF(VLOOKUP($E823,$D$6:$AN$1139,3,)=0,0,(VLOOKUP($E823,$D$6:$AN$1139,Z$2,)/VLOOKUP($E823,$D$6:$AN$1139,3,))*$F823)</f>
        <v>0</v>
      </c>
      <c r="AA823" s="80">
        <f t="shared" si="165"/>
        <v>2204193.4183563329</v>
      </c>
      <c r="AB823" s="94" t="str">
        <f t="shared" si="164"/>
        <v>ok</v>
      </c>
    </row>
    <row r="824" spans="1:54" s="61" customFormat="1" hidden="1">
      <c r="B824" s="61" t="s">
        <v>1210</v>
      </c>
      <c r="E824" s="61" t="s">
        <v>850</v>
      </c>
      <c r="F824" s="330"/>
      <c r="G824" s="80">
        <f>IF(VLOOKUP($E824,$D$6:$AN$1139,3,)=0,0,(VLOOKUP($E824,$D$6:$AN$1139,G$2,)/VLOOKUP($E824,$D$6:$AN$1139,3,))*$F824)</f>
        <v>0</v>
      </c>
      <c r="H824" s="80">
        <f>IF(VLOOKUP($E824,$D$6:$AN$1139,3,)=0,0,(VLOOKUP($E824,$D$6:$AN$1139,H$2,)/VLOOKUP($E824,$D$6:$AN$1139,3,))*$F824)</f>
        <v>0</v>
      </c>
      <c r="I824" s="80">
        <f>IF(VLOOKUP($E824,$D$6:$AN$1139,3,)=0,0,(VLOOKUP($E824,$D$6:$AN$1139,I$2,)/VLOOKUP($E824,$D$6:$AN$1139,3,))*$F824)</f>
        <v>0</v>
      </c>
      <c r="J824" s="80">
        <f>IF(VLOOKUP($E824,$D$6:$AN$1139,3,)=0,0,(VLOOKUP($E824,$D$6:$AN$1139,J$2,)/VLOOKUP($E824,$D$6:$AN$1139,3,))*$F824)</f>
        <v>0</v>
      </c>
      <c r="K824" s="80">
        <f>IF(VLOOKUP($E824,$D$6:$AN$1139,3,)=0,0,(VLOOKUP($E824,$D$6:$AN$1139,K$2,)/VLOOKUP($E824,$D$6:$AN$1139,3,))*$F824)</f>
        <v>0</v>
      </c>
      <c r="L824" s="80">
        <f>IF(VLOOKUP($E824,$D$6:$AN$1139,3,)=0,0,(VLOOKUP($E824,$D$6:$AN$1139,L$2,)/VLOOKUP($E824,$D$6:$AN$1139,3,))*$F824)</f>
        <v>0</v>
      </c>
      <c r="M824" s="80">
        <f>IF(VLOOKUP($E824,$D$6:$AN$1139,3,)=0,0,(VLOOKUP($E824,$D$6:$AN$1139,M$2,)/VLOOKUP($E824,$D$6:$AN$1139,3,))*$F824)</f>
        <v>0</v>
      </c>
      <c r="N824" s="80">
        <f>IF(VLOOKUP($E824,$D$6:$AN$1139,3,)=0,0,(VLOOKUP($E824,$D$6:$AN$1139,N$2,)/VLOOKUP($E824,$D$6:$AN$1139,3,))*$F824)</f>
        <v>0</v>
      </c>
      <c r="O824" s="80">
        <f>IF(VLOOKUP($E824,$D$6:$AN$1139,3,)=0,0,(VLOOKUP($E824,$D$6:$AN$1139,O$2,)/VLOOKUP($E824,$D$6:$AN$1139,3,))*$F824)</f>
        <v>0</v>
      </c>
      <c r="P824" s="80">
        <f>IF(VLOOKUP($E824,$D$6:$AN$1139,3,)=0,0,(VLOOKUP($E824,$D$6:$AN$1139,P$2,)/VLOOKUP($E824,$D$6:$AN$1139,3,))*$F824)</f>
        <v>0</v>
      </c>
      <c r="Q824" s="80">
        <f>IF(VLOOKUP($E824,$D$6:$AN$1139,3,)=0,0,(VLOOKUP($E824,$D$6:$AN$1139,Q$2,)/VLOOKUP($E824,$D$6:$AN$1139,3,))*$F824)</f>
        <v>0</v>
      </c>
      <c r="R824" s="80">
        <f>IF(VLOOKUP($E824,$D$6:$AN$1139,3,)=0,0,(VLOOKUP($E824,$D$6:$AN$1139,R$2,)/VLOOKUP($E824,$D$6:$AN$1139,3,))*$F824)</f>
        <v>0</v>
      </c>
      <c r="S824" s="80">
        <f>IF(VLOOKUP($E824,$D$6:$AN$1139,3,)=0,0,(VLOOKUP($E824,$D$6:$AN$1139,S$2,)/VLOOKUP($E824,$D$6:$AN$1139,3,))*$F824)</f>
        <v>0</v>
      </c>
      <c r="T824" s="80">
        <f>IF(VLOOKUP($E824,$D$6:$AN$1139,3,)=0,0,(VLOOKUP($E824,$D$6:$AN$1139,T$2,)/VLOOKUP($E824,$D$6:$AN$1139,3,))*$F824)</f>
        <v>0</v>
      </c>
      <c r="U824" s="80">
        <f>IF(VLOOKUP($E824,$D$6:$AN$1139,3,)=0,0,(VLOOKUP($E824,$D$6:$AN$1139,U$2,)/VLOOKUP($E824,$D$6:$AN$1139,3,))*$F824)</f>
        <v>0</v>
      </c>
      <c r="V824" s="80">
        <f>IF(VLOOKUP($E824,$D$6:$AN$1139,3,)=0,0,(VLOOKUP($E824,$D$6:$AN$1139,V$2,)/VLOOKUP($E824,$D$6:$AN$1139,3,))*$F824)</f>
        <v>0</v>
      </c>
      <c r="W824" s="80">
        <f>IF(VLOOKUP($E824,$D$6:$AN$1139,3,)=0,0,(VLOOKUP($E824,$D$6:$AN$1139,W$2,)/VLOOKUP($E824,$D$6:$AN$1139,3,))*$F824)</f>
        <v>0</v>
      </c>
      <c r="X824" s="80">
        <f>IF(VLOOKUP($E824,$D$6:$AN$1139,3,)=0,0,(VLOOKUP($E824,$D$6:$AN$1139,X$2,)/VLOOKUP($E824,$D$6:$AN$1139,3,))*$F824)</f>
        <v>0</v>
      </c>
      <c r="Y824" s="80">
        <f>IF(VLOOKUP($E824,$D$6:$AN$1139,3,)=0,0,(VLOOKUP($E824,$D$6:$AN$1139,Y$2,)/VLOOKUP($E824,$D$6:$AN$1139,3,))*$F824)</f>
        <v>0</v>
      </c>
      <c r="Z824" s="80">
        <f>IF(VLOOKUP($E824,$D$6:$AN$1139,3,)=0,0,(VLOOKUP($E824,$D$6:$AN$1139,Z$2,)/VLOOKUP($E824,$D$6:$AN$1139,3,))*$F824)</f>
        <v>0</v>
      </c>
      <c r="AA824" s="80">
        <f t="shared" si="165"/>
        <v>0</v>
      </c>
      <c r="AB824" s="94" t="str">
        <f t="shared" si="164"/>
        <v>ok</v>
      </c>
    </row>
    <row r="825" spans="1:54" s="61" customFormat="1" hidden="1">
      <c r="B825" s="61" t="s">
        <v>1211</v>
      </c>
      <c r="E825" s="61" t="s">
        <v>850</v>
      </c>
      <c r="F825" s="330"/>
      <c r="G825" s="77">
        <f>IF(VLOOKUP($E825,$D$6:$AN$1139,3,)=0,0,(VLOOKUP($E825,$D$6:$AN$1139,G$2,)/VLOOKUP($E825,$D$6:$AN$1139,3,))*$F825)</f>
        <v>0</v>
      </c>
      <c r="H825" s="77">
        <f>IF(VLOOKUP($E825,$D$6:$AN$1139,3,)=0,0,(VLOOKUP($E825,$D$6:$AN$1139,H$2,)/VLOOKUP($E825,$D$6:$AN$1139,3,))*$F825)</f>
        <v>0</v>
      </c>
      <c r="I825" s="77">
        <f>IF(VLOOKUP($E825,$D$6:$AN$1139,3,)=0,0,(VLOOKUP($E825,$D$6:$AN$1139,I$2,)/VLOOKUP($E825,$D$6:$AN$1139,3,))*$F825)</f>
        <v>0</v>
      </c>
      <c r="J825" s="77">
        <f>IF(VLOOKUP($E825,$D$6:$AN$1139,3,)=0,0,(VLOOKUP($E825,$D$6:$AN$1139,J$2,)/VLOOKUP($E825,$D$6:$AN$1139,3,))*$F825)</f>
        <v>0</v>
      </c>
      <c r="K825" s="77">
        <f>IF(VLOOKUP($E825,$D$6:$AN$1139,3,)=0,0,(VLOOKUP($E825,$D$6:$AN$1139,K$2,)/VLOOKUP($E825,$D$6:$AN$1139,3,))*$F825)</f>
        <v>0</v>
      </c>
      <c r="L825" s="77">
        <f>IF(VLOOKUP($E825,$D$6:$AN$1139,3,)=0,0,(VLOOKUP($E825,$D$6:$AN$1139,L$2,)/VLOOKUP($E825,$D$6:$AN$1139,3,))*$F825)</f>
        <v>0</v>
      </c>
      <c r="M825" s="77">
        <f>IF(VLOOKUP($E825,$D$6:$AN$1139,3,)=0,0,(VLOOKUP($E825,$D$6:$AN$1139,M$2,)/VLOOKUP($E825,$D$6:$AN$1139,3,))*$F825)</f>
        <v>0</v>
      </c>
      <c r="N825" s="77">
        <f>IF(VLOOKUP($E825,$D$6:$AN$1139,3,)=0,0,(VLOOKUP($E825,$D$6:$AN$1139,N$2,)/VLOOKUP($E825,$D$6:$AN$1139,3,))*$F825)</f>
        <v>0</v>
      </c>
      <c r="O825" s="77">
        <f>IF(VLOOKUP($E825,$D$6:$AN$1139,3,)=0,0,(VLOOKUP($E825,$D$6:$AN$1139,O$2,)/VLOOKUP($E825,$D$6:$AN$1139,3,))*$F825)</f>
        <v>0</v>
      </c>
      <c r="P825" s="77">
        <f>IF(VLOOKUP($E825,$D$6:$AN$1139,3,)=0,0,(VLOOKUP($E825,$D$6:$AN$1139,P$2,)/VLOOKUP($E825,$D$6:$AN$1139,3,))*$F825)</f>
        <v>0</v>
      </c>
      <c r="Q825" s="77">
        <f>IF(VLOOKUP($E825,$D$6:$AN$1139,3,)=0,0,(VLOOKUP($E825,$D$6:$AN$1139,Q$2,)/VLOOKUP($E825,$D$6:$AN$1139,3,))*$F825)</f>
        <v>0</v>
      </c>
      <c r="R825" s="77">
        <f>IF(VLOOKUP($E825,$D$6:$AN$1139,3,)=0,0,(VLOOKUP($E825,$D$6:$AN$1139,R$2,)/VLOOKUP($E825,$D$6:$AN$1139,3,))*$F825)</f>
        <v>0</v>
      </c>
      <c r="S825" s="77">
        <f>IF(VLOOKUP($E825,$D$6:$AN$1139,3,)=0,0,(VLOOKUP($E825,$D$6:$AN$1139,S$2,)/VLOOKUP($E825,$D$6:$AN$1139,3,))*$F825)</f>
        <v>0</v>
      </c>
      <c r="T825" s="77">
        <f>IF(VLOOKUP($E825,$D$6:$AN$1139,3,)=0,0,(VLOOKUP($E825,$D$6:$AN$1139,T$2,)/VLOOKUP($E825,$D$6:$AN$1139,3,))*$F825)</f>
        <v>0</v>
      </c>
      <c r="U825" s="77">
        <f>IF(VLOOKUP($E825,$D$6:$AN$1139,3,)=0,0,(VLOOKUP($E825,$D$6:$AN$1139,U$2,)/VLOOKUP($E825,$D$6:$AN$1139,3,))*$F825)</f>
        <v>0</v>
      </c>
      <c r="V825" s="77">
        <f>IF(VLOOKUP($E825,$D$6:$AN$1139,3,)=0,0,(VLOOKUP($E825,$D$6:$AN$1139,V$2,)/VLOOKUP($E825,$D$6:$AN$1139,3,))*$F825)</f>
        <v>0</v>
      </c>
      <c r="W825" s="77">
        <f>IF(VLOOKUP($E825,$D$6:$AN$1139,3,)=0,0,(VLOOKUP($E825,$D$6:$AN$1139,W$2,)/VLOOKUP($E825,$D$6:$AN$1139,3,))*$F825)</f>
        <v>0</v>
      </c>
      <c r="X825" s="80">
        <f>IF(VLOOKUP($E825,$D$6:$AN$1139,3,)=0,0,(VLOOKUP($E825,$D$6:$AN$1139,X$2,)/VLOOKUP($E825,$D$6:$AN$1139,3,))*$F825)</f>
        <v>0</v>
      </c>
      <c r="Y825" s="80">
        <f>IF(VLOOKUP($E825,$D$6:$AN$1139,3,)=0,0,(VLOOKUP($E825,$D$6:$AN$1139,Y$2,)/VLOOKUP($E825,$D$6:$AN$1139,3,))*$F825)</f>
        <v>0</v>
      </c>
      <c r="Z825" s="80">
        <f>IF(VLOOKUP($E825,$D$6:$AN$1139,3,)=0,0,(VLOOKUP($E825,$D$6:$AN$1139,Z$2,)/VLOOKUP($E825,$D$6:$AN$1139,3,))*$F825)</f>
        <v>0</v>
      </c>
      <c r="AA825" s="81">
        <f t="shared" si="165"/>
        <v>0</v>
      </c>
      <c r="AB825" s="94" t="str">
        <f t="shared" si="164"/>
        <v>ok</v>
      </c>
    </row>
    <row r="826" spans="1:54" s="61" customFormat="1" hidden="1">
      <c r="B826" s="61" t="s">
        <v>1212</v>
      </c>
      <c r="E826" s="61" t="s">
        <v>427</v>
      </c>
      <c r="F826" s="330"/>
      <c r="G826" s="77">
        <f>IF(VLOOKUP($E826,$D$6:$AN$1139,3,)=0,0,(VLOOKUP($E826,$D$6:$AN$1139,G$2,)/VLOOKUP($E826,$D$6:$AN$1139,3,))*$F826)</f>
        <v>0</v>
      </c>
      <c r="H826" s="77">
        <f>IF(VLOOKUP($E826,$D$6:$AN$1139,3,)=0,0,(VLOOKUP($E826,$D$6:$AN$1139,H$2,)/VLOOKUP($E826,$D$6:$AN$1139,3,))*$F826)</f>
        <v>0</v>
      </c>
      <c r="I826" s="77">
        <f>IF(VLOOKUP($E826,$D$6:$AN$1139,3,)=0,0,(VLOOKUP($E826,$D$6:$AN$1139,I$2,)/VLOOKUP($E826,$D$6:$AN$1139,3,))*$F826)</f>
        <v>0</v>
      </c>
      <c r="J826" s="77">
        <f>IF(VLOOKUP($E826,$D$6:$AN$1139,3,)=0,0,(VLOOKUP($E826,$D$6:$AN$1139,J$2,)/VLOOKUP($E826,$D$6:$AN$1139,3,))*$F826)</f>
        <v>0</v>
      </c>
      <c r="K826" s="77">
        <f>IF(VLOOKUP($E826,$D$6:$AN$1139,3,)=0,0,(VLOOKUP($E826,$D$6:$AN$1139,K$2,)/VLOOKUP($E826,$D$6:$AN$1139,3,))*$F826)</f>
        <v>0</v>
      </c>
      <c r="L826" s="77">
        <f>IF(VLOOKUP($E826,$D$6:$AN$1139,3,)=0,0,(VLOOKUP($E826,$D$6:$AN$1139,L$2,)/VLOOKUP($E826,$D$6:$AN$1139,3,))*$F826)</f>
        <v>0</v>
      </c>
      <c r="M826" s="77">
        <f>IF(VLOOKUP($E826,$D$6:$AN$1139,3,)=0,0,(VLOOKUP($E826,$D$6:$AN$1139,M$2,)/VLOOKUP($E826,$D$6:$AN$1139,3,))*$F826)</f>
        <v>0</v>
      </c>
      <c r="N826" s="77">
        <f>IF(VLOOKUP($E826,$D$6:$AN$1139,3,)=0,0,(VLOOKUP($E826,$D$6:$AN$1139,N$2,)/VLOOKUP($E826,$D$6:$AN$1139,3,))*$F826)</f>
        <v>0</v>
      </c>
      <c r="O826" s="77">
        <f>IF(VLOOKUP($E826,$D$6:$AN$1139,3,)=0,0,(VLOOKUP($E826,$D$6:$AN$1139,O$2,)/VLOOKUP($E826,$D$6:$AN$1139,3,))*$F826)</f>
        <v>0</v>
      </c>
      <c r="P826" s="77">
        <f>IF(VLOOKUP($E826,$D$6:$AN$1139,3,)=0,0,(VLOOKUP($E826,$D$6:$AN$1139,P$2,)/VLOOKUP($E826,$D$6:$AN$1139,3,))*$F826)</f>
        <v>0</v>
      </c>
      <c r="Q826" s="77">
        <f>IF(VLOOKUP($E826,$D$6:$AN$1139,3,)=0,0,(VLOOKUP($E826,$D$6:$AN$1139,Q$2,)/VLOOKUP($E826,$D$6:$AN$1139,3,))*$F826)</f>
        <v>0</v>
      </c>
      <c r="R826" s="77">
        <f>IF(VLOOKUP($E826,$D$6:$AN$1139,3,)=0,0,(VLOOKUP($E826,$D$6:$AN$1139,R$2,)/VLOOKUP($E826,$D$6:$AN$1139,3,))*$F826)</f>
        <v>0</v>
      </c>
      <c r="S826" s="77">
        <f>IF(VLOOKUP($E826,$D$6:$AN$1139,3,)=0,0,(VLOOKUP($E826,$D$6:$AN$1139,S$2,)/VLOOKUP($E826,$D$6:$AN$1139,3,))*$F826)</f>
        <v>0</v>
      </c>
      <c r="T826" s="77">
        <f>IF(VLOOKUP($E826,$D$6:$AN$1139,3,)=0,0,(VLOOKUP($E826,$D$6:$AN$1139,T$2,)/VLOOKUP($E826,$D$6:$AN$1139,3,))*$F826)</f>
        <v>0</v>
      </c>
      <c r="U826" s="77">
        <f>IF(VLOOKUP($E826,$D$6:$AN$1139,3,)=0,0,(VLOOKUP($E826,$D$6:$AN$1139,U$2,)/VLOOKUP($E826,$D$6:$AN$1139,3,))*$F826)</f>
        <v>0</v>
      </c>
      <c r="V826" s="77">
        <f>IF(VLOOKUP($E826,$D$6:$AN$1139,3,)=0,0,(VLOOKUP($E826,$D$6:$AN$1139,V$2,)/VLOOKUP($E826,$D$6:$AN$1139,3,))*$F826)</f>
        <v>0</v>
      </c>
      <c r="W826" s="77">
        <f>IF(VLOOKUP($E826,$D$6:$AN$1139,3,)=0,0,(VLOOKUP($E826,$D$6:$AN$1139,W$2,)/VLOOKUP($E826,$D$6:$AN$1139,3,))*$F826)</f>
        <v>0</v>
      </c>
      <c r="X826" s="80">
        <f>IF(VLOOKUP($E826,$D$6:$AN$1139,3,)=0,0,(VLOOKUP($E826,$D$6:$AN$1139,X$2,)/VLOOKUP($E826,$D$6:$AN$1139,3,))*$F826)</f>
        <v>0</v>
      </c>
      <c r="Y826" s="80">
        <f>IF(VLOOKUP($E826,$D$6:$AN$1139,3,)=0,0,(VLOOKUP($E826,$D$6:$AN$1139,Y$2,)/VLOOKUP($E826,$D$6:$AN$1139,3,))*$F826)</f>
        <v>0</v>
      </c>
      <c r="Z826" s="80">
        <f>IF(VLOOKUP($E826,$D$6:$AN$1139,3,)=0,0,(VLOOKUP($E826,$D$6:$AN$1139,Z$2,)/VLOOKUP($E826,$D$6:$AN$1139,3,))*$F826)</f>
        <v>0</v>
      </c>
      <c r="AA826" s="81">
        <f t="shared" si="165"/>
        <v>0</v>
      </c>
      <c r="AB826" s="94" t="str">
        <f t="shared" si="164"/>
        <v>ok</v>
      </c>
    </row>
    <row r="827" spans="1:54" s="61" customFormat="1" hidden="1">
      <c r="B827" s="61" t="s">
        <v>1213</v>
      </c>
      <c r="E827" s="61" t="s">
        <v>427</v>
      </c>
      <c r="F827" s="331"/>
      <c r="G827" s="139">
        <f>IF(VLOOKUP($E827,$D$6:$AN$1139,3,)=0,0,(VLOOKUP($E827,$D$6:$AN$1139,G$2,)/VLOOKUP($E827,$D$6:$AN$1139,3,))*$F827)</f>
        <v>0</v>
      </c>
      <c r="H827" s="139">
        <f>IF(VLOOKUP($E827,$D$6:$AN$1139,3,)=0,0,(VLOOKUP($E827,$D$6:$AN$1139,H$2,)/VLOOKUP($E827,$D$6:$AN$1139,3,))*$F827)</f>
        <v>0</v>
      </c>
      <c r="I827" s="139">
        <f>IF(VLOOKUP($E827,$D$6:$AN$1139,3,)=0,0,(VLOOKUP($E827,$D$6:$AN$1139,I$2,)/VLOOKUP($E827,$D$6:$AN$1139,3,))*$F827)</f>
        <v>0</v>
      </c>
      <c r="J827" s="139">
        <f>IF(VLOOKUP($E827,$D$6:$AN$1139,3,)=0,0,(VLOOKUP($E827,$D$6:$AN$1139,J$2,)/VLOOKUP($E827,$D$6:$AN$1139,3,))*$F827)</f>
        <v>0</v>
      </c>
      <c r="K827" s="139">
        <f>IF(VLOOKUP($E827,$D$6:$AN$1139,3,)=0,0,(VLOOKUP($E827,$D$6:$AN$1139,K$2,)/VLOOKUP($E827,$D$6:$AN$1139,3,))*$F827)</f>
        <v>0</v>
      </c>
      <c r="L827" s="139">
        <f>IF(VLOOKUP($E827,$D$6:$AN$1139,3,)=0,0,(VLOOKUP($E827,$D$6:$AN$1139,L$2,)/VLOOKUP($E827,$D$6:$AN$1139,3,))*$F827)</f>
        <v>0</v>
      </c>
      <c r="M827" s="139">
        <f>IF(VLOOKUP($E827,$D$6:$AN$1139,3,)=0,0,(VLOOKUP($E827,$D$6:$AN$1139,M$2,)/VLOOKUP($E827,$D$6:$AN$1139,3,))*$F827)</f>
        <v>0</v>
      </c>
      <c r="N827" s="139">
        <f>IF(VLOOKUP($E827,$D$6:$AN$1139,3,)=0,0,(VLOOKUP($E827,$D$6:$AN$1139,N$2,)/VLOOKUP($E827,$D$6:$AN$1139,3,))*$F827)</f>
        <v>0</v>
      </c>
      <c r="O827" s="139">
        <f>IF(VLOOKUP($E827,$D$6:$AN$1139,3,)=0,0,(VLOOKUP($E827,$D$6:$AN$1139,O$2,)/VLOOKUP($E827,$D$6:$AN$1139,3,))*$F827)</f>
        <v>0</v>
      </c>
      <c r="P827" s="139">
        <f>IF(VLOOKUP($E827,$D$6:$AN$1139,3,)=0,0,(VLOOKUP($E827,$D$6:$AN$1139,P$2,)/VLOOKUP($E827,$D$6:$AN$1139,3,))*$F827)</f>
        <v>0</v>
      </c>
      <c r="Q827" s="139">
        <f>IF(VLOOKUP($E827,$D$6:$AN$1139,3,)=0,0,(VLOOKUP($E827,$D$6:$AN$1139,Q$2,)/VLOOKUP($E827,$D$6:$AN$1139,3,))*$F827)</f>
        <v>0</v>
      </c>
      <c r="R827" s="139">
        <f>IF(VLOOKUP($E827,$D$6:$AN$1139,3,)=0,0,(VLOOKUP($E827,$D$6:$AN$1139,R$2,)/VLOOKUP($E827,$D$6:$AN$1139,3,))*$F827)</f>
        <v>0</v>
      </c>
      <c r="S827" s="139">
        <f>IF(VLOOKUP($E827,$D$6:$AN$1139,3,)=0,0,(VLOOKUP($E827,$D$6:$AN$1139,S$2,)/VLOOKUP($E827,$D$6:$AN$1139,3,))*$F827)</f>
        <v>0</v>
      </c>
      <c r="T827" s="139">
        <f>IF(VLOOKUP($E827,$D$6:$AN$1139,3,)=0,0,(VLOOKUP($E827,$D$6:$AN$1139,T$2,)/VLOOKUP($E827,$D$6:$AN$1139,3,))*$F827)</f>
        <v>0</v>
      </c>
      <c r="U827" s="139">
        <f>IF(VLOOKUP($E827,$D$6:$AN$1139,3,)=0,0,(VLOOKUP($E827,$D$6:$AN$1139,U$2,)/VLOOKUP($E827,$D$6:$AN$1139,3,))*$F827)</f>
        <v>0</v>
      </c>
      <c r="V827" s="139">
        <f>IF(VLOOKUP($E827,$D$6:$AN$1139,3,)=0,0,(VLOOKUP($E827,$D$6:$AN$1139,V$2,)/VLOOKUP($E827,$D$6:$AN$1139,3,))*$F827)</f>
        <v>0</v>
      </c>
      <c r="W827" s="139">
        <f>IF(VLOOKUP($E827,$D$6:$AN$1139,3,)=0,0,(VLOOKUP($E827,$D$6:$AN$1139,W$2,)/VLOOKUP($E827,$D$6:$AN$1139,3,))*$F827)</f>
        <v>0</v>
      </c>
      <c r="X827" s="80">
        <f>IF(VLOOKUP($E827,$D$6:$AN$1139,3,)=0,0,(VLOOKUP($E827,$D$6:$AN$1139,X$2,)/VLOOKUP($E827,$D$6:$AN$1139,3,))*$F827)</f>
        <v>0</v>
      </c>
      <c r="Y827" s="80">
        <f>IF(VLOOKUP($E827,$D$6:$AN$1139,3,)=0,0,(VLOOKUP($E827,$D$6:$AN$1139,Y$2,)/VLOOKUP($E827,$D$6:$AN$1139,3,))*$F827)</f>
        <v>0</v>
      </c>
      <c r="Z827" s="80">
        <f>IF(VLOOKUP($E827,$D$6:$AN$1139,3,)=0,0,(VLOOKUP($E827,$D$6:$AN$1139,Z$2,)/VLOOKUP($E827,$D$6:$AN$1139,3,))*$F827)</f>
        <v>0</v>
      </c>
      <c r="AA827" s="140">
        <f t="shared" si="165"/>
        <v>0</v>
      </c>
      <c r="AB827" s="152" t="str">
        <f t="shared" si="164"/>
        <v>ok</v>
      </c>
    </row>
    <row r="828" spans="1:54" s="61" customFormat="1">
      <c r="A828" s="61" t="s">
        <v>717</v>
      </c>
      <c r="F828" s="80">
        <f t="shared" ref="F828:Z828" si="166">SUM(F797:F827)</f>
        <v>2801602.9883563295</v>
      </c>
      <c r="G828" s="80">
        <f t="shared" si="166"/>
        <v>830800.98026795452</v>
      </c>
      <c r="H828" s="80">
        <f t="shared" si="166"/>
        <v>642715.13249017019</v>
      </c>
      <c r="I828" s="80">
        <f t="shared" si="166"/>
        <v>0</v>
      </c>
      <c r="J828" s="80">
        <f t="shared" si="166"/>
        <v>37805.292219612733</v>
      </c>
      <c r="K828" s="80">
        <f t="shared" si="166"/>
        <v>646870.60225614568</v>
      </c>
      <c r="L828" s="80">
        <f t="shared" si="166"/>
        <v>0</v>
      </c>
      <c r="M828" s="80">
        <f t="shared" si="166"/>
        <v>0</v>
      </c>
      <c r="N828" s="80">
        <f t="shared" si="166"/>
        <v>299207.79816627898</v>
      </c>
      <c r="O828" s="80">
        <f>SUM(O797:O827)</f>
        <v>234385.26758869799</v>
      </c>
      <c r="P828" s="80">
        <f t="shared" si="166"/>
        <v>34982.806071605351</v>
      </c>
      <c r="Q828" s="80">
        <f t="shared" si="166"/>
        <v>5228.1788602634861</v>
      </c>
      <c r="R828" s="80">
        <f t="shared" si="166"/>
        <v>1610.3606943362724</v>
      </c>
      <c r="S828" s="80">
        <f t="shared" si="166"/>
        <v>66855.234319269279</v>
      </c>
      <c r="T828" s="80">
        <f t="shared" si="166"/>
        <v>293.18295395940186</v>
      </c>
      <c r="U828" s="80">
        <f t="shared" si="166"/>
        <v>848.15246803964453</v>
      </c>
      <c r="V828" s="80">
        <f t="shared" si="166"/>
        <v>0</v>
      </c>
      <c r="W828" s="80">
        <f t="shared" si="166"/>
        <v>0</v>
      </c>
      <c r="X828" s="80">
        <f t="shared" si="166"/>
        <v>0</v>
      </c>
      <c r="Y828" s="80">
        <f t="shared" si="166"/>
        <v>0</v>
      </c>
      <c r="Z828" s="80">
        <f t="shared" si="166"/>
        <v>0</v>
      </c>
      <c r="AA828" s="157">
        <f>SUM(G828:Z828)</f>
        <v>2801602.9883563332</v>
      </c>
      <c r="AB828" s="148" t="str">
        <f t="shared" si="164"/>
        <v>ok</v>
      </c>
    </row>
    <row r="829" spans="1:54" s="61" customFormat="1">
      <c r="AA829" s="157"/>
      <c r="AB829" s="148"/>
      <c r="AF829" s="153"/>
      <c r="AG829" s="153"/>
      <c r="AH829" s="153"/>
      <c r="AI829" s="153"/>
      <c r="AJ829" s="153"/>
      <c r="AK829" s="153"/>
      <c r="AL829" s="153"/>
      <c r="AM829" s="153"/>
      <c r="AN829" s="153"/>
      <c r="AO829" s="153"/>
      <c r="AP829" s="153"/>
      <c r="AQ829" s="153"/>
      <c r="AR829" s="153"/>
      <c r="AS829" s="153"/>
      <c r="AT829" s="153"/>
      <c r="AU829" s="153"/>
      <c r="AV829" s="153"/>
      <c r="AW829" s="153"/>
      <c r="AX829" s="153"/>
      <c r="AY829" s="153"/>
      <c r="AZ829" s="153"/>
      <c r="BA829" s="153"/>
      <c r="BB829" s="153"/>
    </row>
    <row r="830" spans="1:54" s="61" customFormat="1">
      <c r="A830" s="61" t="s">
        <v>1142</v>
      </c>
      <c r="D830" s="61" t="s">
        <v>1103</v>
      </c>
      <c r="F830" s="81">
        <f t="shared" ref="F830:Z830" si="167">SUM(F783:F827)</f>
        <v>905585926.0025624</v>
      </c>
      <c r="G830" s="81">
        <f t="shared" si="167"/>
        <v>382416954.10034317</v>
      </c>
      <c r="H830" s="81">
        <f t="shared" si="167"/>
        <v>116123189.99877182</v>
      </c>
      <c r="I830" s="81">
        <f t="shared" si="167"/>
        <v>0</v>
      </c>
      <c r="J830" s="81">
        <f t="shared" si="167"/>
        <v>10520981.539942496</v>
      </c>
      <c r="K830" s="81">
        <f t="shared" si="167"/>
        <v>135750634.68203723</v>
      </c>
      <c r="L830" s="81">
        <f t="shared" si="167"/>
        <v>0</v>
      </c>
      <c r="M830" s="81">
        <f t="shared" si="167"/>
        <v>0</v>
      </c>
      <c r="N830" s="81">
        <f t="shared" si="167"/>
        <v>122677674.28723688</v>
      </c>
      <c r="O830" s="81">
        <f>SUM(O783:O827)</f>
        <v>67467139.67392391</v>
      </c>
      <c r="P830" s="81">
        <f t="shared" si="167"/>
        <v>44674177.680772334</v>
      </c>
      <c r="Q830" s="81">
        <f t="shared" si="167"/>
        <v>6414719.3449058244</v>
      </c>
      <c r="R830" s="81">
        <f t="shared" si="167"/>
        <v>3471110.1987515362</v>
      </c>
      <c r="S830" s="81">
        <f t="shared" si="167"/>
        <v>15597199.588590493</v>
      </c>
      <c r="T830" s="81">
        <f t="shared" si="167"/>
        <v>223084.11486121343</v>
      </c>
      <c r="U830" s="81">
        <f t="shared" si="167"/>
        <v>249060.79242544607</v>
      </c>
      <c r="V830" s="81">
        <f t="shared" si="167"/>
        <v>0</v>
      </c>
      <c r="W830" s="81">
        <f t="shared" si="167"/>
        <v>0</v>
      </c>
      <c r="X830" s="81">
        <f t="shared" si="167"/>
        <v>0</v>
      </c>
      <c r="Y830" s="81">
        <f t="shared" si="167"/>
        <v>0</v>
      </c>
      <c r="Z830" s="81">
        <f t="shared" si="167"/>
        <v>0</v>
      </c>
      <c r="AA830" s="81">
        <f>SUM(G830:Z830)</f>
        <v>905585926.00256252</v>
      </c>
      <c r="AB830" s="94" t="str">
        <f>IF(ABS(F830-AA830)&lt;0.01,"ok","err")</f>
        <v>ok</v>
      </c>
    </row>
    <row r="831" spans="1:54" s="61" customFormat="1"/>
    <row r="832" spans="1:54" s="61" customFormat="1" ht="15">
      <c r="A832" s="66" t="s">
        <v>915</v>
      </c>
      <c r="F832" s="81">
        <f t="shared" ref="F832:AA832" si="168">F776-F830</f>
        <v>139066117.9974376</v>
      </c>
      <c r="G832" s="81">
        <f t="shared" si="168"/>
        <v>44317959.93261838</v>
      </c>
      <c r="H832" s="81">
        <f t="shared" si="168"/>
        <v>30296581.521688551</v>
      </c>
      <c r="I832" s="81">
        <f t="shared" si="168"/>
        <v>0</v>
      </c>
      <c r="J832" s="81">
        <f t="shared" si="168"/>
        <v>1814911.2310316637</v>
      </c>
      <c r="K832" s="81">
        <f t="shared" si="168"/>
        <v>30490466.47478345</v>
      </c>
      <c r="L832" s="81">
        <f t="shared" si="168"/>
        <v>0</v>
      </c>
      <c r="M832" s="81">
        <f t="shared" si="168"/>
        <v>0</v>
      </c>
      <c r="N832" s="81">
        <f t="shared" si="168"/>
        <v>14890855.653638616</v>
      </c>
      <c r="O832" s="81">
        <f t="shared" si="168"/>
        <v>11327756.2275251</v>
      </c>
      <c r="P832" s="81">
        <f t="shared" si="168"/>
        <v>2115025.548307322</v>
      </c>
      <c r="Q832" s="81">
        <f t="shared" si="168"/>
        <v>175476.62134464923</v>
      </c>
      <c r="R832" s="81">
        <f t="shared" si="168"/>
        <v>121749.53621441405</v>
      </c>
      <c r="S832" s="81">
        <f t="shared" si="168"/>
        <v>3452301.4152916912</v>
      </c>
      <c r="T832" s="81">
        <f t="shared" si="168"/>
        <v>18982.850074741582</v>
      </c>
      <c r="U832" s="81">
        <f t="shared" si="168"/>
        <v>44050.984919110226</v>
      </c>
      <c r="V832" s="81">
        <f t="shared" si="168"/>
        <v>0</v>
      </c>
      <c r="W832" s="81">
        <f t="shared" si="168"/>
        <v>0</v>
      </c>
      <c r="X832" s="81">
        <f t="shared" si="168"/>
        <v>0</v>
      </c>
      <c r="Y832" s="81">
        <f t="shared" si="168"/>
        <v>0</v>
      </c>
      <c r="Z832" s="81">
        <f t="shared" si="168"/>
        <v>0</v>
      </c>
      <c r="AA832" s="81">
        <f t="shared" si="168"/>
        <v>139066117.99743736</v>
      </c>
      <c r="AB832" s="94" t="str">
        <f>IF(ABS(F832-AA832)&lt;0.01,"ok","err")</f>
        <v>ok</v>
      </c>
    </row>
    <row r="833" spans="1:28" s="61" customFormat="1" ht="15">
      <c r="A833" s="66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  <c r="AB833" s="94"/>
    </row>
    <row r="834" spans="1:28" s="61" customFormat="1" ht="15">
      <c r="A834" s="66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  <c r="AB834" s="94"/>
    </row>
    <row r="835" spans="1:28" s="61" customFormat="1" ht="15">
      <c r="A835" s="66" t="s">
        <v>209</v>
      </c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  <c r="AB835" s="94"/>
    </row>
    <row r="836" spans="1:28" s="61" customFormat="1" ht="15">
      <c r="A836" s="66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  <c r="AB836" s="94"/>
    </row>
    <row r="837" spans="1:28" s="61" customFormat="1" ht="15">
      <c r="A837" s="66" t="s">
        <v>915</v>
      </c>
      <c r="F837" s="81">
        <f>F832</f>
        <v>139066117.9974376</v>
      </c>
      <c r="G837" s="81">
        <f t="shared" ref="G837:U837" si="169">G832</f>
        <v>44317959.93261838</v>
      </c>
      <c r="H837" s="81">
        <f t="shared" si="169"/>
        <v>30296581.521688551</v>
      </c>
      <c r="I837" s="81">
        <f t="shared" si="169"/>
        <v>0</v>
      </c>
      <c r="J837" s="81">
        <f t="shared" si="169"/>
        <v>1814911.2310316637</v>
      </c>
      <c r="K837" s="81">
        <f t="shared" si="169"/>
        <v>30490466.47478345</v>
      </c>
      <c r="L837" s="81">
        <f t="shared" si="169"/>
        <v>0</v>
      </c>
      <c r="M837" s="81">
        <f t="shared" si="169"/>
        <v>0</v>
      </c>
      <c r="N837" s="81">
        <f t="shared" si="169"/>
        <v>14890855.653638616</v>
      </c>
      <c r="O837" s="81">
        <f>O832</f>
        <v>11327756.2275251</v>
      </c>
      <c r="P837" s="81">
        <f t="shared" si="169"/>
        <v>2115025.548307322</v>
      </c>
      <c r="Q837" s="81">
        <f t="shared" si="169"/>
        <v>175476.62134464923</v>
      </c>
      <c r="R837" s="81">
        <f t="shared" si="169"/>
        <v>121749.53621441405</v>
      </c>
      <c r="S837" s="81">
        <f t="shared" si="169"/>
        <v>3452301.4152916912</v>
      </c>
      <c r="T837" s="81">
        <f t="shared" si="169"/>
        <v>18982.850074741582</v>
      </c>
      <c r="U837" s="81">
        <f t="shared" si="169"/>
        <v>44050.984919110226</v>
      </c>
      <c r="V837" s="81"/>
      <c r="W837" s="81"/>
      <c r="X837" s="81"/>
      <c r="Y837" s="81"/>
      <c r="Z837" s="81"/>
      <c r="AA837" s="81"/>
      <c r="AB837" s="94"/>
    </row>
    <row r="838" spans="1:28" s="61" customFormat="1"/>
    <row r="839" spans="1:28" s="61" customFormat="1" ht="15">
      <c r="A839" s="66" t="s">
        <v>1125</v>
      </c>
      <c r="F839" s="81">
        <f t="shared" ref="F839:Z839" si="170">F729</f>
        <v>2250031689.5289073</v>
      </c>
      <c r="G839" s="81">
        <f t="shared" si="170"/>
        <v>1144615926.8316531</v>
      </c>
      <c r="H839" s="81">
        <f t="shared" si="170"/>
        <v>251228398.05062819</v>
      </c>
      <c r="I839" s="81">
        <f t="shared" si="170"/>
        <v>0</v>
      </c>
      <c r="J839" s="81">
        <f t="shared" si="170"/>
        <v>20717603.658515487</v>
      </c>
      <c r="K839" s="81">
        <f t="shared" si="170"/>
        <v>264810730.26187834</v>
      </c>
      <c r="L839" s="81">
        <f t="shared" si="170"/>
        <v>0</v>
      </c>
      <c r="M839" s="81">
        <f t="shared" si="170"/>
        <v>0</v>
      </c>
      <c r="N839" s="81">
        <f t="shared" si="170"/>
        <v>237788270.22715643</v>
      </c>
      <c r="O839" s="81">
        <f t="shared" si="170"/>
        <v>132606108.94803558</v>
      </c>
      <c r="P839" s="81">
        <f t="shared" si="170"/>
        <v>93813805.637565002</v>
      </c>
      <c r="Q839" s="81">
        <f t="shared" si="170"/>
        <v>13752477.876791291</v>
      </c>
      <c r="R839" s="81">
        <f t="shared" si="170"/>
        <v>8187999.9200714184</v>
      </c>
      <c r="S839" s="81">
        <f t="shared" si="170"/>
        <v>81459849.542550325</v>
      </c>
      <c r="T839" s="81">
        <f t="shared" si="170"/>
        <v>510391.75735058077</v>
      </c>
      <c r="U839" s="81">
        <f t="shared" si="170"/>
        <v>540126.81671174383</v>
      </c>
      <c r="V839" s="81">
        <f t="shared" si="170"/>
        <v>0</v>
      </c>
      <c r="W839" s="81">
        <f t="shared" si="170"/>
        <v>0</v>
      </c>
      <c r="X839" s="81">
        <f t="shared" si="170"/>
        <v>0</v>
      </c>
      <c r="Y839" s="81">
        <f t="shared" si="170"/>
        <v>0</v>
      </c>
      <c r="Z839" s="81">
        <f t="shared" si="170"/>
        <v>0</v>
      </c>
      <c r="AA839" s="81">
        <f>SUM(G839:Z839)</f>
        <v>2250031689.5289078</v>
      </c>
      <c r="AB839" s="94" t="str">
        <f>IF(ABS(F839-AA839)&lt;0.01,"ok","err")</f>
        <v>ok</v>
      </c>
    </row>
    <row r="840" spans="1:28" s="61" customFormat="1" ht="15">
      <c r="A840" s="66" t="s">
        <v>1341</v>
      </c>
      <c r="E840" s="61" t="s">
        <v>1115</v>
      </c>
      <c r="F840" s="80">
        <v>0</v>
      </c>
      <c r="G840" s="80">
        <f>IF(VLOOKUP($E840,$D$6:$AN$1139,3,)=0,0,(VLOOKUP($E840,$D$6:$AN$1139,G$2,)/VLOOKUP($E840,$D$6:$AN$1139,3,))*$F840)</f>
        <v>0</v>
      </c>
      <c r="H840" s="80">
        <f>IF(VLOOKUP($E840,$D$6:$AN$1139,3,)=0,0,(VLOOKUP($E840,$D$6:$AN$1139,H$2,)/VLOOKUP($E840,$D$6:$AN$1139,3,))*$F840)</f>
        <v>0</v>
      </c>
      <c r="I840" s="80">
        <f>IF(VLOOKUP($E840,$D$6:$AN$1139,3,)=0,0,(VLOOKUP($E840,$D$6:$AN$1139,I$2,)/VLOOKUP($E840,$D$6:$AN$1139,3,))*$F840)</f>
        <v>0</v>
      </c>
      <c r="J840" s="80">
        <f>IF(VLOOKUP($E840,$D$6:$AN$1139,3,)=0,0,(VLOOKUP($E840,$D$6:$AN$1139,J$2,)/VLOOKUP($E840,$D$6:$AN$1139,3,))*$F840)</f>
        <v>0</v>
      </c>
      <c r="K840" s="80">
        <f>IF(VLOOKUP($E840,$D$6:$AN$1139,3,)=0,0,(VLOOKUP($E840,$D$6:$AN$1139,K$2,)/VLOOKUP($E840,$D$6:$AN$1139,3,))*$F840)</f>
        <v>0</v>
      </c>
      <c r="L840" s="80">
        <f>IF(VLOOKUP($E840,$D$6:$AN$1139,3,)=0,0,(VLOOKUP($E840,$D$6:$AN$1139,L$2,)/VLOOKUP($E840,$D$6:$AN$1139,3,))*$F840)</f>
        <v>0</v>
      </c>
      <c r="M840" s="80">
        <f>IF(VLOOKUP($E840,$D$6:$AN$1139,3,)=0,0,(VLOOKUP($E840,$D$6:$AN$1139,M$2,)/VLOOKUP($E840,$D$6:$AN$1139,3,))*$F840)</f>
        <v>0</v>
      </c>
      <c r="N840" s="80">
        <f>IF(VLOOKUP($E840,$D$6:$AN$1139,3,)=0,0,(VLOOKUP($E840,$D$6:$AN$1139,N$2,)/VLOOKUP($E840,$D$6:$AN$1139,3,))*$F840)</f>
        <v>0</v>
      </c>
      <c r="O840" s="80">
        <f>IF(VLOOKUP($E840,$D$6:$AN$1139,3,)=0,0,(VLOOKUP($E840,$D$6:$AN$1139,O$2,)/VLOOKUP($E840,$D$6:$AN$1139,3,))*$F840)</f>
        <v>0</v>
      </c>
      <c r="P840" s="80">
        <f>IF(VLOOKUP($E840,$D$6:$AN$1139,3,)=0,0,(VLOOKUP($E840,$D$6:$AN$1139,P$2,)/VLOOKUP($E840,$D$6:$AN$1139,3,))*$F840)</f>
        <v>0</v>
      </c>
      <c r="Q840" s="80">
        <f>IF(VLOOKUP($E840,$D$6:$AN$1139,3,)=0,0,(VLOOKUP($E840,$D$6:$AN$1139,Q$2,)/VLOOKUP($E840,$D$6:$AN$1139,3,))*$F840)</f>
        <v>0</v>
      </c>
      <c r="R840" s="80">
        <f>IF(VLOOKUP($E840,$D$6:$AN$1139,3,)=0,0,(VLOOKUP($E840,$D$6:$AN$1139,R$2,)/VLOOKUP($E840,$D$6:$AN$1139,3,))*$F840)</f>
        <v>0</v>
      </c>
      <c r="S840" s="80">
        <f>IF(VLOOKUP($E840,$D$6:$AN$1139,3,)=0,0,(VLOOKUP($E840,$D$6:$AN$1139,S$2,)/VLOOKUP($E840,$D$6:$AN$1139,3,))*$F840)</f>
        <v>0</v>
      </c>
      <c r="T840" s="80">
        <f>IF(VLOOKUP($E840,$D$6:$AN$1139,3,)=0,0,(VLOOKUP($E840,$D$6:$AN$1139,T$2,)/VLOOKUP($E840,$D$6:$AN$1139,3,))*$F840)</f>
        <v>0</v>
      </c>
      <c r="U840" s="80">
        <f>IF(VLOOKUP($E840,$D$6:$AN$1139,3,)=0,0,(VLOOKUP($E840,$D$6:$AN$1139,U$2,)/VLOOKUP($E840,$D$6:$AN$1139,3,))*$F840)</f>
        <v>0</v>
      </c>
      <c r="V840" s="80">
        <f>IF(VLOOKUP($E840,$D$6:$AN$1139,3,)=0,0,(VLOOKUP($E840,$D$6:$AN$1139,V$2,)/VLOOKUP($E840,$D$6:$AN$1139,3,))*$F840)</f>
        <v>0</v>
      </c>
      <c r="W840" s="80">
        <f>IF(VLOOKUP($E840,$D$6:$AN$1139,3,)=0,0,(VLOOKUP($E840,$D$6:$AN$1139,W$2,)/VLOOKUP($E840,$D$6:$AN$1139,3,))*$F840)</f>
        <v>0</v>
      </c>
      <c r="X840" s="80">
        <f>IF(VLOOKUP($E840,$D$6:$AN$1139,3,)=0,0,(VLOOKUP($E840,$D$6:$AN$1139,X$2,)/VLOOKUP($E840,$D$6:$AN$1139,3,))*$F840)</f>
        <v>0</v>
      </c>
      <c r="Y840" s="80">
        <f>IF(VLOOKUP($E840,$D$6:$AN$1139,3,)=0,0,(VLOOKUP($E840,$D$6:$AN$1139,Y$2,)/VLOOKUP($E840,$D$6:$AN$1139,3,))*$F840)</f>
        <v>0</v>
      </c>
      <c r="Z840" s="80">
        <f>IF(VLOOKUP($E840,$D$6:$AN$1139,3,)=0,0,(VLOOKUP($E840,$D$6:$AN$1139,Z$2,)/VLOOKUP($E840,$D$6:$AN$1139,3,))*$F840)</f>
        <v>0</v>
      </c>
      <c r="AA840" s="80">
        <f>SUM(G840:Z840)</f>
        <v>0</v>
      </c>
      <c r="AB840" s="94" t="str">
        <f>IF(ABS(F840-AA840)&lt;0.01,"ok","err")</f>
        <v>ok</v>
      </c>
    </row>
    <row r="841" spans="1:28" s="61" customFormat="1" ht="15">
      <c r="A841" s="66" t="s">
        <v>1187</v>
      </c>
      <c r="E841" s="61" t="s">
        <v>537</v>
      </c>
      <c r="F841" s="80">
        <v>0</v>
      </c>
      <c r="G841" s="80">
        <f>IF(VLOOKUP($E841,$D$6:$AN$1139,3,)=0,0,(VLOOKUP($E841,$D$6:$AN$1139,G$2,)/VLOOKUP($E841,$D$6:$AN$1139,3,))*$F841)</f>
        <v>0</v>
      </c>
      <c r="H841" s="80">
        <f>IF(VLOOKUP($E841,$D$6:$AN$1139,3,)=0,0,(VLOOKUP($E841,$D$6:$AN$1139,H$2,)/VLOOKUP($E841,$D$6:$AN$1139,3,))*$F841)</f>
        <v>0</v>
      </c>
      <c r="I841" s="80">
        <f>IF(VLOOKUP($E841,$D$6:$AN$1139,3,)=0,0,(VLOOKUP($E841,$D$6:$AN$1139,I$2,)/VLOOKUP($E841,$D$6:$AN$1139,3,))*$F841)</f>
        <v>0</v>
      </c>
      <c r="J841" s="80">
        <f>IF(VLOOKUP($E841,$D$6:$AN$1139,3,)=0,0,(VLOOKUP($E841,$D$6:$AN$1139,J$2,)/VLOOKUP($E841,$D$6:$AN$1139,3,))*$F841)</f>
        <v>0</v>
      </c>
      <c r="K841" s="80">
        <f>IF(VLOOKUP($E841,$D$6:$AN$1139,3,)=0,0,(VLOOKUP($E841,$D$6:$AN$1139,K$2,)/VLOOKUP($E841,$D$6:$AN$1139,3,))*$F841)</f>
        <v>0</v>
      </c>
      <c r="L841" s="80">
        <f>IF(VLOOKUP($E841,$D$6:$AN$1139,3,)=0,0,(VLOOKUP($E841,$D$6:$AN$1139,L$2,)/VLOOKUP($E841,$D$6:$AN$1139,3,))*$F841)</f>
        <v>0</v>
      </c>
      <c r="M841" s="80">
        <f>IF(VLOOKUP($E841,$D$6:$AN$1139,3,)=0,0,(VLOOKUP($E841,$D$6:$AN$1139,M$2,)/VLOOKUP($E841,$D$6:$AN$1139,3,))*$F841)</f>
        <v>0</v>
      </c>
      <c r="N841" s="80">
        <f>IF(VLOOKUP($E841,$D$6:$AN$1139,3,)=0,0,(VLOOKUP($E841,$D$6:$AN$1139,N$2,)/VLOOKUP($E841,$D$6:$AN$1139,3,))*$F841)</f>
        <v>0</v>
      </c>
      <c r="O841" s="80">
        <f>IF(VLOOKUP($E841,$D$6:$AN$1139,3,)=0,0,(VLOOKUP($E841,$D$6:$AN$1139,O$2,)/VLOOKUP($E841,$D$6:$AN$1139,3,))*$F841)</f>
        <v>0</v>
      </c>
      <c r="P841" s="80">
        <f>IF(VLOOKUP($E841,$D$6:$AN$1139,3,)=0,0,(VLOOKUP($E841,$D$6:$AN$1139,P$2,)/VLOOKUP($E841,$D$6:$AN$1139,3,))*$F841)</f>
        <v>0</v>
      </c>
      <c r="Q841" s="80">
        <f>IF(VLOOKUP($E841,$D$6:$AN$1139,3,)=0,0,(VLOOKUP($E841,$D$6:$AN$1139,Q$2,)/VLOOKUP($E841,$D$6:$AN$1139,3,))*$F841)</f>
        <v>0</v>
      </c>
      <c r="R841" s="80">
        <f>IF(VLOOKUP($E841,$D$6:$AN$1139,3,)=0,0,(VLOOKUP($E841,$D$6:$AN$1139,R$2,)/VLOOKUP($E841,$D$6:$AN$1139,3,))*$F841)</f>
        <v>0</v>
      </c>
      <c r="S841" s="80">
        <f>IF(VLOOKUP($E841,$D$6:$AN$1139,3,)=0,0,(VLOOKUP($E841,$D$6:$AN$1139,S$2,)/VLOOKUP($E841,$D$6:$AN$1139,3,))*$F841)</f>
        <v>0</v>
      </c>
      <c r="T841" s="80">
        <f>IF(VLOOKUP($E841,$D$6:$AN$1139,3,)=0,0,(VLOOKUP($E841,$D$6:$AN$1139,T$2,)/VLOOKUP($E841,$D$6:$AN$1139,3,))*$F841)</f>
        <v>0</v>
      </c>
      <c r="U841" s="80">
        <f>IF(VLOOKUP($E841,$D$6:$AN$1139,3,)=0,0,(VLOOKUP($E841,$D$6:$AN$1139,U$2,)/VLOOKUP($E841,$D$6:$AN$1139,3,))*$F841)</f>
        <v>0</v>
      </c>
      <c r="V841" s="80">
        <f>IF(VLOOKUP($E841,$D$6:$AN$1139,3,)=0,0,(VLOOKUP($E841,$D$6:$AN$1139,V$2,)/VLOOKUP($E841,$D$6:$AN$1139,3,))*$F841)</f>
        <v>0</v>
      </c>
      <c r="W841" s="80">
        <f>IF(VLOOKUP($E841,$D$6:$AN$1139,3,)=0,0,(VLOOKUP($E841,$D$6:$AN$1139,W$2,)/VLOOKUP($E841,$D$6:$AN$1139,3,))*$F841)</f>
        <v>0</v>
      </c>
      <c r="X841" s="80">
        <f>IF(VLOOKUP($E841,$D$6:$AN$1139,3,)=0,0,(VLOOKUP($E841,$D$6:$AN$1139,X$2,)/VLOOKUP($E841,$D$6:$AN$1139,3,))*$F841)</f>
        <v>0</v>
      </c>
      <c r="Y841" s="80">
        <f>IF(VLOOKUP($E841,$D$6:$AN$1139,3,)=0,0,(VLOOKUP($E841,$D$6:$AN$1139,Y$2,)/VLOOKUP($E841,$D$6:$AN$1139,3,))*$F841)</f>
        <v>0</v>
      </c>
      <c r="Z841" s="80">
        <f>IF(VLOOKUP($E841,$D$6:$AN$1139,3,)=0,0,(VLOOKUP($E841,$D$6:$AN$1139,Z$2,)/VLOOKUP($E841,$D$6:$AN$1139,3,))*$F841)</f>
        <v>0</v>
      </c>
      <c r="AA841" s="80">
        <f>SUM(G841:Z841)</f>
        <v>0</v>
      </c>
      <c r="AB841" s="94" t="str">
        <f>IF(ABS(F841-AA841)&lt;0.01,"ok","err")</f>
        <v>ok</v>
      </c>
    </row>
    <row r="842" spans="1:28" s="61" customFormat="1" ht="15">
      <c r="A842" s="66" t="s">
        <v>0</v>
      </c>
      <c r="E842" s="61" t="s">
        <v>712</v>
      </c>
      <c r="F842" s="80">
        <v>0</v>
      </c>
      <c r="G842" s="80">
        <f>IF(VLOOKUP($E842,$D$6:$AN$1139,3,)=0,0,(VLOOKUP($E842,$D$6:$AN$1139,G$2,)/VLOOKUP($E842,$D$6:$AN$1139,3,))*$F842)</f>
        <v>0</v>
      </c>
      <c r="H842" s="80">
        <f>IF(VLOOKUP($E842,$D$6:$AN$1139,3,)=0,0,(VLOOKUP($E842,$D$6:$AN$1139,H$2,)/VLOOKUP($E842,$D$6:$AN$1139,3,))*$F842)</f>
        <v>0</v>
      </c>
      <c r="I842" s="80">
        <f>IF(VLOOKUP($E842,$D$6:$AN$1139,3,)=0,0,(VLOOKUP($E842,$D$6:$AN$1139,I$2,)/VLOOKUP($E842,$D$6:$AN$1139,3,))*$F842)</f>
        <v>0</v>
      </c>
      <c r="J842" s="80">
        <f>IF(VLOOKUP($E842,$D$6:$AN$1139,3,)=0,0,(VLOOKUP($E842,$D$6:$AN$1139,J$2,)/VLOOKUP($E842,$D$6:$AN$1139,3,))*$F842)</f>
        <v>0</v>
      </c>
      <c r="K842" s="80">
        <f>IF(VLOOKUP($E842,$D$6:$AN$1139,3,)=0,0,(VLOOKUP($E842,$D$6:$AN$1139,K$2,)/VLOOKUP($E842,$D$6:$AN$1139,3,))*$F842)</f>
        <v>0</v>
      </c>
      <c r="L842" s="80">
        <f>IF(VLOOKUP($E842,$D$6:$AN$1139,3,)=0,0,(VLOOKUP($E842,$D$6:$AN$1139,L$2,)/VLOOKUP($E842,$D$6:$AN$1139,3,))*$F842)</f>
        <v>0</v>
      </c>
      <c r="M842" s="80">
        <f>IF(VLOOKUP($E842,$D$6:$AN$1139,3,)=0,0,(VLOOKUP($E842,$D$6:$AN$1139,M$2,)/VLOOKUP($E842,$D$6:$AN$1139,3,))*$F842)</f>
        <v>0</v>
      </c>
      <c r="N842" s="80">
        <f>IF(VLOOKUP($E842,$D$6:$AN$1139,3,)=0,0,(VLOOKUP($E842,$D$6:$AN$1139,N$2,)/VLOOKUP($E842,$D$6:$AN$1139,3,))*$F842)</f>
        <v>0</v>
      </c>
      <c r="O842" s="80">
        <f>IF(VLOOKUP($E842,$D$6:$AN$1139,3,)=0,0,(VLOOKUP($E842,$D$6:$AN$1139,O$2,)/VLOOKUP($E842,$D$6:$AN$1139,3,))*$F842)</f>
        <v>0</v>
      </c>
      <c r="P842" s="80">
        <f>IF(VLOOKUP($E842,$D$6:$AN$1139,3,)=0,0,(VLOOKUP($E842,$D$6:$AN$1139,P$2,)/VLOOKUP($E842,$D$6:$AN$1139,3,))*$F842)</f>
        <v>0</v>
      </c>
      <c r="Q842" s="80">
        <f>IF(VLOOKUP($E842,$D$6:$AN$1139,3,)=0,0,(VLOOKUP($E842,$D$6:$AN$1139,Q$2,)/VLOOKUP($E842,$D$6:$AN$1139,3,))*$F842)</f>
        <v>0</v>
      </c>
      <c r="R842" s="80">
        <f>IF(VLOOKUP($E842,$D$6:$AN$1139,3,)=0,0,(VLOOKUP($E842,$D$6:$AN$1139,R$2,)/VLOOKUP($E842,$D$6:$AN$1139,3,))*$F842)</f>
        <v>0</v>
      </c>
      <c r="S842" s="80">
        <f>IF(VLOOKUP($E842,$D$6:$AN$1139,3,)=0,0,(VLOOKUP($E842,$D$6:$AN$1139,S$2,)/VLOOKUP($E842,$D$6:$AN$1139,3,))*$F842)</f>
        <v>0</v>
      </c>
      <c r="T842" s="80">
        <f>IF(VLOOKUP($E842,$D$6:$AN$1139,3,)=0,0,(VLOOKUP($E842,$D$6:$AN$1139,T$2,)/VLOOKUP($E842,$D$6:$AN$1139,3,))*$F842)</f>
        <v>0</v>
      </c>
      <c r="U842" s="80">
        <f>IF(VLOOKUP($E842,$D$6:$AN$1139,3,)=0,0,(VLOOKUP($E842,$D$6:$AN$1139,U$2,)/VLOOKUP($E842,$D$6:$AN$1139,3,))*$F842)</f>
        <v>0</v>
      </c>
      <c r="V842" s="80">
        <f>IF(VLOOKUP($E842,$D$6:$AN$1139,3,)=0,0,(VLOOKUP($E842,$D$6:$AN$1139,V$2,)/VLOOKUP($E842,$D$6:$AN$1139,3,))*$F842)</f>
        <v>0</v>
      </c>
      <c r="W842" s="80">
        <f>IF(VLOOKUP($E842,$D$6:$AN$1139,3,)=0,0,(VLOOKUP($E842,$D$6:$AN$1139,W$2,)/VLOOKUP($E842,$D$6:$AN$1139,3,))*$F842)</f>
        <v>0</v>
      </c>
      <c r="X842" s="80">
        <f>IF(VLOOKUP($E842,$D$6:$AN$1139,3,)=0,0,(VLOOKUP($E842,$D$6:$AN$1139,X$2,)/VLOOKUP($E842,$D$6:$AN$1139,3,))*$F842)</f>
        <v>0</v>
      </c>
      <c r="Y842" s="80">
        <f>IF(VLOOKUP($E842,$D$6:$AN$1139,3,)=0,0,(VLOOKUP($E842,$D$6:$AN$1139,Y$2,)/VLOOKUP($E842,$D$6:$AN$1139,3,))*$F842)</f>
        <v>0</v>
      </c>
      <c r="Z842" s="80">
        <f>IF(VLOOKUP($E842,$D$6:$AN$1139,3,)=0,0,(VLOOKUP($E842,$D$6:$AN$1139,Z$2,)/VLOOKUP($E842,$D$6:$AN$1139,3,))*$F842)</f>
        <v>0</v>
      </c>
      <c r="AA842" s="80">
        <f>SUM(G842:Z842)</f>
        <v>0</v>
      </c>
      <c r="AB842" s="94" t="str">
        <f>IF(ABS(F842-AA842)&lt;0.01,"ok","err")</f>
        <v>ok</v>
      </c>
    </row>
    <row r="843" spans="1:28" s="61" customFormat="1" ht="15">
      <c r="A843" s="66" t="s">
        <v>929</v>
      </c>
      <c r="F843" s="81">
        <f t="shared" ref="F843:Z843" si="171">SUM(F839:F842)</f>
        <v>2250031689.5289073</v>
      </c>
      <c r="G843" s="81">
        <f t="shared" si="171"/>
        <v>1144615926.8316531</v>
      </c>
      <c r="H843" s="81">
        <f t="shared" si="171"/>
        <v>251228398.05062819</v>
      </c>
      <c r="I843" s="81">
        <f t="shared" si="171"/>
        <v>0</v>
      </c>
      <c r="J843" s="81">
        <f t="shared" si="171"/>
        <v>20717603.658515487</v>
      </c>
      <c r="K843" s="81">
        <f t="shared" si="171"/>
        <v>264810730.26187834</v>
      </c>
      <c r="L843" s="81">
        <f t="shared" si="171"/>
        <v>0</v>
      </c>
      <c r="M843" s="81">
        <f t="shared" si="171"/>
        <v>0</v>
      </c>
      <c r="N843" s="81">
        <f t="shared" si="171"/>
        <v>237788270.22715643</v>
      </c>
      <c r="O843" s="81">
        <f t="shared" si="171"/>
        <v>132606108.94803558</v>
      </c>
      <c r="P843" s="81">
        <f t="shared" si="171"/>
        <v>93813805.637565002</v>
      </c>
      <c r="Q843" s="81">
        <f t="shared" si="171"/>
        <v>13752477.876791291</v>
      </c>
      <c r="R843" s="81">
        <f t="shared" si="171"/>
        <v>8187999.9200714184</v>
      </c>
      <c r="S843" s="81">
        <f t="shared" si="171"/>
        <v>81459849.542550325</v>
      </c>
      <c r="T843" s="81">
        <f t="shared" si="171"/>
        <v>510391.75735058077</v>
      </c>
      <c r="U843" s="81">
        <f t="shared" si="171"/>
        <v>540126.81671174383</v>
      </c>
      <c r="V843" s="81">
        <f t="shared" si="171"/>
        <v>0</v>
      </c>
      <c r="W843" s="81">
        <f t="shared" si="171"/>
        <v>0</v>
      </c>
      <c r="X843" s="81">
        <f t="shared" si="171"/>
        <v>0</v>
      </c>
      <c r="Y843" s="81">
        <f t="shared" si="171"/>
        <v>0</v>
      </c>
      <c r="Z843" s="81">
        <f t="shared" si="171"/>
        <v>0</v>
      </c>
      <c r="AA843" s="81">
        <f>SUM(G843:Z843)</f>
        <v>2250031689.5289078</v>
      </c>
      <c r="AB843" s="94" t="str">
        <f>IF(ABS(F843-AA843)&lt;0.01,"ok","err")</f>
        <v>ok</v>
      </c>
    </row>
    <row r="844" spans="1:28" s="61" customFormat="1" ht="15" thickBot="1"/>
    <row r="845" spans="1:28" s="61" customFormat="1" ht="15.75" thickBot="1">
      <c r="A845" s="328" t="s">
        <v>1143</v>
      </c>
      <c r="B845" s="154"/>
      <c r="C845" s="154"/>
      <c r="D845" s="154"/>
      <c r="E845" s="154"/>
      <c r="F845" s="155">
        <f t="shared" ref="F845:Z845" si="172">F832/F843</f>
        <v>6.1806293060056451E-2</v>
      </c>
      <c r="G845" s="155">
        <f t="shared" si="172"/>
        <v>3.8718629449174646E-2</v>
      </c>
      <c r="H845" s="155">
        <f t="shared" si="172"/>
        <v>0.12059377744224245</v>
      </c>
      <c r="I845" s="155" t="e">
        <f t="shared" si="172"/>
        <v>#DIV/0!</v>
      </c>
      <c r="J845" s="155">
        <f t="shared" si="172"/>
        <v>8.7602372404961368E-2</v>
      </c>
      <c r="K845" s="155">
        <f t="shared" si="172"/>
        <v>0.11514060040025803</v>
      </c>
      <c r="L845" s="155" t="e">
        <f t="shared" si="172"/>
        <v>#DIV/0!</v>
      </c>
      <c r="M845" s="155" t="e">
        <f t="shared" si="172"/>
        <v>#DIV/0!</v>
      </c>
      <c r="N845" s="155">
        <f t="shared" si="172"/>
        <v>6.2622330527126305E-2</v>
      </c>
      <c r="O845" s="155">
        <f t="shared" si="172"/>
        <v>8.5424090318222914E-2</v>
      </c>
      <c r="P845" s="155">
        <f t="shared" si="172"/>
        <v>2.2544928584161621E-2</v>
      </c>
      <c r="Q845" s="155">
        <f t="shared" si="172"/>
        <v>1.2759636693601516E-2</v>
      </c>
      <c r="R845" s="155">
        <f t="shared" si="172"/>
        <v>1.4869264460538992E-2</v>
      </c>
      <c r="S845" s="155">
        <f t="shared" si="172"/>
        <v>4.2380405005393376E-2</v>
      </c>
      <c r="T845" s="155">
        <f t="shared" si="172"/>
        <v>3.7192705017966295E-2</v>
      </c>
      <c r="U845" s="155">
        <f t="shared" si="172"/>
        <v>8.1556744742447146E-2</v>
      </c>
      <c r="V845" s="155" t="e">
        <f t="shared" si="172"/>
        <v>#DIV/0!</v>
      </c>
      <c r="W845" s="155" t="e">
        <f t="shared" si="172"/>
        <v>#DIV/0!</v>
      </c>
      <c r="X845" s="155" t="e">
        <f t="shared" si="172"/>
        <v>#DIV/0!</v>
      </c>
      <c r="Y845" s="155" t="e">
        <f t="shared" si="172"/>
        <v>#DIV/0!</v>
      </c>
      <c r="Z845" s="155" t="e">
        <f t="shared" si="172"/>
        <v>#DIV/0!</v>
      </c>
      <c r="AA845" s="143"/>
      <c r="AB845" s="143"/>
    </row>
    <row r="846" spans="1:28" s="61" customFormat="1"/>
    <row r="847" spans="1:28" s="61" customFormat="1" ht="15">
      <c r="A847" s="66" t="s">
        <v>853</v>
      </c>
    </row>
    <row r="848" spans="1:28" s="61" customFormat="1"/>
    <row r="849" spans="1:28" s="61" customFormat="1">
      <c r="A849" s="61" t="s">
        <v>848</v>
      </c>
      <c r="F849" s="81">
        <f t="shared" ref="F849:Z849" si="173">F776</f>
        <v>1044652044</v>
      </c>
      <c r="G849" s="81">
        <f t="shared" si="173"/>
        <v>426734914.03296155</v>
      </c>
      <c r="H849" s="81">
        <f t="shared" si="173"/>
        <v>146419771.52046037</v>
      </c>
      <c r="I849" s="81">
        <f t="shared" si="173"/>
        <v>0</v>
      </c>
      <c r="J849" s="81">
        <f t="shared" si="173"/>
        <v>12335892.770974159</v>
      </c>
      <c r="K849" s="81">
        <f t="shared" si="173"/>
        <v>166241101.15682068</v>
      </c>
      <c r="L849" s="81">
        <f t="shared" si="173"/>
        <v>0</v>
      </c>
      <c r="M849" s="81">
        <f t="shared" si="173"/>
        <v>0</v>
      </c>
      <c r="N849" s="81">
        <f t="shared" si="173"/>
        <v>137568529.9408755</v>
      </c>
      <c r="O849" s="81">
        <f t="shared" si="173"/>
        <v>78794895.90144901</v>
      </c>
      <c r="P849" s="81">
        <f t="shared" si="173"/>
        <v>46789203.229079656</v>
      </c>
      <c r="Q849" s="81">
        <f t="shared" si="173"/>
        <v>6590195.9662504736</v>
      </c>
      <c r="R849" s="81">
        <f t="shared" si="173"/>
        <v>3592859.7349659503</v>
      </c>
      <c r="S849" s="81">
        <f t="shared" si="173"/>
        <v>19049501.003882185</v>
      </c>
      <c r="T849" s="81">
        <f t="shared" si="173"/>
        <v>242066.96493595501</v>
      </c>
      <c r="U849" s="81">
        <f t="shared" si="173"/>
        <v>293111.77734455629</v>
      </c>
      <c r="V849" s="81">
        <f t="shared" si="173"/>
        <v>0</v>
      </c>
      <c r="W849" s="81">
        <f t="shared" si="173"/>
        <v>0</v>
      </c>
      <c r="X849" s="81">
        <f t="shared" si="173"/>
        <v>0</v>
      </c>
      <c r="Y849" s="81">
        <f t="shared" si="173"/>
        <v>0</v>
      </c>
      <c r="Z849" s="81">
        <f t="shared" si="173"/>
        <v>0</v>
      </c>
      <c r="AA849" s="81">
        <f>SUM(G849:Z849)</f>
        <v>1044652043.9999999</v>
      </c>
      <c r="AB849" s="94" t="str">
        <f>IF(ABS(F849-AA849)&lt;0.01,"ok","err")</f>
        <v>ok</v>
      </c>
    </row>
    <row r="850" spans="1:28" s="61" customFormat="1"/>
    <row r="851" spans="1:28" s="61" customFormat="1">
      <c r="A851" s="61" t="s">
        <v>1139</v>
      </c>
      <c r="F851" s="81">
        <f t="shared" ref="F851:Z851" si="174">F783+F784+F786+F789+F790+F791+F793+F794+F828</f>
        <v>847276885.92343044</v>
      </c>
      <c r="G851" s="81">
        <f t="shared" si="174"/>
        <v>370117446.31380469</v>
      </c>
      <c r="H851" s="81">
        <f t="shared" si="174"/>
        <v>100418142.45791721</v>
      </c>
      <c r="I851" s="81">
        <f t="shared" si="174"/>
        <v>0</v>
      </c>
      <c r="J851" s="81">
        <f t="shared" si="174"/>
        <v>9626224.1134969909</v>
      </c>
      <c r="K851" s="81">
        <f t="shared" si="174"/>
        <v>119854657.49479762</v>
      </c>
      <c r="L851" s="81">
        <f t="shared" si="174"/>
        <v>0</v>
      </c>
      <c r="M851" s="81">
        <f t="shared" si="174"/>
        <v>0</v>
      </c>
      <c r="N851" s="81">
        <f t="shared" si="174"/>
        <v>116016548.9670433</v>
      </c>
      <c r="O851" s="81">
        <f t="shared" si="174"/>
        <v>61939961.436251007</v>
      </c>
      <c r="P851" s="81">
        <f t="shared" si="174"/>
        <v>44348756.924659207</v>
      </c>
      <c r="Q851" s="81">
        <f t="shared" si="174"/>
        <v>6368678.4049363565</v>
      </c>
      <c r="R851" s="81">
        <f t="shared" si="174"/>
        <v>3491021.1037156675</v>
      </c>
      <c r="S851" s="81">
        <f t="shared" si="174"/>
        <v>14646820.604826443</v>
      </c>
      <c r="T851" s="81">
        <f t="shared" si="174"/>
        <v>218866.01440225448</v>
      </c>
      <c r="U851" s="81">
        <f t="shared" si="174"/>
        <v>229762.08757945203</v>
      </c>
      <c r="V851" s="81">
        <f t="shared" si="174"/>
        <v>0</v>
      </c>
      <c r="W851" s="81">
        <f t="shared" si="174"/>
        <v>0</v>
      </c>
      <c r="X851" s="81">
        <f t="shared" si="174"/>
        <v>0</v>
      </c>
      <c r="Y851" s="81">
        <f t="shared" si="174"/>
        <v>0</v>
      </c>
      <c r="Z851" s="81">
        <f t="shared" si="174"/>
        <v>0</v>
      </c>
      <c r="AA851" s="81">
        <f>SUM(G851:Z851)</f>
        <v>847276885.92343032</v>
      </c>
      <c r="AB851" s="94" t="str">
        <f>IF(ABS(F851-AA851)&lt;0.01,"ok","err")</f>
        <v>ok</v>
      </c>
    </row>
    <row r="852" spans="1:28" s="61" customFormat="1"/>
    <row r="853" spans="1:28" s="61" customFormat="1">
      <c r="A853" s="61" t="s">
        <v>849</v>
      </c>
      <c r="D853" s="61" t="s">
        <v>854</v>
      </c>
      <c r="F853" s="157">
        <f t="shared" ref="F853:Z853" si="175">F691</f>
        <v>54657992.520312905</v>
      </c>
      <c r="G853" s="157">
        <f t="shared" si="175"/>
        <v>28008089.044080034</v>
      </c>
      <c r="H853" s="157">
        <f t="shared" si="175"/>
        <v>6087872.2709291046</v>
      </c>
      <c r="I853" s="157">
        <f t="shared" si="175"/>
        <v>0</v>
      </c>
      <c r="J853" s="157">
        <f t="shared" si="175"/>
        <v>497236.88164384896</v>
      </c>
      <c r="K853" s="157">
        <f t="shared" si="175"/>
        <v>6366517.9410056956</v>
      </c>
      <c r="L853" s="157">
        <f t="shared" si="175"/>
        <v>0</v>
      </c>
      <c r="M853" s="157">
        <f t="shared" si="175"/>
        <v>0</v>
      </c>
      <c r="N853" s="157">
        <f t="shared" si="175"/>
        <v>5690766.8528126469</v>
      </c>
      <c r="O853" s="157">
        <f t="shared" si="175"/>
        <v>3182117.3374702912</v>
      </c>
      <c r="P853" s="157">
        <f t="shared" si="175"/>
        <v>2239346.1959793782</v>
      </c>
      <c r="Q853" s="157">
        <f t="shared" si="175"/>
        <v>330084.23968656006</v>
      </c>
      <c r="R853" s="157">
        <f t="shared" si="175"/>
        <v>197372.52538324642</v>
      </c>
      <c r="S853" s="157">
        <f t="shared" si="175"/>
        <v>2033240.8550895909</v>
      </c>
      <c r="T853" s="157">
        <f t="shared" si="175"/>
        <v>12311.850766659889</v>
      </c>
      <c r="U853" s="157">
        <f t="shared" si="175"/>
        <v>13036.525465856619</v>
      </c>
      <c r="V853" s="157">
        <f t="shared" si="175"/>
        <v>0</v>
      </c>
      <c r="W853" s="157">
        <f t="shared" si="175"/>
        <v>0</v>
      </c>
      <c r="X853" s="157">
        <f t="shared" si="175"/>
        <v>0</v>
      </c>
      <c r="Y853" s="157">
        <f t="shared" si="175"/>
        <v>0</v>
      </c>
      <c r="Z853" s="157">
        <f t="shared" si="175"/>
        <v>0</v>
      </c>
      <c r="AA853" s="157">
        <f>SUM(G853:Z853)</f>
        <v>54657992.52031292</v>
      </c>
      <c r="AB853" s="94" t="str">
        <f>IF(ABS(F853-AA853)&lt;0.01,"ok","err")</f>
        <v>ok</v>
      </c>
    </row>
    <row r="854" spans="1:28" s="61" customFormat="1"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  <c r="Q854" s="157"/>
      <c r="R854" s="157"/>
      <c r="S854" s="157"/>
      <c r="T854" s="157"/>
      <c r="U854" s="157"/>
      <c r="V854" s="157"/>
      <c r="W854" s="157"/>
      <c r="X854" s="157"/>
      <c r="Y854" s="157"/>
      <c r="Z854" s="157"/>
      <c r="AA854" s="157"/>
      <c r="AB854" s="94"/>
    </row>
    <row r="855" spans="1:28" s="61" customFormat="1">
      <c r="A855" s="61" t="s">
        <v>855</v>
      </c>
      <c r="E855" s="61" t="s">
        <v>854</v>
      </c>
      <c r="F855" s="140">
        <v>0</v>
      </c>
      <c r="G855" s="139">
        <f>IF(VLOOKUP($E855,$D$6:$AN$1139,3,)=0,0,(VLOOKUP($E855,$D$6:$AN$1139,G$2,)/VLOOKUP($E855,$D$6:$AN$1139,3,))*$F855)</f>
        <v>0</v>
      </c>
      <c r="H855" s="139">
        <f>IF(VLOOKUP($E855,$D$6:$AN$1139,3,)=0,0,(VLOOKUP($E855,$D$6:$AN$1139,H$2,)/VLOOKUP($E855,$D$6:$AN$1139,3,))*$F855)</f>
        <v>0</v>
      </c>
      <c r="I855" s="139">
        <f>IF(VLOOKUP($E855,$D$6:$AN$1139,3,)=0,0,(VLOOKUP($E855,$D$6:$AN$1139,I$2,)/VLOOKUP($E855,$D$6:$AN$1139,3,))*$F855)</f>
        <v>0</v>
      </c>
      <c r="J855" s="139">
        <f>IF(VLOOKUP($E855,$D$6:$AN$1139,3,)=0,0,(VLOOKUP($E855,$D$6:$AN$1139,J$2,)/VLOOKUP($E855,$D$6:$AN$1139,3,))*$F855)</f>
        <v>0</v>
      </c>
      <c r="K855" s="139">
        <f>IF(VLOOKUP($E855,$D$6:$AN$1139,3,)=0,0,(VLOOKUP($E855,$D$6:$AN$1139,K$2,)/VLOOKUP($E855,$D$6:$AN$1139,3,))*$F855)</f>
        <v>0</v>
      </c>
      <c r="L855" s="139">
        <f>IF(VLOOKUP($E855,$D$6:$AN$1139,3,)=0,0,(VLOOKUP($E855,$D$6:$AN$1139,L$2,)/VLOOKUP($E855,$D$6:$AN$1139,3,))*$F855)</f>
        <v>0</v>
      </c>
      <c r="M855" s="139">
        <f>IF(VLOOKUP($E855,$D$6:$AN$1139,3,)=0,0,(VLOOKUP($E855,$D$6:$AN$1139,M$2,)/VLOOKUP($E855,$D$6:$AN$1139,3,))*$F855)</f>
        <v>0</v>
      </c>
      <c r="N855" s="139">
        <f>IF(VLOOKUP($E855,$D$6:$AN$1139,3,)=0,0,(VLOOKUP($E855,$D$6:$AN$1139,N$2,)/VLOOKUP($E855,$D$6:$AN$1139,3,))*$F855)</f>
        <v>0</v>
      </c>
      <c r="O855" s="139">
        <f>IF(VLOOKUP($E855,$D$6:$AN$1139,3,)=0,0,(VLOOKUP($E855,$D$6:$AN$1139,O$2,)/VLOOKUP($E855,$D$6:$AN$1139,3,))*$F855)</f>
        <v>0</v>
      </c>
      <c r="P855" s="139">
        <f>IF(VLOOKUP($E855,$D$6:$AN$1139,3,)=0,0,(VLOOKUP($E855,$D$6:$AN$1139,P$2,)/VLOOKUP($E855,$D$6:$AN$1139,3,))*$F855)</f>
        <v>0</v>
      </c>
      <c r="Q855" s="139">
        <f>IF(VLOOKUP($E855,$D$6:$AN$1139,3,)=0,0,(VLOOKUP($E855,$D$6:$AN$1139,Q$2,)/VLOOKUP($E855,$D$6:$AN$1139,3,))*$F855)</f>
        <v>0</v>
      </c>
      <c r="R855" s="139">
        <f>IF(VLOOKUP($E855,$D$6:$AN$1139,3,)=0,0,(VLOOKUP($E855,$D$6:$AN$1139,R$2,)/VLOOKUP($E855,$D$6:$AN$1139,3,))*$F855)</f>
        <v>0</v>
      </c>
      <c r="S855" s="139">
        <f>IF(VLOOKUP($E855,$D$6:$AN$1139,3,)=0,0,(VLOOKUP($E855,$D$6:$AN$1139,S$2,)/VLOOKUP($E855,$D$6:$AN$1139,3,))*$F855)</f>
        <v>0</v>
      </c>
      <c r="T855" s="139">
        <f>IF(VLOOKUP($E855,$D$6:$AN$1139,3,)=0,0,(VLOOKUP($E855,$D$6:$AN$1139,T$2,)/VLOOKUP($E855,$D$6:$AN$1139,3,))*$F855)</f>
        <v>0</v>
      </c>
      <c r="U855" s="139">
        <f>IF(VLOOKUP($E855,$D$6:$AN$1139,3,)=0,0,(VLOOKUP($E855,$D$6:$AN$1139,U$2,)/VLOOKUP($E855,$D$6:$AN$1139,3,))*$F855)</f>
        <v>0</v>
      </c>
      <c r="V855" s="139">
        <f>IF(VLOOKUP($E855,$D$6:$AN$1139,3,)=0,0,(VLOOKUP($E855,$D$6:$AN$1139,V$2,)/VLOOKUP($E855,$D$6:$AN$1139,3,))*$F855)</f>
        <v>0</v>
      </c>
      <c r="W855" s="139">
        <f>IF(VLOOKUP($E855,$D$6:$AN$1139,3,)=0,0,(VLOOKUP($E855,$D$6:$AN$1139,W$2,)/VLOOKUP($E855,$D$6:$AN$1139,3,))*$F855)</f>
        <v>0</v>
      </c>
      <c r="X855" s="80">
        <f>IF(VLOOKUP($E855,$D$6:$AN$1139,3,)=0,0,(VLOOKUP($E855,$D$6:$AN$1139,X$2,)/VLOOKUP($E855,$D$6:$AN$1139,3,))*$F855)</f>
        <v>0</v>
      </c>
      <c r="Y855" s="80">
        <f>IF(VLOOKUP($E855,$D$6:$AN$1139,3,)=0,0,(VLOOKUP($E855,$D$6:$AN$1139,Y$2,)/VLOOKUP($E855,$D$6:$AN$1139,3,))*$F855)</f>
        <v>0</v>
      </c>
      <c r="Z855" s="80">
        <f>IF(VLOOKUP($E855,$D$6:$AN$1139,3,)=0,0,(VLOOKUP($E855,$D$6:$AN$1139,Z$2,)/VLOOKUP($E855,$D$6:$AN$1139,3,))*$F855)</f>
        <v>0</v>
      </c>
      <c r="AA855" s="140">
        <f>SUM(G855:Z855)</f>
        <v>0</v>
      </c>
      <c r="AB855" s="94" t="str">
        <f>IF(ABS(F855-AA855)&lt;0.01,"ok","err")</f>
        <v>ok</v>
      </c>
    </row>
    <row r="856" spans="1:28" s="61" customFormat="1"/>
    <row r="857" spans="1:28" s="61" customFormat="1">
      <c r="A857" s="61" t="s">
        <v>847</v>
      </c>
      <c r="D857" s="61" t="s">
        <v>856</v>
      </c>
      <c r="F857" s="81">
        <f>F849-F851-F853-F855</f>
        <v>142717165.55625665</v>
      </c>
      <c r="G857" s="81">
        <f t="shared" ref="G857:Z857" si="176">G849-G851-G853-G855</f>
        <v>28609378.675076827</v>
      </c>
      <c r="H857" s="81">
        <f t="shared" si="176"/>
        <v>39913756.791614048</v>
      </c>
      <c r="I857" s="81">
        <f t="shared" si="176"/>
        <v>0</v>
      </c>
      <c r="J857" s="81">
        <f t="shared" si="176"/>
        <v>2212431.7758333194</v>
      </c>
      <c r="K857" s="81">
        <f t="shared" si="176"/>
        <v>40019925.721017376</v>
      </c>
      <c r="L857" s="81">
        <f t="shared" si="176"/>
        <v>0</v>
      </c>
      <c r="M857" s="81">
        <f t="shared" si="176"/>
        <v>0</v>
      </c>
      <c r="N857" s="81">
        <f t="shared" si="176"/>
        <v>15861214.121019557</v>
      </c>
      <c r="O857" s="81">
        <f>O849-O851-O853-O855</f>
        <v>13672817.127727712</v>
      </c>
      <c r="P857" s="81">
        <f t="shared" si="176"/>
        <v>201100.10844107065</v>
      </c>
      <c r="Q857" s="81">
        <f t="shared" si="176"/>
        <v>-108566.6783724429</v>
      </c>
      <c r="R857" s="81">
        <f t="shared" si="176"/>
        <v>-95533.894132963673</v>
      </c>
      <c r="S857" s="81">
        <f t="shared" si="176"/>
        <v>2369439.5439661508</v>
      </c>
      <c r="T857" s="81">
        <f t="shared" si="176"/>
        <v>10889.099767040636</v>
      </c>
      <c r="U857" s="81">
        <f t="shared" si="176"/>
        <v>50313.164299247648</v>
      </c>
      <c r="V857" s="81">
        <f t="shared" si="176"/>
        <v>0</v>
      </c>
      <c r="W857" s="81">
        <f t="shared" si="176"/>
        <v>0</v>
      </c>
      <c r="X857" s="81">
        <f t="shared" si="176"/>
        <v>0</v>
      </c>
      <c r="Y857" s="81">
        <f t="shared" si="176"/>
        <v>0</v>
      </c>
      <c r="Z857" s="81">
        <f t="shared" si="176"/>
        <v>0</v>
      </c>
      <c r="AA857" s="81">
        <f>SUM(G857:Z857)</f>
        <v>142717165.55625692</v>
      </c>
      <c r="AB857" s="94" t="str">
        <f>IF(ABS(F857-AA857)&lt;0.01,"ok","err")</f>
        <v>ok</v>
      </c>
    </row>
    <row r="858" spans="1:28" s="61" customFormat="1"/>
    <row r="859" spans="1:28" s="61" customFormat="1" hidden="1"/>
    <row r="860" spans="1:28" s="61" customFormat="1" ht="15" hidden="1">
      <c r="A860" s="66" t="s">
        <v>1348</v>
      </c>
    </row>
    <row r="861" spans="1:28" s="61" customFormat="1" hidden="1"/>
    <row r="862" spans="1:28" s="61" customFormat="1" ht="15" hidden="1">
      <c r="A862" s="66" t="s">
        <v>1135</v>
      </c>
    </row>
    <row r="863" spans="1:28" s="61" customFormat="1" hidden="1"/>
    <row r="864" spans="1:28" s="61" customFormat="1" hidden="1">
      <c r="A864" s="61" t="s">
        <v>135</v>
      </c>
      <c r="F864" s="81">
        <f>F776</f>
        <v>1044652044</v>
      </c>
      <c r="G864" s="81">
        <f t="shared" ref="G864:U864" si="177">G776</f>
        <v>426734914.03296155</v>
      </c>
      <c r="H864" s="81">
        <f t="shared" si="177"/>
        <v>146419771.52046037</v>
      </c>
      <c r="I864" s="81">
        <f t="shared" si="177"/>
        <v>0</v>
      </c>
      <c r="J864" s="81">
        <f t="shared" si="177"/>
        <v>12335892.770974159</v>
      </c>
      <c r="K864" s="81">
        <f t="shared" si="177"/>
        <v>166241101.15682068</v>
      </c>
      <c r="L864" s="81">
        <f t="shared" si="177"/>
        <v>0</v>
      </c>
      <c r="M864" s="81">
        <f t="shared" si="177"/>
        <v>0</v>
      </c>
      <c r="N864" s="81">
        <f t="shared" si="177"/>
        <v>137568529.9408755</v>
      </c>
      <c r="O864" s="81">
        <f t="shared" si="177"/>
        <v>78794895.90144901</v>
      </c>
      <c r="P864" s="81">
        <f t="shared" si="177"/>
        <v>46789203.229079656</v>
      </c>
      <c r="Q864" s="81">
        <f t="shared" si="177"/>
        <v>6590195.9662504736</v>
      </c>
      <c r="R864" s="81">
        <f t="shared" si="177"/>
        <v>3592859.7349659503</v>
      </c>
      <c r="S864" s="81">
        <f t="shared" si="177"/>
        <v>19049501.003882185</v>
      </c>
      <c r="T864" s="81">
        <f t="shared" si="177"/>
        <v>242066.96493595501</v>
      </c>
      <c r="U864" s="81">
        <f t="shared" si="177"/>
        <v>293111.77734455629</v>
      </c>
      <c r="V864" s="81" t="e">
        <f>#REF!</f>
        <v>#REF!</v>
      </c>
      <c r="W864" s="81" t="e">
        <f>#REF!</f>
        <v>#REF!</v>
      </c>
      <c r="X864" s="81" t="e">
        <f>#REF!</f>
        <v>#REF!</v>
      </c>
      <c r="Y864" s="81" t="e">
        <f>#REF!</f>
        <v>#REF!</v>
      </c>
      <c r="Z864" s="81" t="e">
        <f>#REF!</f>
        <v>#REF!</v>
      </c>
      <c r="AA864" s="81" t="e">
        <f>ROUND(SUM(G864:Z864),2)</f>
        <v>#REF!</v>
      </c>
      <c r="AB864" s="94" t="e">
        <f>IF(ABS(F864-AA864)&lt;0.01,"ok","err")</f>
        <v>#REF!</v>
      </c>
    </row>
    <row r="865" spans="1:28" s="61" customFormat="1" hidden="1"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  <c r="AB865" s="94"/>
    </row>
    <row r="866" spans="1:28" s="61" customFormat="1" hidden="1">
      <c r="A866" s="61" t="s">
        <v>136</v>
      </c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  <c r="AB866" s="94"/>
    </row>
    <row r="867" spans="1:28" s="61" customFormat="1" hidden="1">
      <c r="A867" s="61" t="s">
        <v>921</v>
      </c>
      <c r="F867" s="77">
        <f>($F$845*F843-F837)/(1-$E$877)</f>
        <v>0</v>
      </c>
      <c r="G867" s="77">
        <f>($F$845*G843-G837)/(1-$E$877)</f>
        <v>42159772.229842037</v>
      </c>
      <c r="H867" s="77">
        <f>($F$845*H843-H837)/(1-$E$877)</f>
        <v>-23561996.690910555</v>
      </c>
      <c r="I867" s="77">
        <f>($F$845*I843-I837)/(1-$E$877)</f>
        <v>0</v>
      </c>
      <c r="J867" s="77">
        <f>($F$845*J843-J837)/(1-$E$877)</f>
        <v>-852612.52804219979</v>
      </c>
      <c r="K867" s="77">
        <f>($F$845*K843-K837)/(1-$E$877)</f>
        <v>-22532050.885912925</v>
      </c>
      <c r="L867" s="77">
        <f>($F$845*L843-L837)/(1-$E$877)</f>
        <v>0</v>
      </c>
      <c r="M867" s="77">
        <f>($F$845*M843-M837)/(1-$E$877)</f>
        <v>0</v>
      </c>
      <c r="N867" s="77">
        <f>($F$845*N843-N837)/(1-$E$877)</f>
        <v>-309570.10323488002</v>
      </c>
      <c r="O867" s="77">
        <f>($F$845*O843-O837)/(1-$E$877)</f>
        <v>-4996448.4054592652</v>
      </c>
      <c r="P867" s="77">
        <f>($F$845*P843-P837)/(1-$E$877)</f>
        <v>5876119.6167270672</v>
      </c>
      <c r="Q867" s="77">
        <f>($F$845*Q843-Q837)/(1-$E$877)</f>
        <v>1076090.6204400742</v>
      </c>
      <c r="R867" s="77">
        <f>($F$845*R843-R837)/(1-$E$877)</f>
        <v>613129.06995477667</v>
      </c>
      <c r="S867" s="77">
        <f>($F$845*S843-S837)/(1-$E$877)</f>
        <v>2524544.1518905768</v>
      </c>
      <c r="T867" s="77">
        <f>($F$845*T843-T837)/(1-$E$877)</f>
        <v>20041.815729861577</v>
      </c>
      <c r="U867" s="77">
        <f>($F$845*U843-U837)/(1-$E$877)</f>
        <v>-17018.891024695371</v>
      </c>
      <c r="V867" s="77">
        <f>($F$845*V843-V837)/(1-$E$877)</f>
        <v>0</v>
      </c>
      <c r="W867" s="77">
        <f>($F$845*W843-W837)/(1-$E$877)</f>
        <v>0</v>
      </c>
      <c r="X867" s="77">
        <f>($F$845*X843-X837)/(1-$E$877)</f>
        <v>0</v>
      </c>
      <c r="Y867" s="77">
        <f>($F$845*Y843-Y837)/(1-$E$877)</f>
        <v>0</v>
      </c>
      <c r="Z867" s="77">
        <f>($F$845*Z843-Z837)/(1-$E$877)</f>
        <v>0</v>
      </c>
      <c r="AA867" s="81">
        <f>SUM(G867:Z867)</f>
        <v>-1.291518856305629E-7</v>
      </c>
      <c r="AB867" s="94" t="str">
        <f>IF(ABS(F867-AA867)&lt;0.01,"ok","err")</f>
        <v>ok</v>
      </c>
    </row>
    <row r="868" spans="1:28" s="61" customFormat="1" hidden="1"/>
    <row r="869" spans="1:28" s="61" customFormat="1" hidden="1">
      <c r="A869" s="61" t="s">
        <v>137</v>
      </c>
      <c r="F869" s="81">
        <f t="shared" ref="F869:Z869" si="178">SUM(F864:F867)</f>
        <v>1044652044</v>
      </c>
      <c r="G869" s="81">
        <f t="shared" si="178"/>
        <v>468894686.26280355</v>
      </c>
      <c r="H869" s="81">
        <f t="shared" si="178"/>
        <v>122857774.82954982</v>
      </c>
      <c r="I869" s="81">
        <f t="shared" si="178"/>
        <v>0</v>
      </c>
      <c r="J869" s="81">
        <f t="shared" si="178"/>
        <v>11483280.24293196</v>
      </c>
      <c r="K869" s="81">
        <f t="shared" si="178"/>
        <v>143709050.27090776</v>
      </c>
      <c r="L869" s="81">
        <f t="shared" si="178"/>
        <v>0</v>
      </c>
      <c r="M869" s="81">
        <f t="shared" si="178"/>
        <v>0</v>
      </c>
      <c r="N869" s="81">
        <f t="shared" si="178"/>
        <v>137258959.83764061</v>
      </c>
      <c r="O869" s="81">
        <f t="shared" si="178"/>
        <v>73798447.49598974</v>
      </c>
      <c r="P869" s="81">
        <f t="shared" si="178"/>
        <v>52665322.845806725</v>
      </c>
      <c r="Q869" s="81">
        <f t="shared" si="178"/>
        <v>7666286.5866905479</v>
      </c>
      <c r="R869" s="81">
        <f t="shared" si="178"/>
        <v>4205988.8049207274</v>
      </c>
      <c r="S869" s="81">
        <f t="shared" si="178"/>
        <v>21574045.155772761</v>
      </c>
      <c r="T869" s="81">
        <f t="shared" si="178"/>
        <v>262108.78066581659</v>
      </c>
      <c r="U869" s="81">
        <f t="shared" si="178"/>
        <v>276092.88631986093</v>
      </c>
      <c r="V869" s="81" t="e">
        <f t="shared" si="178"/>
        <v>#REF!</v>
      </c>
      <c r="W869" s="81" t="e">
        <f t="shared" si="178"/>
        <v>#REF!</v>
      </c>
      <c r="X869" s="81" t="e">
        <f t="shared" si="178"/>
        <v>#REF!</v>
      </c>
      <c r="Y869" s="81" t="e">
        <f t="shared" si="178"/>
        <v>#REF!</v>
      </c>
      <c r="Z869" s="81" t="e">
        <f t="shared" si="178"/>
        <v>#REF!</v>
      </c>
      <c r="AA869" s="81" t="e">
        <f>ROUND(SUM(G869:Z869),2)</f>
        <v>#REF!</v>
      </c>
      <c r="AB869" s="94" t="e">
        <f>IF(ABS(F869-AA869)&lt;0.01,"ok","err")</f>
        <v>#REF!</v>
      </c>
    </row>
    <row r="870" spans="1:28" s="61" customFormat="1" hidden="1"/>
    <row r="871" spans="1:28" s="61" customFormat="1" ht="15" hidden="1">
      <c r="A871" s="66" t="s">
        <v>1139</v>
      </c>
    </row>
    <row r="872" spans="1:28" s="61" customFormat="1" hidden="1"/>
    <row r="873" spans="1:28" s="61" customFormat="1" hidden="1">
      <c r="A873" s="61" t="s">
        <v>1142</v>
      </c>
      <c r="F873" s="81">
        <f>F830</f>
        <v>905585926.0025624</v>
      </c>
      <c r="G873" s="81">
        <f t="shared" ref="G873:Z873" si="179">G830</f>
        <v>382416954.10034317</v>
      </c>
      <c r="H873" s="81">
        <f t="shared" si="179"/>
        <v>116123189.99877182</v>
      </c>
      <c r="I873" s="81">
        <f t="shared" si="179"/>
        <v>0</v>
      </c>
      <c r="J873" s="81">
        <f t="shared" si="179"/>
        <v>10520981.539942496</v>
      </c>
      <c r="K873" s="81">
        <f t="shared" si="179"/>
        <v>135750634.68203723</v>
      </c>
      <c r="L873" s="81">
        <f t="shared" si="179"/>
        <v>0</v>
      </c>
      <c r="M873" s="81">
        <f t="shared" si="179"/>
        <v>0</v>
      </c>
      <c r="N873" s="81">
        <f t="shared" si="179"/>
        <v>122677674.28723688</v>
      </c>
      <c r="O873" s="81">
        <f t="shared" si="179"/>
        <v>67467139.67392391</v>
      </c>
      <c r="P873" s="81">
        <f t="shared" si="179"/>
        <v>44674177.680772334</v>
      </c>
      <c r="Q873" s="81">
        <f t="shared" si="179"/>
        <v>6414719.3449058244</v>
      </c>
      <c r="R873" s="81">
        <f t="shared" si="179"/>
        <v>3471110.1987515362</v>
      </c>
      <c r="S873" s="81">
        <f t="shared" si="179"/>
        <v>15597199.588590493</v>
      </c>
      <c r="T873" s="81">
        <f t="shared" si="179"/>
        <v>223084.11486121343</v>
      </c>
      <c r="U873" s="81">
        <f t="shared" si="179"/>
        <v>249060.79242544607</v>
      </c>
      <c r="V873" s="81">
        <f t="shared" si="179"/>
        <v>0</v>
      </c>
      <c r="W873" s="81">
        <f t="shared" si="179"/>
        <v>0</v>
      </c>
      <c r="X873" s="81">
        <f t="shared" si="179"/>
        <v>0</v>
      </c>
      <c r="Y873" s="81">
        <f t="shared" si="179"/>
        <v>0</v>
      </c>
      <c r="Z873" s="81">
        <f t="shared" si="179"/>
        <v>0</v>
      </c>
      <c r="AA873" s="81">
        <f>ROUND(SUM(G873:Z873),2)</f>
        <v>905585926</v>
      </c>
      <c r="AB873" s="94" t="str">
        <f>IF(ABS(F873-AA873)&lt;0.01,"ok","err")</f>
        <v>ok</v>
      </c>
    </row>
    <row r="874" spans="1:28" s="61" customFormat="1" hidden="1"/>
    <row r="875" spans="1:28" s="61" customFormat="1" hidden="1">
      <c r="A875" s="61" t="s">
        <v>719</v>
      </c>
      <c r="F875" s="113">
        <f t="shared" ref="F875:Z875" si="180">F847</f>
        <v>0</v>
      </c>
      <c r="G875" s="113">
        <f t="shared" si="180"/>
        <v>0</v>
      </c>
      <c r="H875" s="113">
        <f t="shared" si="180"/>
        <v>0</v>
      </c>
      <c r="I875" s="113">
        <f t="shared" si="180"/>
        <v>0</v>
      </c>
      <c r="J875" s="113">
        <f t="shared" si="180"/>
        <v>0</v>
      </c>
      <c r="K875" s="113">
        <f t="shared" si="180"/>
        <v>0</v>
      </c>
      <c r="L875" s="113">
        <f t="shared" si="180"/>
        <v>0</v>
      </c>
      <c r="M875" s="113">
        <f t="shared" si="180"/>
        <v>0</v>
      </c>
      <c r="N875" s="113">
        <f t="shared" si="180"/>
        <v>0</v>
      </c>
      <c r="O875" s="113">
        <f t="shared" si="180"/>
        <v>0</v>
      </c>
      <c r="P875" s="113">
        <f t="shared" si="180"/>
        <v>0</v>
      </c>
      <c r="Q875" s="113">
        <f t="shared" si="180"/>
        <v>0</v>
      </c>
      <c r="R875" s="113">
        <f t="shared" si="180"/>
        <v>0</v>
      </c>
      <c r="S875" s="113">
        <f t="shared" si="180"/>
        <v>0</v>
      </c>
      <c r="T875" s="113">
        <f t="shared" si="180"/>
        <v>0</v>
      </c>
      <c r="U875" s="113">
        <f t="shared" si="180"/>
        <v>0</v>
      </c>
      <c r="V875" s="113">
        <f t="shared" si="180"/>
        <v>0</v>
      </c>
      <c r="W875" s="113">
        <f t="shared" si="180"/>
        <v>0</v>
      </c>
      <c r="X875" s="113">
        <f t="shared" si="180"/>
        <v>0</v>
      </c>
      <c r="Y875" s="113">
        <f t="shared" si="180"/>
        <v>0</v>
      </c>
      <c r="Z875" s="113">
        <f t="shared" si="180"/>
        <v>0</v>
      </c>
      <c r="AA875" s="81">
        <f>ROUND(SUM(G875:Z875),2)</f>
        <v>0</v>
      </c>
      <c r="AB875" s="94" t="str">
        <f>IF(ABS(F875-AA875)&lt;0.01,"ok","err")</f>
        <v>ok</v>
      </c>
    </row>
    <row r="876" spans="1:28" s="61" customFormat="1" hidden="1"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81"/>
      <c r="AB876" s="94"/>
    </row>
    <row r="877" spans="1:28" s="61" customFormat="1" hidden="1">
      <c r="A877" s="61" t="s">
        <v>720</v>
      </c>
      <c r="E877" s="61">
        <f>0.05813676+0.31504516</f>
        <v>0.37318192</v>
      </c>
      <c r="F877" s="113">
        <f>F867*$E$877</f>
        <v>0</v>
      </c>
      <c r="G877" s="113">
        <f>G867*$E$877</f>
        <v>15733264.747495133</v>
      </c>
      <c r="H877" s="113">
        <f>H867*$E$877</f>
        <v>-8792911.1641476471</v>
      </c>
      <c r="I877" s="113">
        <f t="shared" ref="I877:Z877" si="181">I867*$E$877</f>
        <v>0</v>
      </c>
      <c r="J877" s="113">
        <f t="shared" si="181"/>
        <v>-318179.58023084194</v>
      </c>
      <c r="K877" s="113">
        <f t="shared" si="181"/>
        <v>-8408554.011142686</v>
      </c>
      <c r="L877" s="113">
        <f t="shared" si="181"/>
        <v>0</v>
      </c>
      <c r="M877" s="113">
        <f t="shared" si="181"/>
        <v>0</v>
      </c>
      <c r="N877" s="113">
        <f t="shared" si="181"/>
        <v>-115525.96549979073</v>
      </c>
      <c r="O877" s="113">
        <f t="shared" si="181"/>
        <v>-1864584.2091302271</v>
      </c>
      <c r="P877" s="113">
        <f t="shared" si="181"/>
        <v>2192861.600719871</v>
      </c>
      <c r="Q877" s="113">
        <f t="shared" si="181"/>
        <v>401577.56382981816</v>
      </c>
      <c r="R877" s="113">
        <f t="shared" si="181"/>
        <v>228808.68353353787</v>
      </c>
      <c r="S877" s="113">
        <f t="shared" si="181"/>
        <v>942114.23372729705</v>
      </c>
      <c r="T877" s="113">
        <f t="shared" si="181"/>
        <v>7479.2432743559448</v>
      </c>
      <c r="U877" s="113">
        <f t="shared" si="181"/>
        <v>-6351.1424288665858</v>
      </c>
      <c r="V877" s="113">
        <f t="shared" si="181"/>
        <v>0</v>
      </c>
      <c r="W877" s="113">
        <f t="shared" si="181"/>
        <v>0</v>
      </c>
      <c r="X877" s="113">
        <f t="shared" si="181"/>
        <v>0</v>
      </c>
      <c r="Y877" s="113">
        <f t="shared" si="181"/>
        <v>0</v>
      </c>
      <c r="Z877" s="113">
        <f t="shared" si="181"/>
        <v>0</v>
      </c>
      <c r="AA877" s="81">
        <f>ROUND(SUM(G877:Z877),2)</f>
        <v>0</v>
      </c>
      <c r="AB877" s="94" t="str">
        <f>IF(ABS(F877-AA877)&lt;0.01,"ok","err")</f>
        <v>ok</v>
      </c>
    </row>
    <row r="878" spans="1:28" s="61" customFormat="1" hidden="1">
      <c r="A878" s="69"/>
      <c r="F878" s="80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81"/>
      <c r="AB878" s="94"/>
    </row>
    <row r="879" spans="1:28" s="61" customFormat="1" hidden="1">
      <c r="A879" s="61" t="s">
        <v>138</v>
      </c>
      <c r="F879" s="81">
        <f t="shared" ref="F879:N879" si="182">SUM(F873:F878)</f>
        <v>905585926.0025624</v>
      </c>
      <c r="G879" s="81">
        <f t="shared" si="182"/>
        <v>398150218.84783828</v>
      </c>
      <c r="H879" s="81">
        <f t="shared" si="182"/>
        <v>107330278.83462417</v>
      </c>
      <c r="I879" s="81">
        <f t="shared" si="182"/>
        <v>0</v>
      </c>
      <c r="J879" s="81">
        <f t="shared" si="182"/>
        <v>10202801.959711654</v>
      </c>
      <c r="K879" s="81">
        <f t="shared" si="182"/>
        <v>127342080.67089455</v>
      </c>
      <c r="L879" s="81">
        <f t="shared" si="182"/>
        <v>0</v>
      </c>
      <c r="M879" s="81">
        <f t="shared" si="182"/>
        <v>0</v>
      </c>
      <c r="N879" s="81">
        <f t="shared" si="182"/>
        <v>122562148.3217371</v>
      </c>
      <c r="O879" s="81">
        <f>SUM(O873:O878)</f>
        <v>65602555.464793682</v>
      </c>
      <c r="P879" s="81">
        <f t="shared" ref="P879:Z879" si="183">SUM(P873:P878)</f>
        <v>46867039.281492203</v>
      </c>
      <c r="Q879" s="81">
        <f t="shared" si="183"/>
        <v>6816296.9087356422</v>
      </c>
      <c r="R879" s="81">
        <f t="shared" si="183"/>
        <v>3699918.8822850739</v>
      </c>
      <c r="S879" s="81">
        <f t="shared" si="183"/>
        <v>16539313.82231779</v>
      </c>
      <c r="T879" s="81">
        <f t="shared" si="183"/>
        <v>230563.35813556938</v>
      </c>
      <c r="U879" s="81">
        <f t="shared" si="183"/>
        <v>242709.64999657948</v>
      </c>
      <c r="V879" s="81">
        <f t="shared" si="183"/>
        <v>0</v>
      </c>
      <c r="W879" s="81">
        <f t="shared" si="183"/>
        <v>0</v>
      </c>
      <c r="X879" s="81">
        <f t="shared" si="183"/>
        <v>0</v>
      </c>
      <c r="Y879" s="81">
        <f t="shared" si="183"/>
        <v>0</v>
      </c>
      <c r="Z879" s="81">
        <f t="shared" si="183"/>
        <v>0</v>
      </c>
      <c r="AA879" s="81">
        <f>ROUND(SUM(G879:Z879),2)</f>
        <v>905585926</v>
      </c>
      <c r="AB879" s="94" t="str">
        <f>IF(ABS(F879-AA879)&lt;0.01,"ok","err")</f>
        <v>ok</v>
      </c>
    </row>
    <row r="880" spans="1:28" s="61" customFormat="1" hidden="1"/>
    <row r="881" spans="1:36" s="61" customFormat="1" hidden="1"/>
    <row r="882" spans="1:36" s="61" customFormat="1" ht="15" hidden="1">
      <c r="A882" s="66" t="s">
        <v>915</v>
      </c>
      <c r="F882" s="81">
        <f t="shared" ref="F882:Z882" si="184">F869-F879</f>
        <v>139066117.9974376</v>
      </c>
      <c r="G882" s="81">
        <f t="shared" si="184"/>
        <v>70744467.414965272</v>
      </c>
      <c r="H882" s="81">
        <f t="shared" si="184"/>
        <v>15527495.994925648</v>
      </c>
      <c r="I882" s="81">
        <f t="shared" si="184"/>
        <v>0</v>
      </c>
      <c r="J882" s="81">
        <f t="shared" si="184"/>
        <v>1280478.283220306</v>
      </c>
      <c r="K882" s="81">
        <f t="shared" si="184"/>
        <v>16366969.600013211</v>
      </c>
      <c r="L882" s="81">
        <f t="shared" si="184"/>
        <v>0</v>
      </c>
      <c r="M882" s="81">
        <f t="shared" si="184"/>
        <v>0</v>
      </c>
      <c r="N882" s="81">
        <f t="shared" si="184"/>
        <v>14696811.515903518</v>
      </c>
      <c r="O882" s="81">
        <f t="shared" si="184"/>
        <v>8195892.0311960578</v>
      </c>
      <c r="P882" s="81">
        <f t="shared" si="184"/>
        <v>5798283.5643145218</v>
      </c>
      <c r="Q882" s="81">
        <f t="shared" si="184"/>
        <v>849989.67795490567</v>
      </c>
      <c r="R882" s="81">
        <f t="shared" si="184"/>
        <v>506069.92263565352</v>
      </c>
      <c r="S882" s="81">
        <f t="shared" si="184"/>
        <v>5034731.3334549703</v>
      </c>
      <c r="T882" s="81">
        <f t="shared" si="184"/>
        <v>31545.422530247219</v>
      </c>
      <c r="U882" s="81">
        <f t="shared" si="184"/>
        <v>33383.236323281453</v>
      </c>
      <c r="V882" s="81" t="e">
        <f t="shared" si="184"/>
        <v>#REF!</v>
      </c>
      <c r="W882" s="81" t="e">
        <f t="shared" si="184"/>
        <v>#REF!</v>
      </c>
      <c r="X882" s="81" t="e">
        <f t="shared" si="184"/>
        <v>#REF!</v>
      </c>
      <c r="Y882" s="81" t="e">
        <f t="shared" si="184"/>
        <v>#REF!</v>
      </c>
      <c r="Z882" s="81" t="e">
        <f t="shared" si="184"/>
        <v>#REF!</v>
      </c>
      <c r="AA882" s="81" t="e">
        <f>ROUND(SUM(G882:Z882),2)</f>
        <v>#REF!</v>
      </c>
      <c r="AB882" s="94" t="e">
        <f>IF(ABS(F882-AA882)&lt;0.01,"ok","err")</f>
        <v>#REF!</v>
      </c>
    </row>
    <row r="883" spans="1:36" s="61" customFormat="1" hidden="1"/>
    <row r="884" spans="1:36" s="61" customFormat="1" ht="15" hidden="1">
      <c r="A884" s="66" t="s">
        <v>1125</v>
      </c>
      <c r="F884" s="81">
        <f>F843</f>
        <v>2250031689.5289073</v>
      </c>
      <c r="G884" s="81">
        <f t="shared" ref="G884:Z884" si="185">G843</f>
        <v>1144615926.8316531</v>
      </c>
      <c r="H884" s="81">
        <f t="shared" si="185"/>
        <v>251228398.05062819</v>
      </c>
      <c r="I884" s="81">
        <f t="shared" si="185"/>
        <v>0</v>
      </c>
      <c r="J884" s="81">
        <f t="shared" si="185"/>
        <v>20717603.658515487</v>
      </c>
      <c r="K884" s="81">
        <f t="shared" si="185"/>
        <v>264810730.26187834</v>
      </c>
      <c r="L884" s="81">
        <f t="shared" si="185"/>
        <v>0</v>
      </c>
      <c r="M884" s="81">
        <f t="shared" si="185"/>
        <v>0</v>
      </c>
      <c r="N884" s="81">
        <f t="shared" si="185"/>
        <v>237788270.22715643</v>
      </c>
      <c r="O884" s="81">
        <f t="shared" si="185"/>
        <v>132606108.94803558</v>
      </c>
      <c r="P884" s="81">
        <f t="shared" si="185"/>
        <v>93813805.637565002</v>
      </c>
      <c r="Q884" s="81">
        <f t="shared" si="185"/>
        <v>13752477.876791291</v>
      </c>
      <c r="R884" s="81">
        <f t="shared" si="185"/>
        <v>8187999.9200714184</v>
      </c>
      <c r="S884" s="81">
        <f t="shared" si="185"/>
        <v>81459849.542550325</v>
      </c>
      <c r="T884" s="81">
        <f t="shared" si="185"/>
        <v>510391.75735058077</v>
      </c>
      <c r="U884" s="81">
        <f t="shared" si="185"/>
        <v>540126.81671174383</v>
      </c>
      <c r="V884" s="81">
        <f t="shared" si="185"/>
        <v>0</v>
      </c>
      <c r="W884" s="81">
        <f t="shared" si="185"/>
        <v>0</v>
      </c>
      <c r="X884" s="81">
        <f t="shared" si="185"/>
        <v>0</v>
      </c>
      <c r="Y884" s="81">
        <f t="shared" si="185"/>
        <v>0</v>
      </c>
      <c r="Z884" s="81">
        <f t="shared" si="185"/>
        <v>0</v>
      </c>
      <c r="AA884" s="81">
        <f>ROUND(SUM(G884:Z884),2)</f>
        <v>2250031689.5300002</v>
      </c>
      <c r="AB884" s="94" t="str">
        <f>IF(ABS(F884-AA884)&lt;0.01,"ok","err")</f>
        <v>ok</v>
      </c>
    </row>
    <row r="885" spans="1:36" s="61" customFormat="1" ht="15" hidden="1" thickBot="1"/>
    <row r="886" spans="1:36" s="61" customFormat="1" ht="15.75" hidden="1" thickBot="1">
      <c r="A886" s="328" t="s">
        <v>1143</v>
      </c>
      <c r="B886" s="154"/>
      <c r="C886" s="154"/>
      <c r="D886" s="154"/>
      <c r="E886" s="154"/>
      <c r="F886" s="155">
        <f t="shared" ref="F886:N886" si="186">F882/F884</f>
        <v>6.1806293060056451E-2</v>
      </c>
      <c r="G886" s="155">
        <f t="shared" si="186"/>
        <v>6.1806293060056437E-2</v>
      </c>
      <c r="H886" s="155">
        <f t="shared" si="186"/>
        <v>6.1806293060056479E-2</v>
      </c>
      <c r="I886" s="155" t="e">
        <f t="shared" si="186"/>
        <v>#DIV/0!</v>
      </c>
      <c r="J886" s="155">
        <f t="shared" si="186"/>
        <v>6.1806293060056458E-2</v>
      </c>
      <c r="K886" s="155">
        <f t="shared" si="186"/>
        <v>6.1806293060056451E-2</v>
      </c>
      <c r="L886" s="155" t="e">
        <f t="shared" si="186"/>
        <v>#DIV/0!</v>
      </c>
      <c r="M886" s="155" t="e">
        <f t="shared" si="186"/>
        <v>#DIV/0!</v>
      </c>
      <c r="N886" s="155">
        <f t="shared" si="186"/>
        <v>6.1806293060056416E-2</v>
      </c>
      <c r="O886" s="155">
        <f>O882/O884</f>
        <v>6.1806293060056423E-2</v>
      </c>
      <c r="P886" s="155">
        <f>P882/P884</f>
        <v>6.1806293060056486E-2</v>
      </c>
      <c r="Q886" s="155">
        <f>Q882/Q884</f>
        <v>6.1806293060056465E-2</v>
      </c>
      <c r="R886" s="155">
        <f t="shared" ref="R886:Z886" si="187">R882/R884</f>
        <v>6.1806293060056527E-2</v>
      </c>
      <c r="S886" s="155">
        <f t="shared" si="187"/>
        <v>6.1806293060056444E-2</v>
      </c>
      <c r="T886" s="155">
        <f t="shared" si="187"/>
        <v>6.1806293060056458E-2</v>
      </c>
      <c r="U886" s="155">
        <f t="shared" si="187"/>
        <v>6.1806293060056486E-2</v>
      </c>
      <c r="V886" s="155" t="e">
        <f t="shared" si="187"/>
        <v>#REF!</v>
      </c>
      <c r="W886" s="155" t="e">
        <f t="shared" si="187"/>
        <v>#REF!</v>
      </c>
      <c r="X886" s="155" t="e">
        <f t="shared" si="187"/>
        <v>#REF!</v>
      </c>
      <c r="Y886" s="155" t="e">
        <f t="shared" si="187"/>
        <v>#REF!</v>
      </c>
      <c r="Z886" s="155" t="e">
        <f t="shared" si="187"/>
        <v>#REF!</v>
      </c>
      <c r="AA886" s="143"/>
      <c r="AB886" s="143"/>
    </row>
    <row r="887" spans="1:36" s="61" customFormat="1" hidden="1"/>
    <row r="888" spans="1:36" s="61" customFormat="1" hidden="1"/>
    <row r="889" spans="1:36" s="61" customFormat="1" ht="15" hidden="1">
      <c r="A889" s="66" t="s">
        <v>919</v>
      </c>
      <c r="B889" s="66"/>
      <c r="F889" s="81">
        <f t="shared" ref="F889:Z889" si="188">F867</f>
        <v>0</v>
      </c>
      <c r="G889" s="81">
        <f t="shared" si="188"/>
        <v>42159772.229842037</v>
      </c>
      <c r="H889" s="81">
        <f t="shared" si="188"/>
        <v>-23561996.690910555</v>
      </c>
      <c r="I889" s="81">
        <f t="shared" si="188"/>
        <v>0</v>
      </c>
      <c r="J889" s="81">
        <f t="shared" si="188"/>
        <v>-852612.52804219979</v>
      </c>
      <c r="K889" s="81">
        <f t="shared" si="188"/>
        <v>-22532050.885912925</v>
      </c>
      <c r="L889" s="81">
        <f t="shared" si="188"/>
        <v>0</v>
      </c>
      <c r="M889" s="81">
        <f t="shared" si="188"/>
        <v>0</v>
      </c>
      <c r="N889" s="81">
        <f t="shared" si="188"/>
        <v>-309570.10323488002</v>
      </c>
      <c r="O889" s="81">
        <f t="shared" si="188"/>
        <v>-4996448.4054592652</v>
      </c>
      <c r="P889" s="81">
        <f t="shared" si="188"/>
        <v>5876119.6167270672</v>
      </c>
      <c r="Q889" s="81">
        <f t="shared" si="188"/>
        <v>1076090.6204400742</v>
      </c>
      <c r="R889" s="81">
        <f t="shared" si="188"/>
        <v>613129.06995477667</v>
      </c>
      <c r="S889" s="81">
        <f t="shared" si="188"/>
        <v>2524544.1518905768</v>
      </c>
      <c r="T889" s="81">
        <f t="shared" si="188"/>
        <v>20041.815729861577</v>
      </c>
      <c r="U889" s="81">
        <f t="shared" si="188"/>
        <v>-17018.891024695371</v>
      </c>
      <c r="V889" s="81">
        <f t="shared" si="188"/>
        <v>0</v>
      </c>
      <c r="W889" s="81">
        <f t="shared" si="188"/>
        <v>0</v>
      </c>
      <c r="X889" s="81">
        <f t="shared" si="188"/>
        <v>0</v>
      </c>
      <c r="Y889" s="81">
        <f t="shared" si="188"/>
        <v>0</v>
      </c>
      <c r="Z889" s="81">
        <f t="shared" si="188"/>
        <v>0</v>
      </c>
      <c r="AA889" s="81">
        <f>ROUND(SUM(G889:Z889),2)</f>
        <v>0</v>
      </c>
      <c r="AB889" s="94" t="str">
        <f>IF(ABS(F889-AA889)&lt;0.01,"ok","err")</f>
        <v>ok</v>
      </c>
    </row>
    <row r="890" spans="1:36" s="61" customFormat="1" ht="15" hidden="1">
      <c r="A890" s="66"/>
      <c r="B890" s="66"/>
    </row>
    <row r="891" spans="1:36" s="61" customFormat="1" ht="15" hidden="1">
      <c r="A891" s="66" t="s">
        <v>920</v>
      </c>
      <c r="B891" s="66"/>
      <c r="F891" s="156">
        <f t="shared" ref="F891:Z891" si="189">F889/F864</f>
        <v>0</v>
      </c>
      <c r="G891" s="156">
        <f t="shared" si="189"/>
        <v>9.8796163246641602E-2</v>
      </c>
      <c r="H891" s="156">
        <f t="shared" si="189"/>
        <v>-0.16092086776421485</v>
      </c>
      <c r="I891" s="156" t="e">
        <f t="shared" si="189"/>
        <v>#DIV/0!</v>
      </c>
      <c r="J891" s="156">
        <f t="shared" si="189"/>
        <v>-6.9116402344900518E-2</v>
      </c>
      <c r="K891" s="156">
        <f t="shared" si="189"/>
        <v>-0.13553838809487734</v>
      </c>
      <c r="L891" s="156" t="e">
        <f t="shared" si="189"/>
        <v>#DIV/0!</v>
      </c>
      <c r="M891" s="156" t="e">
        <f t="shared" si="189"/>
        <v>#DIV/0!</v>
      </c>
      <c r="N891" s="156">
        <f t="shared" si="189"/>
        <v>-2.2502973853680613E-3</v>
      </c>
      <c r="O891" s="156">
        <f t="shared" si="189"/>
        <v>-6.341081295047922E-2</v>
      </c>
      <c r="P891" s="156">
        <f t="shared" si="189"/>
        <v>0.12558708443821154</v>
      </c>
      <c r="Q891" s="156">
        <f t="shared" si="189"/>
        <v>0.16328658904089033</v>
      </c>
      <c r="R891" s="156">
        <f t="shared" si="189"/>
        <v>0.17065210311100201</v>
      </c>
      <c r="S891" s="156">
        <f t="shared" si="189"/>
        <v>0.13252547409908996</v>
      </c>
      <c r="T891" s="156">
        <f t="shared" si="189"/>
        <v>8.2794509920691373E-2</v>
      </c>
      <c r="U891" s="156">
        <f t="shared" si="189"/>
        <v>-5.8062801770975815E-2</v>
      </c>
      <c r="V891" s="156" t="e">
        <f t="shared" si="189"/>
        <v>#REF!</v>
      </c>
      <c r="W891" s="156" t="e">
        <f t="shared" si="189"/>
        <v>#REF!</v>
      </c>
      <c r="X891" s="156" t="e">
        <f t="shared" si="189"/>
        <v>#REF!</v>
      </c>
      <c r="Y891" s="156" t="e">
        <f t="shared" si="189"/>
        <v>#REF!</v>
      </c>
      <c r="Z891" s="156" t="e">
        <f t="shared" si="189"/>
        <v>#REF!</v>
      </c>
    </row>
    <row r="892" spans="1:36" s="61" customFormat="1" ht="15" hidden="1">
      <c r="A892" s="66"/>
      <c r="B892" s="66"/>
      <c r="F892" s="156"/>
      <c r="G892" s="156"/>
      <c r="H892" s="156"/>
      <c r="I892" s="156"/>
      <c r="J892" s="156"/>
      <c r="K892" s="156"/>
      <c r="L892" s="156"/>
      <c r="M892" s="156"/>
      <c r="N892" s="156"/>
      <c r="O892" s="156"/>
      <c r="P892" s="156"/>
      <c r="Q892" s="156"/>
      <c r="R892" s="156"/>
      <c r="S892" s="156"/>
      <c r="T892" s="156"/>
      <c r="U892" s="156"/>
      <c r="V892" s="156"/>
      <c r="W892" s="156"/>
      <c r="X892" s="156"/>
      <c r="Y892" s="156"/>
      <c r="Z892" s="156"/>
    </row>
    <row r="893" spans="1:36" s="61" customFormat="1" ht="15" hidden="1">
      <c r="A893" s="66" t="s">
        <v>1331</v>
      </c>
    </row>
    <row r="894" spans="1:36" s="61" customFormat="1" hidden="1"/>
    <row r="895" spans="1:36" s="61" customFormat="1" ht="15" hidden="1">
      <c r="A895" s="66" t="s">
        <v>1135</v>
      </c>
      <c r="AH895" s="272"/>
      <c r="AI895" s="272"/>
      <c r="AJ895" s="272"/>
    </row>
    <row r="896" spans="1:36" s="61" customFormat="1" hidden="1"/>
    <row r="897" spans="1:36" s="61" customFormat="1" hidden="1">
      <c r="A897" s="61" t="s">
        <v>1</v>
      </c>
      <c r="F897" s="81">
        <f t="shared" ref="F897:Z897" si="190">F776</f>
        <v>1044652044</v>
      </c>
      <c r="G897" s="81">
        <f t="shared" si="190"/>
        <v>426734914.03296155</v>
      </c>
      <c r="H897" s="81">
        <f t="shared" si="190"/>
        <v>146419771.52046037</v>
      </c>
      <c r="I897" s="81">
        <f t="shared" si="190"/>
        <v>0</v>
      </c>
      <c r="J897" s="81">
        <f t="shared" si="190"/>
        <v>12335892.770974159</v>
      </c>
      <c r="K897" s="81">
        <f t="shared" si="190"/>
        <v>166241101.15682068</v>
      </c>
      <c r="L897" s="81">
        <f t="shared" si="190"/>
        <v>0</v>
      </c>
      <c r="M897" s="81">
        <f t="shared" si="190"/>
        <v>0</v>
      </c>
      <c r="N897" s="81">
        <f t="shared" si="190"/>
        <v>137568529.9408755</v>
      </c>
      <c r="O897" s="81">
        <f t="shared" si="190"/>
        <v>78794895.90144901</v>
      </c>
      <c r="P897" s="81">
        <f t="shared" si="190"/>
        <v>46789203.229079656</v>
      </c>
      <c r="Q897" s="81">
        <f t="shared" si="190"/>
        <v>6590195.9662504736</v>
      </c>
      <c r="R897" s="81">
        <f t="shared" si="190"/>
        <v>3592859.7349659503</v>
      </c>
      <c r="S897" s="81">
        <f t="shared" si="190"/>
        <v>19049501.003882185</v>
      </c>
      <c r="T897" s="81">
        <f t="shared" si="190"/>
        <v>242066.96493595501</v>
      </c>
      <c r="U897" s="81">
        <f t="shared" si="190"/>
        <v>293111.77734455629</v>
      </c>
      <c r="V897" s="81">
        <f t="shared" si="190"/>
        <v>0</v>
      </c>
      <c r="W897" s="81">
        <f t="shared" si="190"/>
        <v>0</v>
      </c>
      <c r="X897" s="81">
        <f t="shared" si="190"/>
        <v>0</v>
      </c>
      <c r="Y897" s="81">
        <f t="shared" si="190"/>
        <v>0</v>
      </c>
      <c r="Z897" s="81">
        <f t="shared" si="190"/>
        <v>0</v>
      </c>
      <c r="AA897" s="81">
        <f>ROUND(SUM(G897:Z897),2)</f>
        <v>1044652044</v>
      </c>
      <c r="AB897" s="94" t="str">
        <f>IF(ABS(F897-AA897)&lt;0.01,"ok","err")</f>
        <v>ok</v>
      </c>
      <c r="AH897" s="77"/>
      <c r="AI897" s="77"/>
      <c r="AJ897" s="156"/>
    </row>
    <row r="898" spans="1:36" s="61" customFormat="1" hidden="1"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  <c r="AB898" s="94"/>
      <c r="AH898" s="80"/>
      <c r="AI898" s="80"/>
      <c r="AJ898" s="156"/>
    </row>
    <row r="899" spans="1:36" s="61" customFormat="1" hidden="1">
      <c r="A899" s="61" t="s">
        <v>136</v>
      </c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  <c r="AB899" s="94"/>
      <c r="AH899" s="80"/>
      <c r="AI899" s="80"/>
      <c r="AJ899" s="156"/>
    </row>
    <row r="900" spans="1:36" s="61" customFormat="1" hidden="1">
      <c r="A900" s="61" t="s">
        <v>916</v>
      </c>
      <c r="F900" s="81">
        <v>0</v>
      </c>
      <c r="G900" s="77">
        <v>0</v>
      </c>
      <c r="H900" s="77">
        <v>0</v>
      </c>
      <c r="I900" s="77">
        <v>0</v>
      </c>
      <c r="J900" s="77">
        <v>0</v>
      </c>
      <c r="K900" s="77">
        <v>0</v>
      </c>
      <c r="L900" s="77">
        <v>0</v>
      </c>
      <c r="M900" s="77">
        <v>0</v>
      </c>
      <c r="N900" s="77">
        <v>0</v>
      </c>
      <c r="O900" s="77">
        <v>0</v>
      </c>
      <c r="P900" s="77">
        <v>0</v>
      </c>
      <c r="Q900" s="77">
        <v>0</v>
      </c>
      <c r="R900" s="77">
        <v>0</v>
      </c>
      <c r="S900" s="77">
        <v>0</v>
      </c>
      <c r="T900" s="77">
        <v>0</v>
      </c>
      <c r="U900" s="77">
        <v>0</v>
      </c>
      <c r="V900" s="77">
        <v>0</v>
      </c>
      <c r="W900" s="77">
        <v>0</v>
      </c>
      <c r="X900" s="77">
        <v>0</v>
      </c>
      <c r="Y900" s="77">
        <v>0</v>
      </c>
      <c r="Z900" s="77">
        <v>0</v>
      </c>
      <c r="AA900" s="81">
        <f>SUM(G900:Z900)</f>
        <v>0</v>
      </c>
      <c r="AB900" s="94" t="str">
        <f>IF(ABS(F900-AA900)&lt;0.01,"ok","err")</f>
        <v>ok</v>
      </c>
      <c r="AH900" s="80"/>
      <c r="AI900" s="80"/>
      <c r="AJ900" s="156"/>
    </row>
    <row r="901" spans="1:36" s="61" customFormat="1" hidden="1">
      <c r="A901" s="61" t="s">
        <v>917</v>
      </c>
      <c r="E901" s="245" t="s">
        <v>130</v>
      </c>
      <c r="F901" s="80">
        <v>0</v>
      </c>
      <c r="G901" s="77">
        <f>IF(VLOOKUP($E901,$D$6:$AN$1139,3,)=0,0,(VLOOKUP($E901,$D$6:$AN$1139,G$2,)/VLOOKUP($E901,$D$6:$AN$1139,3,))*$F901)</f>
        <v>0</v>
      </c>
      <c r="H901" s="77">
        <f>IF(VLOOKUP($E901,$D$6:$AN$1139,3,)=0,0,(VLOOKUP($E901,$D$6:$AN$1139,H$2,)/VLOOKUP($E901,$D$6:$AN$1139,3,))*$F901)</f>
        <v>0</v>
      </c>
      <c r="I901" s="77">
        <f>IF(VLOOKUP($E901,$D$6:$AN$1139,3,)=0,0,(VLOOKUP($E901,$D$6:$AN$1139,I$2,)/VLOOKUP($E901,$D$6:$AN$1139,3,))*$F901)</f>
        <v>0</v>
      </c>
      <c r="J901" s="77">
        <f>IF(VLOOKUP($E901,$D$6:$AN$1139,3,)=0,0,(VLOOKUP($E901,$D$6:$AN$1139,J$2,)/VLOOKUP($E901,$D$6:$AN$1139,3,))*$F901)</f>
        <v>0</v>
      </c>
      <c r="K901" s="77">
        <f>IF(VLOOKUP($E901,$D$6:$AN$1139,3,)=0,0,(VLOOKUP($E901,$D$6:$AN$1139,K$2,)/VLOOKUP($E901,$D$6:$AN$1139,3,))*$F901)</f>
        <v>0</v>
      </c>
      <c r="L901" s="77">
        <f>IF(VLOOKUP($E901,$D$6:$AN$1139,3,)=0,0,(VLOOKUP($E901,$D$6:$AN$1139,L$2,)/VLOOKUP($E901,$D$6:$AN$1139,3,))*$F901)</f>
        <v>0</v>
      </c>
      <c r="M901" s="77">
        <f>IF(VLOOKUP($E901,$D$6:$AN$1139,3,)=0,0,(VLOOKUP($E901,$D$6:$AN$1139,M$2,)/VLOOKUP($E901,$D$6:$AN$1139,3,))*$F901)</f>
        <v>0</v>
      </c>
      <c r="N901" s="77">
        <f>IF(VLOOKUP($E901,$D$6:$AN$1139,3,)=0,0,(VLOOKUP($E901,$D$6:$AN$1139,N$2,)/VLOOKUP($E901,$D$6:$AN$1139,3,))*$F901)</f>
        <v>0</v>
      </c>
      <c r="O901" s="77">
        <f>IF(VLOOKUP($E901,$D$6:$AN$1139,3,)=0,0,(VLOOKUP($E901,$D$6:$AN$1139,O$2,)/VLOOKUP($E901,$D$6:$AN$1139,3,))*$F901)</f>
        <v>0</v>
      </c>
      <c r="P901" s="77">
        <f>IF(VLOOKUP($E901,$D$6:$AN$1139,3,)=0,0,(VLOOKUP($E901,$D$6:$AN$1139,P$2,)/VLOOKUP($E901,$D$6:$AN$1139,3,))*$F901)</f>
        <v>0</v>
      </c>
      <c r="Q901" s="77">
        <f>IF(VLOOKUP($E901,$D$6:$AN$1139,3,)=0,0,(VLOOKUP($E901,$D$6:$AN$1139,Q$2,)/VLOOKUP($E901,$D$6:$AN$1139,3,))*$F901)</f>
        <v>0</v>
      </c>
      <c r="R901" s="77">
        <f>IF(VLOOKUP($E901,$D$6:$AN$1139,3,)=0,0,(VLOOKUP($E901,$D$6:$AN$1139,R$2,)/VLOOKUP($E901,$D$6:$AN$1139,3,))*$F901)</f>
        <v>0</v>
      </c>
      <c r="S901" s="77">
        <f>IF(VLOOKUP($E901,$D$6:$AN$1139,3,)=0,0,(VLOOKUP($E901,$D$6:$AN$1139,S$2,)/VLOOKUP($E901,$D$6:$AN$1139,3,))*$F901)</f>
        <v>0</v>
      </c>
      <c r="T901" s="77">
        <f>IF(VLOOKUP($E901,$D$6:$AN$1139,3,)=0,0,(VLOOKUP($E901,$D$6:$AN$1139,T$2,)/VLOOKUP($E901,$D$6:$AN$1139,3,))*$F901)</f>
        <v>0</v>
      </c>
      <c r="U901" s="77">
        <f>IF(VLOOKUP($E901,$D$6:$AN$1139,3,)=0,0,(VLOOKUP($E901,$D$6:$AN$1139,U$2,)/VLOOKUP($E901,$D$6:$AN$1139,3,))*$F901)</f>
        <v>0</v>
      </c>
      <c r="V901" s="77">
        <f>IF(VLOOKUP($E901,$D$6:$AN$1139,3,)=0,0,(VLOOKUP($E901,$D$6:$AN$1139,V$2,)/VLOOKUP($E901,$D$6:$AN$1139,3,))*$F901)</f>
        <v>0</v>
      </c>
      <c r="W901" s="77">
        <f>IF(VLOOKUP($E901,$D$6:$AN$1139,3,)=0,0,(VLOOKUP($E901,$D$6:$AN$1139,W$2,)/VLOOKUP($E901,$D$6:$AN$1139,3,))*$F901)</f>
        <v>0</v>
      </c>
      <c r="X901" s="80">
        <f>IF(VLOOKUP($E901,$D$6:$AN$1139,3,)=0,0,(VLOOKUP($E901,$D$6:$AN$1139,X$2,)/VLOOKUP($E901,$D$6:$AN$1139,3,))*$F901)</f>
        <v>0</v>
      </c>
      <c r="Y901" s="80">
        <f>IF(VLOOKUP($E901,$D$6:$AN$1139,3,)=0,0,(VLOOKUP($E901,$D$6:$AN$1139,Y$2,)/VLOOKUP($E901,$D$6:$AN$1139,3,))*$F901)</f>
        <v>0</v>
      </c>
      <c r="Z901" s="80">
        <f>IF(VLOOKUP($E901,$D$6:$AN$1139,3,)=0,0,(VLOOKUP($E901,$D$6:$AN$1139,Z$2,)/VLOOKUP($E901,$D$6:$AN$1139,3,))*$F901)</f>
        <v>0</v>
      </c>
      <c r="AA901" s="81">
        <f>SUM(G901:Z901)</f>
        <v>0</v>
      </c>
      <c r="AB901" s="94" t="str">
        <f>IF(ABS(F901-AA901)&lt;0.01,"ok","err")</f>
        <v>ok</v>
      </c>
      <c r="AH901" s="80"/>
      <c r="AI901" s="80"/>
      <c r="AJ901" s="156"/>
    </row>
    <row r="902" spans="1:36" s="61" customFormat="1" hidden="1">
      <c r="AH902" s="80"/>
      <c r="AI902" s="80"/>
      <c r="AJ902" s="156"/>
    </row>
    <row r="903" spans="1:36" s="61" customFormat="1" hidden="1">
      <c r="A903" s="61" t="s">
        <v>137</v>
      </c>
      <c r="F903" s="81">
        <f>SUM(F897:F901)</f>
        <v>1044652044</v>
      </c>
      <c r="G903" s="81">
        <f t="shared" ref="G903:P903" si="191">SUM(G897:G901)</f>
        <v>426734914.03296155</v>
      </c>
      <c r="H903" s="81">
        <f t="shared" si="191"/>
        <v>146419771.52046037</v>
      </c>
      <c r="I903" s="81">
        <f t="shared" si="191"/>
        <v>0</v>
      </c>
      <c r="J903" s="81">
        <f t="shared" si="191"/>
        <v>12335892.770974159</v>
      </c>
      <c r="K903" s="81">
        <f t="shared" si="191"/>
        <v>166241101.15682068</v>
      </c>
      <c r="L903" s="81">
        <f t="shared" si="191"/>
        <v>0</v>
      </c>
      <c r="M903" s="81">
        <f t="shared" si="191"/>
        <v>0</v>
      </c>
      <c r="N903" s="81">
        <f t="shared" si="191"/>
        <v>137568529.9408755</v>
      </c>
      <c r="O903" s="81">
        <f>SUM(O897:O901)</f>
        <v>78794895.90144901</v>
      </c>
      <c r="P903" s="81">
        <f t="shared" si="191"/>
        <v>46789203.229079656</v>
      </c>
      <c r="Q903" s="81">
        <f>SUM(Q897:Q901)</f>
        <v>6590195.9662504736</v>
      </c>
      <c r="R903" s="81">
        <f t="shared" ref="R903:Z903" si="192">SUM(R897:R901)</f>
        <v>3592859.7349659503</v>
      </c>
      <c r="S903" s="81">
        <f t="shared" si="192"/>
        <v>19049501.003882185</v>
      </c>
      <c r="T903" s="81">
        <f t="shared" si="192"/>
        <v>242066.96493595501</v>
      </c>
      <c r="U903" s="81">
        <f t="shared" si="192"/>
        <v>293111.77734455629</v>
      </c>
      <c r="V903" s="81">
        <f t="shared" si="192"/>
        <v>0</v>
      </c>
      <c r="W903" s="81">
        <f t="shared" si="192"/>
        <v>0</v>
      </c>
      <c r="X903" s="81">
        <f t="shared" si="192"/>
        <v>0</v>
      </c>
      <c r="Y903" s="81">
        <f t="shared" si="192"/>
        <v>0</v>
      </c>
      <c r="Z903" s="81">
        <f t="shared" si="192"/>
        <v>0</v>
      </c>
      <c r="AA903" s="81">
        <f>ROUND(SUM(G903:Z903),2)</f>
        <v>1044652044</v>
      </c>
      <c r="AB903" s="94" t="str">
        <f>IF(ABS(F903-AA903)&lt;0.01,"ok","err")</f>
        <v>ok</v>
      </c>
    </row>
    <row r="904" spans="1:36" s="61" customFormat="1" hidden="1">
      <c r="AH904" s="77"/>
      <c r="AI904" s="77"/>
      <c r="AJ904" s="156"/>
    </row>
    <row r="905" spans="1:36" s="61" customFormat="1" hidden="1"/>
    <row r="906" spans="1:36" s="61" customFormat="1" ht="15" hidden="1">
      <c r="A906" s="66" t="s">
        <v>1139</v>
      </c>
      <c r="F906" s="81"/>
    </row>
    <row r="907" spans="1:36" s="61" customFormat="1" hidden="1"/>
    <row r="908" spans="1:36" s="61" customFormat="1" hidden="1">
      <c r="A908" s="61" t="s">
        <v>1142</v>
      </c>
      <c r="F908" s="81">
        <f t="shared" ref="F908:Z908" si="193">F725</f>
        <v>902784323.01420605</v>
      </c>
      <c r="G908" s="81">
        <f t="shared" si="193"/>
        <v>381586153.12007517</v>
      </c>
      <c r="H908" s="81">
        <f t="shared" si="193"/>
        <v>115480474.86628164</v>
      </c>
      <c r="I908" s="81">
        <f t="shared" si="193"/>
        <v>0</v>
      </c>
      <c r="J908" s="81">
        <f t="shared" si="193"/>
        <v>10483176.247722883</v>
      </c>
      <c r="K908" s="81">
        <f t="shared" si="193"/>
        <v>135103764.07978106</v>
      </c>
      <c r="L908" s="81">
        <f t="shared" si="193"/>
        <v>0</v>
      </c>
      <c r="M908" s="81">
        <f t="shared" si="193"/>
        <v>0</v>
      </c>
      <c r="N908" s="81">
        <f t="shared" si="193"/>
        <v>122378466.48907059</v>
      </c>
      <c r="O908" s="81">
        <f t="shared" si="193"/>
        <v>67232754.40633522</v>
      </c>
      <c r="P908" s="81">
        <f t="shared" si="193"/>
        <v>44639194.874700733</v>
      </c>
      <c r="Q908" s="81">
        <f t="shared" si="193"/>
        <v>6409491.1660455614</v>
      </c>
      <c r="R908" s="81">
        <f t="shared" si="193"/>
        <v>3469499.8380572004</v>
      </c>
      <c r="S908" s="81">
        <f t="shared" si="193"/>
        <v>15530344.354271222</v>
      </c>
      <c r="T908" s="81">
        <f t="shared" si="193"/>
        <v>222790.93190725404</v>
      </c>
      <c r="U908" s="81">
        <f t="shared" si="193"/>
        <v>248212.63995740641</v>
      </c>
      <c r="V908" s="81">
        <f t="shared" si="193"/>
        <v>0</v>
      </c>
      <c r="W908" s="81">
        <f t="shared" si="193"/>
        <v>0</v>
      </c>
      <c r="X908" s="81">
        <f t="shared" si="193"/>
        <v>0</v>
      </c>
      <c r="Y908" s="81">
        <f t="shared" si="193"/>
        <v>0</v>
      </c>
      <c r="Z908" s="81">
        <f t="shared" si="193"/>
        <v>0</v>
      </c>
      <c r="AA908" s="81">
        <f>ROUND(SUM(G908:Z908),2)</f>
        <v>902784323.00999999</v>
      </c>
      <c r="AB908" s="94" t="str">
        <f>IF(ABS(F908-AA908)&lt;0.01,"ok","err")</f>
        <v>ok</v>
      </c>
    </row>
    <row r="909" spans="1:36" s="61" customFormat="1" hidden="1"/>
    <row r="910" spans="1:36" s="61" customFormat="1" hidden="1">
      <c r="A910" s="61" t="s">
        <v>719</v>
      </c>
      <c r="F910" s="113">
        <f t="shared" ref="F910:Z910" si="194">F828</f>
        <v>2801602.9883563295</v>
      </c>
      <c r="G910" s="113">
        <f t="shared" si="194"/>
        <v>830800.98026795452</v>
      </c>
      <c r="H910" s="113">
        <f t="shared" si="194"/>
        <v>642715.13249017019</v>
      </c>
      <c r="I910" s="113">
        <f t="shared" si="194"/>
        <v>0</v>
      </c>
      <c r="J910" s="113">
        <f t="shared" si="194"/>
        <v>37805.292219612733</v>
      </c>
      <c r="K910" s="113">
        <f t="shared" si="194"/>
        <v>646870.60225614568</v>
      </c>
      <c r="L910" s="113">
        <f t="shared" si="194"/>
        <v>0</v>
      </c>
      <c r="M910" s="113">
        <f t="shared" si="194"/>
        <v>0</v>
      </c>
      <c r="N910" s="113">
        <f t="shared" si="194"/>
        <v>299207.79816627898</v>
      </c>
      <c r="O910" s="113">
        <f t="shared" si="194"/>
        <v>234385.26758869799</v>
      </c>
      <c r="P910" s="113">
        <f t="shared" si="194"/>
        <v>34982.806071605351</v>
      </c>
      <c r="Q910" s="113">
        <f t="shared" si="194"/>
        <v>5228.1788602634861</v>
      </c>
      <c r="R910" s="113">
        <f t="shared" si="194"/>
        <v>1610.3606943362724</v>
      </c>
      <c r="S910" s="113">
        <f t="shared" si="194"/>
        <v>66855.234319269279</v>
      </c>
      <c r="T910" s="113">
        <f t="shared" si="194"/>
        <v>293.18295395940186</v>
      </c>
      <c r="U910" s="113">
        <f t="shared" si="194"/>
        <v>848.15246803964453</v>
      </c>
      <c r="V910" s="113">
        <f t="shared" si="194"/>
        <v>0</v>
      </c>
      <c r="W910" s="113">
        <f t="shared" si="194"/>
        <v>0</v>
      </c>
      <c r="X910" s="113">
        <f t="shared" si="194"/>
        <v>0</v>
      </c>
      <c r="Y910" s="113">
        <f t="shared" si="194"/>
        <v>0</v>
      </c>
      <c r="Z910" s="113">
        <f t="shared" si="194"/>
        <v>0</v>
      </c>
      <c r="AA910" s="81">
        <f>ROUND(SUM(G910:Z910),2)</f>
        <v>2801602.99</v>
      </c>
      <c r="AB910" s="94" t="str">
        <f>IF(ABS(F910-AA910)&lt;0.01,"ok","err")</f>
        <v>ok</v>
      </c>
    </row>
    <row r="911" spans="1:36" s="61" customFormat="1" hidden="1"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  <c r="AA911" s="81"/>
      <c r="AB911" s="94"/>
    </row>
    <row r="912" spans="1:36" s="61" customFormat="1" hidden="1">
      <c r="A912" s="61" t="s">
        <v>720</v>
      </c>
      <c r="F912" s="113">
        <f>(F900+F901)*$E$877</f>
        <v>0</v>
      </c>
      <c r="G912" s="113">
        <f>(G900+G901)*$E$877</f>
        <v>0</v>
      </c>
      <c r="H912" s="113">
        <f t="shared" ref="H912:Z912" si="195">(H900+H901)*$E$877</f>
        <v>0</v>
      </c>
      <c r="I912" s="113">
        <f t="shared" si="195"/>
        <v>0</v>
      </c>
      <c r="J912" s="113">
        <f t="shared" si="195"/>
        <v>0</v>
      </c>
      <c r="K912" s="113">
        <f t="shared" si="195"/>
        <v>0</v>
      </c>
      <c r="L912" s="113">
        <f t="shared" si="195"/>
        <v>0</v>
      </c>
      <c r="M912" s="113">
        <f t="shared" si="195"/>
        <v>0</v>
      </c>
      <c r="N912" s="113">
        <f t="shared" si="195"/>
        <v>0</v>
      </c>
      <c r="O912" s="113">
        <f t="shared" si="195"/>
        <v>0</v>
      </c>
      <c r="P912" s="113">
        <f t="shared" si="195"/>
        <v>0</v>
      </c>
      <c r="Q912" s="113">
        <f t="shared" si="195"/>
        <v>0</v>
      </c>
      <c r="R912" s="113">
        <f t="shared" si="195"/>
        <v>0</v>
      </c>
      <c r="S912" s="113">
        <f t="shared" si="195"/>
        <v>0</v>
      </c>
      <c r="T912" s="113">
        <f t="shared" si="195"/>
        <v>0</v>
      </c>
      <c r="U912" s="113">
        <f t="shared" si="195"/>
        <v>0</v>
      </c>
      <c r="V912" s="113">
        <f t="shared" si="195"/>
        <v>0</v>
      </c>
      <c r="W912" s="113">
        <f t="shared" si="195"/>
        <v>0</v>
      </c>
      <c r="X912" s="113">
        <f t="shared" si="195"/>
        <v>0</v>
      </c>
      <c r="Y912" s="113">
        <f t="shared" si="195"/>
        <v>0</v>
      </c>
      <c r="Z912" s="113">
        <f t="shared" si="195"/>
        <v>0</v>
      </c>
      <c r="AA912" s="81">
        <f>ROUND(SUM(G912:Z912),2)</f>
        <v>0</v>
      </c>
      <c r="AB912" s="94" t="str">
        <f>IF(ABS(F912-AA912)&lt;0.01,"ok","err")</f>
        <v>ok</v>
      </c>
    </row>
    <row r="913" spans="1:28" s="61" customFormat="1" hidden="1">
      <c r="A913" s="69"/>
      <c r="F913" s="80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81"/>
      <c r="AB913" s="94"/>
    </row>
    <row r="914" spans="1:28" s="61" customFormat="1" hidden="1">
      <c r="A914" s="61" t="s">
        <v>138</v>
      </c>
      <c r="F914" s="81">
        <f t="shared" ref="F914:Z914" si="196">SUM(F908:F913)</f>
        <v>905585926.0025624</v>
      </c>
      <c r="G914" s="81">
        <f>SUM(G908:G913)</f>
        <v>382416954.10034311</v>
      </c>
      <c r="H914" s="81">
        <f t="shared" si="196"/>
        <v>116123189.99877182</v>
      </c>
      <c r="I914" s="81">
        <f t="shared" si="196"/>
        <v>0</v>
      </c>
      <c r="J914" s="81">
        <f t="shared" si="196"/>
        <v>10520981.539942496</v>
      </c>
      <c r="K914" s="81">
        <f t="shared" si="196"/>
        <v>135750634.6820372</v>
      </c>
      <c r="L914" s="81">
        <f t="shared" si="196"/>
        <v>0</v>
      </c>
      <c r="M914" s="81">
        <f t="shared" si="196"/>
        <v>0</v>
      </c>
      <c r="N914" s="81">
        <f t="shared" si="196"/>
        <v>122677674.28723687</v>
      </c>
      <c r="O914" s="81">
        <f>SUM(O908:O913)</f>
        <v>67467139.673923925</v>
      </c>
      <c r="P914" s="81">
        <f t="shared" si="196"/>
        <v>44674177.680772334</v>
      </c>
      <c r="Q914" s="81">
        <f t="shared" si="196"/>
        <v>6414719.3449058253</v>
      </c>
      <c r="R914" s="81">
        <f t="shared" si="196"/>
        <v>3471110.1987515367</v>
      </c>
      <c r="S914" s="81">
        <f t="shared" si="196"/>
        <v>15597199.588590492</v>
      </c>
      <c r="T914" s="81">
        <f t="shared" si="196"/>
        <v>223084.11486121343</v>
      </c>
      <c r="U914" s="81">
        <f t="shared" si="196"/>
        <v>249060.79242544607</v>
      </c>
      <c r="V914" s="81">
        <f t="shared" si="196"/>
        <v>0</v>
      </c>
      <c r="W914" s="81">
        <f t="shared" si="196"/>
        <v>0</v>
      </c>
      <c r="X914" s="81">
        <f t="shared" si="196"/>
        <v>0</v>
      </c>
      <c r="Y914" s="81">
        <f t="shared" si="196"/>
        <v>0</v>
      </c>
      <c r="Z914" s="81">
        <f t="shared" si="196"/>
        <v>0</v>
      </c>
      <c r="AA914" s="81">
        <f>ROUND(SUM(G914:Z914),2)</f>
        <v>905585926</v>
      </c>
      <c r="AB914" s="94" t="str">
        <f>IF(ABS(F914-AA914)&lt;0.01,"ok","err")</f>
        <v>ok</v>
      </c>
    </row>
    <row r="915" spans="1:28" s="61" customFormat="1" hidden="1"/>
    <row r="916" spans="1:28" s="61" customFormat="1" hidden="1">
      <c r="G916" s="81"/>
      <c r="H916" s="81"/>
      <c r="I916" s="81"/>
    </row>
    <row r="917" spans="1:28" s="61" customFormat="1" ht="15" hidden="1">
      <c r="A917" s="66" t="s">
        <v>915</v>
      </c>
      <c r="F917" s="81">
        <f t="shared" ref="F917:Z917" si="197">F903-F914</f>
        <v>139066117.9974376</v>
      </c>
      <c r="G917" s="81">
        <f>G903-G914</f>
        <v>44317959.932618439</v>
      </c>
      <c r="H917" s="81">
        <f t="shared" si="197"/>
        <v>30296581.521688551</v>
      </c>
      <c r="I917" s="81">
        <f t="shared" si="197"/>
        <v>0</v>
      </c>
      <c r="J917" s="81">
        <f t="shared" si="197"/>
        <v>1814911.2310316637</v>
      </c>
      <c r="K917" s="81">
        <f t="shared" si="197"/>
        <v>30490466.47478348</v>
      </c>
      <c r="L917" s="81">
        <f t="shared" si="197"/>
        <v>0</v>
      </c>
      <c r="M917" s="81">
        <f t="shared" si="197"/>
        <v>0</v>
      </c>
      <c r="N917" s="81">
        <f t="shared" si="197"/>
        <v>14890855.653638631</v>
      </c>
      <c r="O917" s="81">
        <f>O903-O914</f>
        <v>11327756.227525085</v>
      </c>
      <c r="P917" s="81">
        <f t="shared" si="197"/>
        <v>2115025.548307322</v>
      </c>
      <c r="Q917" s="81">
        <f t="shared" si="197"/>
        <v>175476.6213446483</v>
      </c>
      <c r="R917" s="81">
        <f t="shared" si="197"/>
        <v>121749.53621441359</v>
      </c>
      <c r="S917" s="81">
        <f t="shared" si="197"/>
        <v>3452301.4152916931</v>
      </c>
      <c r="T917" s="81">
        <f t="shared" si="197"/>
        <v>18982.850074741582</v>
      </c>
      <c r="U917" s="81">
        <f t="shared" si="197"/>
        <v>44050.984919110226</v>
      </c>
      <c r="V917" s="81">
        <f t="shared" si="197"/>
        <v>0</v>
      </c>
      <c r="W917" s="81">
        <f t="shared" si="197"/>
        <v>0</v>
      </c>
      <c r="X917" s="81">
        <f t="shared" si="197"/>
        <v>0</v>
      </c>
      <c r="Y917" s="81">
        <f t="shared" si="197"/>
        <v>0</v>
      </c>
      <c r="Z917" s="81">
        <f t="shared" si="197"/>
        <v>0</v>
      </c>
      <c r="AA917" s="81">
        <f>ROUND(SUM(G917:Z917),2)</f>
        <v>139066118</v>
      </c>
      <c r="AB917" s="94" t="str">
        <f>IF(ABS(F917-AA917)&lt;0.01,"ok","err")</f>
        <v>ok</v>
      </c>
    </row>
    <row r="918" spans="1:28" s="61" customFormat="1" hidden="1"/>
    <row r="919" spans="1:28" s="61" customFormat="1" ht="15" hidden="1">
      <c r="A919" s="66" t="s">
        <v>1125</v>
      </c>
      <c r="F919" s="81">
        <f t="shared" ref="F919:Z919" si="198">F843</f>
        <v>2250031689.5289073</v>
      </c>
      <c r="G919" s="81">
        <f t="shared" si="198"/>
        <v>1144615926.8316531</v>
      </c>
      <c r="H919" s="81">
        <f t="shared" si="198"/>
        <v>251228398.05062819</v>
      </c>
      <c r="I919" s="81">
        <f t="shared" si="198"/>
        <v>0</v>
      </c>
      <c r="J919" s="81">
        <f t="shared" si="198"/>
        <v>20717603.658515487</v>
      </c>
      <c r="K919" s="81">
        <f t="shared" si="198"/>
        <v>264810730.26187834</v>
      </c>
      <c r="L919" s="81">
        <f t="shared" si="198"/>
        <v>0</v>
      </c>
      <c r="M919" s="81">
        <f t="shared" si="198"/>
        <v>0</v>
      </c>
      <c r="N919" s="81">
        <f t="shared" si="198"/>
        <v>237788270.22715643</v>
      </c>
      <c r="O919" s="81">
        <f t="shared" si="198"/>
        <v>132606108.94803558</v>
      </c>
      <c r="P919" s="81">
        <f t="shared" si="198"/>
        <v>93813805.637565002</v>
      </c>
      <c r="Q919" s="81">
        <f t="shared" si="198"/>
        <v>13752477.876791291</v>
      </c>
      <c r="R919" s="81">
        <f t="shared" si="198"/>
        <v>8187999.9200714184</v>
      </c>
      <c r="S919" s="81">
        <f t="shared" si="198"/>
        <v>81459849.542550325</v>
      </c>
      <c r="T919" s="81">
        <f t="shared" si="198"/>
        <v>510391.75735058077</v>
      </c>
      <c r="U919" s="81">
        <f t="shared" si="198"/>
        <v>540126.81671174383</v>
      </c>
      <c r="V919" s="81">
        <f t="shared" si="198"/>
        <v>0</v>
      </c>
      <c r="W919" s="81">
        <f t="shared" si="198"/>
        <v>0</v>
      </c>
      <c r="X919" s="81">
        <f t="shared" si="198"/>
        <v>0</v>
      </c>
      <c r="Y919" s="81">
        <f t="shared" si="198"/>
        <v>0</v>
      </c>
      <c r="Z919" s="81">
        <f t="shared" si="198"/>
        <v>0</v>
      </c>
      <c r="AA919" s="81">
        <f>ROUND(SUM(G919:Z919),2)</f>
        <v>2250031689.5300002</v>
      </c>
      <c r="AB919" s="94" t="str">
        <f>IF(ABS(F919-AA919)&lt;0.01,"ok","err")</f>
        <v>ok</v>
      </c>
    </row>
    <row r="920" spans="1:28" s="61" customFormat="1" ht="15" hidden="1" thickBot="1"/>
    <row r="921" spans="1:28" s="61" customFormat="1" ht="15.75" hidden="1" thickBot="1">
      <c r="A921" s="328" t="s">
        <v>1143</v>
      </c>
      <c r="B921" s="154"/>
      <c r="C921" s="154"/>
      <c r="D921" s="154"/>
      <c r="E921" s="154"/>
      <c r="F921" s="155">
        <f t="shared" ref="F921:P921" si="199">F917/F919</f>
        <v>6.1806293060056451E-2</v>
      </c>
      <c r="G921" s="155">
        <f t="shared" si="199"/>
        <v>3.8718629449174702E-2</v>
      </c>
      <c r="H921" s="155">
        <f t="shared" si="199"/>
        <v>0.12059377744224245</v>
      </c>
      <c r="I921" s="155" t="e">
        <f t="shared" si="199"/>
        <v>#DIV/0!</v>
      </c>
      <c r="J921" s="155">
        <f t="shared" si="199"/>
        <v>8.7602372404961368E-2</v>
      </c>
      <c r="K921" s="155">
        <f t="shared" si="199"/>
        <v>0.11514060040025814</v>
      </c>
      <c r="L921" s="155" t="e">
        <f t="shared" si="199"/>
        <v>#DIV/0!</v>
      </c>
      <c r="M921" s="155" t="e">
        <f t="shared" si="199"/>
        <v>#DIV/0!</v>
      </c>
      <c r="N921" s="155">
        <f t="shared" si="199"/>
        <v>6.262233052712636E-2</v>
      </c>
      <c r="O921" s="155">
        <f>O917/O919</f>
        <v>8.5424090318222803E-2</v>
      </c>
      <c r="P921" s="155">
        <f t="shared" si="199"/>
        <v>2.2544928584161621E-2</v>
      </c>
      <c r="Q921" s="155">
        <f>Q917/Q919</f>
        <v>1.2759636693601448E-2</v>
      </c>
      <c r="R921" s="155">
        <f t="shared" ref="R921:Z921" si="200">R917/R919</f>
        <v>1.4869264460538935E-2</v>
      </c>
      <c r="S921" s="155">
        <f t="shared" si="200"/>
        <v>4.2380405005393397E-2</v>
      </c>
      <c r="T921" s="155">
        <f t="shared" si="200"/>
        <v>3.7192705017966295E-2</v>
      </c>
      <c r="U921" s="155">
        <f t="shared" si="200"/>
        <v>8.1556744742447146E-2</v>
      </c>
      <c r="V921" s="155" t="e">
        <f t="shared" si="200"/>
        <v>#DIV/0!</v>
      </c>
      <c r="W921" s="155" t="e">
        <f t="shared" si="200"/>
        <v>#DIV/0!</v>
      </c>
      <c r="X921" s="155" t="e">
        <f t="shared" si="200"/>
        <v>#DIV/0!</v>
      </c>
      <c r="Y921" s="155" t="e">
        <f t="shared" si="200"/>
        <v>#DIV/0!</v>
      </c>
      <c r="Z921" s="155" t="e">
        <f t="shared" si="200"/>
        <v>#DIV/0!</v>
      </c>
      <c r="AA921" s="143"/>
      <c r="AB921" s="143"/>
    </row>
    <row r="922" spans="1:28" s="61" customFormat="1" hidden="1"/>
    <row r="923" spans="1:28" s="61" customFormat="1" hidden="1"/>
    <row r="924" spans="1:28" s="61" customFormat="1" ht="15" hidden="1">
      <c r="A924" s="66" t="s">
        <v>1349</v>
      </c>
    </row>
    <row r="925" spans="1:28" s="61" customFormat="1" hidden="1"/>
    <row r="926" spans="1:28" s="61" customFormat="1" ht="15" hidden="1">
      <c r="A926" s="66" t="s">
        <v>1135</v>
      </c>
    </row>
    <row r="927" spans="1:28" s="61" customFormat="1" hidden="1"/>
    <row r="928" spans="1:28" s="61" customFormat="1" hidden="1">
      <c r="A928" s="112" t="s">
        <v>1353</v>
      </c>
      <c r="F928" s="81">
        <f>F903</f>
        <v>1044652044</v>
      </c>
      <c r="G928" s="81">
        <f t="shared" ref="G928:Z928" si="201">G903</f>
        <v>426734914.03296155</v>
      </c>
      <c r="H928" s="81">
        <f t="shared" si="201"/>
        <v>146419771.52046037</v>
      </c>
      <c r="I928" s="81">
        <f t="shared" si="201"/>
        <v>0</v>
      </c>
      <c r="J928" s="81">
        <f t="shared" si="201"/>
        <v>12335892.770974159</v>
      </c>
      <c r="K928" s="81">
        <f t="shared" si="201"/>
        <v>166241101.15682068</v>
      </c>
      <c r="L928" s="81">
        <f t="shared" si="201"/>
        <v>0</v>
      </c>
      <c r="M928" s="81">
        <f t="shared" si="201"/>
        <v>0</v>
      </c>
      <c r="N928" s="81">
        <f t="shared" si="201"/>
        <v>137568529.9408755</v>
      </c>
      <c r="O928" s="81">
        <f t="shared" si="201"/>
        <v>78794895.90144901</v>
      </c>
      <c r="P928" s="81">
        <f t="shared" si="201"/>
        <v>46789203.229079656</v>
      </c>
      <c r="Q928" s="81">
        <f t="shared" si="201"/>
        <v>6590195.9662504736</v>
      </c>
      <c r="R928" s="81">
        <f t="shared" si="201"/>
        <v>3592859.7349659503</v>
      </c>
      <c r="S928" s="81">
        <f t="shared" si="201"/>
        <v>19049501.003882185</v>
      </c>
      <c r="T928" s="81">
        <f t="shared" si="201"/>
        <v>242066.96493595501</v>
      </c>
      <c r="U928" s="81">
        <f t="shared" si="201"/>
        <v>293111.77734455629</v>
      </c>
      <c r="V928" s="81">
        <f t="shared" si="201"/>
        <v>0</v>
      </c>
      <c r="W928" s="81">
        <f t="shared" si="201"/>
        <v>0</v>
      </c>
      <c r="X928" s="81">
        <f t="shared" si="201"/>
        <v>0</v>
      </c>
      <c r="Y928" s="81">
        <f t="shared" si="201"/>
        <v>0</v>
      </c>
      <c r="Z928" s="81">
        <f t="shared" si="201"/>
        <v>0</v>
      </c>
      <c r="AA928" s="81">
        <f>ROUND(SUM(G928:Z928),2)</f>
        <v>1044652044</v>
      </c>
      <c r="AB928" s="94" t="str">
        <f>IF(ABS(F928-AA928)&lt;0.01,"ok","err")</f>
        <v>ok</v>
      </c>
    </row>
    <row r="929" spans="1:28" s="61" customFormat="1" hidden="1"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  <c r="AB929" s="94"/>
    </row>
    <row r="930" spans="1:28" s="61" customFormat="1" hidden="1">
      <c r="A930" s="61" t="s">
        <v>136</v>
      </c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  <c r="AB930" s="94"/>
    </row>
    <row r="931" spans="1:28" s="61" customFormat="1" hidden="1">
      <c r="A931" s="61" t="s">
        <v>921</v>
      </c>
      <c r="F931" s="77">
        <f>($F$921*F919-F917)/(1-$E$943)-SUM(F901:F902)</f>
        <v>0</v>
      </c>
      <c r="G931" s="273">
        <f>($F$921*G919-G917)/(1-$E$943)-SUM(G901:G902)</f>
        <v>42159772.22984194</v>
      </c>
      <c r="H931" s="273">
        <f t="shared" ref="H931:Z931" si="202">($F$921*H919-H917)/(1-$E$943)-SUM(H901:H902)</f>
        <v>-23561996.690910555</v>
      </c>
      <c r="I931" s="273">
        <f t="shared" si="202"/>
        <v>0</v>
      </c>
      <c r="J931" s="273">
        <f t="shared" si="202"/>
        <v>-852612.52804219979</v>
      </c>
      <c r="K931" s="273">
        <f t="shared" si="202"/>
        <v>-22532050.88591297</v>
      </c>
      <c r="L931" s="273">
        <f t="shared" si="202"/>
        <v>0</v>
      </c>
      <c r="M931" s="273">
        <f t="shared" si="202"/>
        <v>0</v>
      </c>
      <c r="N931" s="273">
        <f t="shared" si="202"/>
        <v>-309570.10323490377</v>
      </c>
      <c r="O931" s="273">
        <f t="shared" si="202"/>
        <v>-4996448.4054592419</v>
      </c>
      <c r="P931" s="273">
        <f t="shared" si="202"/>
        <v>5876119.6167270672</v>
      </c>
      <c r="Q931" s="273">
        <f t="shared" si="202"/>
        <v>1076090.6204400759</v>
      </c>
      <c r="R931" s="273">
        <f t="shared" si="202"/>
        <v>613129.06995477737</v>
      </c>
      <c r="S931" s="273">
        <f t="shared" si="202"/>
        <v>2524544.151890574</v>
      </c>
      <c r="T931" s="273">
        <f t="shared" si="202"/>
        <v>20041.815729861577</v>
      </c>
      <c r="U931" s="273">
        <f t="shared" si="202"/>
        <v>-17018.891024695371</v>
      </c>
      <c r="V931" s="273">
        <f t="shared" si="202"/>
        <v>0</v>
      </c>
      <c r="W931" s="273">
        <f t="shared" si="202"/>
        <v>0</v>
      </c>
      <c r="X931" s="273">
        <f t="shared" si="202"/>
        <v>0</v>
      </c>
      <c r="Y931" s="273">
        <f t="shared" si="202"/>
        <v>0</v>
      </c>
      <c r="Z931" s="273">
        <f t="shared" si="202"/>
        <v>0</v>
      </c>
      <c r="AA931" s="81">
        <f>SUM(G931:Z931)</f>
        <v>-2.7117857825942338E-7</v>
      </c>
      <c r="AB931" s="94" t="str">
        <f>IF(ABS(F931-AA931)&lt;0.01,"ok","err")</f>
        <v>ok</v>
      </c>
    </row>
    <row r="932" spans="1:28" s="61" customFormat="1" hidden="1">
      <c r="A932" s="61" t="s">
        <v>917</v>
      </c>
      <c r="E932" s="61" t="s">
        <v>183</v>
      </c>
      <c r="F932" s="77">
        <f>F901</f>
        <v>0</v>
      </c>
      <c r="G932" s="77">
        <f>G901</f>
        <v>0</v>
      </c>
      <c r="H932" s="77">
        <f t="shared" ref="H932:U932" si="203">H901</f>
        <v>0</v>
      </c>
      <c r="I932" s="77">
        <f t="shared" si="203"/>
        <v>0</v>
      </c>
      <c r="J932" s="77">
        <f t="shared" si="203"/>
        <v>0</v>
      </c>
      <c r="K932" s="77">
        <f t="shared" si="203"/>
        <v>0</v>
      </c>
      <c r="L932" s="77">
        <f t="shared" si="203"/>
        <v>0</v>
      </c>
      <c r="M932" s="77">
        <f t="shared" si="203"/>
        <v>0</v>
      </c>
      <c r="N932" s="77">
        <f t="shared" si="203"/>
        <v>0</v>
      </c>
      <c r="O932" s="77">
        <f>O901</f>
        <v>0</v>
      </c>
      <c r="P932" s="77">
        <f t="shared" si="203"/>
        <v>0</v>
      </c>
      <c r="Q932" s="77">
        <f t="shared" si="203"/>
        <v>0</v>
      </c>
      <c r="R932" s="77">
        <f t="shared" si="203"/>
        <v>0</v>
      </c>
      <c r="S932" s="77">
        <f t="shared" si="203"/>
        <v>0</v>
      </c>
      <c r="T932" s="77">
        <f t="shared" si="203"/>
        <v>0</v>
      </c>
      <c r="U932" s="77">
        <f t="shared" si="203"/>
        <v>0</v>
      </c>
      <c r="V932" s="77">
        <f>IF(VLOOKUP($E932,$D$6:$AN$1139,3,)=0,0,(VLOOKUP($E932,$D$6:$AN$1139,V$2,)/VLOOKUP($E932,$D$6:$AN$1139,3,))*$F932)</f>
        <v>0</v>
      </c>
      <c r="W932" s="77">
        <f>IF(VLOOKUP($E932,$D$6:$AN$1139,3,)=0,0,(VLOOKUP($E932,$D$6:$AN$1139,W$2,)/VLOOKUP($E932,$D$6:$AN$1139,3,))*$F932)</f>
        <v>0</v>
      </c>
      <c r="X932" s="80">
        <f>IF(VLOOKUP($E932,$D$6:$AN$1139,3,)=0,0,(VLOOKUP($E932,$D$6:$AN$1139,X$2,)/VLOOKUP($E932,$D$6:$AN$1139,3,))*$F932)</f>
        <v>0</v>
      </c>
      <c r="Y932" s="80">
        <f>IF(VLOOKUP($E932,$D$6:$AN$1139,3,)=0,0,(VLOOKUP($E932,$D$6:$AN$1139,Y$2,)/VLOOKUP($E932,$D$6:$AN$1139,3,))*$F932)</f>
        <v>0</v>
      </c>
      <c r="Z932" s="80">
        <f>IF(VLOOKUP($E932,$D$6:$AN$1139,3,)=0,0,(VLOOKUP($E932,$D$6:$AN$1139,Z$2,)/VLOOKUP($E932,$D$6:$AN$1139,3,))*$F932)</f>
        <v>0</v>
      </c>
      <c r="AA932" s="81">
        <f>SUM(G932:Z932)</f>
        <v>0</v>
      </c>
      <c r="AB932" s="94" t="str">
        <f>IF(ABS(F932-AA932)&lt;0.01,"ok","err")</f>
        <v>ok</v>
      </c>
    </row>
    <row r="933" spans="1:28" s="61" customFormat="1" hidden="1"/>
    <row r="934" spans="1:28" s="61" customFormat="1" hidden="1">
      <c r="A934" s="61" t="s">
        <v>137</v>
      </c>
      <c r="F934" s="81">
        <f>SUM(F928:F932)</f>
        <v>1044652044</v>
      </c>
      <c r="G934" s="81">
        <f t="shared" ref="G934:P934" si="204">SUM(G928:G932)</f>
        <v>468894686.26280349</v>
      </c>
      <c r="H934" s="81">
        <f t="shared" si="204"/>
        <v>122857774.82954982</v>
      </c>
      <c r="I934" s="81">
        <f t="shared" si="204"/>
        <v>0</v>
      </c>
      <c r="J934" s="81">
        <f t="shared" si="204"/>
        <v>11483280.24293196</v>
      </c>
      <c r="K934" s="81">
        <f t="shared" si="204"/>
        <v>143709050.2709077</v>
      </c>
      <c r="L934" s="81">
        <f t="shared" si="204"/>
        <v>0</v>
      </c>
      <c r="M934" s="81">
        <f t="shared" si="204"/>
        <v>0</v>
      </c>
      <c r="N934" s="81">
        <f t="shared" si="204"/>
        <v>137258959.83764058</v>
      </c>
      <c r="O934" s="81">
        <f>SUM(O928:O932)</f>
        <v>73798447.49598977</v>
      </c>
      <c r="P934" s="81">
        <f t="shared" si="204"/>
        <v>52665322.845806725</v>
      </c>
      <c r="Q934" s="81">
        <f>SUM(Q928:Q932)</f>
        <v>7666286.5866905497</v>
      </c>
      <c r="R934" s="81">
        <f t="shared" ref="R934:Z934" si="205">SUM(R928:R932)</f>
        <v>4205988.8049207274</v>
      </c>
      <c r="S934" s="81">
        <f t="shared" si="205"/>
        <v>21574045.155772761</v>
      </c>
      <c r="T934" s="81">
        <f t="shared" si="205"/>
        <v>262108.78066581659</v>
      </c>
      <c r="U934" s="81">
        <f t="shared" si="205"/>
        <v>276092.88631986093</v>
      </c>
      <c r="V934" s="81">
        <f t="shared" si="205"/>
        <v>0</v>
      </c>
      <c r="W934" s="81">
        <f t="shared" si="205"/>
        <v>0</v>
      </c>
      <c r="X934" s="81">
        <f t="shared" si="205"/>
        <v>0</v>
      </c>
      <c r="Y934" s="81">
        <f t="shared" si="205"/>
        <v>0</v>
      </c>
      <c r="Z934" s="81">
        <f t="shared" si="205"/>
        <v>0</v>
      </c>
      <c r="AA934" s="81">
        <f>ROUND(SUM(G934:Z934),2)</f>
        <v>1044652044</v>
      </c>
      <c r="AB934" s="94" t="str">
        <f>IF(ABS(F934-AA934)&lt;0.01,"ok","err")</f>
        <v>ok</v>
      </c>
    </row>
    <row r="935" spans="1:28" s="61" customFormat="1" hidden="1"/>
    <row r="936" spans="1:28" s="61" customFormat="1" hidden="1"/>
    <row r="937" spans="1:28" s="61" customFormat="1" ht="15" hidden="1">
      <c r="A937" s="66" t="s">
        <v>1139</v>
      </c>
    </row>
    <row r="938" spans="1:28" s="61" customFormat="1" hidden="1"/>
    <row r="939" spans="1:28" s="61" customFormat="1" hidden="1">
      <c r="A939" s="61" t="s">
        <v>1142</v>
      </c>
      <c r="F939" s="81">
        <f>F908+F912</f>
        <v>902784323.01420605</v>
      </c>
      <c r="G939" s="81">
        <f t="shared" ref="G939:Z939" si="206">G908+G912</f>
        <v>381586153.12007517</v>
      </c>
      <c r="H939" s="81">
        <f t="shared" si="206"/>
        <v>115480474.86628164</v>
      </c>
      <c r="I939" s="81">
        <f t="shared" si="206"/>
        <v>0</v>
      </c>
      <c r="J939" s="81">
        <f t="shared" si="206"/>
        <v>10483176.247722883</v>
      </c>
      <c r="K939" s="81">
        <f t="shared" si="206"/>
        <v>135103764.07978106</v>
      </c>
      <c r="L939" s="81">
        <f t="shared" si="206"/>
        <v>0</v>
      </c>
      <c r="M939" s="81">
        <f t="shared" si="206"/>
        <v>0</v>
      </c>
      <c r="N939" s="81">
        <f t="shared" si="206"/>
        <v>122378466.48907059</v>
      </c>
      <c r="O939" s="81">
        <f t="shared" si="206"/>
        <v>67232754.40633522</v>
      </c>
      <c r="P939" s="81">
        <f t="shared" si="206"/>
        <v>44639194.874700733</v>
      </c>
      <c r="Q939" s="81">
        <f t="shared" si="206"/>
        <v>6409491.1660455614</v>
      </c>
      <c r="R939" s="81">
        <f t="shared" si="206"/>
        <v>3469499.8380572004</v>
      </c>
      <c r="S939" s="81">
        <f t="shared" si="206"/>
        <v>15530344.354271222</v>
      </c>
      <c r="T939" s="81">
        <f t="shared" si="206"/>
        <v>222790.93190725404</v>
      </c>
      <c r="U939" s="81">
        <f t="shared" si="206"/>
        <v>248212.63995740641</v>
      </c>
      <c r="V939" s="81">
        <f t="shared" si="206"/>
        <v>0</v>
      </c>
      <c r="W939" s="81">
        <f t="shared" si="206"/>
        <v>0</v>
      </c>
      <c r="X939" s="81">
        <f t="shared" si="206"/>
        <v>0</v>
      </c>
      <c r="Y939" s="81">
        <f t="shared" si="206"/>
        <v>0</v>
      </c>
      <c r="Z939" s="81">
        <f t="shared" si="206"/>
        <v>0</v>
      </c>
      <c r="AA939" s="81">
        <f>ROUND(SUM(G939:Z939),2)</f>
        <v>902784323.00999999</v>
      </c>
      <c r="AB939" s="94" t="str">
        <f>IF(ABS(F939-AA939)&lt;0.01,"ok","err")</f>
        <v>ok</v>
      </c>
    </row>
    <row r="940" spans="1:28" s="61" customFormat="1" hidden="1"/>
    <row r="941" spans="1:28" s="61" customFormat="1" hidden="1">
      <c r="A941" s="61" t="s">
        <v>719</v>
      </c>
      <c r="F941" s="113">
        <f>F910</f>
        <v>2801602.9883563295</v>
      </c>
      <c r="G941" s="113">
        <f t="shared" ref="G941:Z941" si="207">G910</f>
        <v>830800.98026795452</v>
      </c>
      <c r="H941" s="113">
        <f t="shared" si="207"/>
        <v>642715.13249017019</v>
      </c>
      <c r="I941" s="113">
        <f t="shared" si="207"/>
        <v>0</v>
      </c>
      <c r="J941" s="113">
        <f t="shared" si="207"/>
        <v>37805.292219612733</v>
      </c>
      <c r="K941" s="113">
        <f t="shared" si="207"/>
        <v>646870.60225614568</v>
      </c>
      <c r="L941" s="113">
        <f t="shared" si="207"/>
        <v>0</v>
      </c>
      <c r="M941" s="113">
        <f t="shared" si="207"/>
        <v>0</v>
      </c>
      <c r="N941" s="113">
        <f t="shared" si="207"/>
        <v>299207.79816627898</v>
      </c>
      <c r="O941" s="113">
        <f t="shared" si="207"/>
        <v>234385.26758869799</v>
      </c>
      <c r="P941" s="113">
        <f t="shared" si="207"/>
        <v>34982.806071605351</v>
      </c>
      <c r="Q941" s="113">
        <f t="shared" si="207"/>
        <v>5228.1788602634861</v>
      </c>
      <c r="R941" s="113">
        <f t="shared" si="207"/>
        <v>1610.3606943362724</v>
      </c>
      <c r="S941" s="113">
        <f t="shared" si="207"/>
        <v>66855.234319269279</v>
      </c>
      <c r="T941" s="113">
        <f t="shared" si="207"/>
        <v>293.18295395940186</v>
      </c>
      <c r="U941" s="113">
        <f t="shared" si="207"/>
        <v>848.15246803964453</v>
      </c>
      <c r="V941" s="113">
        <f t="shared" si="207"/>
        <v>0</v>
      </c>
      <c r="W941" s="113">
        <f t="shared" si="207"/>
        <v>0</v>
      </c>
      <c r="X941" s="113">
        <f t="shared" si="207"/>
        <v>0</v>
      </c>
      <c r="Y941" s="113">
        <f t="shared" si="207"/>
        <v>0</v>
      </c>
      <c r="Z941" s="113">
        <f t="shared" si="207"/>
        <v>0</v>
      </c>
      <c r="AA941" s="81">
        <f>ROUND(SUM(G941:Z941),2)</f>
        <v>2801602.99</v>
      </c>
      <c r="AB941" s="94" t="str">
        <f>IF(ABS(F941-AA941)&lt;0.01,"ok","err")</f>
        <v>ok</v>
      </c>
    </row>
    <row r="942" spans="1:28" s="61" customFormat="1" hidden="1"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81"/>
      <c r="AB942" s="94"/>
    </row>
    <row r="943" spans="1:28" s="61" customFormat="1" hidden="1">
      <c r="A943" s="61" t="s">
        <v>720</v>
      </c>
      <c r="E943" s="61">
        <f>E877</f>
        <v>0.37318192</v>
      </c>
      <c r="F943" s="113">
        <f>(F931+F932)*$E$943</f>
        <v>0</v>
      </c>
      <c r="G943" s="113">
        <f>(G931+G932)*$E$943</f>
        <v>15733264.747495096</v>
      </c>
      <c r="H943" s="113">
        <f t="shared" ref="H943:Y943" si="208">(H931+H932)*$E$943</f>
        <v>-8792911.1641476471</v>
      </c>
      <c r="I943" s="113">
        <f t="shared" si="208"/>
        <v>0</v>
      </c>
      <c r="J943" s="113">
        <f t="shared" si="208"/>
        <v>-318179.58023084194</v>
      </c>
      <c r="K943" s="113">
        <f t="shared" si="208"/>
        <v>-8408554.0111427028</v>
      </c>
      <c r="L943" s="113">
        <f t="shared" si="208"/>
        <v>0</v>
      </c>
      <c r="M943" s="113">
        <f t="shared" si="208"/>
        <v>0</v>
      </c>
      <c r="N943" s="113">
        <f t="shared" si="208"/>
        <v>-115525.9654997996</v>
      </c>
      <c r="O943" s="113">
        <f t="shared" si="208"/>
        <v>-1864584.2091302185</v>
      </c>
      <c r="P943" s="113">
        <f t="shared" si="208"/>
        <v>2192861.600719871</v>
      </c>
      <c r="Q943" s="113">
        <f t="shared" si="208"/>
        <v>401577.56382981874</v>
      </c>
      <c r="R943" s="113">
        <f t="shared" si="208"/>
        <v>228808.68353353813</v>
      </c>
      <c r="S943" s="113">
        <f t="shared" si="208"/>
        <v>942114.233727296</v>
      </c>
      <c r="T943" s="113">
        <f t="shared" si="208"/>
        <v>7479.2432743559448</v>
      </c>
      <c r="U943" s="113">
        <f t="shared" si="208"/>
        <v>-6351.1424288665858</v>
      </c>
      <c r="V943" s="113">
        <f t="shared" si="208"/>
        <v>0</v>
      </c>
      <c r="W943" s="113">
        <f t="shared" si="208"/>
        <v>0</v>
      </c>
      <c r="X943" s="113">
        <f t="shared" si="208"/>
        <v>0</v>
      </c>
      <c r="Y943" s="113">
        <f t="shared" si="208"/>
        <v>0</v>
      </c>
      <c r="Z943" s="113">
        <f>(Z931+Z932)*$E$943</f>
        <v>0</v>
      </c>
      <c r="AA943" s="81">
        <f>ROUND(SUM(G943:Z943),2)</f>
        <v>0</v>
      </c>
      <c r="AB943" s="94" t="str">
        <f>IF(ABS(F943-AA943)&lt;0.01,"ok","err")</f>
        <v>ok</v>
      </c>
    </row>
    <row r="944" spans="1:28" s="61" customFormat="1" hidden="1">
      <c r="A944" s="69"/>
      <c r="F944" s="80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81"/>
      <c r="AB944" s="94"/>
    </row>
    <row r="945" spans="1:28" s="61" customFormat="1" hidden="1">
      <c r="A945" s="61" t="s">
        <v>138</v>
      </c>
      <c r="F945" s="81">
        <f t="shared" ref="F945:Z945" si="209">SUM(F939:F944)</f>
        <v>905585926.0025624</v>
      </c>
      <c r="G945" s="81">
        <f t="shared" si="209"/>
        <v>398150218.84783822</v>
      </c>
      <c r="H945" s="81">
        <f t="shared" si="209"/>
        <v>107330278.83462417</v>
      </c>
      <c r="I945" s="81">
        <f t="shared" si="209"/>
        <v>0</v>
      </c>
      <c r="J945" s="81">
        <f t="shared" si="209"/>
        <v>10202801.959711654</v>
      </c>
      <c r="K945" s="81">
        <f t="shared" si="209"/>
        <v>127342080.6708945</v>
      </c>
      <c r="L945" s="81">
        <f t="shared" si="209"/>
        <v>0</v>
      </c>
      <c r="M945" s="81">
        <f t="shared" si="209"/>
        <v>0</v>
      </c>
      <c r="N945" s="81">
        <f t="shared" si="209"/>
        <v>122562148.32173707</v>
      </c>
      <c r="O945" s="81">
        <f>SUM(O939:O944)</f>
        <v>65602555.464793704</v>
      </c>
      <c r="P945" s="81">
        <f t="shared" si="209"/>
        <v>46867039.281492203</v>
      </c>
      <c r="Q945" s="81">
        <f t="shared" si="209"/>
        <v>6816296.9087356441</v>
      </c>
      <c r="R945" s="81">
        <f t="shared" si="209"/>
        <v>3699918.8822850748</v>
      </c>
      <c r="S945" s="81">
        <f t="shared" si="209"/>
        <v>16539313.822317788</v>
      </c>
      <c r="T945" s="81">
        <f t="shared" si="209"/>
        <v>230563.35813556938</v>
      </c>
      <c r="U945" s="81">
        <f t="shared" si="209"/>
        <v>242709.64999657948</v>
      </c>
      <c r="V945" s="81">
        <f t="shared" si="209"/>
        <v>0</v>
      </c>
      <c r="W945" s="81">
        <f t="shared" si="209"/>
        <v>0</v>
      </c>
      <c r="X945" s="81">
        <f t="shared" si="209"/>
        <v>0</v>
      </c>
      <c r="Y945" s="81">
        <f t="shared" si="209"/>
        <v>0</v>
      </c>
      <c r="Z945" s="81">
        <f t="shared" si="209"/>
        <v>0</v>
      </c>
      <c r="AA945" s="81">
        <f>ROUND(SUM(G945:Z945),2)</f>
        <v>905585926</v>
      </c>
      <c r="AB945" s="94" t="str">
        <f>IF(ABS(F945-AA945)&lt;0.01,"ok","err")</f>
        <v>ok</v>
      </c>
    </row>
    <row r="946" spans="1:28" s="61" customFormat="1" hidden="1"/>
    <row r="947" spans="1:28" s="61" customFormat="1" hidden="1"/>
    <row r="948" spans="1:28" s="61" customFormat="1" ht="15" hidden="1">
      <c r="A948" s="66" t="s">
        <v>915</v>
      </c>
      <c r="F948" s="81">
        <f t="shared" ref="F948:Z948" si="210">F934-F945</f>
        <v>139066117.9974376</v>
      </c>
      <c r="G948" s="81">
        <f t="shared" si="210"/>
        <v>70744467.414965272</v>
      </c>
      <c r="H948" s="81">
        <f t="shared" si="210"/>
        <v>15527495.994925648</v>
      </c>
      <c r="I948" s="81">
        <f t="shared" si="210"/>
        <v>0</v>
      </c>
      <c r="J948" s="81">
        <f t="shared" si="210"/>
        <v>1280478.283220306</v>
      </c>
      <c r="K948" s="81">
        <f t="shared" si="210"/>
        <v>16366969.600013196</v>
      </c>
      <c r="L948" s="81">
        <f t="shared" si="210"/>
        <v>0</v>
      </c>
      <c r="M948" s="81">
        <f t="shared" si="210"/>
        <v>0</v>
      </c>
      <c r="N948" s="81">
        <f t="shared" si="210"/>
        <v>14696811.515903518</v>
      </c>
      <c r="O948" s="81">
        <f>O934-O945</f>
        <v>8195892.0311960652</v>
      </c>
      <c r="P948" s="81">
        <f t="shared" si="210"/>
        <v>5798283.5643145218</v>
      </c>
      <c r="Q948" s="81">
        <f t="shared" si="210"/>
        <v>849989.67795490567</v>
      </c>
      <c r="R948" s="81">
        <f t="shared" si="210"/>
        <v>506069.92263565259</v>
      </c>
      <c r="S948" s="81">
        <f t="shared" si="210"/>
        <v>5034731.3334549721</v>
      </c>
      <c r="T948" s="81">
        <f t="shared" si="210"/>
        <v>31545.422530247219</v>
      </c>
      <c r="U948" s="81">
        <f t="shared" si="210"/>
        <v>33383.236323281453</v>
      </c>
      <c r="V948" s="81">
        <f t="shared" si="210"/>
        <v>0</v>
      </c>
      <c r="W948" s="81">
        <f t="shared" si="210"/>
        <v>0</v>
      </c>
      <c r="X948" s="81">
        <f t="shared" si="210"/>
        <v>0</v>
      </c>
      <c r="Y948" s="81">
        <f t="shared" si="210"/>
        <v>0</v>
      </c>
      <c r="Z948" s="81">
        <f t="shared" si="210"/>
        <v>0</v>
      </c>
      <c r="AA948" s="81">
        <f>ROUND(SUM(G948:Z948),2)</f>
        <v>139066118</v>
      </c>
      <c r="AB948" s="94" t="str">
        <f>IF(ABS(F948-AA948)&lt;0.01,"ok","err")</f>
        <v>ok</v>
      </c>
    </row>
    <row r="949" spans="1:28" s="61" customFormat="1" hidden="1"/>
    <row r="950" spans="1:28" s="61" customFormat="1" ht="15" hidden="1">
      <c r="A950" s="66" t="s">
        <v>1125</v>
      </c>
      <c r="F950" s="81">
        <f>F919</f>
        <v>2250031689.5289073</v>
      </c>
      <c r="G950" s="81">
        <f t="shared" ref="G950:W950" si="211">G919</f>
        <v>1144615926.8316531</v>
      </c>
      <c r="H950" s="81">
        <f t="shared" si="211"/>
        <v>251228398.05062819</v>
      </c>
      <c r="I950" s="81">
        <f t="shared" si="211"/>
        <v>0</v>
      </c>
      <c r="J950" s="81">
        <f t="shared" si="211"/>
        <v>20717603.658515487</v>
      </c>
      <c r="K950" s="81">
        <f t="shared" si="211"/>
        <v>264810730.26187834</v>
      </c>
      <c r="L950" s="81">
        <f t="shared" si="211"/>
        <v>0</v>
      </c>
      <c r="M950" s="81">
        <f t="shared" si="211"/>
        <v>0</v>
      </c>
      <c r="N950" s="81">
        <f t="shared" si="211"/>
        <v>237788270.22715643</v>
      </c>
      <c r="O950" s="81">
        <f>O919</f>
        <v>132606108.94803558</v>
      </c>
      <c r="P950" s="81">
        <f t="shared" si="211"/>
        <v>93813805.637565002</v>
      </c>
      <c r="Q950" s="81">
        <f t="shared" si="211"/>
        <v>13752477.876791291</v>
      </c>
      <c r="R950" s="81">
        <f t="shared" si="211"/>
        <v>8187999.9200714184</v>
      </c>
      <c r="S950" s="81">
        <f t="shared" si="211"/>
        <v>81459849.542550325</v>
      </c>
      <c r="T950" s="81">
        <f t="shared" si="211"/>
        <v>510391.75735058077</v>
      </c>
      <c r="U950" s="81">
        <f t="shared" si="211"/>
        <v>540126.81671174383</v>
      </c>
      <c r="V950" s="81">
        <f t="shared" si="211"/>
        <v>0</v>
      </c>
      <c r="W950" s="81">
        <f t="shared" si="211"/>
        <v>0</v>
      </c>
      <c r="X950" s="81">
        <f>X797</f>
        <v>0</v>
      </c>
      <c r="Y950" s="81">
        <f>Y797</f>
        <v>0</v>
      </c>
      <c r="Z950" s="81">
        <f>Z797</f>
        <v>0</v>
      </c>
      <c r="AA950" s="81">
        <f>ROUND(SUM(G950:Z950),2)</f>
        <v>2250031689.5300002</v>
      </c>
      <c r="AB950" s="94" t="str">
        <f>IF(ABS(F950-AA950)&lt;0.01,"ok","err")</f>
        <v>ok</v>
      </c>
    </row>
    <row r="951" spans="1:28" s="61" customFormat="1" ht="15" hidden="1" thickBot="1"/>
    <row r="952" spans="1:28" s="61" customFormat="1" ht="15.75" hidden="1" thickBot="1">
      <c r="A952" s="328" t="s">
        <v>1143</v>
      </c>
      <c r="B952" s="154"/>
      <c r="C952" s="154"/>
      <c r="D952" s="154"/>
      <c r="E952" s="154"/>
      <c r="F952" s="155">
        <f t="shared" ref="F952:P952" si="212">F948/F950</f>
        <v>6.1806293060056451E-2</v>
      </c>
      <c r="G952" s="155">
        <f t="shared" si="212"/>
        <v>6.1806293060056437E-2</v>
      </c>
      <c r="H952" s="155">
        <f t="shared" si="212"/>
        <v>6.1806293060056479E-2</v>
      </c>
      <c r="I952" s="155" t="e">
        <f t="shared" si="212"/>
        <v>#DIV/0!</v>
      </c>
      <c r="J952" s="155">
        <f t="shared" si="212"/>
        <v>6.1806293060056458E-2</v>
      </c>
      <c r="K952" s="155">
        <f t="shared" si="212"/>
        <v>6.1806293060056389E-2</v>
      </c>
      <c r="L952" s="155" t="e">
        <f t="shared" si="212"/>
        <v>#DIV/0!</v>
      </c>
      <c r="M952" s="155" t="e">
        <f t="shared" si="212"/>
        <v>#DIV/0!</v>
      </c>
      <c r="N952" s="155">
        <f t="shared" si="212"/>
        <v>6.1806293060056416E-2</v>
      </c>
      <c r="O952" s="155">
        <f>O948/O950</f>
        <v>6.1806293060056479E-2</v>
      </c>
      <c r="P952" s="155">
        <f t="shared" si="212"/>
        <v>6.1806293060056486E-2</v>
      </c>
      <c r="Q952" s="155">
        <f>Q948/Q950</f>
        <v>6.1806293060056465E-2</v>
      </c>
      <c r="R952" s="155">
        <f t="shared" ref="R952:Z952" si="213">R948/R950</f>
        <v>6.1806293060056416E-2</v>
      </c>
      <c r="S952" s="155">
        <f t="shared" si="213"/>
        <v>6.1806293060056465E-2</v>
      </c>
      <c r="T952" s="155">
        <f t="shared" si="213"/>
        <v>6.1806293060056458E-2</v>
      </c>
      <c r="U952" s="155">
        <f t="shared" si="213"/>
        <v>6.1806293060056486E-2</v>
      </c>
      <c r="V952" s="155" t="e">
        <f t="shared" si="213"/>
        <v>#DIV/0!</v>
      </c>
      <c r="W952" s="155" t="e">
        <f t="shared" si="213"/>
        <v>#DIV/0!</v>
      </c>
      <c r="X952" s="155" t="e">
        <f t="shared" si="213"/>
        <v>#DIV/0!</v>
      </c>
      <c r="Y952" s="155" t="e">
        <f t="shared" si="213"/>
        <v>#DIV/0!</v>
      </c>
      <c r="Z952" s="155" t="e">
        <f t="shared" si="213"/>
        <v>#DIV/0!</v>
      </c>
      <c r="AA952" s="143"/>
      <c r="AB952" s="143"/>
    </row>
    <row r="953" spans="1:28" s="61" customFormat="1" hidden="1"/>
    <row r="954" spans="1:28" s="61" customFormat="1" hidden="1"/>
    <row r="955" spans="1:28" s="61" customFormat="1" hidden="1"/>
    <row r="956" spans="1:28" s="61" customFormat="1" ht="15" hidden="1">
      <c r="A956" s="66" t="s">
        <v>918</v>
      </c>
      <c r="B956" s="66"/>
      <c r="F956" s="77">
        <f>F934</f>
        <v>1044652044</v>
      </c>
      <c r="G956" s="77">
        <f t="shared" ref="G956:U956" si="214">G934</f>
        <v>468894686.26280349</v>
      </c>
      <c r="H956" s="77">
        <f t="shared" si="214"/>
        <v>122857774.82954982</v>
      </c>
      <c r="I956" s="77">
        <f t="shared" si="214"/>
        <v>0</v>
      </c>
      <c r="J956" s="77">
        <f t="shared" si="214"/>
        <v>11483280.24293196</v>
      </c>
      <c r="K956" s="77">
        <f t="shared" si="214"/>
        <v>143709050.2709077</v>
      </c>
      <c r="L956" s="77">
        <f t="shared" si="214"/>
        <v>0</v>
      </c>
      <c r="M956" s="77">
        <f t="shared" si="214"/>
        <v>0</v>
      </c>
      <c r="N956" s="77">
        <f t="shared" si="214"/>
        <v>137258959.83764058</v>
      </c>
      <c r="O956" s="77">
        <f t="shared" si="214"/>
        <v>73798447.49598977</v>
      </c>
      <c r="P956" s="77">
        <f t="shared" si="214"/>
        <v>52665322.845806725</v>
      </c>
      <c r="Q956" s="77">
        <f t="shared" si="214"/>
        <v>7666286.5866905497</v>
      </c>
      <c r="R956" s="77">
        <f t="shared" si="214"/>
        <v>4205988.8049207274</v>
      </c>
      <c r="S956" s="77">
        <f t="shared" si="214"/>
        <v>21574045.155772761</v>
      </c>
      <c r="T956" s="77">
        <f t="shared" si="214"/>
        <v>262108.78066581659</v>
      </c>
      <c r="U956" s="77">
        <f t="shared" si="214"/>
        <v>276092.88631986093</v>
      </c>
      <c r="V956" s="61">
        <v>1</v>
      </c>
      <c r="W956" s="61">
        <v>1</v>
      </c>
      <c r="Z956" s="81">
        <f>ROUND(SUM(G957:Z957),2)</f>
        <v>0</v>
      </c>
      <c r="AA956" s="81"/>
      <c r="AB956" s="94"/>
    </row>
    <row r="957" spans="1:28" s="61" customFormat="1" ht="15" hidden="1">
      <c r="A957" s="66"/>
      <c r="B957" s="66"/>
    </row>
    <row r="958" spans="1:28" s="61" customFormat="1" ht="15" hidden="1">
      <c r="A958" s="66" t="s">
        <v>919</v>
      </c>
      <c r="B958" s="66"/>
      <c r="F958" s="81">
        <f>F931</f>
        <v>0</v>
      </c>
      <c r="G958" s="81">
        <f>G931</f>
        <v>42159772.22984194</v>
      </c>
      <c r="H958" s="81">
        <f t="shared" ref="H958:Z958" si="215">H931</f>
        <v>-23561996.690910555</v>
      </c>
      <c r="I958" s="81">
        <f t="shared" si="215"/>
        <v>0</v>
      </c>
      <c r="J958" s="81">
        <f t="shared" si="215"/>
        <v>-852612.52804219979</v>
      </c>
      <c r="K958" s="81">
        <f t="shared" si="215"/>
        <v>-22532050.88591297</v>
      </c>
      <c r="L958" s="81">
        <f t="shared" si="215"/>
        <v>0</v>
      </c>
      <c r="M958" s="81">
        <f t="shared" si="215"/>
        <v>0</v>
      </c>
      <c r="N958" s="81">
        <f t="shared" si="215"/>
        <v>-309570.10323490377</v>
      </c>
      <c r="O958" s="81">
        <f>O931</f>
        <v>-4996448.4054592419</v>
      </c>
      <c r="P958" s="81">
        <f t="shared" si="215"/>
        <v>5876119.6167270672</v>
      </c>
      <c r="Q958" s="81">
        <f t="shared" si="215"/>
        <v>1076090.6204400759</v>
      </c>
      <c r="R958" s="81">
        <f t="shared" si="215"/>
        <v>613129.06995477737</v>
      </c>
      <c r="S958" s="81">
        <f t="shared" si="215"/>
        <v>2524544.151890574</v>
      </c>
      <c r="T958" s="81">
        <f t="shared" si="215"/>
        <v>20041.815729861577</v>
      </c>
      <c r="U958" s="81">
        <f t="shared" si="215"/>
        <v>-17018.891024695371</v>
      </c>
      <c r="V958" s="81">
        <f t="shared" si="215"/>
        <v>0</v>
      </c>
      <c r="W958" s="81">
        <f t="shared" si="215"/>
        <v>0</v>
      </c>
      <c r="X958" s="81">
        <f t="shared" si="215"/>
        <v>0</v>
      </c>
      <c r="Y958" s="81">
        <f t="shared" si="215"/>
        <v>0</v>
      </c>
      <c r="Z958" s="81">
        <f t="shared" si="215"/>
        <v>0</v>
      </c>
      <c r="AA958" s="81"/>
      <c r="AB958" s="94"/>
    </row>
    <row r="959" spans="1:28" s="61" customFormat="1" ht="15" hidden="1">
      <c r="A959" s="66"/>
      <c r="B959" s="66"/>
    </row>
    <row r="960" spans="1:28" s="61" customFormat="1" ht="15" hidden="1">
      <c r="A960" s="66" t="s">
        <v>920</v>
      </c>
      <c r="B960" s="66"/>
      <c r="F960" s="156">
        <f>F958/F956</f>
        <v>0</v>
      </c>
      <c r="G960" s="156">
        <f>G958/G934</f>
        <v>8.9913094485810544E-2</v>
      </c>
      <c r="H960" s="156">
        <f t="shared" ref="H960:Z960" si="216">H958/H956</f>
        <v>-0.19178270747292919</v>
      </c>
      <c r="I960" s="156" t="e">
        <f t="shared" si="216"/>
        <v>#DIV/0!</v>
      </c>
      <c r="J960" s="156">
        <f t="shared" si="216"/>
        <v>-7.4248168642142898E-2</v>
      </c>
      <c r="K960" s="156">
        <f t="shared" si="216"/>
        <v>-0.15678936603809937</v>
      </c>
      <c r="L960" s="156" t="e">
        <f t="shared" si="216"/>
        <v>#DIV/0!</v>
      </c>
      <c r="M960" s="156" t="e">
        <f t="shared" si="216"/>
        <v>#DIV/0!</v>
      </c>
      <c r="N960" s="156">
        <f t="shared" si="216"/>
        <v>-2.2553726445332586E-3</v>
      </c>
      <c r="O960" s="156">
        <f>O958/O956</f>
        <v>-6.7703977183676531E-2</v>
      </c>
      <c r="P960" s="156">
        <f t="shared" si="216"/>
        <v>0.11157473835166912</v>
      </c>
      <c r="Q960" s="156">
        <f t="shared" si="216"/>
        <v>0.1403666049099023</v>
      </c>
      <c r="R960" s="156">
        <f t="shared" si="216"/>
        <v>0.14577525009991874</v>
      </c>
      <c r="S960" s="156">
        <f t="shared" si="216"/>
        <v>0.11701765402187726</v>
      </c>
      <c r="T960" s="156">
        <f t="shared" si="216"/>
        <v>7.6463732649286895E-2</v>
      </c>
      <c r="U960" s="156">
        <f t="shared" si="216"/>
        <v>-6.1641903388189923E-2</v>
      </c>
      <c r="V960" s="156">
        <f>V958/V956</f>
        <v>0</v>
      </c>
      <c r="W960" s="156">
        <f t="shared" si="216"/>
        <v>0</v>
      </c>
      <c r="X960" s="156" t="e">
        <f t="shared" si="216"/>
        <v>#DIV/0!</v>
      </c>
      <c r="Y960" s="156" t="e">
        <f t="shared" si="216"/>
        <v>#DIV/0!</v>
      </c>
      <c r="Z960" s="156" t="e">
        <f t="shared" si="216"/>
        <v>#DIV/0!</v>
      </c>
    </row>
    <row r="961" spans="1:28" s="61" customFormat="1" ht="15" hidden="1">
      <c r="A961" s="66"/>
      <c r="B961" s="66"/>
      <c r="F961" s="156"/>
      <c r="G961" s="156"/>
      <c r="H961" s="156"/>
      <c r="I961" s="156"/>
      <c r="J961" s="156"/>
      <c r="K961" s="156"/>
      <c r="L961" s="156"/>
      <c r="M961" s="156"/>
      <c r="N961" s="156"/>
      <c r="O961" s="156"/>
      <c r="P961" s="156"/>
      <c r="Q961" s="156"/>
      <c r="R961" s="156"/>
      <c r="S961" s="156"/>
      <c r="T961" s="156"/>
      <c r="U961" s="156"/>
      <c r="V961" s="156"/>
      <c r="W961" s="156"/>
      <c r="X961" s="156"/>
      <c r="Y961" s="156"/>
      <c r="Z961" s="156"/>
    </row>
    <row r="962" spans="1:28" s="61" customFormat="1" hidden="1">
      <c r="A962" s="33" t="s">
        <v>1350</v>
      </c>
      <c r="B962" s="266"/>
      <c r="C962" s="266"/>
      <c r="D962" s="266"/>
      <c r="E962" s="266"/>
      <c r="F962" s="268">
        <f>F931-F900</f>
        <v>0</v>
      </c>
      <c r="G962" s="268">
        <f>G931-G900</f>
        <v>42159772.22984194</v>
      </c>
      <c r="H962" s="268">
        <f t="shared" ref="H962:U962" si="217">H931-H900</f>
        <v>-23561996.690910555</v>
      </c>
      <c r="I962" s="268">
        <f t="shared" si="217"/>
        <v>0</v>
      </c>
      <c r="J962" s="268">
        <f t="shared" si="217"/>
        <v>-852612.52804219979</v>
      </c>
      <c r="K962" s="268">
        <f t="shared" si="217"/>
        <v>-22532050.88591297</v>
      </c>
      <c r="L962" s="268">
        <f t="shared" si="217"/>
        <v>0</v>
      </c>
      <c r="M962" s="268">
        <f t="shared" si="217"/>
        <v>0</v>
      </c>
      <c r="N962" s="268">
        <f t="shared" si="217"/>
        <v>-309570.10323490377</v>
      </c>
      <c r="O962" s="268">
        <f t="shared" si="217"/>
        <v>-4996448.4054592419</v>
      </c>
      <c r="P962" s="268">
        <f t="shared" si="217"/>
        <v>5876119.6167270672</v>
      </c>
      <c r="Q962" s="268">
        <f t="shared" si="217"/>
        <v>1076090.6204400759</v>
      </c>
      <c r="R962" s="268">
        <f t="shared" si="217"/>
        <v>613129.06995477737</v>
      </c>
      <c r="S962" s="268">
        <f t="shared" si="217"/>
        <v>2524544.151890574</v>
      </c>
      <c r="T962" s="268">
        <f t="shared" si="217"/>
        <v>20041.815729861577</v>
      </c>
      <c r="U962" s="268">
        <f t="shared" si="217"/>
        <v>-17018.891024695371</v>
      </c>
      <c r="V962" s="268">
        <f>V930-V898</f>
        <v>0</v>
      </c>
      <c r="W962" s="267" t="str">
        <f>IF(ABS(F962-V962)&lt;0.01,"ok","err")</f>
        <v>ok</v>
      </c>
      <c r="X962" s="156"/>
      <c r="Y962" s="156"/>
      <c r="Z962" s="156"/>
    </row>
    <row r="963" spans="1:28" s="61" customFormat="1" ht="15">
      <c r="A963" s="66"/>
      <c r="B963" s="66"/>
      <c r="F963" s="156"/>
      <c r="G963" s="156"/>
      <c r="H963" s="156"/>
      <c r="I963" s="156"/>
      <c r="J963" s="156"/>
      <c r="K963" s="156"/>
      <c r="L963" s="156"/>
      <c r="M963" s="156"/>
      <c r="N963" s="156"/>
      <c r="O963" s="156"/>
      <c r="P963" s="156"/>
      <c r="Q963" s="156"/>
      <c r="R963" s="156"/>
      <c r="S963" s="156"/>
      <c r="T963" s="156"/>
      <c r="U963" s="156"/>
      <c r="V963" s="156"/>
      <c r="W963" s="156"/>
      <c r="X963" s="156"/>
      <c r="Y963" s="156"/>
      <c r="Z963" s="156"/>
    </row>
    <row r="964" spans="1:28" s="158" customFormat="1" ht="15">
      <c r="A964" s="66"/>
      <c r="B964" s="66"/>
      <c r="C964" s="61"/>
      <c r="D964" s="61"/>
      <c r="E964" s="61"/>
      <c r="F964" s="156"/>
      <c r="G964" s="156"/>
      <c r="H964" s="156"/>
      <c r="I964" s="156"/>
      <c r="J964" s="156"/>
      <c r="K964" s="156"/>
      <c r="L964" s="156"/>
      <c r="M964" s="156"/>
      <c r="N964" s="156"/>
      <c r="O964" s="156"/>
      <c r="P964" s="156"/>
      <c r="Q964" s="156"/>
      <c r="R964" s="156"/>
      <c r="S964" s="156"/>
      <c r="T964" s="156"/>
      <c r="U964" s="156"/>
      <c r="V964" s="156"/>
      <c r="W964" s="156"/>
      <c r="X964" s="162"/>
      <c r="Y964" s="162"/>
      <c r="Z964" s="162"/>
    </row>
    <row r="965" spans="1:28" s="245" customFormat="1" ht="15">
      <c r="A965" s="66" t="s">
        <v>1278</v>
      </c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</row>
    <row r="966" spans="1:28" s="158" customForma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</row>
    <row r="967" spans="1:28" s="158" customFormat="1" ht="15">
      <c r="A967" s="66" t="s">
        <v>1135</v>
      </c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</row>
    <row r="968" spans="1:28" s="158" customForma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</row>
    <row r="969" spans="1:28" s="158" customFormat="1">
      <c r="A969" s="61" t="s">
        <v>135</v>
      </c>
      <c r="B969" s="61"/>
      <c r="C969" s="61"/>
      <c r="D969" s="61"/>
      <c r="E969" s="61"/>
      <c r="F969" s="81">
        <f>F897</f>
        <v>1044652044</v>
      </c>
      <c r="G969" s="81">
        <f t="shared" ref="G969:Z969" si="218">G897</f>
        <v>426734914.03296155</v>
      </c>
      <c r="H969" s="81">
        <f t="shared" si="218"/>
        <v>146419771.52046037</v>
      </c>
      <c r="I969" s="81">
        <f t="shared" si="218"/>
        <v>0</v>
      </c>
      <c r="J969" s="81">
        <f t="shared" si="218"/>
        <v>12335892.770974159</v>
      </c>
      <c r="K969" s="81">
        <f t="shared" si="218"/>
        <v>166241101.15682068</v>
      </c>
      <c r="L969" s="81">
        <f t="shared" si="218"/>
        <v>0</v>
      </c>
      <c r="M969" s="81">
        <f t="shared" si="218"/>
        <v>0</v>
      </c>
      <c r="N969" s="81">
        <f t="shared" si="218"/>
        <v>137568529.9408755</v>
      </c>
      <c r="O969" s="81">
        <f>O897</f>
        <v>78794895.90144901</v>
      </c>
      <c r="P969" s="81">
        <f t="shared" si="218"/>
        <v>46789203.229079656</v>
      </c>
      <c r="Q969" s="81">
        <f t="shared" si="218"/>
        <v>6590195.9662504736</v>
      </c>
      <c r="R969" s="81">
        <f t="shared" si="218"/>
        <v>3592859.7349659503</v>
      </c>
      <c r="S969" s="81">
        <f t="shared" si="218"/>
        <v>19049501.003882185</v>
      </c>
      <c r="T969" s="81">
        <f t="shared" si="218"/>
        <v>242066.96493595501</v>
      </c>
      <c r="U969" s="81">
        <f t="shared" si="218"/>
        <v>293111.77734455629</v>
      </c>
      <c r="V969" s="81">
        <f t="shared" si="218"/>
        <v>0</v>
      </c>
      <c r="W969" s="81">
        <f t="shared" si="218"/>
        <v>0</v>
      </c>
      <c r="X969" s="81">
        <f t="shared" si="218"/>
        <v>0</v>
      </c>
      <c r="Y969" s="81">
        <f t="shared" si="218"/>
        <v>0</v>
      </c>
      <c r="Z969" s="81">
        <f t="shared" si="218"/>
        <v>0</v>
      </c>
      <c r="AA969" s="159">
        <f>ROUND(SUM(G969:Z969),2)</f>
        <v>1044652044</v>
      </c>
      <c r="AB969" s="160" t="str">
        <f>IF(ABS(F969-AA969)&lt;0.01,"ok","err")</f>
        <v>ok</v>
      </c>
    </row>
    <row r="970" spans="1:28" s="158" customFormat="1">
      <c r="A970" s="61"/>
      <c r="B970" s="61"/>
      <c r="C970" s="61"/>
      <c r="D970" s="61"/>
      <c r="E970" s="6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159"/>
      <c r="Y970" s="159"/>
      <c r="Z970" s="159"/>
      <c r="AA970" s="159"/>
      <c r="AB970" s="160"/>
    </row>
    <row r="971" spans="1:28" s="158" customFormat="1">
      <c r="A971" s="61" t="s">
        <v>136</v>
      </c>
      <c r="B971" s="61"/>
      <c r="C971" s="61"/>
      <c r="D971" s="61"/>
      <c r="E971" s="6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159"/>
      <c r="Y971" s="159"/>
      <c r="Z971" s="159"/>
      <c r="AA971" s="159"/>
      <c r="AB971" s="160"/>
    </row>
    <row r="972" spans="1:28" s="61" customFormat="1">
      <c r="A972" s="61" t="s">
        <v>1281</v>
      </c>
      <c r="F972" s="77">
        <v>30280632.02</v>
      </c>
      <c r="G972" s="77">
        <v>11911869</v>
      </c>
      <c r="H972" s="77">
        <v>4213025</v>
      </c>
      <c r="I972" s="77">
        <v>0</v>
      </c>
      <c r="J972" s="77">
        <v>363789</v>
      </c>
      <c r="K972" s="77">
        <v>4905530</v>
      </c>
      <c r="L972" s="77">
        <f>L969*$E$977</f>
        <v>0</v>
      </c>
      <c r="M972" s="77">
        <f>M969*$E$977</f>
        <v>0</v>
      </c>
      <c r="N972" s="77">
        <v>4187361</v>
      </c>
      <c r="O972" s="77">
        <v>2347552</v>
      </c>
      <c r="P972" s="77">
        <v>1520807</v>
      </c>
      <c r="Q972" s="77">
        <v>194228.01999999955</v>
      </c>
      <c r="R972" s="77">
        <v>103514</v>
      </c>
      <c r="S972" s="77">
        <v>517895</v>
      </c>
      <c r="T972" s="77">
        <v>6886</v>
      </c>
      <c r="U972" s="77">
        <v>8176</v>
      </c>
      <c r="V972" s="77"/>
      <c r="W972" s="77"/>
      <c r="X972" s="77"/>
      <c r="Y972" s="77"/>
      <c r="Z972" s="77"/>
      <c r="AA972" s="81">
        <f>SUM(G972:Z972)</f>
        <v>30280632.02</v>
      </c>
      <c r="AB972" s="94" t="str">
        <f>IF(ABS(F972-AA972)&lt;0.01,"ok","err")</f>
        <v>ok</v>
      </c>
    </row>
    <row r="973" spans="1:28" s="61" customFormat="1">
      <c r="A973" s="61" t="s">
        <v>917</v>
      </c>
      <c r="E973" s="61" t="s">
        <v>183</v>
      </c>
      <c r="F973" s="77">
        <f>F901</f>
        <v>0</v>
      </c>
      <c r="G973" s="77">
        <f t="shared" ref="G973:U973" si="219">G901</f>
        <v>0</v>
      </c>
      <c r="H973" s="77">
        <f t="shared" si="219"/>
        <v>0</v>
      </c>
      <c r="I973" s="77">
        <f t="shared" si="219"/>
        <v>0</v>
      </c>
      <c r="J973" s="77">
        <f t="shared" si="219"/>
        <v>0</v>
      </c>
      <c r="K973" s="77">
        <f t="shared" si="219"/>
        <v>0</v>
      </c>
      <c r="L973" s="77">
        <f t="shared" si="219"/>
        <v>0</v>
      </c>
      <c r="M973" s="77">
        <f t="shared" si="219"/>
        <v>0</v>
      </c>
      <c r="N973" s="77">
        <f t="shared" si="219"/>
        <v>0</v>
      </c>
      <c r="O973" s="77">
        <f>O901</f>
        <v>0</v>
      </c>
      <c r="P973" s="77">
        <f t="shared" si="219"/>
        <v>0</v>
      </c>
      <c r="Q973" s="77">
        <f t="shared" si="219"/>
        <v>0</v>
      </c>
      <c r="R973" s="77">
        <f t="shared" si="219"/>
        <v>0</v>
      </c>
      <c r="S973" s="77">
        <f t="shared" si="219"/>
        <v>0</v>
      </c>
      <c r="T973" s="77">
        <f t="shared" si="219"/>
        <v>0</v>
      </c>
      <c r="U973" s="77">
        <f t="shared" si="219"/>
        <v>0</v>
      </c>
      <c r="V973" s="77">
        <f>IF(VLOOKUP($E973,$D$6:$AN$1139,3,)=0,0,(VLOOKUP($E973,$D$6:$AN$1139,V$2,)/VLOOKUP($E973,$D$6:$AN$1139,3,))*$F973)</f>
        <v>0</v>
      </c>
      <c r="W973" s="77">
        <f>IF(VLOOKUP($E973,$D$6:$AN$1139,3,)=0,0,(VLOOKUP($E973,$D$6:$AN$1139,W$2,)/VLOOKUP($E973,$D$6:$AN$1139,3,))*$F973)</f>
        <v>0</v>
      </c>
      <c r="X973" s="80">
        <f>IF(VLOOKUP($E973,$D$6:$AN$1139,3,)=0,0,(VLOOKUP($E973,$D$6:$AN$1139,X$2,)/VLOOKUP($E973,$D$6:$AN$1139,3,))*$F973)</f>
        <v>0</v>
      </c>
      <c r="Y973" s="80">
        <f>IF(VLOOKUP($E973,$D$6:$AN$1139,3,)=0,0,(VLOOKUP($E973,$D$6:$AN$1139,Y$2,)/VLOOKUP($E973,$D$6:$AN$1139,3,))*$F973)</f>
        <v>0</v>
      </c>
      <c r="Z973" s="80">
        <f>IF(VLOOKUP($E973,$D$6:$AN$1139,3,)=0,0,(VLOOKUP($E973,$D$6:$AN$1139,Z$2,)/VLOOKUP($E973,$D$6:$AN$1139,3,))*$F973)</f>
        <v>0</v>
      </c>
      <c r="AA973" s="81">
        <f>SUM(G973:Z973)</f>
        <v>0</v>
      </c>
      <c r="AB973" s="94" t="str">
        <f>IF(ABS(F973-AA973)&lt;0.01,"ok","err")</f>
        <v>ok</v>
      </c>
    </row>
    <row r="974" spans="1:28" s="158" customForma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</row>
    <row r="975" spans="1:28" s="158" customFormat="1">
      <c r="A975" s="61" t="s">
        <v>137</v>
      </c>
      <c r="B975" s="61"/>
      <c r="C975" s="61"/>
      <c r="D975" s="61"/>
      <c r="E975" s="61"/>
      <c r="F975" s="81">
        <f>SUM(F969:F973)</f>
        <v>1074932676.02</v>
      </c>
      <c r="G975" s="81">
        <f t="shared" ref="G975:P975" si="220">SUM(G969:G973)</f>
        <v>438646783.03296155</v>
      </c>
      <c r="H975" s="81">
        <f t="shared" si="220"/>
        <v>150632796.52046037</v>
      </c>
      <c r="I975" s="81">
        <f t="shared" si="220"/>
        <v>0</v>
      </c>
      <c r="J975" s="81">
        <f t="shared" si="220"/>
        <v>12699681.770974159</v>
      </c>
      <c r="K975" s="81">
        <f t="shared" si="220"/>
        <v>171146631.15682068</v>
      </c>
      <c r="L975" s="81">
        <f t="shared" si="220"/>
        <v>0</v>
      </c>
      <c r="M975" s="81">
        <f t="shared" si="220"/>
        <v>0</v>
      </c>
      <c r="N975" s="81">
        <f t="shared" si="220"/>
        <v>141755890.9408755</v>
      </c>
      <c r="O975" s="81">
        <f>SUM(O969:O973)</f>
        <v>81142447.90144901</v>
      </c>
      <c r="P975" s="81">
        <f t="shared" si="220"/>
        <v>48310010.229079656</v>
      </c>
      <c r="Q975" s="81">
        <f>SUM(Q969:Q973)</f>
        <v>6784423.9862504732</v>
      </c>
      <c r="R975" s="81">
        <f t="shared" ref="R975:Z975" si="221">SUM(R969:R973)</f>
        <v>3696373.7349659503</v>
      </c>
      <c r="S975" s="81">
        <f t="shared" si="221"/>
        <v>19567396.003882185</v>
      </c>
      <c r="T975" s="81">
        <f t="shared" si="221"/>
        <v>248952.96493595501</v>
      </c>
      <c r="U975" s="81">
        <f t="shared" si="221"/>
        <v>301287.77734455629</v>
      </c>
      <c r="V975" s="81">
        <f t="shared" si="221"/>
        <v>0</v>
      </c>
      <c r="W975" s="81">
        <f t="shared" si="221"/>
        <v>0</v>
      </c>
      <c r="X975" s="159">
        <f t="shared" si="221"/>
        <v>0</v>
      </c>
      <c r="Y975" s="159">
        <f t="shared" si="221"/>
        <v>0</v>
      </c>
      <c r="Z975" s="159">
        <f t="shared" si="221"/>
        <v>0</v>
      </c>
      <c r="AA975" s="159">
        <f>ROUND(SUM(G975:Z975),2)</f>
        <v>1074932676.02</v>
      </c>
      <c r="AB975" s="160" t="str">
        <f>IF(ABS(F975-AA975)&lt;0.01,"ok","err")</f>
        <v>ok</v>
      </c>
    </row>
    <row r="976" spans="1:28" s="158" customForma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</row>
    <row r="977" spans="1:28" s="158" customFormat="1">
      <c r="A977" s="61"/>
      <c r="B977" s="61"/>
      <c r="C977" s="61"/>
      <c r="D977" s="61"/>
      <c r="E977" s="156">
        <f>F972/F969</f>
        <v>2.8986333003336372E-2</v>
      </c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</row>
    <row r="978" spans="1:28" s="158" customFormat="1" ht="15">
      <c r="A978" s="66" t="s">
        <v>1139</v>
      </c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</row>
    <row r="979" spans="1:28" s="158" customForma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</row>
    <row r="980" spans="1:28" s="158" customFormat="1">
      <c r="A980" s="61" t="s">
        <v>1142</v>
      </c>
      <c r="B980" s="61"/>
      <c r="C980" s="61"/>
      <c r="D980" s="61"/>
      <c r="E980" s="61"/>
      <c r="F980" s="81">
        <f>F908</f>
        <v>902784323.01420605</v>
      </c>
      <c r="G980" s="81">
        <f t="shared" ref="G980:Z980" si="222">G908</f>
        <v>381586153.12007517</v>
      </c>
      <c r="H980" s="81">
        <f t="shared" si="222"/>
        <v>115480474.86628164</v>
      </c>
      <c r="I980" s="81">
        <f t="shared" si="222"/>
        <v>0</v>
      </c>
      <c r="J980" s="81">
        <f t="shared" si="222"/>
        <v>10483176.247722883</v>
      </c>
      <c r="K980" s="81">
        <f t="shared" si="222"/>
        <v>135103764.07978106</v>
      </c>
      <c r="L980" s="81">
        <f t="shared" si="222"/>
        <v>0</v>
      </c>
      <c r="M980" s="81">
        <f t="shared" si="222"/>
        <v>0</v>
      </c>
      <c r="N980" s="81">
        <f t="shared" si="222"/>
        <v>122378466.48907059</v>
      </c>
      <c r="O980" s="81">
        <f>O908</f>
        <v>67232754.40633522</v>
      </c>
      <c r="P980" s="81">
        <f t="shared" si="222"/>
        <v>44639194.874700733</v>
      </c>
      <c r="Q980" s="81">
        <f t="shared" si="222"/>
        <v>6409491.1660455614</v>
      </c>
      <c r="R980" s="81">
        <f t="shared" si="222"/>
        <v>3469499.8380572004</v>
      </c>
      <c r="S980" s="81">
        <f t="shared" si="222"/>
        <v>15530344.354271222</v>
      </c>
      <c r="T980" s="81">
        <f t="shared" si="222"/>
        <v>222790.93190725404</v>
      </c>
      <c r="U980" s="81">
        <f t="shared" si="222"/>
        <v>248212.63995740641</v>
      </c>
      <c r="V980" s="81">
        <f t="shared" si="222"/>
        <v>0</v>
      </c>
      <c r="W980" s="81">
        <f t="shared" si="222"/>
        <v>0</v>
      </c>
      <c r="X980" s="81">
        <f t="shared" si="222"/>
        <v>0</v>
      </c>
      <c r="Y980" s="81">
        <f t="shared" si="222"/>
        <v>0</v>
      </c>
      <c r="Z980" s="81">
        <f t="shared" si="222"/>
        <v>0</v>
      </c>
      <c r="AA980" s="159">
        <f>ROUND(SUM(G980:Z980),2)</f>
        <v>902784323.00999999</v>
      </c>
      <c r="AB980" s="160" t="str">
        <f>IF(ABS(F980-AA980)&lt;0.01,"ok","err")</f>
        <v>ok</v>
      </c>
    </row>
    <row r="981" spans="1:28" s="158" customFormat="1">
      <c r="A981" s="61"/>
      <c r="B981" s="61"/>
      <c r="C981" s="61"/>
      <c r="D981" s="61"/>
      <c r="E981" s="6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159"/>
      <c r="AB981" s="160"/>
    </row>
    <row r="982" spans="1:28" s="61" customFormat="1">
      <c r="A982" s="61" t="s">
        <v>719</v>
      </c>
      <c r="F982" s="113">
        <f>F910</f>
        <v>2801602.9883563295</v>
      </c>
      <c r="G982" s="113">
        <f t="shared" ref="G982:Z982" si="223">G910</f>
        <v>830800.98026795452</v>
      </c>
      <c r="H982" s="113">
        <f t="shared" si="223"/>
        <v>642715.13249017019</v>
      </c>
      <c r="I982" s="113">
        <f t="shared" si="223"/>
        <v>0</v>
      </c>
      <c r="J982" s="113">
        <f t="shared" si="223"/>
        <v>37805.292219612733</v>
      </c>
      <c r="K982" s="113">
        <f t="shared" si="223"/>
        <v>646870.60225614568</v>
      </c>
      <c r="L982" s="113">
        <f t="shared" si="223"/>
        <v>0</v>
      </c>
      <c r="M982" s="113">
        <f t="shared" si="223"/>
        <v>0</v>
      </c>
      <c r="N982" s="113">
        <f t="shared" si="223"/>
        <v>299207.79816627898</v>
      </c>
      <c r="O982" s="113">
        <f>O910</f>
        <v>234385.26758869799</v>
      </c>
      <c r="P982" s="113">
        <f t="shared" si="223"/>
        <v>34982.806071605351</v>
      </c>
      <c r="Q982" s="113">
        <f t="shared" si="223"/>
        <v>5228.1788602634861</v>
      </c>
      <c r="R982" s="113">
        <f t="shared" si="223"/>
        <v>1610.3606943362724</v>
      </c>
      <c r="S982" s="113">
        <f t="shared" si="223"/>
        <v>66855.234319269279</v>
      </c>
      <c r="T982" s="113">
        <f t="shared" si="223"/>
        <v>293.18295395940186</v>
      </c>
      <c r="U982" s="113">
        <f t="shared" si="223"/>
        <v>848.15246803964453</v>
      </c>
      <c r="V982" s="113">
        <f t="shared" si="223"/>
        <v>0</v>
      </c>
      <c r="W982" s="113">
        <f t="shared" si="223"/>
        <v>0</v>
      </c>
      <c r="X982" s="113">
        <f t="shared" si="223"/>
        <v>0</v>
      </c>
      <c r="Y982" s="113">
        <f t="shared" si="223"/>
        <v>0</v>
      </c>
      <c r="Z982" s="113">
        <f t="shared" si="223"/>
        <v>0</v>
      </c>
      <c r="AA982" s="81">
        <f>ROUND(SUM(G982:Z982),2)</f>
        <v>2801602.99</v>
      </c>
      <c r="AB982" s="94" t="str">
        <f>IF(ABS(F982-AA982)&lt;0.01,"ok","err")</f>
        <v>ok</v>
      </c>
    </row>
    <row r="983" spans="1:28" s="61" customFormat="1">
      <c r="A983" s="61" t="s">
        <v>1380</v>
      </c>
      <c r="E983" s="61" t="s">
        <v>131</v>
      </c>
      <c r="F983" s="80">
        <v>96660</v>
      </c>
      <c r="G983" s="77">
        <f>IF(VLOOKUP($E983,$D$6:$AN$1139,3,)=0,0,(VLOOKUP($E983,$D$6:$AN$1139,G$2,)/VLOOKUP($E983,$D$6:$AN$1139,3,))*$F983)</f>
        <v>68994.084902894363</v>
      </c>
      <c r="H983" s="77">
        <f>IF(VLOOKUP($E983,$D$6:$AN$1139,3,)=0,0,(VLOOKUP($E983,$D$6:$AN$1139,H$2,)/VLOOKUP($E983,$D$6:$AN$1139,3,))*$F983)</f>
        <v>8511.2068582552874</v>
      </c>
      <c r="I983" s="77">
        <f>IF(VLOOKUP($E983,$D$6:$AN$1139,3,)=0,0,(VLOOKUP($E983,$D$6:$AN$1139,I$2,)/VLOOKUP($E983,$D$6:$AN$1139,3,))*$F983)</f>
        <v>0</v>
      </c>
      <c r="J983" s="77">
        <f>IF(VLOOKUP($E983,$D$6:$AN$1139,3,)=0,0,(VLOOKUP($E983,$D$6:$AN$1139,J$2,)/VLOOKUP($E983,$D$6:$AN$1139,3,))*$F983)</f>
        <v>13.931680041541252</v>
      </c>
      <c r="K983" s="77">
        <f>IF(VLOOKUP($E983,$D$6:$AN$1139,3,)=0,0,(VLOOKUP($E983,$D$6:$AN$1139,K$2,)/VLOOKUP($E983,$D$6:$AN$1139,3,))*$F983)</f>
        <v>533.50700761819962</v>
      </c>
      <c r="L983" s="77">
        <f>IF(VLOOKUP($E983,$D$6:$AN$1139,3,)=0,0,(VLOOKUP($E983,$D$6:$AN$1139,L$2,)/VLOOKUP($E983,$D$6:$AN$1139,3,))*$F983)</f>
        <v>0</v>
      </c>
      <c r="M983" s="77">
        <f>IF(VLOOKUP($E983,$D$6:$AN$1139,3,)=0,0,(VLOOKUP($E983,$D$6:$AN$1139,M$2,)/VLOOKUP($E983,$D$6:$AN$1139,3,))*$F983)</f>
        <v>0</v>
      </c>
      <c r="N983" s="77">
        <f>IF(VLOOKUP($E983,$D$6:$AN$1139,3,)=0,0,(VLOOKUP($E983,$D$6:$AN$1139,N$2,)/VLOOKUP($E983,$D$6:$AN$1139,3,))*$F983)</f>
        <v>20.929327550991196</v>
      </c>
      <c r="O983" s="77">
        <f>IF(VLOOKUP($E983,$D$6:$AN$1139,3,)=0,0,(VLOOKUP($E983,$D$6:$AN$1139,O$2,)/VLOOKUP($E983,$D$6:$AN$1139,3,))*$F983)</f>
        <v>60.911340820893834</v>
      </c>
      <c r="P983" s="77">
        <f>IF(VLOOKUP($E983,$D$6:$AN$1139,3,)=0,0,(VLOOKUP($E983,$D$6:$AN$1139,P$2,)/VLOOKUP($E983,$D$6:$AN$1139,3,))*$F983)</f>
        <v>2.290139184910891</v>
      </c>
      <c r="Q983" s="77">
        <f>IF(VLOOKUP($E983,$D$6:$AN$1139,3,)=0,0,(VLOOKUP($E983,$D$6:$AN$1139,Q$2,)/VLOOKUP($E983,$D$6:$AN$1139,3,))*$F983)</f>
        <v>0.19084493207590753</v>
      </c>
      <c r="R983" s="77">
        <f>IF(VLOOKUP($E983,$D$6:$AN$1139,3,)=0,0,(VLOOKUP($E983,$D$6:$AN$1139,R$2,)/VLOOKUP($E983,$D$6:$AN$1139,3,))*$F983)</f>
        <v>0.38168986415181505</v>
      </c>
      <c r="S983" s="77">
        <f>IF(VLOOKUP($E983,$D$6:$AN$1139,3,)=0,0,(VLOOKUP($E983,$D$6:$AN$1139,S$2,)/VLOOKUP($E983,$D$6:$AN$1139,3,))*$F983)</f>
        <v>18320.079735905048</v>
      </c>
      <c r="T983" s="77">
        <f>IF(VLOOKUP($E983,$D$6:$AN$1139,3,)=0,0,(VLOOKUP($E983,$D$6:$AN$1139,T$2,)/VLOOKUP($E983,$D$6:$AN$1139,3,))*$F983)</f>
        <v>29.77180940384158</v>
      </c>
      <c r="U983" s="77">
        <f>IF(VLOOKUP($E983,$D$6:$AN$1139,3,)=0,0,(VLOOKUP($E983,$D$6:$AN$1139,U$2,)/VLOOKUP($E983,$D$6:$AN$1139,3,))*$F983)</f>
        <v>172.71466352869635</v>
      </c>
      <c r="V983" s="77">
        <f>IF(VLOOKUP($E983,$D$6:$AN$1139,3,)=0,0,(VLOOKUP($E983,$D$6:$AN$1139,V$2,)/VLOOKUP($E983,$D$6:$AN$1139,3,))*$F983)</f>
        <v>0</v>
      </c>
      <c r="W983" s="77">
        <f>IF(VLOOKUP($E983,$D$6:$AN$1139,3,)=0,0,(VLOOKUP($E983,$D$6:$AN$1139,W$2,)/VLOOKUP($E983,$D$6:$AN$1139,3,))*$F983)</f>
        <v>0</v>
      </c>
      <c r="X983" s="80">
        <f>IF(VLOOKUP($E983,$D$6:$AN$1139,3,)=0,0,(VLOOKUP($E983,$D$6:$AN$1139,X$2,)/VLOOKUP($E983,$D$6:$AN$1139,3,))*$F983)</f>
        <v>0</v>
      </c>
      <c r="Y983" s="80">
        <f>IF(VLOOKUP($E983,$D$6:$AN$1139,3,)=0,0,(VLOOKUP($E983,$D$6:$AN$1139,Y$2,)/VLOOKUP($E983,$D$6:$AN$1139,3,))*$F983)</f>
        <v>0</v>
      </c>
      <c r="Z983" s="80">
        <f>IF(VLOOKUP($E983,$D$6:$AN$1139,3,)=0,0,(VLOOKUP($E983,$D$6:$AN$1139,Z$2,)/VLOOKUP($E983,$D$6:$AN$1139,3,))*$F983)</f>
        <v>0</v>
      </c>
      <c r="AA983" s="81">
        <f>SUM(G983:Z983)</f>
        <v>96660</v>
      </c>
      <c r="AB983" s="94" t="str">
        <f>IF(ABS(F983-AA983)&lt;0.01,"ok","err")</f>
        <v>ok</v>
      </c>
    </row>
    <row r="984" spans="1:28" s="61" customFormat="1">
      <c r="A984" s="61" t="s">
        <v>1381</v>
      </c>
      <c r="E984" s="61" t="s">
        <v>130</v>
      </c>
      <c r="F984" s="80">
        <v>58963</v>
      </c>
      <c r="G984" s="77">
        <f>IF(VLOOKUP($E984,$D$6:$AN$1139,3,)=0,0,(VLOOKUP($E984,$D$6:$AN$1139,G$2,)/VLOOKUP($E984,$D$6:$AN$1139,3,))*$F984)</f>
        <v>23513.593468997969</v>
      </c>
      <c r="H984" s="77">
        <f>IF(VLOOKUP($E984,$D$6:$AN$1139,3,)=0,0,(VLOOKUP($E984,$D$6:$AN$1139,H$2,)/VLOOKUP($E984,$D$6:$AN$1139,3,))*$F984)</f>
        <v>8406.4796828865983</v>
      </c>
      <c r="I984" s="77">
        <f>IF(VLOOKUP($E984,$D$6:$AN$1139,3,)=0,0,(VLOOKUP($E984,$D$6:$AN$1139,I$2,)/VLOOKUP($E984,$D$6:$AN$1139,3,))*$F984)</f>
        <v>0</v>
      </c>
      <c r="J984" s="77">
        <f>IF(VLOOKUP($E984,$D$6:$AN$1139,3,)=0,0,(VLOOKUP($E984,$D$6:$AN$1139,J$2,)/VLOOKUP($E984,$D$6:$AN$1139,3,))*$F984)</f>
        <v>706.07929095257873</v>
      </c>
      <c r="K984" s="77">
        <f>IF(VLOOKUP($E984,$D$6:$AN$1139,3,)=0,0,(VLOOKUP($E984,$D$6:$AN$1139,K$2,)/VLOOKUP($E984,$D$6:$AN$1139,3,))*$F984)</f>
        <v>9546.7310216969345</v>
      </c>
      <c r="L984" s="77">
        <f>IF(VLOOKUP($E984,$D$6:$AN$1139,3,)=0,0,(VLOOKUP($E984,$D$6:$AN$1139,L$2,)/VLOOKUP($E984,$D$6:$AN$1139,3,))*$F984)</f>
        <v>0</v>
      </c>
      <c r="M984" s="77">
        <f>IF(VLOOKUP($E984,$D$6:$AN$1139,3,)=0,0,(VLOOKUP($E984,$D$6:$AN$1139,M$2,)/VLOOKUP($E984,$D$6:$AN$1139,3,))*$F984)</f>
        <v>0</v>
      </c>
      <c r="N984" s="77">
        <f>IF(VLOOKUP($E984,$D$6:$AN$1139,3,)=0,0,(VLOOKUP($E984,$D$6:$AN$1139,N$2,)/VLOOKUP($E984,$D$6:$AN$1139,3,))*$F984)</f>
        <v>7891.3360357993597</v>
      </c>
      <c r="O984" s="77">
        <f>IF(VLOOKUP($E984,$D$6:$AN$1139,3,)=0,0,(VLOOKUP($E984,$D$6:$AN$1139,O$2,)/VLOOKUP($E984,$D$6:$AN$1139,3,))*$F984)</f>
        <v>4515.951440899622</v>
      </c>
      <c r="P984" s="77">
        <f>IF(VLOOKUP($E984,$D$6:$AN$1139,3,)=0,0,(VLOOKUP($E984,$D$6:$AN$1139,P$2,)/VLOOKUP($E984,$D$6:$AN$1139,3,))*$F984)</f>
        <v>2674.9995591627985</v>
      </c>
      <c r="Q984" s="77">
        <f>IF(VLOOKUP($E984,$D$6:$AN$1139,3,)=0,0,(VLOOKUP($E984,$D$6:$AN$1139,Q$2,)/VLOOKUP($E984,$D$6:$AN$1139,3,))*$F984)</f>
        <v>380.16103505291284</v>
      </c>
      <c r="R984" s="77">
        <f>IF(VLOOKUP($E984,$D$6:$AN$1139,3,)=0,0,(VLOOKUP($E984,$D$6:$AN$1139,R$2,)/VLOOKUP($E984,$D$6:$AN$1139,3,))*$F984)</f>
        <v>198.66194103615982</v>
      </c>
      <c r="S984" s="77">
        <f>IF(VLOOKUP($E984,$D$6:$AN$1139,3,)=0,0,(VLOOKUP($E984,$D$6:$AN$1139,S$2,)/VLOOKUP($E984,$D$6:$AN$1139,3,))*$F984)</f>
        <v>1098.7907787271374</v>
      </c>
      <c r="T984" s="77">
        <f>IF(VLOOKUP($E984,$D$6:$AN$1139,3,)=0,0,(VLOOKUP($E984,$D$6:$AN$1139,T$2,)/VLOOKUP($E984,$D$6:$AN$1139,3,))*$F984)</f>
        <v>13.566565185952161</v>
      </c>
      <c r="U984" s="77">
        <f>IF(VLOOKUP($E984,$D$6:$AN$1139,3,)=0,0,(VLOOKUP($E984,$D$6:$AN$1139,U$2,)/VLOOKUP($E984,$D$6:$AN$1139,3,))*$F984)</f>
        <v>16.649179601976588</v>
      </c>
      <c r="V984" s="77">
        <f>IF(VLOOKUP($E984,$D$6:$AN$1139,3,)=0,0,(VLOOKUP($E984,$D$6:$AN$1139,V$2,)/VLOOKUP($E984,$D$6:$AN$1139,3,))*$F984)</f>
        <v>0</v>
      </c>
      <c r="W984" s="77">
        <f>IF(VLOOKUP($E984,$D$6:$AN$1139,3,)=0,0,(VLOOKUP($E984,$D$6:$AN$1139,W$2,)/VLOOKUP($E984,$D$6:$AN$1139,3,))*$F984)</f>
        <v>0</v>
      </c>
      <c r="X984" s="80">
        <f>IF(VLOOKUP($E984,$D$6:$AN$1139,3,)=0,0,(VLOOKUP($E984,$D$6:$AN$1139,X$2,)/VLOOKUP($E984,$D$6:$AN$1139,3,))*$F984)</f>
        <v>0</v>
      </c>
      <c r="Y984" s="80">
        <f>IF(VLOOKUP($E984,$D$6:$AN$1139,3,)=0,0,(VLOOKUP($E984,$D$6:$AN$1139,Y$2,)/VLOOKUP($E984,$D$6:$AN$1139,3,))*$F984)</f>
        <v>0</v>
      </c>
      <c r="Z984" s="80">
        <f>IF(VLOOKUP($E984,$D$6:$AN$1139,3,)=0,0,(VLOOKUP($E984,$D$6:$AN$1139,Z$2,)/VLOOKUP($E984,$D$6:$AN$1139,3,))*$F984)</f>
        <v>0</v>
      </c>
      <c r="AA984" s="81">
        <f>SUM(G984:Z984)</f>
        <v>58963.000000000007</v>
      </c>
      <c r="AB984" s="94" t="str">
        <f>IF(ABS(F984-AA984)&lt;0.01,"ok","err")</f>
        <v>ok</v>
      </c>
    </row>
    <row r="985" spans="1:28" s="158" customFormat="1">
      <c r="A985" s="61"/>
      <c r="B985" s="61"/>
      <c r="C985" s="61"/>
      <c r="D985" s="61"/>
      <c r="E985" s="61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63"/>
      <c r="Y985" s="163"/>
      <c r="Z985" s="163"/>
      <c r="AA985" s="159"/>
      <c r="AB985" s="160"/>
    </row>
    <row r="986" spans="1:28" s="158" customFormat="1">
      <c r="A986" s="61" t="s">
        <v>720</v>
      </c>
      <c r="B986" s="61"/>
      <c r="C986" s="61"/>
      <c r="D986" s="61"/>
      <c r="E986" s="61"/>
      <c r="F986" s="113">
        <f>(F972+F973)*$E$943</f>
        <v>11300184.396037078</v>
      </c>
      <c r="G986" s="113">
        <f t="shared" ref="G986:U986" si="224">(G972+G973)*$E$943</f>
        <v>4445294.1442084797</v>
      </c>
      <c r="H986" s="113">
        <f t="shared" si="224"/>
        <v>1572224.7585080001</v>
      </c>
      <c r="I986" s="113">
        <f t="shared" si="224"/>
        <v>0</v>
      </c>
      <c r="J986" s="113">
        <f t="shared" si="224"/>
        <v>135759.47749488</v>
      </c>
      <c r="K986" s="113">
        <f t="shared" si="224"/>
        <v>1830655.1040176</v>
      </c>
      <c r="L986" s="113">
        <f t="shared" si="224"/>
        <v>0</v>
      </c>
      <c r="M986" s="113">
        <f t="shared" si="224"/>
        <v>0</v>
      </c>
      <c r="N986" s="113">
        <f t="shared" si="224"/>
        <v>1562647.4177131201</v>
      </c>
      <c r="O986" s="113">
        <f>(O972+O973)*$E$943</f>
        <v>876063.96265984001</v>
      </c>
      <c r="P986" s="113">
        <f t="shared" si="224"/>
        <v>567537.67620943999</v>
      </c>
      <c r="Q986" s="113">
        <f t="shared" si="224"/>
        <v>72482.385421398227</v>
      </c>
      <c r="R986" s="113">
        <f t="shared" si="224"/>
        <v>38629.553266880001</v>
      </c>
      <c r="S986" s="113">
        <f t="shared" si="224"/>
        <v>193269.05045839999</v>
      </c>
      <c r="T986" s="113">
        <f t="shared" si="224"/>
        <v>2569.73070112</v>
      </c>
      <c r="U986" s="113">
        <f t="shared" si="224"/>
        <v>3051.1353779199999</v>
      </c>
      <c r="V986" s="113">
        <f>(V972+V973)*0.407634</f>
        <v>0</v>
      </c>
      <c r="W986" s="113">
        <f>(W972+W973)*0.407634</f>
        <v>0</v>
      </c>
      <c r="X986" s="163">
        <f>(X972+X973)*0.407634</f>
        <v>0</v>
      </c>
      <c r="Y986" s="163">
        <f>(Y972+Y973)*0.407634</f>
        <v>0</v>
      </c>
      <c r="Z986" s="163">
        <f>(Z972+Z973)*0.407634</f>
        <v>0</v>
      </c>
      <c r="AA986" s="159">
        <f>ROUND(SUM(G986:Z986),2)</f>
        <v>11300184.4</v>
      </c>
      <c r="AB986" s="160" t="str">
        <f>IF(ABS(F986-AA986)&lt;0.01,"ok","err")</f>
        <v>ok</v>
      </c>
    </row>
    <row r="987" spans="1:28" s="158" customFormat="1">
      <c r="A987" s="69"/>
      <c r="B987" s="61"/>
      <c r="C987" s="61"/>
      <c r="D987" s="61"/>
      <c r="E987" s="61"/>
      <c r="F987" s="80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161"/>
      <c r="Y987" s="161"/>
      <c r="Z987" s="161"/>
      <c r="AA987" s="159"/>
      <c r="AB987" s="160"/>
    </row>
    <row r="988" spans="1:28" s="158" customFormat="1">
      <c r="A988" s="61" t="s">
        <v>138</v>
      </c>
      <c r="B988" s="61"/>
      <c r="C988" s="61"/>
      <c r="D988" s="61"/>
      <c r="E988" s="61"/>
      <c r="F988" s="81">
        <f t="shared" ref="F988:Z988" si="225">SUM(F980:F987)</f>
        <v>917041733.39859951</v>
      </c>
      <c r="G988" s="81">
        <f t="shared" si="225"/>
        <v>386954755.92292351</v>
      </c>
      <c r="H988" s="81">
        <f t="shared" si="225"/>
        <v>117712332.44382097</v>
      </c>
      <c r="I988" s="81">
        <f t="shared" si="225"/>
        <v>0</v>
      </c>
      <c r="J988" s="81">
        <f t="shared" si="225"/>
        <v>10657461.028408371</v>
      </c>
      <c r="K988" s="81">
        <f t="shared" si="225"/>
        <v>137591370.02408412</v>
      </c>
      <c r="L988" s="81">
        <f t="shared" si="225"/>
        <v>0</v>
      </c>
      <c r="M988" s="81">
        <f t="shared" si="225"/>
        <v>0</v>
      </c>
      <c r="N988" s="81">
        <f t="shared" si="225"/>
        <v>124248233.97031334</v>
      </c>
      <c r="O988" s="81">
        <f>SUM(O980:O987)</f>
        <v>68347780.499365479</v>
      </c>
      <c r="P988" s="81">
        <f t="shared" si="225"/>
        <v>45244392.646680124</v>
      </c>
      <c r="Q988" s="81">
        <f t="shared" si="225"/>
        <v>6487582.0822072076</v>
      </c>
      <c r="R988" s="81">
        <f t="shared" si="225"/>
        <v>3509938.7956493171</v>
      </c>
      <c r="S988" s="81">
        <f t="shared" si="225"/>
        <v>15809887.509563522</v>
      </c>
      <c r="T988" s="81">
        <f t="shared" si="225"/>
        <v>225697.18393692322</v>
      </c>
      <c r="U988" s="81">
        <f t="shared" si="225"/>
        <v>252301.29164649674</v>
      </c>
      <c r="V988" s="81">
        <f t="shared" si="225"/>
        <v>0</v>
      </c>
      <c r="W988" s="81">
        <f t="shared" si="225"/>
        <v>0</v>
      </c>
      <c r="X988" s="159">
        <f t="shared" si="225"/>
        <v>0</v>
      </c>
      <c r="Y988" s="159">
        <f t="shared" si="225"/>
        <v>0</v>
      </c>
      <c r="Z988" s="159">
        <f t="shared" si="225"/>
        <v>0</v>
      </c>
      <c r="AA988" s="159">
        <f>ROUND(SUM(G988:Z988),2)</f>
        <v>917041733.39999998</v>
      </c>
      <c r="AB988" s="160" t="str">
        <f>IF(ABS(F988-AA988)&lt;0.01,"ok","err")</f>
        <v>ok</v>
      </c>
    </row>
    <row r="989" spans="1:28" s="158" customForma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</row>
    <row r="990" spans="1:28" s="158" customForma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</row>
    <row r="991" spans="1:28" s="158" customFormat="1" ht="15">
      <c r="A991" s="66" t="s">
        <v>915</v>
      </c>
      <c r="B991" s="61"/>
      <c r="C991" s="61"/>
      <c r="D991" s="61"/>
      <c r="E991" s="61"/>
      <c r="F991" s="81">
        <f t="shared" ref="F991:Z991" si="226">F975-F988</f>
        <v>157890942.62140048</v>
      </c>
      <c r="G991" s="81">
        <f t="shared" si="226"/>
        <v>51692027.110038042</v>
      </c>
      <c r="H991" s="81">
        <f t="shared" si="226"/>
        <v>32920464.076639399</v>
      </c>
      <c r="I991" s="81">
        <f t="shared" si="226"/>
        <v>0</v>
      </c>
      <c r="J991" s="81">
        <f t="shared" si="226"/>
        <v>2042220.7425657883</v>
      </c>
      <c r="K991" s="81">
        <f t="shared" si="226"/>
        <v>33555261.132736564</v>
      </c>
      <c r="L991" s="81">
        <f t="shared" si="226"/>
        <v>0</v>
      </c>
      <c r="M991" s="81">
        <f t="shared" si="226"/>
        <v>0</v>
      </c>
      <c r="N991" s="81">
        <f t="shared" si="226"/>
        <v>17507656.97056216</v>
      </c>
      <c r="O991" s="81">
        <f t="shared" si="226"/>
        <v>12794667.402083531</v>
      </c>
      <c r="P991" s="81">
        <f t="shared" si="226"/>
        <v>3065617.5823995322</v>
      </c>
      <c r="Q991" s="81">
        <f t="shared" si="226"/>
        <v>296841.90404326562</v>
      </c>
      <c r="R991" s="81">
        <f t="shared" si="226"/>
        <v>186434.93931663316</v>
      </c>
      <c r="S991" s="81">
        <f t="shared" si="226"/>
        <v>3757508.4943186622</v>
      </c>
      <c r="T991" s="81">
        <f t="shared" si="226"/>
        <v>23255.780999031791</v>
      </c>
      <c r="U991" s="81">
        <f t="shared" si="226"/>
        <v>48986.48569805955</v>
      </c>
      <c r="V991" s="81">
        <f t="shared" si="226"/>
        <v>0</v>
      </c>
      <c r="W991" s="81">
        <f t="shared" si="226"/>
        <v>0</v>
      </c>
      <c r="X991" s="159">
        <f t="shared" si="226"/>
        <v>0</v>
      </c>
      <c r="Y991" s="159">
        <f t="shared" si="226"/>
        <v>0</v>
      </c>
      <c r="Z991" s="159">
        <f t="shared" si="226"/>
        <v>0</v>
      </c>
      <c r="AA991" s="159">
        <f>ROUND(SUM(G991:Z991),2)</f>
        <v>157890942.62</v>
      </c>
      <c r="AB991" s="160" t="str">
        <f>IF(ABS(F991-AA991)&lt;0.01,"ok","err")</f>
        <v>ok</v>
      </c>
    </row>
    <row r="992" spans="1:28" s="158" customForma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</row>
    <row r="993" spans="1:28" s="158" customFormat="1" ht="15">
      <c r="A993" s="66" t="s">
        <v>1125</v>
      </c>
      <c r="B993" s="61"/>
      <c r="C993" s="61"/>
      <c r="D993" s="61"/>
      <c r="E993" s="61"/>
      <c r="F993" s="81">
        <f>F919</f>
        <v>2250031689.5289073</v>
      </c>
      <c r="G993" s="81">
        <f t="shared" ref="G993:Z993" si="227">G919</f>
        <v>1144615926.8316531</v>
      </c>
      <c r="H993" s="81">
        <f t="shared" si="227"/>
        <v>251228398.05062819</v>
      </c>
      <c r="I993" s="81">
        <f t="shared" si="227"/>
        <v>0</v>
      </c>
      <c r="J993" s="81">
        <f t="shared" si="227"/>
        <v>20717603.658515487</v>
      </c>
      <c r="K993" s="81">
        <f t="shared" si="227"/>
        <v>264810730.26187834</v>
      </c>
      <c r="L993" s="81">
        <f t="shared" si="227"/>
        <v>0</v>
      </c>
      <c r="M993" s="81">
        <f t="shared" si="227"/>
        <v>0</v>
      </c>
      <c r="N993" s="81">
        <f t="shared" si="227"/>
        <v>237788270.22715643</v>
      </c>
      <c r="O993" s="81">
        <f>O919</f>
        <v>132606108.94803558</v>
      </c>
      <c r="P993" s="81">
        <f t="shared" si="227"/>
        <v>93813805.637565002</v>
      </c>
      <c r="Q993" s="81">
        <f t="shared" si="227"/>
        <v>13752477.876791291</v>
      </c>
      <c r="R993" s="81">
        <f t="shared" si="227"/>
        <v>8187999.9200714184</v>
      </c>
      <c r="S993" s="81">
        <f t="shared" si="227"/>
        <v>81459849.542550325</v>
      </c>
      <c r="T993" s="81">
        <f t="shared" si="227"/>
        <v>510391.75735058077</v>
      </c>
      <c r="U993" s="81">
        <f t="shared" si="227"/>
        <v>540126.81671174383</v>
      </c>
      <c r="V993" s="81">
        <f t="shared" si="227"/>
        <v>0</v>
      </c>
      <c r="W993" s="81">
        <f t="shared" si="227"/>
        <v>0</v>
      </c>
      <c r="X993" s="81">
        <f t="shared" si="227"/>
        <v>0</v>
      </c>
      <c r="Y993" s="81">
        <f t="shared" si="227"/>
        <v>0</v>
      </c>
      <c r="Z993" s="81">
        <f t="shared" si="227"/>
        <v>0</v>
      </c>
      <c r="AA993" s="159">
        <f>ROUND(SUM(G993:Z993),2)</f>
        <v>2250031689.5300002</v>
      </c>
      <c r="AB993" s="160" t="str">
        <f>IF(ABS(F993-AA993)&lt;0.01,"ok","err")</f>
        <v>ok</v>
      </c>
    </row>
    <row r="994" spans="1:28" s="158" customFormat="1" ht="15" thickBo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</row>
    <row r="995" spans="1:28" s="158" customFormat="1" ht="15.75" thickBot="1">
      <c r="A995" s="328" t="s">
        <v>1143</v>
      </c>
      <c r="B995" s="154"/>
      <c r="C995" s="154"/>
      <c r="D995" s="154"/>
      <c r="E995" s="154"/>
      <c r="F995" s="155">
        <f t="shared" ref="F995:P995" si="228">F991/F993</f>
        <v>7.0172763946475064E-2</v>
      </c>
      <c r="G995" s="155">
        <f t="shared" si="228"/>
        <v>4.5161023796972517E-2</v>
      </c>
      <c r="H995" s="155">
        <f t="shared" si="228"/>
        <v>0.13103798906525363</v>
      </c>
      <c r="I995" s="155" t="e">
        <f t="shared" si="228"/>
        <v>#DIV/0!</v>
      </c>
      <c r="J995" s="155">
        <f t="shared" si="228"/>
        <v>9.8574177604096661E-2</v>
      </c>
      <c r="K995" s="155">
        <f t="shared" si="228"/>
        <v>0.12671412936912668</v>
      </c>
      <c r="L995" s="155" t="e">
        <f t="shared" si="228"/>
        <v>#DIV/0!</v>
      </c>
      <c r="M995" s="155" t="e">
        <f t="shared" si="228"/>
        <v>#DIV/0!</v>
      </c>
      <c r="N995" s="155">
        <f t="shared" si="228"/>
        <v>7.3627084102328905E-2</v>
      </c>
      <c r="O995" s="155">
        <f>O991/O993</f>
        <v>9.6486259219757231E-2</v>
      </c>
      <c r="P995" s="155">
        <f t="shared" si="228"/>
        <v>3.2677680662940668E-2</v>
      </c>
      <c r="Q995" s="155">
        <f>Q991/Q993</f>
        <v>2.1584612366053437E-2</v>
      </c>
      <c r="R995" s="155">
        <f t="shared" ref="R995:Z995" si="229">R991/R993</f>
        <v>2.2769289342519559E-2</v>
      </c>
      <c r="S995" s="155">
        <f t="shared" si="229"/>
        <v>4.6127122937490057E-2</v>
      </c>
      <c r="T995" s="155">
        <f t="shared" si="229"/>
        <v>4.5564570085832576E-2</v>
      </c>
      <c r="U995" s="155">
        <f t="shared" si="229"/>
        <v>9.0694415056608413E-2</v>
      </c>
      <c r="V995" s="155" t="e">
        <f t="shared" si="229"/>
        <v>#DIV/0!</v>
      </c>
      <c r="W995" s="155" t="e">
        <f t="shared" si="229"/>
        <v>#DIV/0!</v>
      </c>
      <c r="X995" s="164" t="e">
        <f t="shared" si="229"/>
        <v>#DIV/0!</v>
      </c>
      <c r="Y995" s="164" t="e">
        <f t="shared" si="229"/>
        <v>#DIV/0!</v>
      </c>
      <c r="Z995" s="164" t="e">
        <f t="shared" si="229"/>
        <v>#DIV/0!</v>
      </c>
      <c r="AA995" s="165"/>
      <c r="AB995" s="165"/>
    </row>
    <row r="996" spans="1:28" s="158" customFormat="1" ht="15">
      <c r="A996" s="66"/>
      <c r="B996" s="66"/>
      <c r="C996" s="61"/>
      <c r="D996" s="61"/>
      <c r="E996" s="61"/>
      <c r="F996" s="156"/>
      <c r="G996" s="156"/>
      <c r="H996" s="156"/>
      <c r="I996" s="156"/>
      <c r="J996" s="156"/>
      <c r="K996" s="156"/>
      <c r="L996" s="156"/>
      <c r="M996" s="156"/>
      <c r="N996" s="156"/>
      <c r="O996" s="156"/>
      <c r="P996" s="156"/>
      <c r="Q996" s="156"/>
      <c r="R996" s="156"/>
      <c r="S996" s="156"/>
      <c r="T996" s="156"/>
      <c r="U996" s="156"/>
      <c r="V996" s="156"/>
      <c r="W996" s="156"/>
      <c r="X996" s="162"/>
      <c r="Y996" s="162"/>
      <c r="Z996" s="162"/>
    </row>
    <row r="998" spans="1:28" s="178" customForma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</row>
    <row r="999" spans="1:28" s="178" customFormat="1" ht="15">
      <c r="A999" s="66" t="s">
        <v>134</v>
      </c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</row>
    <row r="1000" spans="1:28" s="178" customForma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</row>
    <row r="1001" spans="1:28" s="178" customFormat="1" ht="15">
      <c r="A1001" s="66" t="s">
        <v>1144</v>
      </c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</row>
    <row r="1002" spans="1:28" s="178" customFormat="1">
      <c r="A1002" s="61" t="s">
        <v>1145</v>
      </c>
      <c r="B1002" s="61"/>
      <c r="C1002" s="61"/>
      <c r="D1002" s="61" t="s">
        <v>1114</v>
      </c>
      <c r="E1002" s="61" t="s">
        <v>952</v>
      </c>
      <c r="F1002" s="111">
        <v>1</v>
      </c>
      <c r="G1002" s="111">
        <f>IF(VLOOKUP($E1002,$D$6:$AN$1139,3,)=0,0,(VLOOKUP($E1002,$D$6:$AN$1139,G$2,)/VLOOKUP($E1002,$D$6:$AN$1139,3,))*$F1002)</f>
        <v>0.35699146100641843</v>
      </c>
      <c r="H1002" s="111">
        <f>IF(VLOOKUP($E1002,$D$6:$AN$1139,3,)=0,0,(VLOOKUP($E1002,$D$6:$AN$1139,H$2,)/VLOOKUP($E1002,$D$6:$AN$1139,3,))*$F1002)</f>
        <v>0.11585932826146096</v>
      </c>
      <c r="I1002" s="111">
        <f>IF(VLOOKUP($E1002,$D$6:$AN$1139,3,)=0,0,(VLOOKUP($E1002,$D$6:$AN$1139,I$2,)/VLOOKUP($E1002,$D$6:$AN$1139,3,))*$F1002)</f>
        <v>0</v>
      </c>
      <c r="J1002" s="111">
        <f>IF(VLOOKUP($E1002,$D$6:$AN$1139,3,)=0,0,(VLOOKUP($E1002,$D$6:$AN$1139,J$2,)/VLOOKUP($E1002,$D$6:$AN$1139,3,))*$F1002)</f>
        <v>1.3342986867476047E-2</v>
      </c>
      <c r="K1002" s="111">
        <f>IF(VLOOKUP($E1002,$D$6:$AN$1139,3,)=0,0,(VLOOKUP($E1002,$D$6:$AN$1139,K$2,)/VLOOKUP($E1002,$D$6:$AN$1139,3,))*$F1002)</f>
        <v>0.16447334672595032</v>
      </c>
      <c r="L1002" s="111">
        <f>IF(VLOOKUP($E1002,$D$6:$AN$1139,3,)=0,0,(VLOOKUP($E1002,$D$6:$AN$1139,L$2,)/VLOOKUP($E1002,$D$6:$AN$1139,3,))*$F1002)</f>
        <v>0</v>
      </c>
      <c r="M1002" s="111">
        <f>IF(VLOOKUP($E1002,$D$6:$AN$1139,3,)=0,0,(VLOOKUP($E1002,$D$6:$AN$1139,M$2,)/VLOOKUP($E1002,$D$6:$AN$1139,3,))*$F1002)</f>
        <v>0</v>
      </c>
      <c r="N1002" s="111">
        <f>IF(VLOOKUP($E1002,$D$6:$AN$1139,3,)=0,0,(VLOOKUP($E1002,$D$6:$AN$1139,N$2,)/VLOOKUP($E1002,$D$6:$AN$1139,3,))*$F1002)</f>
        <v>0.16729830889053382</v>
      </c>
      <c r="O1002" s="111">
        <f>IF(VLOOKUP($E1002,$D$6:$AN$1139,3,)=0,0,(VLOOKUP($E1002,$D$6:$AN$1139,O$2,)/VLOOKUP($E1002,$D$6:$AN$1139,3,))*$F1002)</f>
        <v>8.7042985638825343E-2</v>
      </c>
      <c r="P1002" s="111">
        <f>IF(VLOOKUP($E1002,$D$6:$AN$1139,3,)=0,0,(VLOOKUP($E1002,$D$6:$AN$1139,P$2,)/VLOOKUP($E1002,$D$6:$AN$1139,3,))*$F1002)</f>
        <v>7.0429686925081669E-2</v>
      </c>
      <c r="Q1002" s="111">
        <f>IF(VLOOKUP($E1002,$D$6:$AN$1139,3,)=0,0,(VLOOKUP($E1002,$D$6:$AN$1139,Q$2,)/VLOOKUP($E1002,$D$6:$AN$1139,3,))*$F1002)</f>
        <v>8.9970788279200714E-3</v>
      </c>
      <c r="R1002" s="111">
        <f>IF(VLOOKUP($E1002,$D$6:$AN$1139,3,)=0,0,(VLOOKUP($E1002,$D$6:$AN$1139,R$2,)/VLOOKUP($E1002,$D$6:$AN$1139,3,))*$F1002)</f>
        <v>4.7142770731886646E-3</v>
      </c>
      <c r="S1002" s="111">
        <f>IF(VLOOKUP($E1002,$D$6:$AN$1139,3,)=0,0,(VLOOKUP($E1002,$D$6:$AN$1139,S$2,)/VLOOKUP($E1002,$D$6:$AN$1139,3,))*$F1002)</f>
        <v>1.0302846842916847E-2</v>
      </c>
      <c r="T1002" s="111">
        <f>IF(VLOOKUP($E1002,$D$6:$AN$1139,3,)=0,0,(VLOOKUP($E1002,$D$6:$AN$1139,T$2,)/VLOOKUP($E1002,$D$6:$AN$1139,3,))*$F1002)</f>
        <v>2.8802788218763793E-4</v>
      </c>
      <c r="U1002" s="111">
        <f>IF(VLOOKUP($E1002,$D$6:$AN$1139,3,)=0,0,(VLOOKUP($E1002,$D$6:$AN$1139,U$2,)/VLOOKUP($E1002,$D$6:$AN$1139,3,))*$F1002)</f>
        <v>2.5966505804015939E-4</v>
      </c>
      <c r="V1002" s="111">
        <f>IF(VLOOKUP($E1002,$D$6:$AN$1139,3,)=0,0,(VLOOKUP($E1002,$D$6:$AN$1139,V$2,)/VLOOKUP($E1002,$D$6:$AN$1139,3,))*$F1002)</f>
        <v>0</v>
      </c>
      <c r="W1002" s="111">
        <f>IF(VLOOKUP($E1002,$D$6:$AN$1139,3,)=0,0,(VLOOKUP($E1002,$D$6:$AN$1139,W$2,)/VLOOKUP($E1002,$D$6:$AN$1139,3,))*$F1002)</f>
        <v>0</v>
      </c>
      <c r="X1002" s="179">
        <f>IF(VLOOKUP($E1002,$D$6:$AN$1139,3,)=0,0,(VLOOKUP($E1002,$D$6:$AN$1139,X$2,)/VLOOKUP($E1002,$D$6:$AN$1139,3,))*$F1002)</f>
        <v>0</v>
      </c>
      <c r="Y1002" s="179">
        <f>IF(VLOOKUP($E1002,$D$6:$AN$1139,3,)=0,0,(VLOOKUP($E1002,$D$6:$AN$1139,Y$2,)/VLOOKUP($E1002,$D$6:$AN$1139,3,))*$F1002)</f>
        <v>0</v>
      </c>
      <c r="Z1002" s="179">
        <f>IF(VLOOKUP($E1002,$D$6:$AN$1139,3,)=0,0,(VLOOKUP($E1002,$D$6:$AN$1139,Z$2,)/VLOOKUP($E1002,$D$6:$AN$1139,3,))*$F1002)</f>
        <v>0</v>
      </c>
      <c r="AA1002" s="184">
        <f>SUM(G1002:Z1002)</f>
        <v>0.99999999999999978</v>
      </c>
      <c r="AB1002" s="180" t="str">
        <f>IF(ABS(F1002-AA1002)&lt;0.01,"ok","err")</f>
        <v>ok</v>
      </c>
    </row>
    <row r="1003" spans="1:28" s="178" customFormat="1">
      <c r="A1003" s="61"/>
      <c r="B1003" s="61"/>
      <c r="C1003" s="61"/>
      <c r="D1003" s="61"/>
      <c r="E1003" s="61"/>
      <c r="F1003" s="61"/>
      <c r="G1003" s="61"/>
      <c r="H1003" s="61"/>
      <c r="I1003" s="61"/>
      <c r="J1003" s="61"/>
      <c r="K1003" s="61"/>
      <c r="L1003" s="61"/>
      <c r="M1003" s="61"/>
      <c r="N1003" s="61"/>
      <c r="O1003" s="61"/>
      <c r="P1003" s="61"/>
      <c r="Q1003" s="61"/>
      <c r="R1003" s="61"/>
      <c r="S1003" s="61"/>
      <c r="T1003" s="61"/>
      <c r="U1003" s="61"/>
      <c r="V1003" s="61"/>
      <c r="W1003" s="61"/>
    </row>
    <row r="1004" spans="1:28" s="178" customFormat="1" ht="15">
      <c r="A1004" s="66" t="s">
        <v>1146</v>
      </c>
      <c r="B1004" s="61"/>
      <c r="C1004" s="61"/>
      <c r="D1004" s="61"/>
      <c r="E1004" s="61"/>
      <c r="F1004" s="61"/>
      <c r="G1004" s="61"/>
      <c r="H1004" s="61"/>
      <c r="I1004" s="61"/>
      <c r="J1004" s="61"/>
      <c r="K1004" s="61"/>
      <c r="L1004" s="61"/>
      <c r="M1004" s="61"/>
      <c r="N1004" s="61"/>
      <c r="O1004" s="61"/>
      <c r="P1004" s="61"/>
      <c r="Q1004" s="61"/>
      <c r="R1004" s="61"/>
      <c r="S1004" s="61"/>
      <c r="T1004" s="61"/>
      <c r="U1004" s="61"/>
      <c r="V1004" s="61"/>
      <c r="W1004" s="61"/>
    </row>
    <row r="1005" spans="1:28" s="178" customFormat="1">
      <c r="A1005" s="61" t="s">
        <v>1147</v>
      </c>
      <c r="B1005" s="61"/>
      <c r="C1005" s="61"/>
      <c r="D1005" s="61" t="s">
        <v>1117</v>
      </c>
      <c r="E1005" s="61" t="s">
        <v>707</v>
      </c>
      <c r="F1005" s="82">
        <v>1</v>
      </c>
      <c r="G1005" s="84">
        <f>IF(VLOOKUP($E1005,$D$6:$AN$1139,3,)=0,0,(VLOOKUP($E1005,$D$6:$AN$1139,G$2,)/VLOOKUP($E1005,$D$6:$AN$1139,3,))*$F1005)</f>
        <v>0.86034824967089141</v>
      </c>
      <c r="H1005" s="84">
        <f>IF(VLOOKUP($E1005,$D$6:$AN$1139,3,)=0,0,(VLOOKUP($E1005,$D$6:$AN$1139,H$2,)/VLOOKUP($E1005,$D$6:$AN$1139,3,))*$F1005)</f>
        <v>0.10613376397981089</v>
      </c>
      <c r="I1005" s="84">
        <f>IF(VLOOKUP($E1005,$D$6:$AN$1139,3,)=0,0,(VLOOKUP($E1005,$D$6:$AN$1139,I$2,)/VLOOKUP($E1005,$D$6:$AN$1139,3,))*$F1005)</f>
        <v>0</v>
      </c>
      <c r="J1005" s="84">
        <f>IF(VLOOKUP($E1005,$D$6:$AN$1139,3,)=0,0,(VLOOKUP($E1005,$D$6:$AN$1139,J$2,)/VLOOKUP($E1005,$D$6:$AN$1139,3,))*$F1005)</f>
        <v>1.7372643691969717E-4</v>
      </c>
      <c r="K1005" s="84">
        <f>IF(VLOOKUP($E1005,$D$6:$AN$1139,3,)=0,0,(VLOOKUP($E1005,$D$6:$AN$1139,K$2,)/VLOOKUP($E1005,$D$6:$AN$1139,3,))*$F1005)</f>
        <v>6.6527706083426503E-3</v>
      </c>
      <c r="L1005" s="84">
        <f>IF(VLOOKUP($E1005,$D$6:$AN$1139,3,)=0,0,(VLOOKUP($E1005,$D$6:$AN$1139,L$2,)/VLOOKUP($E1005,$D$6:$AN$1139,3,))*$F1005)</f>
        <v>0</v>
      </c>
      <c r="M1005" s="84">
        <f>IF(VLOOKUP($E1005,$D$6:$AN$1139,3,)=0,0,(VLOOKUP($E1005,$D$6:$AN$1139,M$2,)/VLOOKUP($E1005,$D$6:$AN$1139,3,))*$F1005)</f>
        <v>0</v>
      </c>
      <c r="N1005" s="84">
        <f>IF(VLOOKUP($E1005,$D$6:$AN$1139,3,)=0,0,(VLOOKUP($E1005,$D$6:$AN$1139,N$2,)/VLOOKUP($E1005,$D$6:$AN$1139,3,))*$F1005)</f>
        <v>2.6098629108027566E-4</v>
      </c>
      <c r="O1005" s="84">
        <f>IF(VLOOKUP($E1005,$D$6:$AN$1139,3,)=0,0,(VLOOKUP($E1005,$D$6:$AN$1139,O$2,)/VLOOKUP($E1005,$D$6:$AN$1139,3,))*$F1005)</f>
        <v>7.5955736689776283E-4</v>
      </c>
      <c r="P1005" s="84">
        <f>IF(VLOOKUP($E1005,$D$6:$AN$1139,3,)=0,0,(VLOOKUP($E1005,$D$6:$AN$1139,P$2,)/VLOOKUP($E1005,$D$6:$AN$1139,3,))*$F1005)</f>
        <v>0</v>
      </c>
      <c r="Q1005" s="84">
        <f>IF(VLOOKUP($E1005,$D$6:$AN$1139,3,)=0,0,(VLOOKUP($E1005,$D$6:$AN$1139,Q$2,)/VLOOKUP($E1005,$D$6:$AN$1139,3,))*$F1005)</f>
        <v>2.3798142043794131E-6</v>
      </c>
      <c r="R1005" s="84">
        <f>IF(VLOOKUP($E1005,$D$6:$AN$1139,3,)=0,0,(VLOOKUP($E1005,$D$6:$AN$1139,R$2,)/VLOOKUP($E1005,$D$6:$AN$1139,3,))*$F1005)</f>
        <v>4.7596284087588262E-6</v>
      </c>
      <c r="S1005" s="84">
        <f>IF(VLOOKUP($E1005,$D$6:$AN$1139,3,)=0,0,(VLOOKUP($E1005,$D$6:$AN$1139,S$2,)/VLOOKUP($E1005,$D$6:$AN$1139,3,))*$F1005)</f>
        <v>2.538325255112777E-2</v>
      </c>
      <c r="T1005" s="84">
        <f>IF(VLOOKUP($E1005,$D$6:$AN$1139,3,)=0,0,(VLOOKUP($E1005,$D$6:$AN$1139,T$2,)/VLOOKUP($E1005,$D$6:$AN$1139,3,))*$F1005)</f>
        <v>4.1250112875909825E-5</v>
      </c>
      <c r="U1005" s="84">
        <f>IF(VLOOKUP($E1005,$D$6:$AN$1139,3,)=0,0,(VLOOKUP($E1005,$D$6:$AN$1139,U$2,)/VLOOKUP($E1005,$D$6:$AN$1139,3,))*$F1005)</f>
        <v>2.3930353944037435E-4</v>
      </c>
      <c r="V1005" s="84">
        <f>IF(VLOOKUP($E1005,$D$6:$AN$1139,3,)=0,0,(VLOOKUP($E1005,$D$6:$AN$1139,V$2,)/VLOOKUP($E1005,$D$6:$AN$1139,3,))*$F1005)</f>
        <v>0</v>
      </c>
      <c r="W1005" s="84">
        <f>IF(VLOOKUP($E1005,$D$6:$AN$1139,3,)=0,0,(VLOOKUP($E1005,$D$6:$AN$1139,W$2,)/VLOOKUP($E1005,$D$6:$AN$1139,3,))*$F1005)</f>
        <v>0</v>
      </c>
      <c r="X1005" s="179">
        <f>IF(VLOOKUP($E1005,$D$6:$AN$1139,3,)=0,0,(VLOOKUP($E1005,$D$6:$AN$1139,X$2,)/VLOOKUP($E1005,$D$6:$AN$1139,3,))*$F1005)</f>
        <v>0</v>
      </c>
      <c r="Y1005" s="179">
        <f>IF(VLOOKUP($E1005,$D$6:$AN$1139,3,)=0,0,(VLOOKUP($E1005,$D$6:$AN$1139,Y$2,)/VLOOKUP($E1005,$D$6:$AN$1139,3,))*$F1005)</f>
        <v>0</v>
      </c>
      <c r="Z1005" s="179">
        <f>IF(VLOOKUP($E1005,$D$6:$AN$1139,3,)=0,0,(VLOOKUP($E1005,$D$6:$AN$1139,Z$2,)/VLOOKUP($E1005,$D$6:$AN$1139,3,))*$F1005)</f>
        <v>0</v>
      </c>
      <c r="AA1005" s="185">
        <f t="shared" ref="AA1005:AA1010" si="230">SUM(G1005:Z1005)</f>
        <v>0.99999999999999989</v>
      </c>
      <c r="AB1005" s="180" t="str">
        <f t="shared" ref="AB1005:AB1010" si="231">IF(ABS(F1005-AA1005)&lt;0.01,"ok","err")</f>
        <v>ok</v>
      </c>
    </row>
    <row r="1006" spans="1:28" s="178" customFormat="1">
      <c r="A1006" s="61" t="s">
        <v>194</v>
      </c>
      <c r="B1006" s="61"/>
      <c r="C1006" s="61"/>
      <c r="D1006" s="61" t="s">
        <v>1118</v>
      </c>
      <c r="E1006" s="61"/>
      <c r="F1006" s="82">
        <v>1</v>
      </c>
      <c r="G1006" s="84">
        <f>Services!F10</f>
        <v>0.80732432693026612</v>
      </c>
      <c r="H1006" s="84">
        <f>Services!F12+Services!F14</f>
        <v>0.17238367954812372</v>
      </c>
      <c r="I1006" s="84">
        <v>0</v>
      </c>
      <c r="J1006" s="84">
        <f>Services!F16</f>
        <v>0</v>
      </c>
      <c r="K1006" s="84">
        <f>Services!F18</f>
        <v>1.724656403644911E-2</v>
      </c>
      <c r="L1006" s="84">
        <v>0</v>
      </c>
      <c r="M1006" s="84">
        <f>Services!F22</f>
        <v>0</v>
      </c>
      <c r="N1006" s="84">
        <f>Services!F20+Services!F22</f>
        <v>0</v>
      </c>
      <c r="O1006" s="84">
        <f>Services!F24</f>
        <v>3.0454294851610972E-3</v>
      </c>
      <c r="P1006" s="84">
        <f>Services!F26</f>
        <v>0</v>
      </c>
      <c r="Q1006" s="84">
        <f>Services!F28</f>
        <v>0</v>
      </c>
      <c r="R1006" s="84">
        <f>Services!F30</f>
        <v>0</v>
      </c>
      <c r="S1006" s="84">
        <f>Services!F32</f>
        <v>0</v>
      </c>
      <c r="T1006" s="84">
        <f>Services!F34</f>
        <v>0</v>
      </c>
      <c r="U1006" s="84">
        <f>Services!$F$36</f>
        <v>0</v>
      </c>
      <c r="V1006" s="84">
        <v>0</v>
      </c>
      <c r="W1006" s="84">
        <v>0</v>
      </c>
      <c r="X1006" s="84">
        <v>0</v>
      </c>
      <c r="Y1006" s="84">
        <v>0</v>
      </c>
      <c r="Z1006" s="84">
        <v>0</v>
      </c>
      <c r="AA1006" s="185">
        <f t="shared" si="230"/>
        <v>1</v>
      </c>
      <c r="AB1006" s="180" t="str">
        <f t="shared" si="231"/>
        <v>ok</v>
      </c>
    </row>
    <row r="1007" spans="1:28" s="178" customFormat="1">
      <c r="A1007" s="61" t="s">
        <v>1148</v>
      </c>
      <c r="B1007" s="61"/>
      <c r="C1007" s="61"/>
      <c r="D1007" s="61" t="s">
        <v>1119</v>
      </c>
      <c r="E1007" s="61"/>
      <c r="F1007" s="82">
        <v>1</v>
      </c>
      <c r="G1007" s="84">
        <f>Meters!$F$10</f>
        <v>0.6850404869853528</v>
      </c>
      <c r="H1007" s="84">
        <f>Meters!$F$12+Meters!F14</f>
        <v>0.22420650487731295</v>
      </c>
      <c r="I1007" s="84">
        <v>0</v>
      </c>
      <c r="J1007" s="84">
        <f>Meters!$F$16</f>
        <v>8.1374981469529827E-3</v>
      </c>
      <c r="K1007" s="84">
        <f>Meters!$F$18</f>
        <v>5.2771910931290196E-2</v>
      </c>
      <c r="L1007" s="84">
        <v>0</v>
      </c>
      <c r="M1007" s="84">
        <v>0</v>
      </c>
      <c r="N1007" s="84">
        <f>Meters!$F$20+Meters!$F$22</f>
        <v>1.1689415690966381E-2</v>
      </c>
      <c r="O1007" s="84">
        <f>Meters!$F$24</f>
        <v>6.6167191827424428E-3</v>
      </c>
      <c r="P1007" s="84">
        <f>Meters!$F$26</f>
        <v>9.207209975657148E-3</v>
      </c>
      <c r="Q1007" s="84">
        <f>Meters!$F$28</f>
        <v>1.0659041663495179E-4</v>
      </c>
      <c r="R1007" s="84">
        <f>Meters!$F$30</f>
        <v>2.1318083326990359E-4</v>
      </c>
      <c r="S1007" s="84">
        <f>Meters!$F$32</f>
        <v>0</v>
      </c>
      <c r="T1007" s="84">
        <f>Meters!$F$34</f>
        <v>2.9560352660880292E-4</v>
      </c>
      <c r="U1007" s="84">
        <f>Meters!$F$36</f>
        <v>1.7148794332113248E-3</v>
      </c>
      <c r="V1007" s="84">
        <v>0</v>
      </c>
      <c r="W1007" s="84">
        <v>0</v>
      </c>
      <c r="X1007" s="185">
        <v>0</v>
      </c>
      <c r="Y1007" s="185">
        <v>0</v>
      </c>
      <c r="Z1007" s="185">
        <v>0</v>
      </c>
      <c r="AA1007" s="185">
        <f>SUM(G1007:Z1007)</f>
        <v>1</v>
      </c>
      <c r="AB1007" s="180" t="str">
        <f t="shared" si="231"/>
        <v>ok</v>
      </c>
    </row>
    <row r="1008" spans="1:28" s="178" customFormat="1">
      <c r="A1008" s="61" t="s">
        <v>1149</v>
      </c>
      <c r="B1008" s="61"/>
      <c r="C1008" s="61"/>
      <c r="D1008" s="61" t="s">
        <v>1120</v>
      </c>
      <c r="E1008" s="61" t="s">
        <v>132</v>
      </c>
      <c r="F1008" s="82">
        <v>1</v>
      </c>
      <c r="G1008" s="84">
        <f>IF(VLOOKUP($E1008,$D$6:$AN$1139,3,)=0,0,(VLOOKUP($E1008,$D$6:$AN$1139,G$2,)/VLOOKUP($E1008,$D$6:$AN$1139,3,))*$F1008)</f>
        <v>0</v>
      </c>
      <c r="H1008" s="84">
        <f>IF(VLOOKUP($E1008,$D$6:$AN$1139,3,)=0,0,(VLOOKUP($E1008,$D$6:$AN$1139,H$2,)/VLOOKUP($E1008,$D$6:$AN$1139,3,))*$F1008)</f>
        <v>0</v>
      </c>
      <c r="I1008" s="84">
        <f>IF(VLOOKUP($E1008,$D$6:$AN$1139,3,)=0,0,(VLOOKUP($E1008,$D$6:$AN$1139,I$2,)/VLOOKUP($E1008,$D$6:$AN$1139,3,))*$F1008)</f>
        <v>0</v>
      </c>
      <c r="J1008" s="84">
        <f>IF(VLOOKUP($E1008,$D$6:$AN$1139,3,)=0,0,(VLOOKUP($E1008,$D$6:$AN$1139,J$2,)/VLOOKUP($E1008,$D$6:$AN$1139,3,))*$F1008)</f>
        <v>0</v>
      </c>
      <c r="K1008" s="84">
        <f>IF(VLOOKUP($E1008,$D$6:$AN$1139,3,)=0,0,(VLOOKUP($E1008,$D$6:$AN$1139,K$2,)/VLOOKUP($E1008,$D$6:$AN$1139,3,))*$F1008)</f>
        <v>0</v>
      </c>
      <c r="L1008" s="84">
        <f>IF(VLOOKUP($E1008,$D$6:$AN$1139,3,)=0,0,(VLOOKUP($E1008,$D$6:$AN$1139,L$2,)/VLOOKUP($E1008,$D$6:$AN$1139,3,))*$F1008)</f>
        <v>0</v>
      </c>
      <c r="M1008" s="84">
        <f>IF(VLOOKUP($E1008,$D$6:$AN$1139,3,)=0,0,(VLOOKUP($E1008,$D$6:$AN$1139,M$2,)/VLOOKUP($E1008,$D$6:$AN$1139,3,))*$F1008)</f>
        <v>0</v>
      </c>
      <c r="N1008" s="84">
        <f>IF(VLOOKUP($E1008,$D$6:$AN$1139,3,)=0,0,(VLOOKUP($E1008,$D$6:$AN$1139,N$2,)/VLOOKUP($E1008,$D$6:$AN$1139,3,))*$F1008)</f>
        <v>0</v>
      </c>
      <c r="O1008" s="84">
        <f>IF(VLOOKUP($E1008,$D$6:$AN$1139,3,)=0,0,(VLOOKUP($E1008,$D$6:$AN$1139,O$2,)/VLOOKUP($E1008,$D$6:$AN$1139,3,))*$F1008)</f>
        <v>0</v>
      </c>
      <c r="P1008" s="84">
        <f>IF(VLOOKUP($E1008,$D$6:$AN$1139,3,)=0,0,(VLOOKUP($E1008,$D$6:$AN$1139,P$2,)/VLOOKUP($E1008,$D$6:$AN$1139,3,))*$F1008)</f>
        <v>0</v>
      </c>
      <c r="Q1008" s="84">
        <f>IF(VLOOKUP($E1008,$D$6:$AN$1139,3,)=0,0,(VLOOKUP($E1008,$D$6:$AN$1139,Q$2,)/VLOOKUP($E1008,$D$6:$AN$1139,3,))*$F1008)</f>
        <v>0</v>
      </c>
      <c r="R1008" s="84">
        <f>IF(VLOOKUP($E1008,$D$6:$AN$1139,3,)=0,0,(VLOOKUP($E1008,$D$6:$AN$1139,R$2,)/VLOOKUP($E1008,$D$6:$AN$1139,3,))*$F1008)</f>
        <v>0</v>
      </c>
      <c r="S1008" s="84">
        <v>1</v>
      </c>
      <c r="T1008" s="84">
        <v>0</v>
      </c>
      <c r="U1008" s="84">
        <v>0</v>
      </c>
      <c r="V1008" s="84">
        <f>IF(VLOOKUP($E1008,$D$6:$AN$1139,3,)=0,0,(VLOOKUP($E1008,$D$6:$AN$1139,V$2,)/VLOOKUP($E1008,$D$6:$AN$1139,3,))*$F1008)</f>
        <v>0</v>
      </c>
      <c r="W1008" s="84">
        <f>IF(VLOOKUP($E1008,$D$6:$AN$1139,3,)=0,0,(VLOOKUP($E1008,$D$6:$AN$1139,W$2,)/VLOOKUP($E1008,$D$6:$AN$1139,3,))*$F1008)</f>
        <v>0</v>
      </c>
      <c r="X1008" s="179">
        <f>IF(VLOOKUP($E1008,$D$6:$AN$1139,3,)=0,0,(VLOOKUP($E1008,$D$6:$AN$1139,X$2,)/VLOOKUP($E1008,$D$6:$AN$1139,3,))*$F1008)</f>
        <v>0</v>
      </c>
      <c r="Y1008" s="179">
        <f>IF(VLOOKUP($E1008,$D$6:$AN$1139,3,)=0,0,(VLOOKUP($E1008,$D$6:$AN$1139,Y$2,)/VLOOKUP($E1008,$D$6:$AN$1139,3,))*$F1008)</f>
        <v>0</v>
      </c>
      <c r="Z1008" s="179">
        <f>IF(VLOOKUP($E1008,$D$6:$AN$1139,3,)=0,0,(VLOOKUP($E1008,$D$6:$AN$1139,Z$2,)/VLOOKUP($E1008,$D$6:$AN$1139,3,))*$F1008)</f>
        <v>0</v>
      </c>
      <c r="AA1008" s="185">
        <f t="shared" si="230"/>
        <v>1</v>
      </c>
      <c r="AB1008" s="180" t="str">
        <f t="shared" si="231"/>
        <v>ok</v>
      </c>
    </row>
    <row r="1009" spans="1:29" s="178" customFormat="1">
      <c r="A1009" s="61" t="s">
        <v>1150</v>
      </c>
      <c r="B1009" s="61"/>
      <c r="C1009" s="61"/>
      <c r="D1009" s="61" t="s">
        <v>1121</v>
      </c>
      <c r="E1009" s="61" t="s">
        <v>157</v>
      </c>
      <c r="F1009" s="82">
        <v>1</v>
      </c>
      <c r="G1009" s="84">
        <f>IF(VLOOKUP($E1009,$D$6:$AN$1139,3,)=0,0,(VLOOKUP($E1009,$D$6:$AN$1139,G$2,)/VLOOKUP($E1009,$D$6:$AN$1139,3,))*$F1009)</f>
        <v>0.74252747788586071</v>
      </c>
      <c r="H1009" s="84">
        <f>IF(VLOOKUP($E1009,$D$6:$AN$1139,3,)=0,0,(VLOOKUP($E1009,$D$6:$AN$1139,H$2,)/VLOOKUP($E1009,$D$6:$AN$1139,3,))*$F1009)</f>
        <v>0.18319845740747023</v>
      </c>
      <c r="I1009" s="84">
        <f>IF(VLOOKUP($E1009,$D$6:$AN$1139,3,)=0,0,(VLOOKUP($E1009,$D$6:$AN$1139,I$2,)/VLOOKUP($E1009,$D$6:$AN$1139,3,))*$F1009)</f>
        <v>0</v>
      </c>
      <c r="J1009" s="84">
        <f>IF(VLOOKUP($E1009,$D$6:$AN$1139,3,)=0,0,(VLOOKUP($E1009,$D$6:$AN$1139,J$2,)/VLOOKUP($E1009,$D$6:$AN$1139,3,))*$F1009)</f>
        <v>7.4967696567886804E-4</v>
      </c>
      <c r="K1009" s="84">
        <f>IF(VLOOKUP($E1009,$D$6:$AN$1139,3,)=0,0,(VLOOKUP($E1009,$D$6:$AN$1139,K$2,)/VLOOKUP($E1009,$D$6:$AN$1139,3,))*$F1009)</f>
        <v>2.8708519966510623E-2</v>
      </c>
      <c r="L1009" s="84">
        <f>IF(VLOOKUP($E1009,$D$6:$AN$1139,3,)=0,0,(VLOOKUP($E1009,$D$6:$AN$1139,L$2,)/VLOOKUP($E1009,$D$6:$AN$1139,3,))*$F1009)</f>
        <v>0</v>
      </c>
      <c r="M1009" s="84">
        <f>IF(VLOOKUP($E1009,$D$6:$AN$1139,3,)=0,0,(VLOOKUP($E1009,$D$6:$AN$1139,M$2,)/VLOOKUP($E1009,$D$6:$AN$1139,3,))*$F1009)</f>
        <v>0</v>
      </c>
      <c r="N1009" s="84">
        <f>IF(VLOOKUP($E1009,$D$6:$AN$1139,3,)=0,0,(VLOOKUP($E1009,$D$6:$AN$1139,N$2,)/VLOOKUP($E1009,$D$6:$AN$1139,3,))*$F1009)</f>
        <v>5.6311351988207218E-3</v>
      </c>
      <c r="O1009" s="84">
        <f>IF(VLOOKUP($E1009,$D$6:$AN$1139,3,)=0,0,(VLOOKUP($E1009,$D$6:$AN$1139,O$2,)/VLOOKUP($E1009,$D$6:$AN$1139,3,))*$F1009)</f>
        <v>1.6388486178938726E-2</v>
      </c>
      <c r="P1009" s="84">
        <f>IF(VLOOKUP($E1009,$D$6:$AN$1139,3,)=0,0,(VLOOKUP($E1009,$D$6:$AN$1139,P$2,)/VLOOKUP($E1009,$D$6:$AN$1139,3,))*$F1009)</f>
        <v>6.1617284850317919E-4</v>
      </c>
      <c r="Q1009" s="84">
        <f>IF(VLOOKUP($E1009,$D$6:$AN$1139,3,)=0,0,(VLOOKUP($E1009,$D$6:$AN$1139,Q$2,)/VLOOKUP($E1009,$D$6:$AN$1139,3,))*$F1009)</f>
        <v>1.0269547475052986E-5</v>
      </c>
      <c r="R1009" s="84">
        <f>IF(VLOOKUP($E1009,$D$6:$AN$1139,3,)=0,0,(VLOOKUP($E1009,$D$6:$AN$1139,R$2,)/VLOOKUP($E1009,$D$6:$AN$1139,3,))*$F1009)</f>
        <v>2.0539094950105972E-5</v>
      </c>
      <c r="S1009" s="84">
        <f>IF(VLOOKUP($E1009,$D$6:$AN$1139,3,)=0,0,(VLOOKUP($E1009,$D$6:$AN$1139,S$2,)/VLOOKUP($E1009,$D$6:$AN$1139,3,))*$F1009)</f>
        <v>2.1907131797546595E-2</v>
      </c>
      <c r="T1009" s="84">
        <f>IF(VLOOKUP($E1009,$D$6:$AN$1139,3,)=0,0,(VLOOKUP($E1009,$D$6:$AN$1139,T$2,)/VLOOKUP($E1009,$D$6:$AN$1139,3,))*$F1009)</f>
        <v>3.5601097913517016E-5</v>
      </c>
      <c r="U1009" s="84">
        <f>IF(VLOOKUP($E1009,$D$6:$AN$1139,3,)=0,0,(VLOOKUP($E1009,$D$6:$AN$1139,U$2,)/VLOOKUP($E1009,$D$6:$AN$1139,3,))*$F1009)</f>
        <v>2.0653201033162116E-4</v>
      </c>
      <c r="V1009" s="84">
        <f>IF(VLOOKUP($E1009,$D$6:$AN$1139,3,)=0,0,(VLOOKUP($E1009,$D$6:$AN$1139,V$2,)/VLOOKUP($E1009,$D$6:$AN$1139,3,))*$F1009)</f>
        <v>0</v>
      </c>
      <c r="W1009" s="84">
        <f>IF(VLOOKUP($E1009,$D$6:$AN$1139,3,)=0,0,(VLOOKUP($E1009,$D$6:$AN$1139,W$2,)/VLOOKUP($E1009,$D$6:$AN$1139,3,))*$F1009)</f>
        <v>0</v>
      </c>
      <c r="X1009" s="179">
        <f>IF(VLOOKUP($E1009,$D$6:$AN$1139,3,)=0,0,(VLOOKUP($E1009,$D$6:$AN$1139,X$2,)/VLOOKUP($E1009,$D$6:$AN$1139,3,))*$F1009)</f>
        <v>0</v>
      </c>
      <c r="Y1009" s="179">
        <f>IF(VLOOKUP($E1009,$D$6:$AN$1139,3,)=0,0,(VLOOKUP($E1009,$D$6:$AN$1139,Y$2,)/VLOOKUP($E1009,$D$6:$AN$1139,3,))*$F1009)</f>
        <v>0</v>
      </c>
      <c r="Z1009" s="179">
        <f>IF(VLOOKUP($E1009,$D$6:$AN$1139,3,)=0,0,(VLOOKUP($E1009,$D$6:$AN$1139,Z$2,)/VLOOKUP($E1009,$D$6:$AN$1139,3,))*$F1009)</f>
        <v>0</v>
      </c>
      <c r="AA1009" s="185">
        <f t="shared" si="230"/>
        <v>0.99999999999999989</v>
      </c>
      <c r="AB1009" s="180" t="str">
        <f t="shared" si="231"/>
        <v>ok</v>
      </c>
    </row>
    <row r="1010" spans="1:29" s="178" customFormat="1">
      <c r="A1010" s="61" t="s">
        <v>174</v>
      </c>
      <c r="B1010" s="61"/>
      <c r="C1010" s="61"/>
      <c r="D1010" s="61" t="s">
        <v>1122</v>
      </c>
      <c r="E1010" s="61" t="s">
        <v>158</v>
      </c>
      <c r="F1010" s="82">
        <v>1</v>
      </c>
      <c r="G1010" s="84">
        <f>IF(VLOOKUP($E1010,$D$6:$AN$1139,3,)=0,0,(VLOOKUP($E1010,$D$6:$AN$1139,G$2,)/VLOOKUP($E1010,$D$6:$AN$1139,3,))*$F1010)</f>
        <v>0.86032368074470178</v>
      </c>
      <c r="H1010" s="84">
        <f>IF(VLOOKUP($E1010,$D$6:$AN$1139,3,)=0,0,(VLOOKUP($E1010,$D$6:$AN$1139,H$2,)/VLOOKUP($E1010,$D$6:$AN$1139,3,))*$F1010)</f>
        <v>0.1061307331226964</v>
      </c>
      <c r="I1010" s="84">
        <f>IF(VLOOKUP($E1010,$D$6:$AN$1139,3,)=0,0,(VLOOKUP($E1010,$D$6:$AN$1139,I$2,)/VLOOKUP($E1010,$D$6:$AN$1139,3,))*$F1010)</f>
        <v>0</v>
      </c>
      <c r="J1010" s="84">
        <f>IF(VLOOKUP($E1010,$D$6:$AN$1139,3,)=0,0,(VLOOKUP($E1010,$D$6:$AN$1139,J$2,)/VLOOKUP($E1010,$D$6:$AN$1139,3,))*$F1010)</f>
        <v>1.7372147582166798E-4</v>
      </c>
      <c r="K1010" s="84">
        <f>IF(VLOOKUP($E1010,$D$6:$AN$1139,3,)=0,0,(VLOOKUP($E1010,$D$6:$AN$1139,K$2,)/VLOOKUP($E1010,$D$6:$AN$1139,3,))*$F1010)</f>
        <v>6.6525806254722304E-3</v>
      </c>
      <c r="L1010" s="84">
        <f>IF(VLOOKUP($E1010,$D$6:$AN$1139,3,)=0,0,(VLOOKUP($E1010,$D$6:$AN$1139,L$2,)/VLOOKUP($E1010,$D$6:$AN$1139,3,))*$F1010)</f>
        <v>0</v>
      </c>
      <c r="M1010" s="84">
        <f>IF(VLOOKUP($E1010,$D$6:$AN$1139,3,)=0,0,(VLOOKUP($E1010,$D$6:$AN$1139,M$2,)/VLOOKUP($E1010,$D$6:$AN$1139,3,))*$F1010)</f>
        <v>0</v>
      </c>
      <c r="N1010" s="84">
        <f>IF(VLOOKUP($E1010,$D$6:$AN$1139,3,)=0,0,(VLOOKUP($E1010,$D$6:$AN$1139,N$2,)/VLOOKUP($E1010,$D$6:$AN$1139,3,))*$F1010)</f>
        <v>2.6097883810652405E-4</v>
      </c>
      <c r="O1010" s="84">
        <f>IF(VLOOKUP($E1010,$D$6:$AN$1139,3,)=0,0,(VLOOKUP($E1010,$D$6:$AN$1139,O$2,)/VLOOKUP($E1010,$D$6:$AN$1139,3,))*$F1010)</f>
        <v>7.5953567625226988E-4</v>
      </c>
      <c r="P1010" s="84">
        <f>IF(VLOOKUP($E1010,$D$6:$AN$1139,3,)=0,0,(VLOOKUP($E1010,$D$6:$AN$1139,P$2,)/VLOOKUP($E1010,$D$6:$AN$1139,3,))*$F1010)</f>
        <v>2.8556954929589256E-5</v>
      </c>
      <c r="Q1010" s="84">
        <f>IF(VLOOKUP($E1010,$D$6:$AN$1139,3,)=0,0,(VLOOKUP($E1010,$D$6:$AN$1139,Q$2,)/VLOOKUP($E1010,$D$6:$AN$1139,3,))*$F1010)</f>
        <v>2.3797462441324381E-6</v>
      </c>
      <c r="R1010" s="84">
        <f>IF(VLOOKUP($E1010,$D$6:$AN$1139,3,)=0,0,(VLOOKUP($E1010,$D$6:$AN$1139,R$2,)/VLOOKUP($E1010,$D$6:$AN$1139,3,))*$F1010)</f>
        <v>4.7594924882648763E-6</v>
      </c>
      <c r="S1010" s="84">
        <f>IF(VLOOKUP($E1010,$D$6:$AN$1139,3,)=0,0,(VLOOKUP($E1010,$D$6:$AN$1139,S$2,)/VLOOKUP($E1010,$D$6:$AN$1139,3,))*$F1010)</f>
        <v>2.5382527682728702E-2</v>
      </c>
      <c r="T1010" s="84">
        <f>IF(VLOOKUP($E1010,$D$6:$AN$1139,3,)=0,0,(VLOOKUP($E1010,$D$6:$AN$1139,T$2,)/VLOOKUP($E1010,$D$6:$AN$1139,3,))*$F1010)</f>
        <v>4.1248934898295588E-5</v>
      </c>
      <c r="U1010" s="84">
        <f>IF(VLOOKUP($E1010,$D$6:$AN$1139,3,)=0,0,(VLOOKUP($E1010,$D$6:$AN$1139,U$2,)/VLOOKUP($E1010,$D$6:$AN$1139,3,))*$F1010)</f>
        <v>2.3929670565998404E-4</v>
      </c>
      <c r="V1010" s="84">
        <f>IF(VLOOKUP($E1010,$D$6:$AN$1139,3,)=0,0,(VLOOKUP($E1010,$D$6:$AN$1139,V$2,)/VLOOKUP($E1010,$D$6:$AN$1139,3,))*$F1010)</f>
        <v>0</v>
      </c>
      <c r="W1010" s="84">
        <f>IF(VLOOKUP($E1010,$D$6:$AN$1139,3,)=0,0,(VLOOKUP($E1010,$D$6:$AN$1139,W$2,)/VLOOKUP($E1010,$D$6:$AN$1139,3,))*$F1010)</f>
        <v>0</v>
      </c>
      <c r="X1010" s="179">
        <f>IF(VLOOKUP($E1010,$D$6:$AN$1139,3,)=0,0,(VLOOKUP($E1010,$D$6:$AN$1139,X$2,)/VLOOKUP($E1010,$D$6:$AN$1139,3,))*$F1010)</f>
        <v>0</v>
      </c>
      <c r="Y1010" s="179">
        <f>IF(VLOOKUP($E1010,$D$6:$AN$1139,3,)=0,0,(VLOOKUP($E1010,$D$6:$AN$1139,Y$2,)/VLOOKUP($E1010,$D$6:$AN$1139,3,))*$F1010)</f>
        <v>0</v>
      </c>
      <c r="Z1010" s="179">
        <f>IF(VLOOKUP($E1010,$D$6:$AN$1139,3,)=0,0,(VLOOKUP($E1010,$D$6:$AN$1139,Z$2,)/VLOOKUP($E1010,$D$6:$AN$1139,3,))*$F1010)</f>
        <v>0</v>
      </c>
      <c r="AA1010" s="185">
        <f t="shared" si="230"/>
        <v>0.99999999999999989</v>
      </c>
      <c r="AB1010" s="180" t="str">
        <f t="shared" si="231"/>
        <v>ok</v>
      </c>
    </row>
    <row r="1011" spans="1:29" s="178" customFormat="1">
      <c r="A1011" s="61"/>
      <c r="B1011" s="61"/>
      <c r="C1011" s="61"/>
      <c r="D1011" s="61"/>
      <c r="E1011" s="61"/>
      <c r="F1011" s="61"/>
      <c r="G1011" s="61"/>
      <c r="H1011" s="61"/>
      <c r="I1011" s="61"/>
      <c r="J1011" s="61"/>
      <c r="K1011" s="61"/>
      <c r="L1011" s="61"/>
      <c r="M1011" s="61"/>
      <c r="N1011" s="61"/>
      <c r="O1011" s="61"/>
      <c r="P1011" s="61"/>
      <c r="Q1011" s="61"/>
      <c r="R1011" s="61"/>
      <c r="S1011" s="61"/>
      <c r="T1011" s="61"/>
      <c r="U1011" s="61"/>
      <c r="V1011" s="61"/>
      <c r="W1011" s="61"/>
    </row>
    <row r="1012" spans="1:29" s="61" customFormat="1">
      <c r="A1012" s="61" t="s">
        <v>1352</v>
      </c>
      <c r="D1012" s="61" t="s">
        <v>130</v>
      </c>
      <c r="F1012" s="80">
        <v>966746905</v>
      </c>
      <c r="G1012" s="80">
        <f>'Billing Det'!$G$8</f>
        <v>385524714</v>
      </c>
      <c r="H1012" s="80">
        <f>'Billing Det'!$G10+'Billing Det'!G12</f>
        <v>137831152</v>
      </c>
      <c r="I1012" s="80">
        <v>0</v>
      </c>
      <c r="J1012" s="80">
        <f>'Billing Det'!$G$14</f>
        <v>11576751</v>
      </c>
      <c r="K1012" s="80">
        <f>'Billing Det'!$G$16</f>
        <v>156526511</v>
      </c>
      <c r="L1012" s="80">
        <v>0</v>
      </c>
      <c r="M1012" s="80">
        <v>0</v>
      </c>
      <c r="N1012" s="80">
        <f>'Billing Det'!$G$18+'Billing Det'!$G$20</f>
        <v>129384948</v>
      </c>
      <c r="O1012" s="80">
        <f>'Billing Det'!$G$22</f>
        <v>74042740</v>
      </c>
      <c r="P1012" s="80">
        <f>'Billing Det'!$G$24</f>
        <v>43858819</v>
      </c>
      <c r="Q1012" s="80">
        <f>'Billing Det'!$G$26</f>
        <v>6233053</v>
      </c>
      <c r="R1012" s="80">
        <f>'Billing Det'!$G$28</f>
        <v>3257226</v>
      </c>
      <c r="S1012" s="80">
        <f>'Billing Det'!$G$30</f>
        <v>18015579</v>
      </c>
      <c r="T1012" s="80">
        <f>'Billing Det'!$G$32</f>
        <v>222435</v>
      </c>
      <c r="U1012" s="80">
        <f>'Billing Det'!$G$34</f>
        <v>272977</v>
      </c>
      <c r="V1012" s="80">
        <v>0</v>
      </c>
      <c r="W1012" s="80">
        <v>0</v>
      </c>
      <c r="X1012" s="80">
        <v>0</v>
      </c>
      <c r="Y1012" s="80">
        <v>0</v>
      </c>
      <c r="Z1012" s="80">
        <v>0</v>
      </c>
      <c r="AA1012" s="80">
        <f>SUM(G1012:Z1012)</f>
        <v>966746905</v>
      </c>
      <c r="AB1012" s="94" t="str">
        <f>IF(ABS(F1012-AA1012)&lt;0.01,"ok","err")</f>
        <v>ok</v>
      </c>
      <c r="AC1012" s="113">
        <f>+AA1012-F1012</f>
        <v>0</v>
      </c>
    </row>
    <row r="1013" spans="1:29" s="178" customFormat="1">
      <c r="A1013" s="61" t="s">
        <v>952</v>
      </c>
      <c r="B1013" s="61"/>
      <c r="C1013" s="61"/>
      <c r="D1013" s="61"/>
      <c r="E1013" s="61"/>
      <c r="F1013" s="80">
        <v>12038236556</v>
      </c>
      <c r="G1013" s="80">
        <f>'Billing Det'!C8</f>
        <v>4267045465</v>
      </c>
      <c r="H1013" s="80">
        <f>'Billing Det'!$C10+'Billing Det'!C12</f>
        <v>1384842707</v>
      </c>
      <c r="I1013" s="80">
        <v>0</v>
      </c>
      <c r="J1013" s="80">
        <f>'Billing Det'!C14</f>
        <v>162948372</v>
      </c>
      <c r="K1013" s="80">
        <f>'Billing Det'!C16</f>
        <v>1965916065</v>
      </c>
      <c r="L1013" s="80">
        <v>0</v>
      </c>
      <c r="M1013" s="80">
        <v>0</v>
      </c>
      <c r="N1013" s="80">
        <f>'Billing Det'!C18+'Billing Det'!C20</f>
        <v>2043094799</v>
      </c>
      <c r="O1013" s="80">
        <f>'Billing Det'!C22</f>
        <v>1040406894</v>
      </c>
      <c r="P1013" s="80">
        <f>'Billing Det'!C24</f>
        <v>876840985</v>
      </c>
      <c r="Q1013" s="80">
        <f>'Billing Det'!C26</f>
        <v>109874900</v>
      </c>
      <c r="R1013" s="80">
        <f>'Billing Det'!C28</f>
        <v>57572100</v>
      </c>
      <c r="S1013" s="80">
        <f>'Billing Det'!C30</f>
        <v>123147808</v>
      </c>
      <c r="T1013" s="80">
        <f>'Billing Det'!C32</f>
        <v>3442738</v>
      </c>
      <c r="U1013" s="80">
        <f>'Billing Det'!C34</f>
        <v>3103723</v>
      </c>
      <c r="V1013" s="80">
        <v>0</v>
      </c>
      <c r="W1013" s="80">
        <v>0</v>
      </c>
      <c r="X1013" s="179">
        <v>0</v>
      </c>
      <c r="Y1013" s="179">
        <v>0</v>
      </c>
      <c r="Z1013" s="179">
        <v>0</v>
      </c>
      <c r="AA1013" s="179">
        <f t="shared" ref="AA1013:AA1023" si="232">SUM(G1013:Z1013)</f>
        <v>12038236556</v>
      </c>
      <c r="AB1013" s="180" t="str">
        <f>IF(ABS(F1013-AA1013)&lt;0.01,"ok","err")</f>
        <v>ok</v>
      </c>
    </row>
    <row r="1014" spans="1:29" s="61" customFormat="1">
      <c r="A1014" s="61" t="s">
        <v>718</v>
      </c>
      <c r="D1014" s="61" t="s">
        <v>952</v>
      </c>
      <c r="F1014" s="80">
        <v>12732670254.287928</v>
      </c>
      <c r="G1014" s="80">
        <f>G1013/0.93875</f>
        <v>4545454556.5912123</v>
      </c>
      <c r="H1014" s="80">
        <f>H1013/0.93875</f>
        <v>1475198622.6364846</v>
      </c>
      <c r="I1014" s="80">
        <f>I1013/0.93875</f>
        <v>0</v>
      </c>
      <c r="J1014" s="80">
        <f>J1013/0.95913</f>
        <v>169891851.99086672</v>
      </c>
      <c r="K1014" s="80">
        <f>K1013/0.93875</f>
        <v>2094184889.4806924</v>
      </c>
      <c r="L1014" s="80">
        <f>L1013/0.95913</f>
        <v>0</v>
      </c>
      <c r="M1014" s="80">
        <f>M1013/(1-0.061646)</f>
        <v>0</v>
      </c>
      <c r="N1014" s="80">
        <f>N1013/0.95913</f>
        <v>2130154201.2031736</v>
      </c>
      <c r="O1014" s="80">
        <f>O1013/0.93875</f>
        <v>1108289634.0878828</v>
      </c>
      <c r="P1014" s="80">
        <f>P1013/0.97779</f>
        <v>896757979.72979879</v>
      </c>
      <c r="Q1014" s="80">
        <f>Q1013/0.95913</f>
        <v>114556837.96774159</v>
      </c>
      <c r="R1014" s="80">
        <f>R1013/0.95913</f>
        <v>60025335.460260861</v>
      </c>
      <c r="S1014" s="80">
        <f>S1013/0.93875</f>
        <v>131182751.53129162</v>
      </c>
      <c r="T1014" s="80">
        <f>T1013/0.93875</f>
        <v>3667364.0479360851</v>
      </c>
      <c r="U1014" s="80">
        <f>U1013/0.93875</f>
        <v>3306229.5605858858</v>
      </c>
      <c r="V1014" s="80">
        <f>V1013/(1-0.041817)</f>
        <v>0</v>
      </c>
      <c r="W1014" s="80">
        <f>W1013/(1-0.061646)</f>
        <v>0</v>
      </c>
      <c r="X1014" s="80">
        <v>0</v>
      </c>
      <c r="Y1014" s="80">
        <v>0</v>
      </c>
      <c r="Z1014" s="80">
        <v>0</v>
      </c>
      <c r="AA1014" s="80">
        <f>SUM(G1014:Z1014)</f>
        <v>12732670254.287928</v>
      </c>
      <c r="AB1014" s="94" t="str">
        <f>IF(ABS(F1014-AA1014)&lt;0.01,"ok","err")</f>
        <v>ok</v>
      </c>
      <c r="AC1014" s="113">
        <f>+AA1014-F1014</f>
        <v>0</v>
      </c>
    </row>
    <row r="1015" spans="1:29" s="178" customFormat="1">
      <c r="A1015" s="61"/>
      <c r="B1015" s="61"/>
      <c r="C1015" s="61"/>
      <c r="D1015" s="61"/>
      <c r="E1015" s="61"/>
      <c r="F1015" s="80"/>
      <c r="G1015" s="80"/>
      <c r="H1015" s="80"/>
      <c r="I1015" s="80"/>
      <c r="J1015" s="80"/>
      <c r="K1015" s="80"/>
      <c r="L1015" s="80"/>
      <c r="M1015" s="80"/>
      <c r="N1015" s="80"/>
      <c r="O1015" s="111"/>
      <c r="P1015" s="111"/>
      <c r="Q1015" s="80"/>
      <c r="R1015" s="80"/>
      <c r="S1015" s="80"/>
      <c r="T1015" s="80"/>
      <c r="U1015" s="80"/>
      <c r="V1015" s="80"/>
      <c r="W1015" s="80"/>
      <c r="X1015" s="179"/>
      <c r="Y1015" s="179"/>
      <c r="Z1015" s="179"/>
      <c r="AA1015" s="179"/>
      <c r="AB1015" s="180"/>
    </row>
    <row r="1016" spans="1:29" s="178" customFormat="1" ht="15">
      <c r="A1016" s="66" t="s">
        <v>909</v>
      </c>
      <c r="B1016" s="61"/>
      <c r="C1016" s="61"/>
      <c r="D1016" s="61"/>
      <c r="E1016" s="61"/>
      <c r="F1016" s="80"/>
      <c r="G1016" s="80"/>
      <c r="H1016" s="80"/>
      <c r="I1016" s="80"/>
      <c r="J1016" s="80"/>
      <c r="K1016" s="80"/>
      <c r="L1016" s="80"/>
      <c r="M1016" s="80"/>
      <c r="N1016" s="80"/>
      <c r="O1016" s="80"/>
      <c r="P1016" s="80"/>
      <c r="Q1016" s="80"/>
      <c r="R1016" s="80"/>
      <c r="S1016" s="80"/>
      <c r="T1016" s="80"/>
      <c r="U1016" s="80"/>
      <c r="V1016" s="80"/>
      <c r="W1016" s="80"/>
      <c r="X1016" s="179"/>
      <c r="Y1016" s="179"/>
      <c r="Z1016" s="179"/>
      <c r="AA1016" s="179"/>
      <c r="AB1016" s="180"/>
    </row>
    <row r="1017" spans="1:29" s="178" customFormat="1">
      <c r="A1017" s="61" t="s">
        <v>127</v>
      </c>
      <c r="B1017" s="61"/>
      <c r="C1017" s="61"/>
      <c r="D1017" s="61"/>
      <c r="E1017" s="61"/>
      <c r="F1017" s="80">
        <v>6077814</v>
      </c>
      <c r="G1017" s="80">
        <f>'Billing Det'!B8*12</f>
        <v>4338229</v>
      </c>
      <c r="H1017" s="80">
        <f>('Billing Det'!B10*12)+('Billing Det'!B12*12)</f>
        <v>535170</v>
      </c>
      <c r="I1017" s="80">
        <v>0</v>
      </c>
      <c r="J1017" s="80">
        <f>'Billing Det'!B14*12</f>
        <v>876</v>
      </c>
      <c r="K1017" s="80">
        <f>'Billing Det'!B16*12</f>
        <v>33546</v>
      </c>
      <c r="L1017" s="80">
        <v>0</v>
      </c>
      <c r="M1017" s="80">
        <v>0</v>
      </c>
      <c r="N1017" s="80">
        <f>('Billing Det'!B18+'Billing Det'!B20)*12</f>
        <v>1316</v>
      </c>
      <c r="O1017" s="80">
        <f>'Billing Det'!B22*12</f>
        <v>3830</v>
      </c>
      <c r="P1017" s="80">
        <f>'Billing Det'!B24*12</f>
        <v>144</v>
      </c>
      <c r="Q1017" s="80">
        <f>'Billing Det'!B26*12</f>
        <v>12</v>
      </c>
      <c r="R1017" s="80">
        <f>'Billing Det'!B28*12</f>
        <v>24</v>
      </c>
      <c r="S1017" s="80">
        <f>'Billing Det'!B30*12</f>
        <v>1151935</v>
      </c>
      <c r="T1017" s="80">
        <f>'Billing Det'!B32*12</f>
        <v>1872</v>
      </c>
      <c r="U1017" s="80">
        <f>'Billing Det'!B34*12</f>
        <v>10860</v>
      </c>
      <c r="V1017" s="80">
        <v>0</v>
      </c>
      <c r="W1017" s="80">
        <v>0</v>
      </c>
      <c r="X1017" s="179">
        <v>0</v>
      </c>
      <c r="Y1017" s="179">
        <v>0</v>
      </c>
      <c r="Z1017" s="179">
        <v>0</v>
      </c>
      <c r="AA1017" s="179">
        <f t="shared" si="232"/>
        <v>6077814</v>
      </c>
      <c r="AB1017" s="180" t="str">
        <f t="shared" ref="AB1017:AB1025" si="233">IF(ABS(F1017-AA1017)&lt;0.01,"ok","err")</f>
        <v>ok</v>
      </c>
    </row>
    <row r="1018" spans="1:29" s="178" customFormat="1">
      <c r="A1018" s="61" t="s">
        <v>128</v>
      </c>
      <c r="B1018" s="61"/>
      <c r="C1018" s="61"/>
      <c r="D1018" s="61"/>
      <c r="E1018" s="61"/>
      <c r="F1018" s="80">
        <v>506484.5</v>
      </c>
      <c r="G1018" s="80">
        <f>G1017/12</f>
        <v>361519.08333333331</v>
      </c>
      <c r="H1018" s="80">
        <f t="shared" ref="H1018:P1018" si="234">H1017/12</f>
        <v>44597.5</v>
      </c>
      <c r="I1018" s="80">
        <f t="shared" si="234"/>
        <v>0</v>
      </c>
      <c r="J1018" s="80">
        <f t="shared" si="234"/>
        <v>73</v>
      </c>
      <c r="K1018" s="80">
        <f t="shared" si="234"/>
        <v>2795.5</v>
      </c>
      <c r="L1018" s="80">
        <f t="shared" si="234"/>
        <v>0</v>
      </c>
      <c r="M1018" s="80">
        <f t="shared" si="234"/>
        <v>0</v>
      </c>
      <c r="N1018" s="80">
        <f t="shared" si="234"/>
        <v>109.66666666666667</v>
      </c>
      <c r="O1018" s="80">
        <f>O1017/12</f>
        <v>319.16666666666669</v>
      </c>
      <c r="P1018" s="80">
        <f t="shared" si="234"/>
        <v>12</v>
      </c>
      <c r="Q1018" s="80">
        <f>Q1017/12</f>
        <v>1</v>
      </c>
      <c r="R1018" s="80">
        <f>R1017/12</f>
        <v>2</v>
      </c>
      <c r="S1018" s="80">
        <f>S1017/12</f>
        <v>95994.583333333328</v>
      </c>
      <c r="T1018" s="80">
        <f>T1017/12</f>
        <v>156</v>
      </c>
      <c r="U1018" s="80">
        <f t="shared" ref="U1018:Z1018" si="235">U1017/12</f>
        <v>905</v>
      </c>
      <c r="V1018" s="80">
        <f t="shared" si="235"/>
        <v>0</v>
      </c>
      <c r="W1018" s="80">
        <f t="shared" si="235"/>
        <v>0</v>
      </c>
      <c r="X1018" s="179">
        <f t="shared" si="235"/>
        <v>0</v>
      </c>
      <c r="Y1018" s="179">
        <f t="shared" si="235"/>
        <v>0</v>
      </c>
      <c r="Z1018" s="179">
        <f t="shared" si="235"/>
        <v>0</v>
      </c>
      <c r="AA1018" s="179">
        <f t="shared" si="232"/>
        <v>506484.5</v>
      </c>
      <c r="AB1018" s="180" t="str">
        <f t="shared" si="233"/>
        <v>ok</v>
      </c>
    </row>
    <row r="1019" spans="1:29" s="178" customFormat="1">
      <c r="A1019" s="61" t="s">
        <v>129</v>
      </c>
      <c r="B1019" s="61"/>
      <c r="C1019" s="61"/>
      <c r="D1019" s="61"/>
      <c r="E1019" s="61"/>
      <c r="F1019" s="80">
        <v>506484.5</v>
      </c>
      <c r="G1019" s="113">
        <f>G1018</f>
        <v>361519.08333333331</v>
      </c>
      <c r="H1019" s="113">
        <f t="shared" ref="H1019:M1019" si="236">H1018</f>
        <v>44597.5</v>
      </c>
      <c r="I1019" s="113">
        <f t="shared" si="236"/>
        <v>0</v>
      </c>
      <c r="J1019" s="113">
        <f t="shared" si="236"/>
        <v>73</v>
      </c>
      <c r="K1019" s="113">
        <f t="shared" si="236"/>
        <v>2795.5</v>
      </c>
      <c r="L1019" s="113">
        <f t="shared" si="236"/>
        <v>0</v>
      </c>
      <c r="M1019" s="113">
        <f t="shared" si="236"/>
        <v>0</v>
      </c>
      <c r="N1019" s="113">
        <f t="shared" ref="N1019:T1019" si="237">N1018</f>
        <v>109.66666666666667</v>
      </c>
      <c r="O1019" s="113">
        <f>O1018</f>
        <v>319.16666666666669</v>
      </c>
      <c r="P1019" s="113">
        <f t="shared" si="237"/>
        <v>12</v>
      </c>
      <c r="Q1019" s="113">
        <f t="shared" si="237"/>
        <v>1</v>
      </c>
      <c r="R1019" s="113">
        <f t="shared" si="237"/>
        <v>2</v>
      </c>
      <c r="S1019" s="113">
        <f t="shared" si="237"/>
        <v>95994.583333333328</v>
      </c>
      <c r="T1019" s="113">
        <f t="shared" si="237"/>
        <v>156</v>
      </c>
      <c r="U1019" s="113">
        <f t="shared" ref="U1019:Z1020" si="238">U1018</f>
        <v>905</v>
      </c>
      <c r="V1019" s="113">
        <f t="shared" si="238"/>
        <v>0</v>
      </c>
      <c r="W1019" s="113">
        <f t="shared" si="238"/>
        <v>0</v>
      </c>
      <c r="X1019" s="183">
        <f t="shared" si="238"/>
        <v>0</v>
      </c>
      <c r="Y1019" s="183">
        <f t="shared" si="238"/>
        <v>0</v>
      </c>
      <c r="Z1019" s="183">
        <f t="shared" si="238"/>
        <v>0</v>
      </c>
      <c r="AA1019" s="179">
        <f t="shared" si="232"/>
        <v>506484.5</v>
      </c>
      <c r="AB1019" s="180" t="str">
        <f t="shared" si="233"/>
        <v>ok</v>
      </c>
    </row>
    <row r="1020" spans="1:29" s="178" customFormat="1">
      <c r="A1020" s="61" t="s">
        <v>1366</v>
      </c>
      <c r="B1020" s="61"/>
      <c r="C1020" s="61"/>
      <c r="D1020" s="61" t="s">
        <v>157</v>
      </c>
      <c r="E1020" s="61"/>
      <c r="F1020" s="80">
        <v>486876.37037037039</v>
      </c>
      <c r="G1020" s="113">
        <f>G1019</f>
        <v>361519.08333333331</v>
      </c>
      <c r="H1020" s="113">
        <f>H1019*2</f>
        <v>89195</v>
      </c>
      <c r="I1020" s="113">
        <f>I1019*2</f>
        <v>0</v>
      </c>
      <c r="J1020" s="113">
        <f>J1019*5</f>
        <v>365</v>
      </c>
      <c r="K1020" s="113">
        <f>K1019*5</f>
        <v>13977.5</v>
      </c>
      <c r="L1020" s="113">
        <f>L1019*25</f>
        <v>0</v>
      </c>
      <c r="M1020" s="113">
        <f>M1019*25</f>
        <v>0</v>
      </c>
      <c r="N1020" s="113">
        <f>N1019*25</f>
        <v>2741.666666666667</v>
      </c>
      <c r="O1020" s="113">
        <f>O1019*25</f>
        <v>7979.166666666667</v>
      </c>
      <c r="P1020" s="113">
        <f>P1019*25</f>
        <v>300</v>
      </c>
      <c r="Q1020" s="113">
        <f>Q1019*5</f>
        <v>5</v>
      </c>
      <c r="R1020" s="113">
        <f>R1019*5</f>
        <v>10</v>
      </c>
      <c r="S1020" s="113">
        <f>S1019*(1/9)</f>
        <v>10666.064814814814</v>
      </c>
      <c r="T1020" s="113">
        <f>T1019*(1/9)</f>
        <v>17.333333333333332</v>
      </c>
      <c r="U1020" s="113">
        <f>U1019*(1/9)</f>
        <v>100.55555555555554</v>
      </c>
      <c r="V1020" s="113">
        <f t="shared" si="238"/>
        <v>0</v>
      </c>
      <c r="W1020" s="113">
        <f t="shared" si="238"/>
        <v>0</v>
      </c>
      <c r="X1020" s="183">
        <f t="shared" si="238"/>
        <v>0</v>
      </c>
      <c r="Y1020" s="183">
        <f t="shared" si="238"/>
        <v>0</v>
      </c>
      <c r="Z1020" s="183">
        <f t="shared" si="238"/>
        <v>0</v>
      </c>
      <c r="AA1020" s="179">
        <f t="shared" si="232"/>
        <v>486876.37037037039</v>
      </c>
      <c r="AB1020" s="180" t="str">
        <f t="shared" si="233"/>
        <v>ok</v>
      </c>
    </row>
    <row r="1021" spans="1:29" s="178" customFormat="1">
      <c r="A1021" s="61" t="s">
        <v>1109</v>
      </c>
      <c r="B1021" s="61"/>
      <c r="C1021" s="61"/>
      <c r="D1021" s="61" t="s">
        <v>132</v>
      </c>
      <c r="E1021" s="61"/>
      <c r="F1021" s="80">
        <v>95994.583333333328</v>
      </c>
      <c r="G1021" s="61"/>
      <c r="H1021" s="61"/>
      <c r="I1021" s="61"/>
      <c r="J1021" s="61"/>
      <c r="K1021" s="113"/>
      <c r="L1021" s="80">
        <v>0</v>
      </c>
      <c r="M1021" s="61"/>
      <c r="N1021" s="113">
        <v>0</v>
      </c>
      <c r="O1021" s="113">
        <v>0</v>
      </c>
      <c r="P1021" s="113">
        <v>0</v>
      </c>
      <c r="Q1021" s="113">
        <v>0</v>
      </c>
      <c r="R1021" s="113">
        <v>0</v>
      </c>
      <c r="S1021" s="113">
        <f>S1018</f>
        <v>95994.583333333328</v>
      </c>
      <c r="T1021" s="113"/>
      <c r="U1021" s="113"/>
      <c r="V1021" s="113"/>
      <c r="W1021" s="113"/>
      <c r="X1021" s="183"/>
      <c r="Y1021" s="183"/>
      <c r="Z1021" s="183"/>
      <c r="AA1021" s="179">
        <f t="shared" si="232"/>
        <v>95994.583333333328</v>
      </c>
      <c r="AB1021" s="180" t="str">
        <f t="shared" si="233"/>
        <v>ok</v>
      </c>
    </row>
    <row r="1022" spans="1:29" s="178" customFormat="1">
      <c r="A1022" s="61" t="s">
        <v>156</v>
      </c>
      <c r="B1022" s="61"/>
      <c r="C1022" s="61"/>
      <c r="D1022" s="61" t="s">
        <v>131</v>
      </c>
      <c r="E1022" s="61"/>
      <c r="F1022" s="80">
        <v>506484.5</v>
      </c>
      <c r="G1022" s="113">
        <f>G1019</f>
        <v>361519.08333333331</v>
      </c>
      <c r="H1022" s="113">
        <f>H1019</f>
        <v>44597.5</v>
      </c>
      <c r="I1022" s="113">
        <f>I1019</f>
        <v>0</v>
      </c>
      <c r="J1022" s="113">
        <f>J1019</f>
        <v>73</v>
      </c>
      <c r="K1022" s="113">
        <f t="shared" ref="K1022:W1022" si="239">K1019</f>
        <v>2795.5</v>
      </c>
      <c r="L1022" s="113">
        <f t="shared" si="239"/>
        <v>0</v>
      </c>
      <c r="M1022" s="113">
        <f t="shared" si="239"/>
        <v>0</v>
      </c>
      <c r="N1022" s="113">
        <f t="shared" si="239"/>
        <v>109.66666666666667</v>
      </c>
      <c r="O1022" s="113">
        <f>O1019</f>
        <v>319.16666666666669</v>
      </c>
      <c r="P1022" s="113">
        <f t="shared" si="239"/>
        <v>12</v>
      </c>
      <c r="Q1022" s="113">
        <f t="shared" si="239"/>
        <v>1</v>
      </c>
      <c r="R1022" s="113">
        <f t="shared" si="239"/>
        <v>2</v>
      </c>
      <c r="S1022" s="113">
        <f t="shared" si="239"/>
        <v>95994.583333333328</v>
      </c>
      <c r="T1022" s="113">
        <f t="shared" si="239"/>
        <v>156</v>
      </c>
      <c r="U1022" s="113">
        <f t="shared" si="239"/>
        <v>905</v>
      </c>
      <c r="V1022" s="113">
        <f t="shared" si="239"/>
        <v>0</v>
      </c>
      <c r="W1022" s="113">
        <f t="shared" si="239"/>
        <v>0</v>
      </c>
      <c r="X1022" s="183">
        <f>X1020</f>
        <v>0</v>
      </c>
      <c r="Y1022" s="183">
        <f>Y1020</f>
        <v>0</v>
      </c>
      <c r="Z1022" s="183">
        <f>Z1020</f>
        <v>0</v>
      </c>
      <c r="AA1022" s="179">
        <f t="shared" si="232"/>
        <v>506484.5</v>
      </c>
      <c r="AB1022" s="180" t="str">
        <f t="shared" si="233"/>
        <v>ok</v>
      </c>
    </row>
    <row r="1023" spans="1:29" s="178" customFormat="1">
      <c r="A1023" s="61" t="s">
        <v>1367</v>
      </c>
      <c r="B1023" s="61"/>
      <c r="C1023" s="61"/>
      <c r="D1023" s="61" t="s">
        <v>158</v>
      </c>
      <c r="E1023" s="61"/>
      <c r="F1023" s="80">
        <v>420212.87037037039</v>
      </c>
      <c r="G1023" s="113">
        <f>G1019</f>
        <v>361519.08333333331</v>
      </c>
      <c r="H1023" s="113">
        <f t="shared" ref="H1023:N1023" si="240">H1019</f>
        <v>44597.5</v>
      </c>
      <c r="I1023" s="113">
        <f t="shared" si="240"/>
        <v>0</v>
      </c>
      <c r="J1023" s="113">
        <f t="shared" si="240"/>
        <v>73</v>
      </c>
      <c r="K1023" s="113">
        <f t="shared" si="240"/>
        <v>2795.5</v>
      </c>
      <c r="L1023" s="113">
        <f t="shared" si="240"/>
        <v>0</v>
      </c>
      <c r="M1023" s="113">
        <f t="shared" si="240"/>
        <v>0</v>
      </c>
      <c r="N1023" s="113">
        <f t="shared" si="240"/>
        <v>109.66666666666667</v>
      </c>
      <c r="O1023" s="113">
        <f>O1022</f>
        <v>319.16666666666669</v>
      </c>
      <c r="P1023" s="113">
        <f>P1022</f>
        <v>12</v>
      </c>
      <c r="Q1023" s="113">
        <f t="shared" ref="Q1023:W1023" si="241">Q1022</f>
        <v>1</v>
      </c>
      <c r="R1023" s="113">
        <f t="shared" si="241"/>
        <v>2</v>
      </c>
      <c r="S1023" s="113">
        <f>S1022/9</f>
        <v>10666.064814814814</v>
      </c>
      <c r="T1023" s="113">
        <f>T1022/9</f>
        <v>17.333333333333332</v>
      </c>
      <c r="U1023" s="113">
        <f>U1022/9</f>
        <v>100.55555555555556</v>
      </c>
      <c r="V1023" s="113">
        <f t="shared" si="241"/>
        <v>0</v>
      </c>
      <c r="W1023" s="113">
        <f t="shared" si="241"/>
        <v>0</v>
      </c>
      <c r="X1023" s="183"/>
      <c r="Y1023" s="183"/>
      <c r="Z1023" s="183"/>
      <c r="AA1023" s="179">
        <f t="shared" si="232"/>
        <v>420212.87037037039</v>
      </c>
      <c r="AB1023" s="180" t="str">
        <f t="shared" si="233"/>
        <v>ok</v>
      </c>
    </row>
    <row r="1024" spans="1:29" s="178" customFormat="1">
      <c r="A1024" s="61" t="s">
        <v>898</v>
      </c>
      <c r="B1024" s="61"/>
      <c r="C1024" s="61"/>
      <c r="D1024" s="61" t="s">
        <v>706</v>
      </c>
      <c r="E1024" s="61"/>
      <c r="F1024" s="80">
        <v>416900.53703703702</v>
      </c>
      <c r="G1024" s="113">
        <f>G1023</f>
        <v>361519.08333333331</v>
      </c>
      <c r="H1024" s="113">
        <f>H1023</f>
        <v>44597.5</v>
      </c>
      <c r="I1024" s="113">
        <f>I1023</f>
        <v>0</v>
      </c>
      <c r="J1024" s="113">
        <v>0</v>
      </c>
      <c r="K1024" s="113">
        <v>0</v>
      </c>
      <c r="L1024" s="113">
        <v>0</v>
      </c>
      <c r="M1024" s="113">
        <v>0</v>
      </c>
      <c r="N1024" s="113">
        <v>0</v>
      </c>
      <c r="O1024" s="113">
        <v>0</v>
      </c>
      <c r="P1024" s="113">
        <v>0</v>
      </c>
      <c r="Q1024" s="113">
        <v>0</v>
      </c>
      <c r="R1024" s="113">
        <v>0</v>
      </c>
      <c r="S1024" s="113">
        <f>S1022/9</f>
        <v>10666.064814814814</v>
      </c>
      <c r="T1024" s="113">
        <f>T1022/9</f>
        <v>17.333333333333332</v>
      </c>
      <c r="U1024" s="113">
        <f>U1022/9</f>
        <v>100.55555555555556</v>
      </c>
      <c r="V1024" s="113">
        <v>0</v>
      </c>
      <c r="W1024" s="113">
        <f>W1023</f>
        <v>0</v>
      </c>
      <c r="X1024" s="183"/>
      <c r="Y1024" s="183"/>
      <c r="Z1024" s="183"/>
      <c r="AA1024" s="179">
        <f>SUM(G1024:Z1024)</f>
        <v>416900.53703703702</v>
      </c>
      <c r="AB1024" s="180" t="str">
        <f t="shared" si="233"/>
        <v>ok</v>
      </c>
    </row>
    <row r="1025" spans="1:29" s="178" customFormat="1">
      <c r="A1025" s="61" t="s">
        <v>899</v>
      </c>
      <c r="B1025" s="61"/>
      <c r="C1025" s="61"/>
      <c r="D1025" s="61" t="s">
        <v>707</v>
      </c>
      <c r="E1025" s="61"/>
      <c r="F1025" s="80">
        <v>420200.87037037039</v>
      </c>
      <c r="G1025" s="113">
        <f>G1022</f>
        <v>361519.08333333331</v>
      </c>
      <c r="H1025" s="113">
        <f t="shared" ref="H1025:R1025" si="242">H1022</f>
        <v>44597.5</v>
      </c>
      <c r="I1025" s="113">
        <f t="shared" si="242"/>
        <v>0</v>
      </c>
      <c r="J1025" s="113">
        <f t="shared" si="242"/>
        <v>73</v>
      </c>
      <c r="K1025" s="113">
        <f t="shared" si="242"/>
        <v>2795.5</v>
      </c>
      <c r="L1025" s="113">
        <f t="shared" si="242"/>
        <v>0</v>
      </c>
      <c r="M1025" s="113">
        <f t="shared" si="242"/>
        <v>0</v>
      </c>
      <c r="N1025" s="113">
        <f t="shared" si="242"/>
        <v>109.66666666666667</v>
      </c>
      <c r="O1025" s="113">
        <f t="shared" si="242"/>
        <v>319.16666666666669</v>
      </c>
      <c r="P1025" s="113">
        <v>0</v>
      </c>
      <c r="Q1025" s="113">
        <f t="shared" si="242"/>
        <v>1</v>
      </c>
      <c r="R1025" s="113">
        <f t="shared" si="242"/>
        <v>2</v>
      </c>
      <c r="S1025" s="113">
        <f>S1022/9</f>
        <v>10666.064814814814</v>
      </c>
      <c r="T1025" s="113">
        <f>T1022/9</f>
        <v>17.333333333333332</v>
      </c>
      <c r="U1025" s="113">
        <f>U1022/9</f>
        <v>100.55555555555556</v>
      </c>
      <c r="V1025" s="113">
        <f>V1022</f>
        <v>0</v>
      </c>
      <c r="W1025" s="113">
        <f>W1022</f>
        <v>0</v>
      </c>
      <c r="X1025" s="183">
        <f>X1024</f>
        <v>0</v>
      </c>
      <c r="Y1025" s="183">
        <f>Y1024</f>
        <v>0</v>
      </c>
      <c r="Z1025" s="183">
        <f>Z1024</f>
        <v>0</v>
      </c>
      <c r="AA1025" s="179">
        <f>SUM(G1025:Z1025)</f>
        <v>420200.87037037039</v>
      </c>
      <c r="AB1025" s="180" t="str">
        <f t="shared" si="233"/>
        <v>ok</v>
      </c>
    </row>
    <row r="1026" spans="1:29" s="178" customFormat="1">
      <c r="A1026" s="61" t="s">
        <v>1376</v>
      </c>
      <c r="B1026" s="61"/>
      <c r="C1026" s="61"/>
      <c r="D1026" s="61" t="s">
        <v>1377</v>
      </c>
      <c r="E1026" s="61"/>
      <c r="F1026" s="80">
        <v>420015.20370370371</v>
      </c>
      <c r="G1026" s="113">
        <f>G1025</f>
        <v>361519.08333333331</v>
      </c>
      <c r="H1026" s="113">
        <f>H1025</f>
        <v>44597.5</v>
      </c>
      <c r="I1026" s="113">
        <f>I1025</f>
        <v>0</v>
      </c>
      <c r="J1026" s="113"/>
      <c r="K1026" s="113">
        <f>K1025</f>
        <v>2795.5</v>
      </c>
      <c r="L1026" s="113"/>
      <c r="M1026" s="113"/>
      <c r="N1026" s="113"/>
      <c r="O1026" s="113">
        <f>O1025</f>
        <v>319.16666666666669</v>
      </c>
      <c r="P1026" s="113"/>
      <c r="Q1026" s="113"/>
      <c r="R1026" s="113"/>
      <c r="S1026" s="113">
        <f>S1025</f>
        <v>10666.064814814814</v>
      </c>
      <c r="T1026" s="113">
        <f>T1025</f>
        <v>17.333333333333332</v>
      </c>
      <c r="U1026" s="113">
        <f>U1025</f>
        <v>100.55555555555556</v>
      </c>
      <c r="V1026" s="113"/>
      <c r="W1026" s="113"/>
      <c r="X1026" s="183"/>
      <c r="Y1026" s="183"/>
      <c r="Z1026" s="183"/>
      <c r="AA1026" s="179">
        <f>SUM(G1026:Z1026)</f>
        <v>420015.20370370371</v>
      </c>
      <c r="AB1026" s="180" t="str">
        <f>IF(ABS(F1026-AA1026)&lt;0.01,"ok","err")</f>
        <v>ok</v>
      </c>
    </row>
    <row r="1027" spans="1:29" s="178" customFormat="1">
      <c r="A1027" s="61"/>
      <c r="B1027" s="61"/>
      <c r="C1027" s="61"/>
      <c r="D1027" s="61"/>
      <c r="E1027" s="61"/>
      <c r="F1027" s="80"/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83"/>
      <c r="Y1027" s="183"/>
      <c r="Z1027" s="183"/>
      <c r="AA1027" s="179"/>
      <c r="AB1027" s="180"/>
    </row>
    <row r="1028" spans="1:29" s="178" customFormat="1" ht="15">
      <c r="A1028" s="66" t="s">
        <v>910</v>
      </c>
      <c r="B1028" s="61"/>
      <c r="C1028" s="61"/>
      <c r="D1028" s="61"/>
      <c r="E1028" s="61"/>
      <c r="F1028" s="80"/>
      <c r="G1028" s="80"/>
      <c r="H1028" s="80"/>
      <c r="I1028" s="80"/>
      <c r="J1028" s="80"/>
      <c r="K1028" s="80"/>
      <c r="L1028" s="80"/>
      <c r="M1028" s="80"/>
      <c r="N1028" s="80"/>
      <c r="O1028" s="80"/>
      <c r="P1028" s="80"/>
      <c r="Q1028" s="80"/>
      <c r="R1028" s="80"/>
      <c r="S1028" s="80"/>
      <c r="T1028" s="80"/>
      <c r="U1028" s="80"/>
      <c r="V1028" s="80"/>
      <c r="W1028" s="80"/>
      <c r="X1028" s="179"/>
      <c r="Y1028" s="179"/>
      <c r="Z1028" s="179"/>
      <c r="AA1028" s="179"/>
      <c r="AB1028" s="180"/>
    </row>
    <row r="1029" spans="1:29" s="178" customFormat="1">
      <c r="A1029" s="61" t="s">
        <v>1373</v>
      </c>
      <c r="B1029" s="61"/>
      <c r="C1029" s="61"/>
      <c r="D1029" s="61"/>
      <c r="E1029" s="61"/>
      <c r="F1029" s="80">
        <v>506484.5</v>
      </c>
      <c r="G1029" s="80">
        <f>G1018</f>
        <v>361519.08333333331</v>
      </c>
      <c r="H1029" s="80">
        <f t="shared" ref="H1029:R1029" si="243">H1018</f>
        <v>44597.5</v>
      </c>
      <c r="I1029" s="80">
        <f t="shared" si="243"/>
        <v>0</v>
      </c>
      <c r="J1029" s="80">
        <f t="shared" si="243"/>
        <v>73</v>
      </c>
      <c r="K1029" s="80">
        <f t="shared" si="243"/>
        <v>2795.5</v>
      </c>
      <c r="L1029" s="80">
        <f t="shared" si="243"/>
        <v>0</v>
      </c>
      <c r="M1029" s="80">
        <f t="shared" si="243"/>
        <v>0</v>
      </c>
      <c r="N1029" s="80">
        <f t="shared" si="243"/>
        <v>109.66666666666667</v>
      </c>
      <c r="O1029" s="80">
        <f t="shared" si="243"/>
        <v>319.16666666666669</v>
      </c>
      <c r="P1029" s="80">
        <f t="shared" si="243"/>
        <v>12</v>
      </c>
      <c r="Q1029" s="80">
        <f t="shared" si="243"/>
        <v>1</v>
      </c>
      <c r="R1029" s="80">
        <f t="shared" si="243"/>
        <v>2</v>
      </c>
      <c r="S1029" s="80">
        <f>S1018</f>
        <v>95994.583333333328</v>
      </c>
      <c r="T1029" s="80">
        <f>T1018</f>
        <v>156</v>
      </c>
      <c r="U1029" s="80">
        <f>U1018</f>
        <v>905</v>
      </c>
      <c r="V1029" s="80">
        <v>0</v>
      </c>
      <c r="W1029" s="80">
        <v>0</v>
      </c>
      <c r="X1029" s="179">
        <v>0</v>
      </c>
      <c r="Y1029" s="179">
        <v>0</v>
      </c>
      <c r="Z1029" s="179">
        <v>0</v>
      </c>
      <c r="AA1029" s="179">
        <f t="shared" ref="AA1029:AA1034" si="244">SUM(G1029:Z1029)</f>
        <v>506484.5</v>
      </c>
      <c r="AB1029" s="180" t="str">
        <f t="shared" ref="AB1029:AB1036" si="245">IF(ABS(F1029-AA1029)&lt;0.01,"ok","err")</f>
        <v>ok</v>
      </c>
    </row>
    <row r="1030" spans="1:29" s="178" customFormat="1">
      <c r="A1030" s="61" t="s">
        <v>1374</v>
      </c>
      <c r="B1030" s="61"/>
      <c r="C1030" s="61"/>
      <c r="D1030" s="61"/>
      <c r="E1030" s="61"/>
      <c r="F1030" s="80">
        <v>421155.98148148152</v>
      </c>
      <c r="G1030" s="113">
        <f>G1029</f>
        <v>361519.08333333331</v>
      </c>
      <c r="H1030" s="113">
        <f t="shared" ref="H1030:U1030" si="246">H1029</f>
        <v>44597.5</v>
      </c>
      <c r="I1030" s="113">
        <f t="shared" si="246"/>
        <v>0</v>
      </c>
      <c r="J1030" s="113">
        <f t="shared" si="246"/>
        <v>73</v>
      </c>
      <c r="K1030" s="113">
        <f t="shared" si="246"/>
        <v>2795.5</v>
      </c>
      <c r="L1030" s="113">
        <f t="shared" si="246"/>
        <v>0</v>
      </c>
      <c r="M1030" s="113">
        <f t="shared" si="246"/>
        <v>0</v>
      </c>
      <c r="N1030" s="113">
        <f t="shared" si="246"/>
        <v>109.66666666666667</v>
      </c>
      <c r="O1030" s="113">
        <f t="shared" si="246"/>
        <v>319.16666666666669</v>
      </c>
      <c r="P1030" s="113">
        <f t="shared" si="246"/>
        <v>12</v>
      </c>
      <c r="Q1030" s="113">
        <f t="shared" si="246"/>
        <v>1</v>
      </c>
      <c r="R1030" s="113">
        <f t="shared" si="246"/>
        <v>2</v>
      </c>
      <c r="S1030" s="113">
        <f>S1029/9</f>
        <v>10666.064814814814</v>
      </c>
      <c r="T1030" s="113">
        <f t="shared" si="246"/>
        <v>156</v>
      </c>
      <c r="U1030" s="113">
        <f t="shared" si="246"/>
        <v>905</v>
      </c>
      <c r="V1030" s="113">
        <f t="shared" ref="V1030:Z1031" si="247">V1029</f>
        <v>0</v>
      </c>
      <c r="W1030" s="113">
        <f t="shared" si="247"/>
        <v>0</v>
      </c>
      <c r="X1030" s="183">
        <f t="shared" si="247"/>
        <v>0</v>
      </c>
      <c r="Y1030" s="183">
        <f t="shared" si="247"/>
        <v>0</v>
      </c>
      <c r="Z1030" s="183">
        <f t="shared" si="247"/>
        <v>0</v>
      </c>
      <c r="AA1030" s="179">
        <f t="shared" si="244"/>
        <v>421155.98148148152</v>
      </c>
      <c r="AB1030" s="180" t="str">
        <f t="shared" si="245"/>
        <v>ok</v>
      </c>
    </row>
    <row r="1031" spans="1:29" s="178" customFormat="1">
      <c r="A1031" s="61" t="s">
        <v>1375</v>
      </c>
      <c r="B1031" s="61"/>
      <c r="C1031" s="61"/>
      <c r="D1031" s="61"/>
      <c r="E1031" s="61"/>
      <c r="F1031" s="80">
        <v>486876.37037037039</v>
      </c>
      <c r="G1031" s="113">
        <f>G1020</f>
        <v>361519.08333333331</v>
      </c>
      <c r="H1031" s="113">
        <f>H1030*2</f>
        <v>89195</v>
      </c>
      <c r="I1031" s="113">
        <f>I1030*2</f>
        <v>0</v>
      </c>
      <c r="J1031" s="113">
        <f>J1030*5</f>
        <v>365</v>
      </c>
      <c r="K1031" s="113">
        <f>K1030*5</f>
        <v>13977.5</v>
      </c>
      <c r="L1031" s="113">
        <f>L1030*25</f>
        <v>0</v>
      </c>
      <c r="M1031" s="113">
        <f>M1030*25</f>
        <v>0</v>
      </c>
      <c r="N1031" s="113">
        <f>N1030*25</f>
        <v>2741.666666666667</v>
      </c>
      <c r="O1031" s="113">
        <f>O1030*25</f>
        <v>7979.166666666667</v>
      </c>
      <c r="P1031" s="113">
        <f>P1030*25</f>
        <v>300</v>
      </c>
      <c r="Q1031" s="113">
        <f>Q1030*5</f>
        <v>5</v>
      </c>
      <c r="R1031" s="113">
        <f>R1030*5</f>
        <v>10</v>
      </c>
      <c r="S1031" s="113">
        <f>S1030</f>
        <v>10666.064814814814</v>
      </c>
      <c r="T1031" s="113">
        <f>T1030*1/9</f>
        <v>17.333333333333332</v>
      </c>
      <c r="U1031" s="113">
        <f>U1030*1/9</f>
        <v>100.55555555555556</v>
      </c>
      <c r="V1031" s="113">
        <f t="shared" si="247"/>
        <v>0</v>
      </c>
      <c r="W1031" s="113">
        <f t="shared" si="247"/>
        <v>0</v>
      </c>
      <c r="X1031" s="183">
        <f t="shared" si="247"/>
        <v>0</v>
      </c>
      <c r="Y1031" s="183">
        <f t="shared" si="247"/>
        <v>0</v>
      </c>
      <c r="Z1031" s="183">
        <f t="shared" si="247"/>
        <v>0</v>
      </c>
      <c r="AA1031" s="179">
        <f t="shared" si="244"/>
        <v>486876.37037037039</v>
      </c>
      <c r="AB1031" s="180" t="str">
        <f t="shared" si="245"/>
        <v>ok</v>
      </c>
    </row>
    <row r="1032" spans="1:29" s="178" customFormat="1">
      <c r="A1032" s="112" t="s">
        <v>635</v>
      </c>
      <c r="B1032" s="61"/>
      <c r="C1032" s="61"/>
      <c r="D1032" s="61"/>
      <c r="E1032" s="61"/>
      <c r="F1032" s="113">
        <v>99670957.681538463</v>
      </c>
      <c r="G1032" s="61"/>
      <c r="H1032" s="61"/>
      <c r="I1032" s="61"/>
      <c r="J1032" s="61"/>
      <c r="K1032" s="113"/>
      <c r="L1032" s="80">
        <v>0</v>
      </c>
      <c r="M1032" s="61"/>
      <c r="N1032" s="113">
        <v>0</v>
      </c>
      <c r="O1032" s="113">
        <v>0</v>
      </c>
      <c r="P1032" s="113">
        <v>0</v>
      </c>
      <c r="Q1032" s="113">
        <v>0</v>
      </c>
      <c r="R1032" s="113">
        <v>0</v>
      </c>
      <c r="S1032" s="113">
        <f>Lighting!$O$8+Lighting!$O$7</f>
        <v>0</v>
      </c>
      <c r="T1032" s="113">
        <v>0</v>
      </c>
      <c r="U1032" s="113"/>
      <c r="V1032" s="113">
        <v>0</v>
      </c>
      <c r="W1032" s="113">
        <v>0</v>
      </c>
      <c r="X1032" s="183"/>
      <c r="Y1032" s="183"/>
      <c r="Z1032" s="183"/>
      <c r="AA1032" s="179">
        <f t="shared" si="244"/>
        <v>0</v>
      </c>
      <c r="AB1032" s="180" t="str">
        <f t="shared" si="245"/>
        <v>err</v>
      </c>
    </row>
    <row r="1033" spans="1:29" s="178" customFormat="1">
      <c r="A1033" s="61" t="s">
        <v>156</v>
      </c>
      <c r="B1033" s="61"/>
      <c r="C1033" s="61"/>
      <c r="D1033" s="61"/>
      <c r="E1033" s="61"/>
      <c r="F1033" s="80">
        <v>506484.5</v>
      </c>
      <c r="G1033" s="113">
        <f>G1029</f>
        <v>361519.08333333331</v>
      </c>
      <c r="H1033" s="113">
        <f>H1030</f>
        <v>44597.5</v>
      </c>
      <c r="I1033" s="113">
        <f>I1030</f>
        <v>0</v>
      </c>
      <c r="J1033" s="113">
        <f>J1030</f>
        <v>73</v>
      </c>
      <c r="K1033" s="113">
        <f t="shared" ref="K1033:W1033" si="248">K1030</f>
        <v>2795.5</v>
      </c>
      <c r="L1033" s="113">
        <f t="shared" si="248"/>
        <v>0</v>
      </c>
      <c r="M1033" s="113">
        <f t="shared" si="248"/>
        <v>0</v>
      </c>
      <c r="N1033" s="113">
        <f t="shared" si="248"/>
        <v>109.66666666666667</v>
      </c>
      <c r="O1033" s="113">
        <f>O1030</f>
        <v>319.16666666666669</v>
      </c>
      <c r="P1033" s="113">
        <f t="shared" si="248"/>
        <v>12</v>
      </c>
      <c r="Q1033" s="113">
        <f t="shared" si="248"/>
        <v>1</v>
      </c>
      <c r="R1033" s="113">
        <f t="shared" si="248"/>
        <v>2</v>
      </c>
      <c r="S1033" s="113">
        <f>S1029</f>
        <v>95994.583333333328</v>
      </c>
      <c r="T1033" s="113">
        <f t="shared" si="248"/>
        <v>156</v>
      </c>
      <c r="U1033" s="113">
        <f t="shared" si="248"/>
        <v>905</v>
      </c>
      <c r="V1033" s="113">
        <f t="shared" si="248"/>
        <v>0</v>
      </c>
      <c r="W1033" s="113">
        <f t="shared" si="248"/>
        <v>0</v>
      </c>
      <c r="X1033" s="183">
        <f>X1031</f>
        <v>0</v>
      </c>
      <c r="Y1033" s="183">
        <f>Y1031</f>
        <v>0</v>
      </c>
      <c r="Z1033" s="183">
        <f>Z1031</f>
        <v>0</v>
      </c>
      <c r="AA1033" s="179">
        <f t="shared" si="244"/>
        <v>506484.5</v>
      </c>
      <c r="AB1033" s="180" t="str">
        <f t="shared" si="245"/>
        <v>ok</v>
      </c>
    </row>
    <row r="1034" spans="1:29" s="178" customFormat="1">
      <c r="A1034" s="61" t="s">
        <v>1367</v>
      </c>
      <c r="B1034" s="61"/>
      <c r="C1034" s="61"/>
      <c r="D1034" s="61"/>
      <c r="E1034" s="61"/>
      <c r="F1034" s="80">
        <v>420212.87037037039</v>
      </c>
      <c r="G1034" s="113">
        <f>G1030</f>
        <v>361519.08333333331</v>
      </c>
      <c r="H1034" s="113">
        <f t="shared" ref="H1034:N1034" si="249">H1030</f>
        <v>44597.5</v>
      </c>
      <c r="I1034" s="113">
        <f t="shared" si="249"/>
        <v>0</v>
      </c>
      <c r="J1034" s="113">
        <f t="shared" si="249"/>
        <v>73</v>
      </c>
      <c r="K1034" s="113">
        <f t="shared" si="249"/>
        <v>2795.5</v>
      </c>
      <c r="L1034" s="113">
        <f t="shared" si="249"/>
        <v>0</v>
      </c>
      <c r="M1034" s="113">
        <f t="shared" si="249"/>
        <v>0</v>
      </c>
      <c r="N1034" s="113">
        <f t="shared" si="249"/>
        <v>109.66666666666667</v>
      </c>
      <c r="O1034" s="113">
        <f>O1033</f>
        <v>319.16666666666669</v>
      </c>
      <c r="P1034" s="113">
        <f>P1033</f>
        <v>12</v>
      </c>
      <c r="Q1034" s="113">
        <f>Q1033</f>
        <v>1</v>
      </c>
      <c r="R1034" s="113">
        <f>R1033</f>
        <v>2</v>
      </c>
      <c r="S1034" s="113">
        <f>S1033/9</f>
        <v>10666.064814814814</v>
      </c>
      <c r="T1034" s="113">
        <f>T1033/9</f>
        <v>17.333333333333332</v>
      </c>
      <c r="U1034" s="113">
        <f>U1033/9</f>
        <v>100.55555555555556</v>
      </c>
      <c r="V1034" s="113">
        <f>V1033</f>
        <v>0</v>
      </c>
      <c r="W1034" s="113">
        <f>W1033</f>
        <v>0</v>
      </c>
      <c r="X1034" s="183"/>
      <c r="Y1034" s="183"/>
      <c r="Z1034" s="183"/>
      <c r="AA1034" s="179">
        <f t="shared" si="244"/>
        <v>420212.87037037039</v>
      </c>
      <c r="AB1034" s="180" t="str">
        <f t="shared" si="245"/>
        <v>ok</v>
      </c>
    </row>
    <row r="1035" spans="1:29" s="178" customFormat="1">
      <c r="A1035" s="61" t="s">
        <v>898</v>
      </c>
      <c r="B1035" s="61"/>
      <c r="C1035" s="61"/>
      <c r="D1035" s="61"/>
      <c r="E1035" s="61"/>
      <c r="F1035" s="80">
        <v>420015.20370370371</v>
      </c>
      <c r="G1035" s="113">
        <f>G1034</f>
        <v>361519.08333333331</v>
      </c>
      <c r="H1035" s="113">
        <f>H1034</f>
        <v>44597.5</v>
      </c>
      <c r="I1035" s="113">
        <f>I1034</f>
        <v>0</v>
      </c>
      <c r="J1035" s="113">
        <v>0</v>
      </c>
      <c r="K1035" s="113">
        <f>K1034</f>
        <v>2795.5</v>
      </c>
      <c r="L1035" s="113">
        <v>0</v>
      </c>
      <c r="M1035" s="113">
        <v>0</v>
      </c>
      <c r="N1035" s="113">
        <v>0</v>
      </c>
      <c r="O1035" s="113">
        <f>O1034</f>
        <v>319.16666666666669</v>
      </c>
      <c r="P1035" s="113">
        <v>0</v>
      </c>
      <c r="Q1035" s="113">
        <v>0</v>
      </c>
      <c r="R1035" s="113">
        <v>0</v>
      </c>
      <c r="S1035" s="113">
        <f>S1034</f>
        <v>10666.064814814814</v>
      </c>
      <c r="T1035" s="113">
        <f>T1033/9</f>
        <v>17.333333333333332</v>
      </c>
      <c r="U1035" s="113">
        <f>U1033/9</f>
        <v>100.55555555555556</v>
      </c>
      <c r="V1035" s="113">
        <v>0</v>
      </c>
      <c r="W1035" s="113">
        <f>W1034</f>
        <v>0</v>
      </c>
      <c r="X1035" s="183"/>
      <c r="Y1035" s="183"/>
      <c r="Z1035" s="183"/>
      <c r="AA1035" s="179">
        <f>SUM(G1035:Z1035)</f>
        <v>420015.20370370371</v>
      </c>
      <c r="AB1035" s="180" t="str">
        <f t="shared" si="245"/>
        <v>ok</v>
      </c>
    </row>
    <row r="1036" spans="1:29" s="178" customFormat="1">
      <c r="A1036" s="61" t="s">
        <v>899</v>
      </c>
      <c r="B1036" s="61"/>
      <c r="C1036" s="61"/>
      <c r="D1036" s="61"/>
      <c r="E1036" s="61"/>
      <c r="F1036" s="80">
        <v>420200.87037037039</v>
      </c>
      <c r="G1036" s="113">
        <f>G1034</f>
        <v>361519.08333333331</v>
      </c>
      <c r="H1036" s="113">
        <f t="shared" ref="H1036:Z1036" si="250">+H1029</f>
        <v>44597.5</v>
      </c>
      <c r="I1036" s="113">
        <f t="shared" si="250"/>
        <v>0</v>
      </c>
      <c r="J1036" s="113">
        <f t="shared" si="250"/>
        <v>73</v>
      </c>
      <c r="K1036" s="113">
        <f t="shared" si="250"/>
        <v>2795.5</v>
      </c>
      <c r="L1036" s="113">
        <f t="shared" si="250"/>
        <v>0</v>
      </c>
      <c r="M1036" s="113">
        <f t="shared" si="250"/>
        <v>0</v>
      </c>
      <c r="N1036" s="113">
        <f t="shared" si="250"/>
        <v>109.66666666666667</v>
      </c>
      <c r="O1036" s="113">
        <f t="shared" si="250"/>
        <v>319.16666666666669</v>
      </c>
      <c r="P1036" s="113">
        <v>0</v>
      </c>
      <c r="Q1036" s="113">
        <f t="shared" si="250"/>
        <v>1</v>
      </c>
      <c r="R1036" s="113">
        <f t="shared" si="250"/>
        <v>2</v>
      </c>
      <c r="S1036" s="113">
        <f>+S1029/9</f>
        <v>10666.064814814814</v>
      </c>
      <c r="T1036" s="113">
        <f>+T1029/9</f>
        <v>17.333333333333332</v>
      </c>
      <c r="U1036" s="113">
        <f>+U1029/9</f>
        <v>100.55555555555556</v>
      </c>
      <c r="V1036" s="113">
        <f t="shared" si="250"/>
        <v>0</v>
      </c>
      <c r="W1036" s="113">
        <f t="shared" si="250"/>
        <v>0</v>
      </c>
      <c r="X1036" s="183">
        <f t="shared" si="250"/>
        <v>0</v>
      </c>
      <c r="Y1036" s="183">
        <f t="shared" si="250"/>
        <v>0</v>
      </c>
      <c r="Z1036" s="183">
        <f t="shared" si="250"/>
        <v>0</v>
      </c>
      <c r="AA1036" s="179">
        <f>SUM(G1036:Z1036)</f>
        <v>420200.87037037039</v>
      </c>
      <c r="AB1036" s="180" t="str">
        <f t="shared" si="245"/>
        <v>ok</v>
      </c>
    </row>
    <row r="1037" spans="1:29" s="178" customFormat="1">
      <c r="A1037" s="61" t="s">
        <v>1376</v>
      </c>
      <c r="B1037" s="61"/>
      <c r="C1037" s="61"/>
      <c r="D1037" s="61"/>
      <c r="E1037" s="61"/>
      <c r="F1037" s="80">
        <v>420015.20370370371</v>
      </c>
      <c r="G1037" s="113">
        <f>G1026</f>
        <v>361519.08333333331</v>
      </c>
      <c r="H1037" s="113">
        <f t="shared" ref="H1037:U1037" si="251">H1026</f>
        <v>44597.5</v>
      </c>
      <c r="I1037" s="113">
        <f t="shared" si="251"/>
        <v>0</v>
      </c>
      <c r="J1037" s="113">
        <f t="shared" si="251"/>
        <v>0</v>
      </c>
      <c r="K1037" s="113">
        <f t="shared" si="251"/>
        <v>2795.5</v>
      </c>
      <c r="L1037" s="113">
        <f t="shared" si="251"/>
        <v>0</v>
      </c>
      <c r="M1037" s="113">
        <f t="shared" si="251"/>
        <v>0</v>
      </c>
      <c r="N1037" s="113">
        <f t="shared" si="251"/>
        <v>0</v>
      </c>
      <c r="O1037" s="113">
        <f t="shared" si="251"/>
        <v>319.16666666666669</v>
      </c>
      <c r="P1037" s="113">
        <f t="shared" si="251"/>
        <v>0</v>
      </c>
      <c r="Q1037" s="113">
        <f t="shared" si="251"/>
        <v>0</v>
      </c>
      <c r="R1037" s="113">
        <f t="shared" si="251"/>
        <v>0</v>
      </c>
      <c r="S1037" s="113">
        <f t="shared" si="251"/>
        <v>10666.064814814814</v>
      </c>
      <c r="T1037" s="113">
        <f t="shared" si="251"/>
        <v>17.333333333333332</v>
      </c>
      <c r="U1037" s="113">
        <f t="shared" si="251"/>
        <v>100.55555555555556</v>
      </c>
      <c r="V1037" s="113"/>
      <c r="W1037" s="113"/>
      <c r="X1037" s="183"/>
      <c r="Y1037" s="183"/>
      <c r="Z1037" s="183"/>
      <c r="AA1037" s="179">
        <f>SUM(G1037:Z1037)</f>
        <v>420015.20370370371</v>
      </c>
      <c r="AB1037" s="180" t="str">
        <f>IF(ABS(F1037-AA1037)&lt;0.01,"ok","err")</f>
        <v>ok</v>
      </c>
    </row>
    <row r="1038" spans="1:29" s="178" customFormat="1">
      <c r="A1038" s="61"/>
      <c r="B1038" s="61"/>
      <c r="C1038" s="61"/>
      <c r="D1038" s="61"/>
      <c r="E1038" s="61"/>
      <c r="F1038" s="80"/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83"/>
      <c r="Y1038" s="183"/>
      <c r="Z1038" s="183"/>
      <c r="AA1038" s="179"/>
      <c r="AB1038" s="180"/>
    </row>
    <row r="1039" spans="1:29" s="178" customFormat="1" ht="15">
      <c r="A1039" s="60" t="s">
        <v>900</v>
      </c>
      <c r="B1039" s="61"/>
      <c r="C1039" s="61"/>
      <c r="D1039" s="61"/>
      <c r="E1039" s="61"/>
      <c r="F1039" s="61"/>
      <c r="G1039" s="61"/>
      <c r="H1039" s="61"/>
      <c r="I1039" s="61"/>
      <c r="J1039" s="61"/>
      <c r="K1039" s="61"/>
      <c r="L1039" s="61"/>
      <c r="M1039" s="61"/>
      <c r="N1039" s="61"/>
      <c r="O1039" s="61"/>
      <c r="P1039" s="61"/>
      <c r="Q1039" s="61"/>
      <c r="R1039" s="61"/>
      <c r="S1039" s="61"/>
      <c r="T1039" s="61"/>
      <c r="U1039" s="61"/>
      <c r="V1039" s="61"/>
      <c r="W1039" s="61"/>
    </row>
    <row r="1040" spans="1:29" s="178" customFormat="1">
      <c r="A1040" s="61" t="s">
        <v>704</v>
      </c>
      <c r="B1040" s="61"/>
      <c r="C1040" s="61"/>
      <c r="D1040" s="61" t="s">
        <v>133</v>
      </c>
      <c r="E1040" s="61"/>
      <c r="F1040" s="80">
        <v>3075089.5321882176</v>
      </c>
      <c r="G1040" s="80">
        <f>'Billing Det'!H8</f>
        <v>1385626.5070279548</v>
      </c>
      <c r="H1040" s="80">
        <f>'Billing Det'!H10+'Billing Det'!H12</f>
        <v>385501.97599171824</v>
      </c>
      <c r="I1040" s="80">
        <v>0</v>
      </c>
      <c r="J1040" s="80">
        <f>'Billing Det'!H14</f>
        <v>33125.659330729715</v>
      </c>
      <c r="K1040" s="80">
        <f>'Billing Det'!H16</f>
        <v>409350.37183936831</v>
      </c>
      <c r="L1040" s="80">
        <v>0</v>
      </c>
      <c r="M1040" s="80">
        <v>0</v>
      </c>
      <c r="N1040" s="80">
        <f>'Billing Det'!H18+'Billing Det'!H20</f>
        <v>401962.64459635795</v>
      </c>
      <c r="O1040" s="80">
        <f>'Billing Det'!H22</f>
        <v>206571.28551038008</v>
      </c>
      <c r="P1040" s="80">
        <f>'Billing Det'!H24</f>
        <v>180141.30433605771</v>
      </c>
      <c r="Q1040" s="80">
        <f>'Billing Det'!H26</f>
        <v>23330.348165746465</v>
      </c>
      <c r="R1040" s="80">
        <f>'Billing Det'!H28</f>
        <v>12022.847117955238</v>
      </c>
      <c r="S1040" s="80">
        <f>'Billing Det'!H30</f>
        <v>36016.864101272986</v>
      </c>
      <c r="T1040" s="80">
        <f>'Billing Det'!H32</f>
        <v>1041.8870561163224</v>
      </c>
      <c r="U1040" s="80">
        <f>'Billing Det'!H34</f>
        <v>397.83711455940136</v>
      </c>
      <c r="V1040" s="80">
        <v>0</v>
      </c>
      <c r="W1040" s="80">
        <v>0</v>
      </c>
      <c r="X1040" s="179">
        <v>0</v>
      </c>
      <c r="Y1040" s="179">
        <v>0</v>
      </c>
      <c r="Z1040" s="179">
        <v>0</v>
      </c>
      <c r="AA1040" s="179">
        <f t="shared" ref="AA1040:AA1045" si="252">SUM(G1040:Z1040)</f>
        <v>3075089.5321882172</v>
      </c>
      <c r="AB1040" s="180" t="str">
        <f t="shared" ref="AB1040:AB1045" si="253">IF(ABS(F1040-AA1040)&lt;0.01,"ok","err")</f>
        <v>ok</v>
      </c>
      <c r="AC1040" s="183"/>
    </row>
    <row r="1041" spans="1:29" s="172" customFormat="1">
      <c r="A1041" s="61" t="s">
        <v>1378</v>
      </c>
      <c r="B1041" s="61"/>
      <c r="C1041" s="61"/>
      <c r="D1041" s="61" t="s">
        <v>1379</v>
      </c>
      <c r="E1041" s="61"/>
      <c r="F1041" s="80">
        <v>4618461.0660214517</v>
      </c>
      <c r="G1041" s="80">
        <f>'Billing Det'!L8</f>
        <v>3260862.9911606209</v>
      </c>
      <c r="H1041" s="80">
        <f>'Billing Det'!L10+'Billing Det'!L12</f>
        <v>547290.08016966411</v>
      </c>
      <c r="I1041" s="80">
        <v>0</v>
      </c>
      <c r="J1041" s="80">
        <v>0</v>
      </c>
      <c r="K1041" s="80">
        <f>'Billing Det'!L16</f>
        <v>507998.12126947334</v>
      </c>
      <c r="L1041" s="80">
        <v>0</v>
      </c>
      <c r="M1041" s="80">
        <v>0</v>
      </c>
      <c r="N1041" s="80">
        <v>0</v>
      </c>
      <c r="O1041" s="80">
        <f>'Billing Det'!L22</f>
        <v>264853.28514974541</v>
      </c>
      <c r="P1041" s="80">
        <v>0</v>
      </c>
      <c r="Q1041" s="80">
        <v>0</v>
      </c>
      <c r="R1041" s="80">
        <v>0</v>
      </c>
      <c r="S1041" s="80">
        <f>'Billing Det'!L30</f>
        <v>36016.864101272986</v>
      </c>
      <c r="T1041" s="80">
        <f>'Billing Det'!L32</f>
        <v>1041.8870561163224</v>
      </c>
      <c r="U1041" s="80">
        <f>'Billing Det'!L34</f>
        <v>397.83711455940136</v>
      </c>
      <c r="V1041" s="80">
        <v>0</v>
      </c>
      <c r="W1041" s="80">
        <v>0</v>
      </c>
      <c r="X1041" s="168">
        <v>0</v>
      </c>
      <c r="Y1041" s="168">
        <v>0</v>
      </c>
      <c r="Z1041" s="168">
        <v>0</v>
      </c>
      <c r="AA1041" s="168">
        <f t="shared" si="252"/>
        <v>4618461.0660214527</v>
      </c>
      <c r="AB1041" s="171" t="str">
        <f t="shared" si="253"/>
        <v>ok</v>
      </c>
    </row>
    <row r="1042" spans="1:29" s="172" customFormat="1">
      <c r="A1042" s="61" t="s">
        <v>684</v>
      </c>
      <c r="B1042" s="61"/>
      <c r="C1042" s="61"/>
      <c r="D1042" s="61" t="s">
        <v>685</v>
      </c>
      <c r="E1042" s="61"/>
      <c r="F1042" s="80">
        <v>3845609.6596022341</v>
      </c>
      <c r="G1042" s="80">
        <f>'Billing Det'!L8</f>
        <v>3260862.9911606209</v>
      </c>
      <c r="H1042" s="80">
        <f>'Billing Det'!L10+'Billing Det'!L12</f>
        <v>547290.08016966411</v>
      </c>
      <c r="I1042" s="80">
        <v>0</v>
      </c>
      <c r="J1042" s="80">
        <v>0</v>
      </c>
      <c r="K1042" s="80">
        <v>0</v>
      </c>
      <c r="L1042" s="80">
        <v>0</v>
      </c>
      <c r="M1042" s="80">
        <v>0</v>
      </c>
      <c r="N1042" s="80">
        <v>0</v>
      </c>
      <c r="O1042" s="80">
        <v>0</v>
      </c>
      <c r="P1042" s="80">
        <v>0</v>
      </c>
      <c r="Q1042" s="80">
        <v>0</v>
      </c>
      <c r="R1042" s="80">
        <v>0</v>
      </c>
      <c r="S1042" s="80">
        <f>'Billing Det'!L30</f>
        <v>36016.864101272986</v>
      </c>
      <c r="T1042" s="80">
        <f>'Billing Det'!L32</f>
        <v>1041.8870561163224</v>
      </c>
      <c r="U1042" s="80">
        <f>'Billing Det'!L34</f>
        <v>397.83711455940136</v>
      </c>
      <c r="V1042" s="80">
        <v>0</v>
      </c>
      <c r="W1042" s="80">
        <v>0</v>
      </c>
      <c r="X1042" s="168">
        <v>0</v>
      </c>
      <c r="Y1042" s="168">
        <v>0</v>
      </c>
      <c r="Z1042" s="168">
        <v>0</v>
      </c>
      <c r="AA1042" s="168">
        <f t="shared" si="252"/>
        <v>3845609.6596022341</v>
      </c>
      <c r="AB1042" s="171" t="str">
        <f t="shared" si="253"/>
        <v>ok</v>
      </c>
    </row>
    <row r="1043" spans="1:29" s="172" customFormat="1">
      <c r="A1043" s="61" t="s">
        <v>871</v>
      </c>
      <c r="B1043" s="61"/>
      <c r="C1043" s="61"/>
      <c r="D1043" s="61" t="s">
        <v>178</v>
      </c>
      <c r="E1043" s="61"/>
      <c r="F1043" s="80">
        <v>2534657.7662284262</v>
      </c>
      <c r="G1043" s="80">
        <f>'Billing Det'!K8</f>
        <v>1197727.8589442039</v>
      </c>
      <c r="H1043" s="80">
        <f>'Billing Det'!K10+'Billing Det'!K12</f>
        <v>348986.9072842226</v>
      </c>
      <c r="I1043" s="80">
        <v>0</v>
      </c>
      <c r="J1043" s="80">
        <f>'Billing Det'!K14</f>
        <v>29714</v>
      </c>
      <c r="K1043" s="80">
        <f>'Billing Det'!K16</f>
        <v>369944</v>
      </c>
      <c r="L1043" s="80">
        <v>0</v>
      </c>
      <c r="M1043" s="80">
        <v>0</v>
      </c>
      <c r="N1043" s="80">
        <f>'Billing Det'!K18+'Billing Det'!K20</f>
        <v>310763</v>
      </c>
      <c r="O1043" s="80">
        <f>'Billing Det'!K22</f>
        <v>181753</v>
      </c>
      <c r="P1043" s="80">
        <f>'Billing Det'!K24</f>
        <v>69530</v>
      </c>
      <c r="Q1043" s="80">
        <f>'Billing Det'!K26</f>
        <v>15243</v>
      </c>
      <c r="R1043" s="80">
        <f>'Billing Det'!K28</f>
        <v>10651</v>
      </c>
      <c r="S1043" s="80">
        <f>'Billing Det'!K30</f>
        <v>0</v>
      </c>
      <c r="T1043" s="80">
        <f>'Billing Det'!K32</f>
        <v>0</v>
      </c>
      <c r="U1043" s="80">
        <f>'Billing Det'!K34</f>
        <v>345</v>
      </c>
      <c r="V1043" s="80">
        <v>0</v>
      </c>
      <c r="W1043" s="80">
        <v>0</v>
      </c>
      <c r="X1043" s="168"/>
      <c r="Y1043" s="168"/>
      <c r="Z1043" s="168"/>
      <c r="AA1043" s="168">
        <f t="shared" si="252"/>
        <v>2534657.7662284262</v>
      </c>
      <c r="AB1043" s="171" t="str">
        <f t="shared" si="253"/>
        <v>ok</v>
      </c>
      <c r="AC1043" s="173"/>
    </row>
    <row r="1044" spans="1:29" s="172" customFormat="1">
      <c r="A1044" s="61" t="s">
        <v>872</v>
      </c>
      <c r="B1044" s="61"/>
      <c r="C1044" s="61"/>
      <c r="D1044" s="61" t="s">
        <v>179</v>
      </c>
      <c r="E1044" s="61"/>
      <c r="F1044" s="80">
        <v>1828277.4101765782</v>
      </c>
      <c r="G1044" s="80">
        <f>'Billing Det'!J8</f>
        <v>957463.72001321323</v>
      </c>
      <c r="H1044" s="80">
        <f>'Billing Det'!J10+'Billing Det'!J12</f>
        <v>149995.37395075808</v>
      </c>
      <c r="I1044" s="80">
        <v>0</v>
      </c>
      <c r="J1044" s="80">
        <f>'Billing Det'!J14</f>
        <v>17890</v>
      </c>
      <c r="K1044" s="80">
        <f>'Billing Det'!J16</f>
        <v>231293</v>
      </c>
      <c r="L1044" s="80">
        <v>0</v>
      </c>
      <c r="M1044" s="80">
        <v>0</v>
      </c>
      <c r="N1044" s="80">
        <f>'Billing Det'!J18+'Billing Det'!J20</f>
        <v>199219</v>
      </c>
      <c r="O1044" s="80">
        <f>'Billing Det'!J22</f>
        <v>111830</v>
      </c>
      <c r="P1044" s="80">
        <f>'Billing Det'!J24</f>
        <v>98864</v>
      </c>
      <c r="Q1044" s="80">
        <f>'Billing Det'!J26</f>
        <v>14754</v>
      </c>
      <c r="R1044" s="80">
        <f>'Billing Det'!J28</f>
        <v>9498</v>
      </c>
      <c r="S1044" s="80">
        <f>'Billing Det'!J30</f>
        <v>36017</v>
      </c>
      <c r="T1044" s="80">
        <f>'Billing Det'!J32</f>
        <v>826</v>
      </c>
      <c r="U1044" s="80">
        <f>'Billing Det'!J34</f>
        <v>627.31621260695863</v>
      </c>
      <c r="V1044" s="80">
        <v>0</v>
      </c>
      <c r="W1044" s="80">
        <v>0</v>
      </c>
      <c r="X1044" s="168"/>
      <c r="Y1044" s="168"/>
      <c r="Z1044" s="168"/>
      <c r="AA1044" s="168">
        <f t="shared" si="252"/>
        <v>1828277.4101765782</v>
      </c>
      <c r="AB1044" s="171" t="str">
        <f t="shared" si="253"/>
        <v>ok</v>
      </c>
    </row>
    <row r="1045" spans="1:29" s="172" customFormat="1">
      <c r="A1045" s="61" t="s">
        <v>869</v>
      </c>
      <c r="B1045" s="61"/>
      <c r="C1045" s="61"/>
      <c r="D1045" s="61" t="s">
        <v>870</v>
      </c>
      <c r="E1045" s="61"/>
      <c r="F1045" s="80">
        <v>1449529.8599999999</v>
      </c>
      <c r="G1045" s="80">
        <f>ROUND(G1014/8784,2)</f>
        <v>517469.78</v>
      </c>
      <c r="H1045" s="80">
        <f t="shared" ref="H1045:U1045" si="254">ROUND(H1014/8784,2)</f>
        <v>167941.56</v>
      </c>
      <c r="I1045" s="80">
        <f t="shared" si="254"/>
        <v>0</v>
      </c>
      <c r="J1045" s="80">
        <f t="shared" si="254"/>
        <v>19341.060000000001</v>
      </c>
      <c r="K1045" s="80">
        <f t="shared" si="254"/>
        <v>238409.03</v>
      </c>
      <c r="L1045" s="80">
        <f t="shared" si="254"/>
        <v>0</v>
      </c>
      <c r="M1045" s="80">
        <v>0</v>
      </c>
      <c r="N1045" s="80">
        <f t="shared" si="254"/>
        <v>242503.89</v>
      </c>
      <c r="O1045" s="80">
        <f t="shared" si="254"/>
        <v>126171.41</v>
      </c>
      <c r="P1045" s="80">
        <f t="shared" si="254"/>
        <v>102089.93</v>
      </c>
      <c r="Q1045" s="80">
        <f t="shared" si="254"/>
        <v>13041.53</v>
      </c>
      <c r="R1045" s="80">
        <f t="shared" si="254"/>
        <v>6833.49</v>
      </c>
      <c r="S1045" s="80">
        <f t="shared" si="254"/>
        <v>14934.28</v>
      </c>
      <c r="T1045" s="80">
        <f t="shared" si="254"/>
        <v>417.51</v>
      </c>
      <c r="U1045" s="80">
        <f t="shared" si="254"/>
        <v>376.39</v>
      </c>
      <c r="V1045" s="80">
        <f>ROUND(V1014/8760,2)</f>
        <v>0</v>
      </c>
      <c r="W1045" s="80">
        <f>ROUND(W1014/8760,2)</f>
        <v>0</v>
      </c>
      <c r="X1045" s="168"/>
      <c r="Y1045" s="168"/>
      <c r="Z1045" s="168"/>
      <c r="AA1045" s="168">
        <f t="shared" si="252"/>
        <v>1449529.86</v>
      </c>
      <c r="AB1045" s="171" t="str">
        <f t="shared" si="253"/>
        <v>ok</v>
      </c>
      <c r="AC1045" s="177"/>
    </row>
    <row r="1046" spans="1:29" s="172" customFormat="1">
      <c r="A1046" s="61"/>
      <c r="B1046" s="61"/>
      <c r="C1046" s="61"/>
      <c r="D1046" s="61"/>
      <c r="E1046" s="61"/>
      <c r="F1046" s="111"/>
      <c r="G1046" s="84"/>
      <c r="H1046" s="84"/>
      <c r="I1046" s="84"/>
      <c r="J1046" s="84"/>
      <c r="K1046" s="84"/>
      <c r="L1046" s="84"/>
      <c r="M1046" s="84"/>
      <c r="N1046" s="84"/>
      <c r="O1046" s="84"/>
      <c r="P1046" s="84"/>
      <c r="Q1046" s="84"/>
      <c r="R1046" s="84"/>
      <c r="S1046" s="84"/>
      <c r="T1046" s="84"/>
      <c r="U1046" s="84"/>
      <c r="V1046" s="84"/>
      <c r="W1046" s="84"/>
      <c r="X1046" s="175"/>
      <c r="Y1046" s="175"/>
      <c r="Z1046" s="175"/>
      <c r="AA1046" s="175"/>
      <c r="AB1046" s="171"/>
    </row>
    <row r="1047" spans="1:29" s="172" customFormat="1" ht="15">
      <c r="A1047" s="66" t="s">
        <v>1289</v>
      </c>
      <c r="B1047" s="61"/>
      <c r="C1047" s="61"/>
      <c r="D1047" s="61"/>
      <c r="E1047" s="61"/>
      <c r="F1047" s="111"/>
      <c r="G1047" s="84"/>
      <c r="H1047" s="84"/>
      <c r="I1047" s="84"/>
      <c r="J1047" s="84"/>
      <c r="K1047" s="84"/>
      <c r="L1047" s="84"/>
      <c r="M1047" s="84"/>
      <c r="N1047" s="84"/>
      <c r="O1047" s="84"/>
      <c r="P1047" s="84"/>
      <c r="Q1047" s="84"/>
      <c r="R1047" s="84"/>
      <c r="S1047" s="84"/>
      <c r="T1047" s="84"/>
      <c r="U1047" s="84"/>
      <c r="V1047" s="84"/>
      <c r="W1047" s="84"/>
      <c r="X1047" s="175"/>
      <c r="Y1047" s="175"/>
      <c r="Z1047" s="175"/>
      <c r="AA1047" s="175"/>
      <c r="AB1047" s="171"/>
    </row>
    <row r="1048" spans="1:29" s="172" customFormat="1">
      <c r="A1048" s="61"/>
      <c r="B1048" s="61"/>
      <c r="C1048" s="61"/>
      <c r="D1048" s="61"/>
      <c r="E1048" s="61"/>
      <c r="F1048" s="111"/>
      <c r="G1048" s="84"/>
      <c r="H1048" s="84"/>
      <c r="I1048" s="84"/>
      <c r="J1048" s="84"/>
      <c r="K1048" s="84"/>
      <c r="L1048" s="84"/>
      <c r="M1048" s="84"/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175"/>
      <c r="Y1048" s="175"/>
      <c r="Z1048" s="175"/>
      <c r="AA1048" s="175"/>
      <c r="AB1048" s="171"/>
    </row>
    <row r="1049" spans="1:29" s="172" customFormat="1" ht="15">
      <c r="A1049" s="229" t="s">
        <v>911</v>
      </c>
      <c r="B1049" s="61"/>
      <c r="C1049" s="61"/>
      <c r="D1049" s="61"/>
      <c r="E1049" s="61"/>
      <c r="F1049" s="111"/>
      <c r="G1049" s="84"/>
      <c r="H1049" s="84"/>
      <c r="I1049" s="84"/>
      <c r="J1049" s="84"/>
      <c r="K1049" s="84"/>
      <c r="L1049" s="84"/>
      <c r="M1049" s="84"/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175"/>
      <c r="Y1049" s="175"/>
      <c r="Z1049" s="175"/>
      <c r="AA1049" s="175"/>
      <c r="AB1049" s="171"/>
    </row>
    <row r="1050" spans="1:29" s="172" customFormat="1">
      <c r="A1050" s="61" t="s">
        <v>674</v>
      </c>
      <c r="B1050" s="61"/>
      <c r="C1050" s="61"/>
      <c r="D1050" s="61" t="s">
        <v>187</v>
      </c>
      <c r="E1050" s="61"/>
      <c r="F1050" s="80">
        <f t="shared" ref="F1050:Z1050" si="255">F1044</f>
        <v>1828277.4101765782</v>
      </c>
      <c r="G1050" s="80">
        <f t="shared" si="255"/>
        <v>957463.72001321323</v>
      </c>
      <c r="H1050" s="80">
        <f t="shared" si="255"/>
        <v>149995.37395075808</v>
      </c>
      <c r="I1050" s="80">
        <f t="shared" si="255"/>
        <v>0</v>
      </c>
      <c r="J1050" s="80">
        <f t="shared" si="255"/>
        <v>17890</v>
      </c>
      <c r="K1050" s="80">
        <f t="shared" si="255"/>
        <v>231293</v>
      </c>
      <c r="L1050" s="80">
        <f t="shared" si="255"/>
        <v>0</v>
      </c>
      <c r="M1050" s="80">
        <f t="shared" si="255"/>
        <v>0</v>
      </c>
      <c r="N1050" s="80">
        <f t="shared" si="255"/>
        <v>199219</v>
      </c>
      <c r="O1050" s="80">
        <f>O1044</f>
        <v>111830</v>
      </c>
      <c r="P1050" s="80">
        <f t="shared" si="255"/>
        <v>98864</v>
      </c>
      <c r="Q1050" s="80">
        <f t="shared" si="255"/>
        <v>14754</v>
      </c>
      <c r="R1050" s="80">
        <f t="shared" si="255"/>
        <v>9498</v>
      </c>
      <c r="S1050" s="80">
        <f t="shared" si="255"/>
        <v>36017</v>
      </c>
      <c r="T1050" s="80">
        <f t="shared" si="255"/>
        <v>826</v>
      </c>
      <c r="U1050" s="80">
        <f t="shared" si="255"/>
        <v>627.31621260695863</v>
      </c>
      <c r="V1050" s="80">
        <f t="shared" si="255"/>
        <v>0</v>
      </c>
      <c r="W1050" s="80">
        <f t="shared" si="255"/>
        <v>0</v>
      </c>
      <c r="X1050" s="168">
        <f t="shared" si="255"/>
        <v>0</v>
      </c>
      <c r="Y1050" s="168">
        <f t="shared" si="255"/>
        <v>0</v>
      </c>
      <c r="Z1050" s="168">
        <f t="shared" si="255"/>
        <v>0</v>
      </c>
      <c r="AA1050" s="168">
        <f>SUM(G1050:Z1050)</f>
        <v>1828277.4101765782</v>
      </c>
      <c r="AB1050" s="171" t="str">
        <f t="shared" ref="AB1050:AB1055" si="256">IF(ABS(F1050-AA1050)&lt;0.01,"ok","err")</f>
        <v>ok</v>
      </c>
    </row>
    <row r="1051" spans="1:29" s="172" customFormat="1">
      <c r="A1051" s="61" t="s">
        <v>675</v>
      </c>
      <c r="B1051" s="61"/>
      <c r="C1051" s="61"/>
      <c r="D1051" s="61"/>
      <c r="E1051" s="61"/>
      <c r="F1051" s="81">
        <f>F183</f>
        <v>37929127.904174156</v>
      </c>
      <c r="G1051" s="61"/>
      <c r="H1051" s="61"/>
      <c r="I1051" s="61"/>
      <c r="J1051" s="61"/>
      <c r="K1051" s="61"/>
      <c r="L1051" s="61"/>
      <c r="M1051" s="61"/>
      <c r="N1051" s="61"/>
      <c r="O1051" s="61"/>
      <c r="P1051" s="61"/>
      <c r="Q1051" s="61"/>
      <c r="R1051" s="61"/>
      <c r="S1051" s="61"/>
      <c r="T1051" s="61"/>
      <c r="U1051" s="61"/>
      <c r="V1051" s="61"/>
      <c r="W1051" s="61"/>
      <c r="AA1051" s="174">
        <f>F1051</f>
        <v>37929127.904174156</v>
      </c>
      <c r="AB1051" s="171" t="str">
        <f t="shared" si="256"/>
        <v>ok</v>
      </c>
    </row>
    <row r="1052" spans="1:29" s="172" customFormat="1">
      <c r="A1052" s="61" t="s">
        <v>155</v>
      </c>
      <c r="B1052" s="61"/>
      <c r="C1052" s="61"/>
      <c r="D1052" s="61"/>
      <c r="E1052" s="61"/>
      <c r="F1052" s="81">
        <v>0</v>
      </c>
      <c r="G1052" s="61"/>
      <c r="H1052" s="80">
        <v>0</v>
      </c>
      <c r="I1052" s="77">
        <v>0</v>
      </c>
      <c r="J1052" s="80">
        <v>0</v>
      </c>
      <c r="K1052" s="80">
        <v>0</v>
      </c>
      <c r="L1052" s="113">
        <v>0</v>
      </c>
      <c r="M1052" s="80">
        <v>0</v>
      </c>
      <c r="N1052" s="80">
        <v>0</v>
      </c>
      <c r="O1052" s="80">
        <v>0</v>
      </c>
      <c r="P1052" s="80">
        <v>0</v>
      </c>
      <c r="Q1052" s="61"/>
      <c r="R1052" s="61"/>
      <c r="S1052" s="61"/>
      <c r="T1052" s="80">
        <v>0</v>
      </c>
      <c r="U1052" s="61"/>
      <c r="V1052" s="80">
        <v>0</v>
      </c>
      <c r="W1052" s="80">
        <v>0</v>
      </c>
      <c r="AA1052" s="174">
        <f>SUM(G1052:Z1052)</f>
        <v>0</v>
      </c>
      <c r="AB1052" s="171" t="str">
        <f t="shared" si="256"/>
        <v>ok</v>
      </c>
    </row>
    <row r="1053" spans="1:29" s="172" customFormat="1">
      <c r="A1053" s="61" t="s">
        <v>676</v>
      </c>
      <c r="B1053" s="61"/>
      <c r="C1053" s="61"/>
      <c r="D1053" s="61"/>
      <c r="E1053" s="61" t="s">
        <v>187</v>
      </c>
      <c r="F1053" s="81">
        <f>F1051-F1052</f>
        <v>37929127.904174156</v>
      </c>
      <c r="G1053" s="77">
        <f>IF(VLOOKUP($E1053,$D$6:$AN$1139,3,)=0,0,(VLOOKUP($E1053,$D$6:$AN$1139,G$2,)/VLOOKUP($E1053,$D$6:$AN$1139,3,))*$F1053)</f>
        <v>19863377.241247058</v>
      </c>
      <c r="H1053" s="77">
        <f>IF(VLOOKUP($E1053,$D$6:$AN$1139,3,)=0,0,(VLOOKUP($E1053,$D$6:$AN$1139,H$2,)/VLOOKUP($E1053,$D$6:$AN$1139,3,))*$F1053)</f>
        <v>3111778.1644872278</v>
      </c>
      <c r="I1053" s="77">
        <f>IF(VLOOKUP($E1053,$D$6:$AN$1139,3,)=0,0,(VLOOKUP($E1053,$D$6:$AN$1139,I$2,)/VLOOKUP($E1053,$D$6:$AN$1139,3,))*$F1053)</f>
        <v>0</v>
      </c>
      <c r="J1053" s="77">
        <f>IF(VLOOKUP($E1053,$D$6:$AN$1139,3,)=0,0,(VLOOKUP($E1053,$D$6:$AN$1139,J$2,)/VLOOKUP($E1053,$D$6:$AN$1139,3,))*$F1053)</f>
        <v>371142.85525200458</v>
      </c>
      <c r="K1053" s="77">
        <f>IF(VLOOKUP($E1053,$D$6:$AN$1139,3,)=0,0,(VLOOKUP($E1053,$D$6:$AN$1139,K$2,)/VLOOKUP($E1053,$D$6:$AN$1139,3,))*$F1053)</f>
        <v>4798364.696467407</v>
      </c>
      <c r="L1053" s="77">
        <f>IF(VLOOKUP($E1053,$D$6:$AN$1139,3,)=0,0,(VLOOKUP($E1053,$D$6:$AN$1139,L$2,)/VLOOKUP($E1053,$D$6:$AN$1139,3,))*$F1053)</f>
        <v>0</v>
      </c>
      <c r="M1053" s="77">
        <f>IF(VLOOKUP($E1053,$D$6:$AN$1139,3,)=0,0,(VLOOKUP($E1053,$D$6:$AN$1139,M$2,)/VLOOKUP($E1053,$D$6:$AN$1139,3,))*$F1053)</f>
        <v>0</v>
      </c>
      <c r="N1053" s="77">
        <f>IF(VLOOKUP($E1053,$D$6:$AN$1139,3,)=0,0,(VLOOKUP($E1053,$D$6:$AN$1139,N$2,)/VLOOKUP($E1053,$D$6:$AN$1139,3,))*$F1053)</f>
        <v>4132963.0229429351</v>
      </c>
      <c r="O1053" s="77">
        <f>IF(VLOOKUP($E1053,$D$6:$AN$1139,3,)=0,0,(VLOOKUP($E1053,$D$6:$AN$1139,O$2,)/VLOOKUP($E1053,$D$6:$AN$1139,3,))*$F1053)</f>
        <v>2320005.8973075282</v>
      </c>
      <c r="P1053" s="77">
        <f>IF(VLOOKUP($E1053,$D$6:$AN$1139,3,)=0,0,(VLOOKUP($E1053,$D$6:$AN$1139,P$2,)/VLOOKUP($E1053,$D$6:$AN$1139,3,))*$F1053)</f>
        <v>2051015.4970170029</v>
      </c>
      <c r="Q1053" s="77">
        <f>IF(VLOOKUP($E1053,$D$6:$AN$1139,3,)=0,0,(VLOOKUP($E1053,$D$6:$AN$1139,Q$2,)/VLOOKUP($E1053,$D$6:$AN$1139,3,))*$F1053)</f>
        <v>306083.93998815404</v>
      </c>
      <c r="R1053" s="77">
        <f>IF(VLOOKUP($E1053,$D$6:$AN$1139,3,)=0,0,(VLOOKUP($E1053,$D$6:$AN$1139,R$2,)/VLOOKUP($E1053,$D$6:$AN$1139,3,))*$F1053)</f>
        <v>197043.87027297597</v>
      </c>
      <c r="S1053" s="77">
        <f>IF(VLOOKUP($E1053,$D$6:$AN$1139,3,)=0,0,(VLOOKUP($E1053,$D$6:$AN$1139,S$2,)/VLOOKUP($E1053,$D$6:$AN$1139,3,))*$F1053)</f>
        <v>747202.47163842653</v>
      </c>
      <c r="T1053" s="77">
        <f>IF(VLOOKUP($E1053,$D$6:$AN$1139,3,)=0,0,(VLOOKUP($E1053,$D$6:$AN$1139,T$2,)/VLOOKUP($E1053,$D$6:$AN$1139,3,))*$F1053)</f>
        <v>17136.053573960638</v>
      </c>
      <c r="U1053" s="77">
        <f>IF(VLOOKUP($E1053,$D$6:$AN$1139,3,)=0,0,(VLOOKUP($E1053,$D$6:$AN$1139,U$2,)/VLOOKUP($E1053,$D$6:$AN$1139,3,))*$F1053)</f>
        <v>13014.193979475696</v>
      </c>
      <c r="V1053" s="77">
        <f>IF(VLOOKUP($E1053,$D$6:$AN$1139,3,)=0,0,(VLOOKUP($E1053,$D$6:$AN$1139,V$2,)/VLOOKUP($E1053,$D$6:$AN$1139,3,))*$F1053)</f>
        <v>0</v>
      </c>
      <c r="W1053" s="77">
        <f>IF(VLOOKUP($E1053,$D$6:$AN$1139,3,)=0,0,(VLOOKUP($E1053,$D$6:$AN$1139,W$2,)/VLOOKUP($E1053,$D$6:$AN$1139,3,))*$F1053)</f>
        <v>0</v>
      </c>
      <c r="X1053" s="169">
        <f>IF(VLOOKUP($E1053,$D$6:$AN$1139,3,)=0,0,(VLOOKUP($E1053,$D$6:$AN$1139,X$2,)/VLOOKUP($E1053,$D$6:$AN$1139,3,))*$F1053)</f>
        <v>0</v>
      </c>
      <c r="Y1053" s="169">
        <f>IF(VLOOKUP($E1053,$D$6:$AN$1139,3,)=0,0,(VLOOKUP($E1053,$D$6:$AN$1139,Y$2,)/VLOOKUP($E1053,$D$6:$AN$1139,3,))*$F1053)</f>
        <v>0</v>
      </c>
      <c r="Z1053" s="169">
        <f>IF(VLOOKUP($E1053,$D$6:$AN$1139,3,)=0,0,(VLOOKUP($E1053,$D$6:$AN$1139,Z$2,)/VLOOKUP($E1053,$D$6:$AN$1139,3,))*$F1053)</f>
        <v>0</v>
      </c>
      <c r="AA1053" s="174">
        <f>SUM(G1053:Z1053)</f>
        <v>37929127.904174156</v>
      </c>
      <c r="AB1053" s="171" t="str">
        <f t="shared" si="256"/>
        <v>ok</v>
      </c>
    </row>
    <row r="1054" spans="1:29" s="172" customFormat="1">
      <c r="A1054" s="61" t="s">
        <v>677</v>
      </c>
      <c r="B1054" s="61"/>
      <c r="C1054" s="61"/>
      <c r="D1054" s="61" t="s">
        <v>188</v>
      </c>
      <c r="E1054" s="61"/>
      <c r="F1054" s="81">
        <f t="shared" ref="F1054:W1054" si="257">F1052+F1053</f>
        <v>37929127.904174156</v>
      </c>
      <c r="G1054" s="81">
        <f t="shared" si="257"/>
        <v>19863377.241247058</v>
      </c>
      <c r="H1054" s="81">
        <f t="shared" si="257"/>
        <v>3111778.1644872278</v>
      </c>
      <c r="I1054" s="81">
        <f t="shared" si="257"/>
        <v>0</v>
      </c>
      <c r="J1054" s="81">
        <f t="shared" si="257"/>
        <v>371142.85525200458</v>
      </c>
      <c r="K1054" s="81">
        <f t="shared" si="257"/>
        <v>4798364.696467407</v>
      </c>
      <c r="L1054" s="81">
        <f t="shared" si="257"/>
        <v>0</v>
      </c>
      <c r="M1054" s="81">
        <f t="shared" si="257"/>
        <v>0</v>
      </c>
      <c r="N1054" s="81">
        <f t="shared" si="257"/>
        <v>4132963.0229429351</v>
      </c>
      <c r="O1054" s="81">
        <f>O1052+O1053</f>
        <v>2320005.8973075282</v>
      </c>
      <c r="P1054" s="81">
        <f t="shared" si="257"/>
        <v>2051015.4970170029</v>
      </c>
      <c r="Q1054" s="81">
        <f t="shared" si="257"/>
        <v>306083.93998815404</v>
      </c>
      <c r="R1054" s="81">
        <f t="shared" si="257"/>
        <v>197043.87027297597</v>
      </c>
      <c r="S1054" s="81">
        <f t="shared" si="257"/>
        <v>747202.47163842653</v>
      </c>
      <c r="T1054" s="81">
        <f t="shared" si="257"/>
        <v>17136.053573960638</v>
      </c>
      <c r="U1054" s="81">
        <f t="shared" si="257"/>
        <v>13014.193979475696</v>
      </c>
      <c r="V1054" s="81">
        <f t="shared" si="257"/>
        <v>0</v>
      </c>
      <c r="W1054" s="81">
        <f t="shared" si="257"/>
        <v>0</v>
      </c>
      <c r="X1054" s="174">
        <f>X1052+X1053</f>
        <v>0</v>
      </c>
      <c r="Y1054" s="174">
        <f>Y1052+Y1053</f>
        <v>0</v>
      </c>
      <c r="Z1054" s="174">
        <f>Z1052+Z1053</f>
        <v>0</v>
      </c>
      <c r="AA1054" s="174">
        <f>SUM(G1054:Z1054)</f>
        <v>37929127.904174156</v>
      </c>
      <c r="AB1054" s="171" t="str">
        <f t="shared" si="256"/>
        <v>ok</v>
      </c>
    </row>
    <row r="1055" spans="1:29" s="172" customFormat="1">
      <c r="A1055" s="61" t="s">
        <v>678</v>
      </c>
      <c r="B1055" s="61"/>
      <c r="C1055" s="61"/>
      <c r="D1055" s="61" t="s">
        <v>189</v>
      </c>
      <c r="E1055" s="61" t="s">
        <v>188</v>
      </c>
      <c r="F1055" s="111">
        <v>1</v>
      </c>
      <c r="G1055" s="84">
        <f>IF(VLOOKUP($E1055,$D$6:$AN$1139,3,)=0,0,(VLOOKUP($E1055,$D$6:$AN$1139,G$2,)/VLOOKUP($E1055,$D$6:$AN$1139,3,))*$F1055)</f>
        <v>0.52369717783732816</v>
      </c>
      <c r="H1055" s="84">
        <f>IF(VLOOKUP($E1055,$D$6:$AN$1139,3,)=0,0,(VLOOKUP($E1055,$D$6:$AN$1139,H$2,)/VLOOKUP($E1055,$D$6:$AN$1139,3,))*$F1055)</f>
        <v>8.2041911755760991E-2</v>
      </c>
      <c r="I1055" s="84">
        <f>IF(VLOOKUP($E1055,$D$6:$AN$1139,3,)=0,0,(VLOOKUP($E1055,$D$6:$AN$1139,I$2,)/VLOOKUP($E1055,$D$6:$AN$1139,3,))*$F1055)</f>
        <v>0</v>
      </c>
      <c r="J1055" s="84">
        <f>IF(VLOOKUP($E1055,$D$6:$AN$1139,3,)=0,0,(VLOOKUP($E1055,$D$6:$AN$1139,J$2,)/VLOOKUP($E1055,$D$6:$AN$1139,3,))*$F1055)</f>
        <v>9.7851671198366727E-3</v>
      </c>
      <c r="K1055" s="84">
        <f>IF(VLOOKUP($E1055,$D$6:$AN$1139,3,)=0,0,(VLOOKUP($E1055,$D$6:$AN$1139,K$2,)/VLOOKUP($E1055,$D$6:$AN$1139,3,))*$F1055)</f>
        <v>0.12650870087470004</v>
      </c>
      <c r="L1055" s="84">
        <f>IF(VLOOKUP($E1055,$D$6:$AN$1139,3,)=0,0,(VLOOKUP($E1055,$D$6:$AN$1139,L$2,)/VLOOKUP($E1055,$D$6:$AN$1139,3,))*$F1055)</f>
        <v>0</v>
      </c>
      <c r="M1055" s="84">
        <f>IF(VLOOKUP($E1055,$D$6:$AN$1139,3,)=0,0,(VLOOKUP($E1055,$D$6:$AN$1139,M$2,)/VLOOKUP($E1055,$D$6:$AN$1139,3,))*$F1055)</f>
        <v>0</v>
      </c>
      <c r="N1055" s="84">
        <f>IF(VLOOKUP($E1055,$D$6:$AN$1139,3,)=0,0,(VLOOKUP($E1055,$D$6:$AN$1139,N$2,)/VLOOKUP($E1055,$D$6:$AN$1139,3,))*$F1055)</f>
        <v>0.10896541131619576</v>
      </c>
      <c r="O1055" s="84">
        <f>IF(VLOOKUP($E1055,$D$6:$AN$1139,3,)=0,0,(VLOOKUP($E1055,$D$6:$AN$1139,O$2,)/VLOOKUP($E1055,$D$6:$AN$1139,3,))*$F1055)</f>
        <v>6.1166866350549763E-2</v>
      </c>
      <c r="P1055" s="84">
        <f>IF(VLOOKUP($E1055,$D$6:$AN$1139,3,)=0,0,(VLOOKUP($E1055,$D$6:$AN$1139,P$2,)/VLOOKUP($E1055,$D$6:$AN$1139,3,))*$F1055)</f>
        <v>5.4074944781192444E-2</v>
      </c>
      <c r="Q1055" s="84">
        <f>IF(VLOOKUP($E1055,$D$6:$AN$1139,3,)=0,0,(VLOOKUP($E1055,$D$6:$AN$1139,Q$2,)/VLOOKUP($E1055,$D$6:$AN$1139,3,))*$F1055)</f>
        <v>8.0698913183940898E-3</v>
      </c>
      <c r="R1055" s="84">
        <f>IF(VLOOKUP($E1055,$D$6:$AN$1139,3,)=0,0,(VLOOKUP($E1055,$D$6:$AN$1139,R$2,)/VLOOKUP($E1055,$D$6:$AN$1139,3,))*$F1055)</f>
        <v>5.195054069547721E-3</v>
      </c>
      <c r="S1055" s="84">
        <f>IF(VLOOKUP($E1055,$D$6:$AN$1139,3,)=0,0,(VLOOKUP($E1055,$D$6:$AN$1139,S$2,)/VLOOKUP($E1055,$D$6:$AN$1139,3,))*$F1055)</f>
        <v>1.9699964458085941E-2</v>
      </c>
      <c r="T1055" s="84">
        <f>IF(VLOOKUP($E1055,$D$6:$AN$1139,3,)=0,0,(VLOOKUP($E1055,$D$6:$AN$1139,T$2,)/VLOOKUP($E1055,$D$6:$AN$1139,3,))*$F1055)</f>
        <v>4.5179139412996602E-4</v>
      </c>
      <c r="U1055" s="84">
        <f>IF(VLOOKUP($E1055,$D$6:$AN$1139,3,)=0,0,(VLOOKUP($E1055,$D$6:$AN$1139,U$2,)/VLOOKUP($E1055,$D$6:$AN$1139,3,))*$F1055)</f>
        <v>3.4311872427848425E-4</v>
      </c>
      <c r="V1055" s="84">
        <f>IF(VLOOKUP($E1055,$D$6:$AN$1139,3,)=0,0,(VLOOKUP($E1055,$D$6:$AN$1139,V$2,)/VLOOKUP($E1055,$D$6:$AN$1139,3,))*$F1055)</f>
        <v>0</v>
      </c>
      <c r="W1055" s="84">
        <f>IF(VLOOKUP($E1055,$D$6:$AN$1139,3,)=0,0,(VLOOKUP($E1055,$D$6:$AN$1139,W$2,)/VLOOKUP($E1055,$D$6:$AN$1139,3,))*$F1055)</f>
        <v>0</v>
      </c>
      <c r="X1055" s="175">
        <f>IF(VLOOKUP($E1055,$D$6:$AN$1139,3,)=0,0,(VLOOKUP($E1055,$D$6:$AN$1139,X$2,)/VLOOKUP($E1055,$D$6:$AN$1139,3,))*$F1055)</f>
        <v>0</v>
      </c>
      <c r="Y1055" s="175">
        <f>IF(VLOOKUP($E1055,$D$6:$AN$1139,3,)=0,0,(VLOOKUP($E1055,$D$6:$AN$1139,Y$2,)/VLOOKUP($E1055,$D$6:$AN$1139,3,))*$F1055)</f>
        <v>0</v>
      </c>
      <c r="Z1055" s="175">
        <f>IF(VLOOKUP($E1055,$D$6:$AN$1139,3,)=0,0,(VLOOKUP($E1055,$D$6:$AN$1139,Z$2,)/VLOOKUP($E1055,$D$6:$AN$1139,3,))*$F1055)</f>
        <v>0</v>
      </c>
      <c r="AA1055" s="175">
        <f>SUM(G1055:Z1055)</f>
        <v>1</v>
      </c>
      <c r="AB1055" s="171" t="str">
        <f t="shared" si="256"/>
        <v>ok</v>
      </c>
    </row>
    <row r="1056" spans="1:29" s="172" customFormat="1">
      <c r="A1056" s="61"/>
      <c r="B1056" s="61"/>
      <c r="C1056" s="61"/>
      <c r="D1056" s="61"/>
      <c r="E1056" s="61"/>
      <c r="F1056" s="111"/>
      <c r="G1056" s="84"/>
      <c r="H1056" s="84"/>
      <c r="I1056" s="84"/>
      <c r="J1056" s="84"/>
      <c r="K1056" s="84"/>
      <c r="L1056" s="84"/>
      <c r="M1056" s="84"/>
      <c r="N1056" s="84"/>
      <c r="O1056" s="84"/>
      <c r="P1056" s="84"/>
      <c r="Q1056" s="84"/>
      <c r="R1056" s="84"/>
      <c r="S1056" s="84"/>
      <c r="T1056" s="84"/>
      <c r="U1056" s="84"/>
      <c r="V1056" s="84"/>
      <c r="W1056" s="84"/>
      <c r="X1056" s="175"/>
      <c r="Y1056" s="175"/>
      <c r="Z1056" s="175"/>
      <c r="AA1056" s="175"/>
      <c r="AB1056" s="171"/>
    </row>
    <row r="1057" spans="1:28" s="172" customFormat="1">
      <c r="A1057" s="61" t="s">
        <v>679</v>
      </c>
      <c r="B1057" s="61"/>
      <c r="C1057" s="61"/>
      <c r="D1057" s="61" t="s">
        <v>190</v>
      </c>
      <c r="E1057" s="61"/>
      <c r="F1057" s="80">
        <f t="shared" ref="F1057:Z1057" si="258">F1043</f>
        <v>2534657.7662284262</v>
      </c>
      <c r="G1057" s="80">
        <f t="shared" si="258"/>
        <v>1197727.8589442039</v>
      </c>
      <c r="H1057" s="80">
        <f t="shared" si="258"/>
        <v>348986.9072842226</v>
      </c>
      <c r="I1057" s="80">
        <f t="shared" si="258"/>
        <v>0</v>
      </c>
      <c r="J1057" s="80">
        <f t="shared" si="258"/>
        <v>29714</v>
      </c>
      <c r="K1057" s="80">
        <f t="shared" si="258"/>
        <v>369944</v>
      </c>
      <c r="L1057" s="80">
        <f t="shared" si="258"/>
        <v>0</v>
      </c>
      <c r="M1057" s="80">
        <f t="shared" si="258"/>
        <v>0</v>
      </c>
      <c r="N1057" s="80">
        <f t="shared" si="258"/>
        <v>310763</v>
      </c>
      <c r="O1057" s="80">
        <f>O1043</f>
        <v>181753</v>
      </c>
      <c r="P1057" s="80">
        <f t="shared" si="258"/>
        <v>69530</v>
      </c>
      <c r="Q1057" s="80">
        <f t="shared" si="258"/>
        <v>15243</v>
      </c>
      <c r="R1057" s="80">
        <f t="shared" si="258"/>
        <v>10651</v>
      </c>
      <c r="S1057" s="80">
        <f t="shared" si="258"/>
        <v>0</v>
      </c>
      <c r="T1057" s="80">
        <f t="shared" si="258"/>
        <v>0</v>
      </c>
      <c r="U1057" s="80">
        <f t="shared" si="258"/>
        <v>345</v>
      </c>
      <c r="V1057" s="80">
        <f t="shared" si="258"/>
        <v>0</v>
      </c>
      <c r="W1057" s="80">
        <f t="shared" si="258"/>
        <v>0</v>
      </c>
      <c r="X1057" s="168">
        <f t="shared" si="258"/>
        <v>0</v>
      </c>
      <c r="Y1057" s="168">
        <f t="shared" si="258"/>
        <v>0</v>
      </c>
      <c r="Z1057" s="168">
        <f t="shared" si="258"/>
        <v>0</v>
      </c>
      <c r="AA1057" s="168">
        <f>SUM(G1057:Z1057)</f>
        <v>2534657.7662284262</v>
      </c>
      <c r="AB1057" s="171" t="str">
        <f t="shared" ref="AB1057:AB1062" si="259">IF(ABS(F1057-AA1057)&lt;0.01,"ok","err")</f>
        <v>ok</v>
      </c>
    </row>
    <row r="1058" spans="1:28" s="172" customFormat="1">
      <c r="A1058" s="61" t="s">
        <v>680</v>
      </c>
      <c r="B1058" s="61"/>
      <c r="C1058" s="61"/>
      <c r="D1058" s="61"/>
      <c r="E1058" s="61"/>
      <c r="F1058" s="81">
        <f>F184</f>
        <v>34388610.947080187</v>
      </c>
      <c r="G1058" s="61"/>
      <c r="H1058" s="61"/>
      <c r="I1058" s="61"/>
      <c r="J1058" s="61"/>
      <c r="K1058" s="61"/>
      <c r="L1058" s="61"/>
      <c r="M1058" s="61"/>
      <c r="N1058" s="61"/>
      <c r="O1058" s="61"/>
      <c r="P1058" s="61"/>
      <c r="Q1058" s="61"/>
      <c r="R1058" s="61"/>
      <c r="S1058" s="61"/>
      <c r="T1058" s="61"/>
      <c r="U1058" s="61"/>
      <c r="V1058" s="61"/>
      <c r="W1058" s="61"/>
      <c r="AA1058" s="174">
        <f>F1058</f>
        <v>34388610.947080187</v>
      </c>
      <c r="AB1058" s="171" t="str">
        <f t="shared" si="259"/>
        <v>ok</v>
      </c>
    </row>
    <row r="1059" spans="1:28" s="172" customFormat="1">
      <c r="A1059" s="61" t="s">
        <v>155</v>
      </c>
      <c r="B1059" s="61"/>
      <c r="C1059" s="61"/>
      <c r="D1059" s="61"/>
      <c r="E1059" s="61"/>
      <c r="F1059" s="81">
        <v>0</v>
      </c>
      <c r="G1059" s="61"/>
      <c r="H1059" s="80">
        <v>0</v>
      </c>
      <c r="I1059" s="77">
        <v>0</v>
      </c>
      <c r="J1059" s="80">
        <v>0</v>
      </c>
      <c r="K1059" s="80">
        <v>0</v>
      </c>
      <c r="L1059" s="113">
        <v>0</v>
      </c>
      <c r="M1059" s="80">
        <v>0</v>
      </c>
      <c r="N1059" s="80">
        <v>0</v>
      </c>
      <c r="O1059" s="80">
        <v>0</v>
      </c>
      <c r="P1059" s="80">
        <v>0</v>
      </c>
      <c r="Q1059" s="61"/>
      <c r="R1059" s="61"/>
      <c r="S1059" s="61"/>
      <c r="T1059" s="80">
        <v>0</v>
      </c>
      <c r="U1059" s="61"/>
      <c r="V1059" s="80">
        <v>0</v>
      </c>
      <c r="W1059" s="80">
        <v>0</v>
      </c>
      <c r="AA1059" s="174">
        <f>SUM(G1059:Z1059)</f>
        <v>0</v>
      </c>
      <c r="AB1059" s="171" t="str">
        <f t="shared" si="259"/>
        <v>ok</v>
      </c>
    </row>
    <row r="1060" spans="1:28" s="172" customFormat="1">
      <c r="A1060" s="61" t="s">
        <v>681</v>
      </c>
      <c r="B1060" s="61"/>
      <c r="C1060" s="61"/>
      <c r="D1060" s="61"/>
      <c r="E1060" s="61" t="s">
        <v>190</v>
      </c>
      <c r="F1060" s="81">
        <f>F1058-F1059</f>
        <v>34388610.947080187</v>
      </c>
      <c r="G1060" s="77">
        <f>IF(VLOOKUP($E1060,$D$6:$AN$1139,3,)=0,0,(VLOOKUP($E1060,$D$6:$AN$1139,G$2,)/VLOOKUP($E1060,$D$6:$AN$1139,3,))*$F1060)</f>
        <v>16250003.41683195</v>
      </c>
      <c r="H1060" s="77">
        <f>IF(VLOOKUP($E1060,$D$6:$AN$1139,3,)=0,0,(VLOOKUP($E1060,$D$6:$AN$1139,H$2,)/VLOOKUP($E1060,$D$6:$AN$1139,3,))*$F1060)</f>
        <v>4734830.5322022382</v>
      </c>
      <c r="I1060" s="77">
        <f>IF(VLOOKUP($E1060,$D$6:$AN$1139,3,)=0,0,(VLOOKUP($E1060,$D$6:$AN$1139,I$2,)/VLOOKUP($E1060,$D$6:$AN$1139,3,))*$F1060)</f>
        <v>0</v>
      </c>
      <c r="J1060" s="77">
        <f>IF(VLOOKUP($E1060,$D$6:$AN$1139,3,)=0,0,(VLOOKUP($E1060,$D$6:$AN$1139,J$2,)/VLOOKUP($E1060,$D$6:$AN$1139,3,))*$F1060)</f>
        <v>403140.49466410402</v>
      </c>
      <c r="K1060" s="77">
        <f>IF(VLOOKUP($E1060,$D$6:$AN$1139,3,)=0,0,(VLOOKUP($E1060,$D$6:$AN$1139,K$2,)/VLOOKUP($E1060,$D$6:$AN$1139,3,))*$F1060)</f>
        <v>5019162.9251537081</v>
      </c>
      <c r="L1060" s="77">
        <f>IF(VLOOKUP($E1060,$D$6:$AN$1139,3,)=0,0,(VLOOKUP($E1060,$D$6:$AN$1139,L$2,)/VLOOKUP($E1060,$D$6:$AN$1139,3,))*$F1060)</f>
        <v>0</v>
      </c>
      <c r="M1060" s="77">
        <f>IF(VLOOKUP($E1060,$D$6:$AN$1139,3,)=0,0,(VLOOKUP($E1060,$D$6:$AN$1139,M$2,)/VLOOKUP($E1060,$D$6:$AN$1139,3,))*$F1060)</f>
        <v>0</v>
      </c>
      <c r="N1060" s="77">
        <f>IF(VLOOKUP($E1060,$D$6:$AN$1139,3,)=0,0,(VLOOKUP($E1060,$D$6:$AN$1139,N$2,)/VLOOKUP($E1060,$D$6:$AN$1139,3,))*$F1060)</f>
        <v>4216233.0734098721</v>
      </c>
      <c r="O1060" s="77">
        <f>IF(VLOOKUP($E1060,$D$6:$AN$1139,3,)=0,0,(VLOOKUP($E1060,$D$6:$AN$1139,O$2,)/VLOOKUP($E1060,$D$6:$AN$1139,3,))*$F1060)</f>
        <v>2465908.1351108872</v>
      </c>
      <c r="P1060" s="77">
        <f>IF(VLOOKUP($E1060,$D$6:$AN$1139,3,)=0,0,(VLOOKUP($E1060,$D$6:$AN$1139,P$2,)/VLOOKUP($E1060,$D$6:$AN$1139,3,))*$F1060)</f>
        <v>943338.4463214362</v>
      </c>
      <c r="Q1060" s="77">
        <f>IF(VLOOKUP($E1060,$D$6:$AN$1139,3,)=0,0,(VLOOKUP($E1060,$D$6:$AN$1139,Q$2,)/VLOOKUP($E1060,$D$6:$AN$1139,3,))*$F1060)</f>
        <v>206807.24776754854</v>
      </c>
      <c r="R1060" s="77">
        <f>IF(VLOOKUP($E1060,$D$6:$AN$1139,3,)=0,0,(VLOOKUP($E1060,$D$6:$AN$1139,R$2,)/VLOOKUP($E1060,$D$6:$AN$1139,3,))*$F1060)</f>
        <v>144505.93688723742</v>
      </c>
      <c r="S1060" s="77">
        <f>IF(VLOOKUP($E1060,$D$6:$AN$1139,3,)=0,0,(VLOOKUP($E1060,$D$6:$AN$1139,S$2,)/VLOOKUP($E1060,$D$6:$AN$1139,3,))*$F1060)</f>
        <v>0</v>
      </c>
      <c r="T1060" s="77">
        <f>IF(VLOOKUP($E1060,$D$6:$AN$1139,3,)=0,0,(VLOOKUP($E1060,$D$6:$AN$1139,T$2,)/VLOOKUP($E1060,$D$6:$AN$1139,3,))*$F1060)</f>
        <v>0</v>
      </c>
      <c r="U1060" s="77">
        <f>IF(VLOOKUP($E1060,$D$6:$AN$1139,3,)=0,0,(VLOOKUP($E1060,$D$6:$AN$1139,U$2,)/VLOOKUP($E1060,$D$6:$AN$1139,3,))*$F1060)</f>
        <v>4680.7387312080464</v>
      </c>
      <c r="V1060" s="77">
        <f>IF(VLOOKUP($E1060,$D$6:$AN$1139,3,)=0,0,(VLOOKUP($E1060,$D$6:$AN$1139,V$2,)/VLOOKUP($E1060,$D$6:$AN$1139,3,))*$F1060)</f>
        <v>0</v>
      </c>
      <c r="W1060" s="77">
        <f>IF(VLOOKUP($E1060,$D$6:$AN$1139,3,)=0,0,(VLOOKUP($E1060,$D$6:$AN$1139,W$2,)/VLOOKUP($E1060,$D$6:$AN$1139,3,))*$F1060)</f>
        <v>0</v>
      </c>
      <c r="X1060" s="169">
        <f>IF(VLOOKUP($E1060,$D$6:$AN$1139,3,)=0,0,(VLOOKUP($E1060,$D$6:$AN$1139,X$2,)/VLOOKUP($E1060,$D$6:$AN$1139,3,))*$F1060)</f>
        <v>0</v>
      </c>
      <c r="Y1060" s="169">
        <f>IF(VLOOKUP($E1060,$D$6:$AN$1139,3,)=0,0,(VLOOKUP($E1060,$D$6:$AN$1139,Y$2,)/VLOOKUP($E1060,$D$6:$AN$1139,3,))*$F1060)</f>
        <v>0</v>
      </c>
      <c r="Z1060" s="169">
        <f>IF(VLOOKUP($E1060,$D$6:$AN$1139,3,)=0,0,(VLOOKUP($E1060,$D$6:$AN$1139,Z$2,)/VLOOKUP($E1060,$D$6:$AN$1139,3,))*$F1060)</f>
        <v>0</v>
      </c>
      <c r="AA1060" s="174">
        <f>SUM(G1060:Z1060)</f>
        <v>34388610.94708018</v>
      </c>
      <c r="AB1060" s="171" t="str">
        <f t="shared" si="259"/>
        <v>ok</v>
      </c>
    </row>
    <row r="1061" spans="1:28" s="172" customFormat="1">
      <c r="A1061" s="61" t="s">
        <v>682</v>
      </c>
      <c r="B1061" s="61"/>
      <c r="C1061" s="61"/>
      <c r="D1061" s="61" t="s">
        <v>191</v>
      </c>
      <c r="E1061" s="61"/>
      <c r="F1061" s="81">
        <f t="shared" ref="F1061:Z1061" si="260">F1059+F1060</f>
        <v>34388610.947080187</v>
      </c>
      <c r="G1061" s="81">
        <f t="shared" si="260"/>
        <v>16250003.41683195</v>
      </c>
      <c r="H1061" s="81">
        <f t="shared" si="260"/>
        <v>4734830.5322022382</v>
      </c>
      <c r="I1061" s="81">
        <f t="shared" si="260"/>
        <v>0</v>
      </c>
      <c r="J1061" s="81">
        <f t="shared" si="260"/>
        <v>403140.49466410402</v>
      </c>
      <c r="K1061" s="81">
        <f t="shared" si="260"/>
        <v>5019162.9251537081</v>
      </c>
      <c r="L1061" s="81">
        <f t="shared" si="260"/>
        <v>0</v>
      </c>
      <c r="M1061" s="81">
        <f t="shared" si="260"/>
        <v>0</v>
      </c>
      <c r="N1061" s="81">
        <f t="shared" si="260"/>
        <v>4216233.0734098721</v>
      </c>
      <c r="O1061" s="81">
        <f>O1059+O1060</f>
        <v>2465908.1351108872</v>
      </c>
      <c r="P1061" s="81">
        <f t="shared" si="260"/>
        <v>943338.4463214362</v>
      </c>
      <c r="Q1061" s="81">
        <f t="shared" si="260"/>
        <v>206807.24776754854</v>
      </c>
      <c r="R1061" s="81">
        <f t="shared" si="260"/>
        <v>144505.93688723742</v>
      </c>
      <c r="S1061" s="81">
        <f t="shared" si="260"/>
        <v>0</v>
      </c>
      <c r="T1061" s="81">
        <f t="shared" si="260"/>
        <v>0</v>
      </c>
      <c r="U1061" s="81">
        <f t="shared" si="260"/>
        <v>4680.7387312080464</v>
      </c>
      <c r="V1061" s="81">
        <f t="shared" si="260"/>
        <v>0</v>
      </c>
      <c r="W1061" s="81">
        <f t="shared" si="260"/>
        <v>0</v>
      </c>
      <c r="X1061" s="174">
        <f t="shared" si="260"/>
        <v>0</v>
      </c>
      <c r="Y1061" s="174">
        <f t="shared" si="260"/>
        <v>0</v>
      </c>
      <c r="Z1061" s="174">
        <f t="shared" si="260"/>
        <v>0</v>
      </c>
      <c r="AA1061" s="174">
        <f>SUM(G1061:Z1061)</f>
        <v>34388610.94708018</v>
      </c>
      <c r="AB1061" s="171" t="str">
        <f t="shared" si="259"/>
        <v>ok</v>
      </c>
    </row>
    <row r="1062" spans="1:28" s="172" customFormat="1">
      <c r="A1062" s="61" t="s">
        <v>683</v>
      </c>
      <c r="B1062" s="61"/>
      <c r="C1062" s="61"/>
      <c r="D1062" s="61" t="s">
        <v>192</v>
      </c>
      <c r="E1062" s="61" t="s">
        <v>191</v>
      </c>
      <c r="F1062" s="111">
        <v>1</v>
      </c>
      <c r="G1062" s="84">
        <f>IF(VLOOKUP($E1062,$D$6:$AN$1139,3,)=0,0,(VLOOKUP($E1062,$D$6:$AN$1139,G$2,)/VLOOKUP($E1062,$D$6:$AN$1139,3,))*$F1062)</f>
        <v>0.47254026752748729</v>
      </c>
      <c r="H1062" s="84">
        <f>IF(VLOOKUP($E1062,$D$6:$AN$1139,3,)=0,0,(VLOOKUP($E1062,$D$6:$AN$1139,H$2,)/VLOOKUP($E1062,$D$6:$AN$1139,3,))*$F1062)</f>
        <v>0.13768600713441306</v>
      </c>
      <c r="I1062" s="84">
        <f>IF(VLOOKUP($E1062,$D$6:$AN$1139,3,)=0,0,(VLOOKUP($E1062,$D$6:$AN$1139,I$2,)/VLOOKUP($E1062,$D$6:$AN$1139,3,))*$F1062)</f>
        <v>0</v>
      </c>
      <c r="J1062" s="84">
        <f>IF(VLOOKUP($E1062,$D$6:$AN$1139,3,)=0,0,(VLOOKUP($E1062,$D$6:$AN$1139,J$2,)/VLOOKUP($E1062,$D$6:$AN$1139,3,))*$F1062)</f>
        <v>1.1723081670396263E-2</v>
      </c>
      <c r="K1062" s="84">
        <f>IF(VLOOKUP($E1062,$D$6:$AN$1139,3,)=0,0,(VLOOKUP($E1062,$D$6:$AN$1139,K$2,)/VLOOKUP($E1062,$D$6:$AN$1139,3,))*$F1062)</f>
        <v>0.14595422109016204</v>
      </c>
      <c r="L1062" s="84">
        <f>IF(VLOOKUP($E1062,$D$6:$AN$1139,3,)=0,0,(VLOOKUP($E1062,$D$6:$AN$1139,L$2,)/VLOOKUP($E1062,$D$6:$AN$1139,3,))*$F1062)</f>
        <v>0</v>
      </c>
      <c r="M1062" s="84">
        <f>IF(VLOOKUP($E1062,$D$6:$AN$1139,3,)=0,0,(VLOOKUP($E1062,$D$6:$AN$1139,M$2,)/VLOOKUP($E1062,$D$6:$AN$1139,3,))*$F1062)</f>
        <v>0</v>
      </c>
      <c r="N1062" s="84">
        <f>IF(VLOOKUP($E1062,$D$6:$AN$1139,3,)=0,0,(VLOOKUP($E1062,$D$6:$AN$1139,N$2,)/VLOOKUP($E1062,$D$6:$AN$1139,3,))*$F1062)</f>
        <v>0.1226055068027648</v>
      </c>
      <c r="O1062" s="84">
        <f>IF(VLOOKUP($E1062,$D$6:$AN$1139,3,)=0,0,(VLOOKUP($E1062,$D$6:$AN$1139,O$2,)/VLOOKUP($E1062,$D$6:$AN$1139,3,))*$F1062)</f>
        <v>7.1707116606297777E-2</v>
      </c>
      <c r="P1062" s="84">
        <f>IF(VLOOKUP($E1062,$D$6:$AN$1139,3,)=0,0,(VLOOKUP($E1062,$D$6:$AN$1139,P$2,)/VLOOKUP($E1062,$D$6:$AN$1139,3,))*$F1062)</f>
        <v>2.743171126548604E-2</v>
      </c>
      <c r="Q1062" s="84">
        <f>IF(VLOOKUP($E1062,$D$6:$AN$1139,3,)=0,0,(VLOOKUP($E1062,$D$6:$AN$1139,Q$2,)/VLOOKUP($E1062,$D$6:$AN$1139,3,))*$F1062)</f>
        <v>6.0138296392895684E-3</v>
      </c>
      <c r="R1062" s="84">
        <f>IF(VLOOKUP($E1062,$D$6:$AN$1139,3,)=0,0,(VLOOKUP($E1062,$D$6:$AN$1139,R$2,)/VLOOKUP($E1062,$D$6:$AN$1139,3,))*$F1062)</f>
        <v>4.2021452134142359E-3</v>
      </c>
      <c r="S1062" s="84">
        <f>IF(VLOOKUP($E1062,$D$6:$AN$1139,3,)=0,0,(VLOOKUP($E1062,$D$6:$AN$1139,S$2,)/VLOOKUP($E1062,$D$6:$AN$1139,3,))*$F1062)</f>
        <v>0</v>
      </c>
      <c r="T1062" s="84">
        <f>IF(VLOOKUP($E1062,$D$6:$AN$1139,3,)=0,0,(VLOOKUP($E1062,$D$6:$AN$1139,T$2,)/VLOOKUP($E1062,$D$6:$AN$1139,3,))*$F1062)</f>
        <v>0</v>
      </c>
      <c r="U1062" s="84">
        <f>IF(VLOOKUP($E1062,$D$6:$AN$1139,3,)=0,0,(VLOOKUP($E1062,$D$6:$AN$1139,U$2,)/VLOOKUP($E1062,$D$6:$AN$1139,3,))*$F1062)</f>
        <v>1.3611305028897862E-4</v>
      </c>
      <c r="V1062" s="84">
        <f>IF(VLOOKUP($E1062,$D$6:$AN$1139,3,)=0,0,(VLOOKUP($E1062,$D$6:$AN$1139,V$2,)/VLOOKUP($E1062,$D$6:$AN$1139,3,))*$F1062)</f>
        <v>0</v>
      </c>
      <c r="W1062" s="84">
        <f>IF(VLOOKUP($E1062,$D$6:$AN$1139,3,)=0,0,(VLOOKUP($E1062,$D$6:$AN$1139,W$2,)/VLOOKUP($E1062,$D$6:$AN$1139,3,))*$F1062)</f>
        <v>0</v>
      </c>
      <c r="X1062" s="175">
        <f>IF(VLOOKUP($E1062,$D$6:$AN$1139,3,)=0,0,(VLOOKUP($E1062,$D$6:$AN$1139,X$2,)/VLOOKUP($E1062,$D$6:$AN$1139,3,))*$F1062)</f>
        <v>0</v>
      </c>
      <c r="Y1062" s="175">
        <f>IF(VLOOKUP($E1062,$D$6:$AN$1139,3,)=0,0,(VLOOKUP($E1062,$D$6:$AN$1139,Y$2,)/VLOOKUP($E1062,$D$6:$AN$1139,3,))*$F1062)</f>
        <v>0</v>
      </c>
      <c r="Z1062" s="175">
        <f>IF(VLOOKUP($E1062,$D$6:$AN$1139,3,)=0,0,(VLOOKUP($E1062,$D$6:$AN$1139,Z$2,)/VLOOKUP($E1062,$D$6:$AN$1139,3,))*$F1062)</f>
        <v>0</v>
      </c>
      <c r="AA1062" s="175">
        <f>SUM(G1062:Z1062)</f>
        <v>1.0000000000000002</v>
      </c>
      <c r="AB1062" s="171" t="str">
        <f t="shared" si="259"/>
        <v>ok</v>
      </c>
    </row>
    <row r="1063" spans="1:28" s="172" customFormat="1">
      <c r="A1063" s="61"/>
      <c r="B1063" s="61"/>
      <c r="C1063" s="61"/>
      <c r="D1063" s="61"/>
      <c r="E1063" s="61"/>
      <c r="F1063" s="111"/>
      <c r="G1063" s="84"/>
      <c r="H1063" s="84"/>
      <c r="I1063" s="84"/>
      <c r="J1063" s="84"/>
      <c r="K1063" s="84"/>
      <c r="L1063" s="84"/>
      <c r="M1063" s="84"/>
      <c r="N1063" s="84"/>
      <c r="O1063" s="84"/>
      <c r="P1063" s="84"/>
      <c r="Q1063" s="84"/>
      <c r="R1063" s="84"/>
      <c r="S1063" s="84"/>
      <c r="T1063" s="84"/>
      <c r="U1063" s="84"/>
      <c r="V1063" s="84"/>
      <c r="W1063" s="84"/>
      <c r="X1063" s="175"/>
      <c r="Y1063" s="175"/>
      <c r="Z1063" s="175"/>
      <c r="AA1063" s="175"/>
      <c r="AB1063" s="171"/>
    </row>
    <row r="1064" spans="1:28" s="172" customFormat="1">
      <c r="A1064" s="61" t="s">
        <v>873</v>
      </c>
      <c r="B1064" s="61"/>
      <c r="C1064" s="61"/>
      <c r="D1064" s="61" t="s">
        <v>878</v>
      </c>
      <c r="E1064" s="61"/>
      <c r="F1064" s="80">
        <f>F1045</f>
        <v>1449529.8599999999</v>
      </c>
      <c r="G1064" s="80">
        <f t="shared" ref="G1064:Z1064" si="261">G1045</f>
        <v>517469.78</v>
      </c>
      <c r="H1064" s="80">
        <f t="shared" si="261"/>
        <v>167941.56</v>
      </c>
      <c r="I1064" s="80">
        <f t="shared" si="261"/>
        <v>0</v>
      </c>
      <c r="J1064" s="80">
        <f t="shared" si="261"/>
        <v>19341.060000000001</v>
      </c>
      <c r="K1064" s="80">
        <f t="shared" si="261"/>
        <v>238409.03</v>
      </c>
      <c r="L1064" s="80">
        <f t="shared" si="261"/>
        <v>0</v>
      </c>
      <c r="M1064" s="80">
        <f t="shared" si="261"/>
        <v>0</v>
      </c>
      <c r="N1064" s="80">
        <f t="shared" si="261"/>
        <v>242503.89</v>
      </c>
      <c r="O1064" s="80">
        <f>O1045</f>
        <v>126171.41</v>
      </c>
      <c r="P1064" s="80">
        <f t="shared" si="261"/>
        <v>102089.93</v>
      </c>
      <c r="Q1064" s="80">
        <f t="shared" si="261"/>
        <v>13041.53</v>
      </c>
      <c r="R1064" s="80">
        <f t="shared" si="261"/>
        <v>6833.49</v>
      </c>
      <c r="S1064" s="80">
        <f t="shared" si="261"/>
        <v>14934.28</v>
      </c>
      <c r="T1064" s="80">
        <f t="shared" si="261"/>
        <v>417.51</v>
      </c>
      <c r="U1064" s="80">
        <f t="shared" si="261"/>
        <v>376.39</v>
      </c>
      <c r="V1064" s="80">
        <f t="shared" si="261"/>
        <v>0</v>
      </c>
      <c r="W1064" s="80">
        <f t="shared" si="261"/>
        <v>0</v>
      </c>
      <c r="X1064" s="168">
        <f t="shared" si="261"/>
        <v>0</v>
      </c>
      <c r="Y1064" s="168">
        <f t="shared" si="261"/>
        <v>0</v>
      </c>
      <c r="Z1064" s="168">
        <f t="shared" si="261"/>
        <v>0</v>
      </c>
      <c r="AA1064" s="168">
        <f>SUM(G1064:Z1064)</f>
        <v>1449529.86</v>
      </c>
      <c r="AB1064" s="171" t="str">
        <f t="shared" ref="AB1064:AB1069" si="262">IF(ABS(F1064-AA1064)&lt;0.01,"ok","err")</f>
        <v>ok</v>
      </c>
    </row>
    <row r="1065" spans="1:28" s="172" customFormat="1">
      <c r="A1065" s="61" t="s">
        <v>874</v>
      </c>
      <c r="B1065" s="61"/>
      <c r="C1065" s="61"/>
      <c r="D1065" s="61"/>
      <c r="E1065" s="61"/>
      <c r="F1065" s="81">
        <f>F182</f>
        <v>38923063.964036517</v>
      </c>
      <c r="G1065" s="61"/>
      <c r="H1065" s="61"/>
      <c r="I1065" s="61"/>
      <c r="J1065" s="61"/>
      <c r="K1065" s="61"/>
      <c r="L1065" s="61"/>
      <c r="M1065" s="61"/>
      <c r="N1065" s="61"/>
      <c r="O1065" s="61"/>
      <c r="P1065" s="61"/>
      <c r="Q1065" s="61"/>
      <c r="R1065" s="61"/>
      <c r="S1065" s="61"/>
      <c r="T1065" s="61"/>
      <c r="U1065" s="61"/>
      <c r="V1065" s="61"/>
      <c r="W1065" s="61"/>
      <c r="AA1065" s="174">
        <f>F1065</f>
        <v>38923063.964036517</v>
      </c>
      <c r="AB1065" s="171" t="str">
        <f t="shared" si="262"/>
        <v>ok</v>
      </c>
    </row>
    <row r="1066" spans="1:28" s="172" customFormat="1">
      <c r="A1066" s="61" t="s">
        <v>155</v>
      </c>
      <c r="B1066" s="61"/>
      <c r="C1066" s="61"/>
      <c r="D1066" s="61"/>
      <c r="E1066" s="61"/>
      <c r="F1066" s="81">
        <v>0</v>
      </c>
      <c r="G1066" s="61"/>
      <c r="H1066" s="80">
        <v>0</v>
      </c>
      <c r="I1066" s="77">
        <v>0</v>
      </c>
      <c r="J1066" s="80">
        <v>0</v>
      </c>
      <c r="K1066" s="80">
        <v>0</v>
      </c>
      <c r="L1066" s="113">
        <v>0</v>
      </c>
      <c r="M1066" s="80">
        <v>0</v>
      </c>
      <c r="N1066" s="80">
        <v>0</v>
      </c>
      <c r="O1066" s="80">
        <v>0</v>
      </c>
      <c r="P1066" s="80">
        <v>0</v>
      </c>
      <c r="Q1066" s="61"/>
      <c r="R1066" s="61"/>
      <c r="S1066" s="61"/>
      <c r="T1066" s="80">
        <v>0</v>
      </c>
      <c r="U1066" s="61"/>
      <c r="V1066" s="80">
        <v>0</v>
      </c>
      <c r="W1066" s="80">
        <v>0</v>
      </c>
      <c r="AA1066" s="174">
        <f>SUM(G1066:Z1066)</f>
        <v>0</v>
      </c>
      <c r="AB1066" s="171" t="str">
        <f t="shared" si="262"/>
        <v>ok</v>
      </c>
    </row>
    <row r="1067" spans="1:28" s="172" customFormat="1">
      <c r="A1067" s="61" t="s">
        <v>875</v>
      </c>
      <c r="B1067" s="61"/>
      <c r="C1067" s="61"/>
      <c r="D1067" s="61"/>
      <c r="E1067" s="61" t="s">
        <v>878</v>
      </c>
      <c r="F1067" s="81">
        <f>F1065-F1066</f>
        <v>38923063.964036517</v>
      </c>
      <c r="G1067" s="77">
        <f>IF(VLOOKUP($E1067,$D$6:$AN$1139,3,)=0,0,(VLOOKUP($E1067,$D$6:$AN$1139,G$2,)/VLOOKUP($E1067,$D$6:$AN$1139,3,))*$F1067)</f>
        <v>13895201.404402878</v>
      </c>
      <c r="H1067" s="77">
        <f>IF(VLOOKUP($E1067,$D$6:$AN$1139,3,)=0,0,(VLOOKUP($E1067,$D$6:$AN$1139,H$2,)/VLOOKUP($E1067,$D$6:$AN$1139,3,))*$F1067)</f>
        <v>4509600.1555291014</v>
      </c>
      <c r="I1067" s="77">
        <f>IF(VLOOKUP($E1067,$D$6:$AN$1139,3,)=0,0,(VLOOKUP($E1067,$D$6:$AN$1139,I$2,)/VLOOKUP($E1067,$D$6:$AN$1139,3,))*$F1067)</f>
        <v>0</v>
      </c>
      <c r="J1067" s="77">
        <f>IF(VLOOKUP($E1067,$D$6:$AN$1139,3,)=0,0,(VLOOKUP($E1067,$D$6:$AN$1139,J$2,)/VLOOKUP($E1067,$D$6:$AN$1139,3,))*$F1067)</f>
        <v>519349.98807976831</v>
      </c>
      <c r="K1067" s="77">
        <f>IF(VLOOKUP($E1067,$D$6:$AN$1139,3,)=0,0,(VLOOKUP($E1067,$D$6:$AN$1139,K$2,)/VLOOKUP($E1067,$D$6:$AN$1139,3,))*$F1067)</f>
        <v>6401806.6687456174</v>
      </c>
      <c r="L1067" s="77">
        <f>IF(VLOOKUP($E1067,$D$6:$AN$1139,3,)=0,0,(VLOOKUP($E1067,$D$6:$AN$1139,L$2,)/VLOOKUP($E1067,$D$6:$AN$1139,3,))*$F1067)</f>
        <v>0</v>
      </c>
      <c r="M1067" s="77">
        <f>IF(VLOOKUP($E1067,$D$6:$AN$1139,3,)=0,0,(VLOOKUP($E1067,$D$6:$AN$1139,M$2,)/VLOOKUP($E1067,$D$6:$AN$1139,3,))*$F1067)</f>
        <v>0</v>
      </c>
      <c r="N1067" s="77">
        <f>IF(VLOOKUP($E1067,$D$6:$AN$1139,3,)=0,0,(VLOOKUP($E1067,$D$6:$AN$1139,N$2,)/VLOOKUP($E1067,$D$6:$AN$1139,3,))*$F1067)</f>
        <v>6511762.6635146914</v>
      </c>
      <c r="O1067" s="77">
        <f>IF(VLOOKUP($E1067,$D$6:$AN$1139,3,)=0,0,(VLOOKUP($E1067,$D$6:$AN$1139,O$2,)/VLOOKUP($E1067,$D$6:$AN$1139,3,))*$F1067)</f>
        <v>3387979.7839160603</v>
      </c>
      <c r="P1067" s="77">
        <f>IF(VLOOKUP($E1067,$D$6:$AN$1139,3,)=0,0,(VLOOKUP($E1067,$D$6:$AN$1139,P$2,)/VLOOKUP($E1067,$D$6:$AN$1139,3,))*$F1067)</f>
        <v>2741339.095611325</v>
      </c>
      <c r="Q1067" s="77">
        <f>IF(VLOOKUP($E1067,$D$6:$AN$1139,3,)=0,0,(VLOOKUP($E1067,$D$6:$AN$1139,Q$2,)/VLOOKUP($E1067,$D$6:$AN$1139,3,))*$F1067)</f>
        <v>350193.75618719659</v>
      </c>
      <c r="R1067" s="77">
        <f>IF(VLOOKUP($E1067,$D$6:$AN$1139,3,)=0,0,(VLOOKUP($E1067,$D$6:$AN$1139,R$2,)/VLOOKUP($E1067,$D$6:$AN$1139,3,))*$F1067)</f>
        <v>183494.23196263367</v>
      </c>
      <c r="S1067" s="77">
        <f>IF(VLOOKUP($E1067,$D$6:$AN$1139,3,)=0,0,(VLOOKUP($E1067,$D$6:$AN$1139,S$2,)/VLOOKUP($E1067,$D$6:$AN$1139,3,))*$F1067)</f>
        <v>401018.25546169246</v>
      </c>
      <c r="T1067" s="77">
        <f>IF(VLOOKUP($E1067,$D$6:$AN$1139,3,)=0,0,(VLOOKUP($E1067,$D$6:$AN$1139,T$2,)/VLOOKUP($E1067,$D$6:$AN$1139,3,))*$F1067)</f>
        <v>11211.061520060641</v>
      </c>
      <c r="U1067" s="77">
        <f>IF(VLOOKUP($E1067,$D$6:$AN$1139,3,)=0,0,(VLOOKUP($E1067,$D$6:$AN$1139,U$2,)/VLOOKUP($E1067,$D$6:$AN$1139,3,))*$F1067)</f>
        <v>10106.899105495973</v>
      </c>
      <c r="V1067" s="77">
        <f>IF(VLOOKUP($E1067,$D$6:$AN$1139,3,)=0,0,(VLOOKUP($E1067,$D$6:$AN$1139,V$2,)/VLOOKUP($E1067,$D$6:$AN$1139,3,))*$F1067)</f>
        <v>0</v>
      </c>
      <c r="W1067" s="77">
        <f>IF(VLOOKUP($E1067,$D$6:$AN$1139,3,)=0,0,(VLOOKUP($E1067,$D$6:$AN$1139,W$2,)/VLOOKUP($E1067,$D$6:$AN$1139,3,))*$F1067)</f>
        <v>0</v>
      </c>
      <c r="X1067" s="169">
        <f>IF(VLOOKUP($E1067,$D$6:$AN$1139,3,)=0,0,(VLOOKUP($E1067,$D$6:$AN$1139,X$2,)/VLOOKUP($E1067,$D$6:$AN$1139,3,))*$F1067)</f>
        <v>0</v>
      </c>
      <c r="Y1067" s="169">
        <f>IF(VLOOKUP($E1067,$D$6:$AN$1139,3,)=0,0,(VLOOKUP($E1067,$D$6:$AN$1139,Y$2,)/VLOOKUP($E1067,$D$6:$AN$1139,3,))*$F1067)</f>
        <v>0</v>
      </c>
      <c r="Z1067" s="169">
        <f>IF(VLOOKUP($E1067,$D$6:$AN$1139,3,)=0,0,(VLOOKUP($E1067,$D$6:$AN$1139,Z$2,)/VLOOKUP($E1067,$D$6:$AN$1139,3,))*$F1067)</f>
        <v>0</v>
      </c>
      <c r="AA1067" s="174">
        <f>SUM(G1067:Z1067)</f>
        <v>38923063.964036524</v>
      </c>
      <c r="AB1067" s="171" t="str">
        <f t="shared" si="262"/>
        <v>ok</v>
      </c>
    </row>
    <row r="1068" spans="1:28" s="172" customFormat="1">
      <c r="A1068" s="61" t="s">
        <v>876</v>
      </c>
      <c r="B1068" s="61"/>
      <c r="C1068" s="61"/>
      <c r="D1068" s="61" t="s">
        <v>879</v>
      </c>
      <c r="E1068" s="61"/>
      <c r="F1068" s="81">
        <f t="shared" ref="F1068:Z1068" si="263">F1066+F1067</f>
        <v>38923063.964036517</v>
      </c>
      <c r="G1068" s="81">
        <f t="shared" si="263"/>
        <v>13895201.404402878</v>
      </c>
      <c r="H1068" s="81">
        <f t="shared" si="263"/>
        <v>4509600.1555291014</v>
      </c>
      <c r="I1068" s="81">
        <f t="shared" si="263"/>
        <v>0</v>
      </c>
      <c r="J1068" s="81">
        <f t="shared" si="263"/>
        <v>519349.98807976831</v>
      </c>
      <c r="K1068" s="81">
        <f t="shared" si="263"/>
        <v>6401806.6687456174</v>
      </c>
      <c r="L1068" s="81">
        <f t="shared" si="263"/>
        <v>0</v>
      </c>
      <c r="M1068" s="81">
        <f t="shared" si="263"/>
        <v>0</v>
      </c>
      <c r="N1068" s="81">
        <f t="shared" si="263"/>
        <v>6511762.6635146914</v>
      </c>
      <c r="O1068" s="81">
        <f>O1066+O1067</f>
        <v>3387979.7839160603</v>
      </c>
      <c r="P1068" s="81">
        <f t="shared" si="263"/>
        <v>2741339.095611325</v>
      </c>
      <c r="Q1068" s="81">
        <f t="shared" si="263"/>
        <v>350193.75618719659</v>
      </c>
      <c r="R1068" s="81">
        <f t="shared" si="263"/>
        <v>183494.23196263367</v>
      </c>
      <c r="S1068" s="81">
        <f t="shared" si="263"/>
        <v>401018.25546169246</v>
      </c>
      <c r="T1068" s="81">
        <f t="shared" si="263"/>
        <v>11211.061520060641</v>
      </c>
      <c r="U1068" s="81">
        <f t="shared" si="263"/>
        <v>10106.899105495973</v>
      </c>
      <c r="V1068" s="81">
        <f t="shared" si="263"/>
        <v>0</v>
      </c>
      <c r="W1068" s="81">
        <f t="shared" si="263"/>
        <v>0</v>
      </c>
      <c r="X1068" s="174">
        <f t="shared" si="263"/>
        <v>0</v>
      </c>
      <c r="Y1068" s="174">
        <f t="shared" si="263"/>
        <v>0</v>
      </c>
      <c r="Z1068" s="174">
        <f t="shared" si="263"/>
        <v>0</v>
      </c>
      <c r="AA1068" s="174">
        <f>SUM(G1068:Z1068)</f>
        <v>38923063.964036524</v>
      </c>
      <c r="AB1068" s="171" t="str">
        <f t="shared" si="262"/>
        <v>ok</v>
      </c>
    </row>
    <row r="1069" spans="1:28" s="172" customFormat="1">
      <c r="A1069" s="61" t="s">
        <v>877</v>
      </c>
      <c r="B1069" s="61"/>
      <c r="C1069" s="61"/>
      <c r="D1069" s="61" t="s">
        <v>880</v>
      </c>
      <c r="E1069" s="61" t="s">
        <v>879</v>
      </c>
      <c r="F1069" s="111">
        <v>1</v>
      </c>
      <c r="G1069" s="84">
        <f>IF(VLOOKUP($E1069,$D$6:$AN$1139,3,)=0,0,(VLOOKUP($E1069,$D$6:$AN$1139,G$2,)/VLOOKUP($E1069,$D$6:$AN$1139,3,))*$F1069)</f>
        <v>0.35699145928597847</v>
      </c>
      <c r="H1069" s="84">
        <f>IF(VLOOKUP($E1069,$D$6:$AN$1139,3,)=0,0,(VLOOKUP($E1069,$D$6:$AN$1139,H$2,)/VLOOKUP($E1069,$D$6:$AN$1139,3,))*$F1069)</f>
        <v>0.1158593311075358</v>
      </c>
      <c r="I1069" s="84">
        <f>IF(VLOOKUP($E1069,$D$6:$AN$1139,3,)=0,0,(VLOOKUP($E1069,$D$6:$AN$1139,I$2,)/VLOOKUP($E1069,$D$6:$AN$1139,3,))*$F1069)</f>
        <v>0</v>
      </c>
      <c r="J1069" s="84">
        <f>IF(VLOOKUP($E1069,$D$6:$AN$1139,3,)=0,0,(VLOOKUP($E1069,$D$6:$AN$1139,J$2,)/VLOOKUP($E1069,$D$6:$AN$1139,3,))*$F1069)</f>
        <v>1.3342988325883817E-2</v>
      </c>
      <c r="K1069" s="84">
        <f>IF(VLOOKUP($E1069,$D$6:$AN$1139,3,)=0,0,(VLOOKUP($E1069,$D$6:$AN$1139,K$2,)/VLOOKUP($E1069,$D$6:$AN$1139,3,))*$F1069)</f>
        <v>0.16447334862077281</v>
      </c>
      <c r="L1069" s="84">
        <f>IF(VLOOKUP($E1069,$D$6:$AN$1139,3,)=0,0,(VLOOKUP($E1069,$D$6:$AN$1139,L$2,)/VLOOKUP($E1069,$D$6:$AN$1139,3,))*$F1069)</f>
        <v>0</v>
      </c>
      <c r="M1069" s="84">
        <f>IF(VLOOKUP($E1069,$D$6:$AN$1139,3,)=0,0,(VLOOKUP($E1069,$D$6:$AN$1139,M$2,)/VLOOKUP($E1069,$D$6:$AN$1139,3,))*$F1069)</f>
        <v>0</v>
      </c>
      <c r="N1069" s="84">
        <f>IF(VLOOKUP($E1069,$D$6:$AN$1139,3,)=0,0,(VLOOKUP($E1069,$D$6:$AN$1139,N$2,)/VLOOKUP($E1069,$D$6:$AN$1139,3,))*$F1069)</f>
        <v>0.16729830594866121</v>
      </c>
      <c r="O1069" s="84">
        <f>IF(VLOOKUP($E1069,$D$6:$AN$1139,3,)=0,0,(VLOOKUP($E1069,$D$6:$AN$1139,O$2,)/VLOOKUP($E1069,$D$6:$AN$1139,3,))*$F1069)</f>
        <v>8.7042987855386444E-2</v>
      </c>
      <c r="P1069" s="84">
        <f>IF(VLOOKUP($E1069,$D$6:$AN$1139,3,)=0,0,(VLOOKUP($E1069,$D$6:$AN$1139,P$2,)/VLOOKUP($E1069,$D$6:$AN$1139,3,))*$F1069)</f>
        <v>7.0429684008027266E-2</v>
      </c>
      <c r="Q1069" s="84">
        <f>IF(VLOOKUP($E1069,$D$6:$AN$1139,3,)=0,0,(VLOOKUP($E1069,$D$6:$AN$1139,Q$2,)/VLOOKUP($E1069,$D$6:$AN$1139,3,))*$F1069)</f>
        <v>8.9970757829024653E-3</v>
      </c>
      <c r="R1069" s="84">
        <f>IF(VLOOKUP($E1069,$D$6:$AN$1139,3,)=0,0,(VLOOKUP($E1069,$D$6:$AN$1139,R$2,)/VLOOKUP($E1069,$D$6:$AN$1139,3,))*$F1069)</f>
        <v>4.7142802563584305E-3</v>
      </c>
      <c r="S1069" s="84">
        <f>IF(VLOOKUP($E1069,$D$6:$AN$1139,3,)=0,0,(VLOOKUP($E1069,$D$6:$AN$1139,S$2,)/VLOOKUP($E1069,$D$6:$AN$1139,3,))*$F1069)</f>
        <v>1.0302843985566466E-2</v>
      </c>
      <c r="T1069" s="84">
        <f>IF(VLOOKUP($E1069,$D$6:$AN$1139,3,)=0,0,(VLOOKUP($E1069,$D$6:$AN$1139,T$2,)/VLOOKUP($E1069,$D$6:$AN$1139,3,))*$F1069)</f>
        <v>2.8803132072077498E-4</v>
      </c>
      <c r="U1069" s="84">
        <f>IF(VLOOKUP($E1069,$D$6:$AN$1139,3,)=0,0,(VLOOKUP($E1069,$D$6:$AN$1139,U$2,)/VLOOKUP($E1069,$D$6:$AN$1139,3,))*$F1069)</f>
        <v>2.5966350220615669E-4</v>
      </c>
      <c r="V1069" s="84">
        <f>IF(VLOOKUP($E1069,$D$6:$AN$1139,3,)=0,0,(VLOOKUP($E1069,$D$6:$AN$1139,V$2,)/VLOOKUP($E1069,$D$6:$AN$1139,3,))*$F1069)</f>
        <v>0</v>
      </c>
      <c r="W1069" s="84">
        <f>IF(VLOOKUP($E1069,$D$6:$AN$1139,3,)=0,0,(VLOOKUP($E1069,$D$6:$AN$1139,W$2,)/VLOOKUP($E1069,$D$6:$AN$1139,3,))*$F1069)</f>
        <v>0</v>
      </c>
      <c r="X1069" s="169">
        <f>IF(VLOOKUP($E1069,$D$6:$AN$1139,3,)=0,0,(VLOOKUP($E1069,$D$6:$AN$1139,X$2,)/VLOOKUP($E1069,$D$6:$AN$1139,3,))*$F1069)</f>
        <v>0</v>
      </c>
      <c r="Y1069" s="169">
        <f>IF(VLOOKUP($E1069,$D$6:$AN$1139,3,)=0,0,(VLOOKUP($E1069,$D$6:$AN$1139,Y$2,)/VLOOKUP($E1069,$D$6:$AN$1139,3,))*$F1069)</f>
        <v>0</v>
      </c>
      <c r="Z1069" s="169">
        <f>IF(VLOOKUP($E1069,$D$6:$AN$1139,3,)=0,0,(VLOOKUP($E1069,$D$6:$AN$1139,Z$2,)/VLOOKUP($E1069,$D$6:$AN$1139,3,))*$F1069)</f>
        <v>0</v>
      </c>
      <c r="AA1069" s="175">
        <f>SUM(G1069:Z1069)</f>
        <v>1.0000000000000002</v>
      </c>
      <c r="AB1069" s="171" t="str">
        <f t="shared" si="262"/>
        <v>ok</v>
      </c>
    </row>
    <row r="1070" spans="1:28" s="178" customFormat="1">
      <c r="A1070" s="61"/>
      <c r="B1070" s="61"/>
      <c r="C1070" s="61"/>
      <c r="D1070" s="61"/>
      <c r="E1070" s="61"/>
      <c r="F1070" s="111"/>
      <c r="G1070" s="84"/>
      <c r="H1070" s="84"/>
      <c r="I1070" s="84"/>
      <c r="J1070" s="84"/>
      <c r="K1070" s="84"/>
      <c r="L1070" s="84"/>
      <c r="M1070" s="84"/>
      <c r="N1070" s="84"/>
      <c r="O1070" s="84"/>
      <c r="P1070" s="84"/>
      <c r="Q1070" s="84"/>
      <c r="R1070" s="84"/>
      <c r="S1070" s="84"/>
      <c r="T1070" s="84"/>
      <c r="U1070" s="84"/>
      <c r="V1070" s="84"/>
      <c r="W1070" s="185"/>
      <c r="X1070" s="185"/>
      <c r="Y1070" s="185"/>
      <c r="Z1070" s="185"/>
      <c r="AA1070" s="185"/>
      <c r="AB1070" s="180"/>
    </row>
    <row r="1071" spans="1:28" s="178" customFormat="1" ht="15">
      <c r="A1071" s="66" t="s">
        <v>1289</v>
      </c>
      <c r="B1071" s="61"/>
      <c r="C1071" s="61"/>
      <c r="D1071" s="61"/>
      <c r="E1071" s="61"/>
      <c r="F1071" s="111"/>
      <c r="G1071" s="84"/>
      <c r="H1071" s="84"/>
      <c r="I1071" s="84"/>
      <c r="J1071" s="84"/>
      <c r="K1071" s="84"/>
      <c r="L1071" s="84"/>
      <c r="M1071" s="84"/>
      <c r="N1071" s="84"/>
      <c r="O1071" s="84"/>
      <c r="P1071" s="84"/>
      <c r="Q1071" s="84"/>
      <c r="R1071" s="84"/>
      <c r="S1071" s="84"/>
      <c r="T1071" s="84"/>
      <c r="U1071" s="84"/>
      <c r="V1071" s="84"/>
      <c r="W1071" s="185"/>
      <c r="X1071" s="185"/>
      <c r="Y1071" s="185"/>
      <c r="Z1071" s="185"/>
      <c r="AA1071" s="185"/>
      <c r="AB1071" s="180"/>
    </row>
    <row r="1072" spans="1:28" s="178" customFormat="1">
      <c r="A1072" s="61"/>
      <c r="B1072" s="61"/>
      <c r="C1072" s="61"/>
      <c r="D1072" s="61"/>
      <c r="E1072" s="61"/>
      <c r="F1072" s="111"/>
      <c r="G1072" s="84"/>
      <c r="H1072" s="84"/>
      <c r="I1072" s="84"/>
      <c r="J1072" s="84"/>
      <c r="K1072" s="84"/>
      <c r="L1072" s="84"/>
      <c r="M1072" s="84"/>
      <c r="N1072" s="84"/>
      <c r="O1072" s="84"/>
      <c r="P1072" s="84"/>
      <c r="Q1072" s="84"/>
      <c r="R1072" s="84"/>
      <c r="S1072" s="84"/>
      <c r="T1072" s="84"/>
      <c r="U1072" s="84"/>
      <c r="V1072" s="84"/>
      <c r="W1072" s="185"/>
      <c r="X1072" s="185"/>
      <c r="Y1072" s="185"/>
      <c r="Z1072" s="185"/>
      <c r="AA1072" s="185"/>
      <c r="AB1072" s="180"/>
    </row>
    <row r="1073" spans="1:29" s="172" customFormat="1" ht="15">
      <c r="A1073" s="66" t="s">
        <v>702</v>
      </c>
      <c r="B1073" s="61"/>
      <c r="C1073" s="61"/>
      <c r="D1073" s="61"/>
      <c r="E1073" s="61"/>
      <c r="F1073" s="111"/>
      <c r="G1073" s="84"/>
      <c r="H1073" s="84"/>
      <c r="I1073" s="84"/>
      <c r="J1073" s="84"/>
      <c r="K1073" s="84"/>
      <c r="L1073" s="84"/>
      <c r="M1073" s="84"/>
      <c r="N1073" s="84"/>
      <c r="O1073" s="84"/>
      <c r="P1073" s="84"/>
      <c r="Q1073" s="84"/>
      <c r="R1073" s="84"/>
      <c r="S1073" s="84"/>
      <c r="T1073" s="84"/>
      <c r="U1073" s="84"/>
      <c r="V1073" s="84"/>
      <c r="W1073" s="84"/>
      <c r="X1073" s="175"/>
      <c r="Y1073" s="175"/>
      <c r="Z1073" s="175"/>
      <c r="AA1073" s="175"/>
      <c r="AB1073" s="171"/>
    </row>
    <row r="1074" spans="1:29" s="178" customFormat="1">
      <c r="A1074" s="61"/>
      <c r="B1074" s="61"/>
      <c r="C1074" s="61"/>
      <c r="D1074" s="61"/>
      <c r="E1074" s="61"/>
      <c r="F1074" s="80"/>
      <c r="G1074" s="80"/>
      <c r="H1074" s="80"/>
      <c r="I1074" s="80"/>
      <c r="J1074" s="80"/>
      <c r="K1074" s="80"/>
      <c r="L1074" s="80"/>
      <c r="M1074" s="80"/>
      <c r="N1074" s="80"/>
      <c r="O1074" s="84"/>
      <c r="P1074" s="84"/>
      <c r="Q1074" s="84"/>
      <c r="R1074" s="84"/>
      <c r="S1074" s="80"/>
      <c r="T1074" s="80"/>
      <c r="U1074" s="80"/>
      <c r="V1074" s="84"/>
      <c r="W1074" s="185"/>
      <c r="X1074" s="185"/>
      <c r="Y1074" s="185"/>
      <c r="Z1074" s="185"/>
      <c r="AA1074" s="186"/>
      <c r="AB1074" s="180"/>
    </row>
    <row r="1075" spans="1:29" s="178" customFormat="1">
      <c r="A1075" s="61" t="s">
        <v>732</v>
      </c>
      <c r="B1075" s="61"/>
      <c r="C1075" s="61"/>
      <c r="D1075" s="61" t="s">
        <v>733</v>
      </c>
      <c r="E1075" s="61"/>
      <c r="F1075" s="80">
        <v>2474606.9999999995</v>
      </c>
      <c r="G1075" s="80">
        <v>2028704.89</v>
      </c>
      <c r="H1075" s="80">
        <f>127367.38+192764.41</f>
        <v>320131.79000000004</v>
      </c>
      <c r="I1075" s="80">
        <v>0</v>
      </c>
      <c r="J1075" s="80">
        <v>2958.09</v>
      </c>
      <c r="K1075" s="80">
        <v>71052.52</v>
      </c>
      <c r="L1075" s="80">
        <v>0</v>
      </c>
      <c r="M1075" s="80"/>
      <c r="N1075" s="80">
        <f>4991.94+20821.26</f>
        <v>25813.199999999997</v>
      </c>
      <c r="O1075" s="80">
        <v>25946.51</v>
      </c>
      <c r="P1075" s="80">
        <v>0</v>
      </c>
      <c r="Q1075" s="80">
        <v>0</v>
      </c>
      <c r="R1075" s="80">
        <v>0</v>
      </c>
      <c r="S1075" s="80">
        <v>0</v>
      </c>
      <c r="T1075" s="80">
        <v>0</v>
      </c>
      <c r="U1075" s="80">
        <v>0</v>
      </c>
      <c r="V1075" s="80"/>
      <c r="W1075" s="179"/>
      <c r="X1075" s="179"/>
      <c r="Y1075" s="179"/>
      <c r="Z1075" s="179"/>
      <c r="AA1075" s="183">
        <f t="shared" ref="AA1075:AA1080" si="264">SUM(G1075:Z1075)</f>
        <v>2474606.9999999995</v>
      </c>
      <c r="AB1075" s="180" t="str">
        <f>IF(ABS(F1075-AA1075)&lt;0.01,"ok","err")</f>
        <v>ok</v>
      </c>
    </row>
    <row r="1076" spans="1:29" s="178" customFormat="1">
      <c r="A1076" s="61" t="s">
        <v>1336</v>
      </c>
      <c r="B1076" s="61"/>
      <c r="C1076" s="61"/>
      <c r="D1076" s="61" t="s">
        <v>183</v>
      </c>
      <c r="E1076" s="61"/>
      <c r="F1076" s="84">
        <v>1</v>
      </c>
      <c r="G1076" s="84">
        <f>0.8451</f>
        <v>0.84509999999999996</v>
      </c>
      <c r="H1076" s="84">
        <v>0.15490000000000001</v>
      </c>
      <c r="I1076" s="84">
        <v>0</v>
      </c>
      <c r="J1076" s="80">
        <v>0</v>
      </c>
      <c r="K1076" s="80">
        <v>0</v>
      </c>
      <c r="L1076" s="80">
        <v>0</v>
      </c>
      <c r="M1076" s="80">
        <v>0</v>
      </c>
      <c r="N1076" s="80">
        <v>0</v>
      </c>
      <c r="O1076" s="80">
        <v>0</v>
      </c>
      <c r="P1076" s="80">
        <v>0</v>
      </c>
      <c r="Q1076" s="80"/>
      <c r="R1076" s="80"/>
      <c r="S1076" s="80"/>
      <c r="T1076" s="80"/>
      <c r="U1076" s="80"/>
      <c r="V1076" s="80"/>
      <c r="W1076" s="179"/>
      <c r="X1076" s="179"/>
      <c r="Y1076" s="179"/>
      <c r="Z1076" s="179"/>
      <c r="AA1076" s="183">
        <f t="shared" si="264"/>
        <v>1</v>
      </c>
      <c r="AB1076" s="180" t="str">
        <f>IF(ROUND(F1076-AA1076,2)=0,"ok","err")</f>
        <v>ok</v>
      </c>
      <c r="AC1076" s="225"/>
    </row>
    <row r="1077" spans="1:29" s="178" customFormat="1">
      <c r="A1077" s="61" t="s">
        <v>1279</v>
      </c>
      <c r="B1077" s="61"/>
      <c r="C1077" s="61"/>
      <c r="D1077" s="61" t="s">
        <v>1280</v>
      </c>
      <c r="E1077" s="61"/>
      <c r="F1077" s="81">
        <f t="shared" ref="F1077:L1077" si="265">SUM(F759:F774)-SUM(F797:F821)</f>
        <v>-9657266.5700000003</v>
      </c>
      <c r="G1077" s="81">
        <f t="shared" si="265"/>
        <v>-3531958.4462829921</v>
      </c>
      <c r="H1077" s="81">
        <f t="shared" si="265"/>
        <v>-1127009.7397153659</v>
      </c>
      <c r="I1077" s="81">
        <v>0</v>
      </c>
      <c r="J1077" s="81">
        <f t="shared" si="265"/>
        <v>-125767.49070165402</v>
      </c>
      <c r="K1077" s="81">
        <f t="shared" si="265"/>
        <v>-1519782.25068727</v>
      </c>
      <c r="L1077" s="81">
        <f t="shared" si="265"/>
        <v>0</v>
      </c>
      <c r="M1077" s="81">
        <v>0</v>
      </c>
      <c r="N1077" s="81">
        <f t="shared" ref="N1077:Z1077" si="266">SUM(N759:N774)-SUM(N797:N821)</f>
        <v>-1545781.2026708517</v>
      </c>
      <c r="O1077" s="81">
        <f t="shared" si="266"/>
        <v>-770923.39832197758</v>
      </c>
      <c r="P1077" s="81">
        <f t="shared" si="266"/>
        <v>-649296.37977998366</v>
      </c>
      <c r="Q1077" s="81">
        <f t="shared" si="266"/>
        <v>-228881.84859109382</v>
      </c>
      <c r="R1077" s="81">
        <f t="shared" si="266"/>
        <v>-43502.290921661799</v>
      </c>
      <c r="S1077" s="81">
        <f t="shared" si="266"/>
        <v>-114111.16719712</v>
      </c>
      <c r="T1077" s="81">
        <f t="shared" si="266"/>
        <v>-133.7306759423852</v>
      </c>
      <c r="U1077" s="81">
        <f t="shared" si="266"/>
        <v>-118.62445408824935</v>
      </c>
      <c r="V1077" s="81">
        <f t="shared" si="266"/>
        <v>0</v>
      </c>
      <c r="W1077" s="186">
        <f t="shared" si="266"/>
        <v>0</v>
      </c>
      <c r="X1077" s="186">
        <f t="shared" si="266"/>
        <v>0</v>
      </c>
      <c r="Y1077" s="186">
        <f t="shared" si="266"/>
        <v>0</v>
      </c>
      <c r="Z1077" s="186">
        <f t="shared" si="266"/>
        <v>0</v>
      </c>
      <c r="AA1077" s="182">
        <f t="shared" si="264"/>
        <v>-9657266.5700000003</v>
      </c>
      <c r="AB1077" s="180" t="str">
        <f t="shared" ref="AB1077:AB1086" si="267">IF(ABS(F1077-AA1077)&lt;0.01,"ok","err")</f>
        <v>ok</v>
      </c>
    </row>
    <row r="1078" spans="1:29" s="178" customFormat="1">
      <c r="A1078" s="61" t="s">
        <v>1332</v>
      </c>
      <c r="B1078" s="61"/>
      <c r="C1078" s="61"/>
      <c r="D1078" s="61" t="s">
        <v>1275</v>
      </c>
      <c r="E1078" s="61"/>
      <c r="F1078" s="80">
        <v>0</v>
      </c>
      <c r="G1078" s="80"/>
      <c r="H1078" s="80"/>
      <c r="I1078" s="80"/>
      <c r="J1078" s="80"/>
      <c r="K1078" s="80"/>
      <c r="L1078" s="80"/>
      <c r="M1078" s="80"/>
      <c r="N1078" s="80"/>
      <c r="O1078" s="80"/>
      <c r="P1078" s="80"/>
      <c r="Q1078" s="80"/>
      <c r="R1078" s="80"/>
      <c r="S1078" s="80"/>
      <c r="T1078" s="80"/>
      <c r="U1078" s="80"/>
      <c r="V1078" s="80"/>
      <c r="W1078" s="80"/>
      <c r="X1078" s="179"/>
      <c r="Y1078" s="179"/>
      <c r="Z1078" s="179"/>
      <c r="AA1078" s="179">
        <f t="shared" si="264"/>
        <v>0</v>
      </c>
      <c r="AB1078" s="180" t="str">
        <f t="shared" si="267"/>
        <v>ok</v>
      </c>
    </row>
    <row r="1079" spans="1:29" s="178" customFormat="1">
      <c r="A1079" s="61" t="s">
        <v>1273</v>
      </c>
      <c r="B1079" s="61"/>
      <c r="C1079" s="61"/>
      <c r="D1079" s="61" t="s">
        <v>1271</v>
      </c>
      <c r="E1079" s="61"/>
      <c r="F1079" s="80">
        <v>0</v>
      </c>
      <c r="G1079" s="80"/>
      <c r="H1079" s="80"/>
      <c r="I1079" s="80"/>
      <c r="J1079" s="80"/>
      <c r="K1079" s="80"/>
      <c r="L1079" s="80"/>
      <c r="M1079" s="80"/>
      <c r="N1079" s="80"/>
      <c r="O1079" s="80"/>
      <c r="P1079" s="80"/>
      <c r="Q1079" s="80"/>
      <c r="R1079" s="80"/>
      <c r="S1079" s="80"/>
      <c r="T1079" s="80"/>
      <c r="U1079" s="80"/>
      <c r="V1079" s="80"/>
      <c r="W1079" s="80"/>
      <c r="X1079" s="179"/>
      <c r="Y1079" s="179"/>
      <c r="Z1079" s="179"/>
      <c r="AA1079" s="179">
        <f t="shared" si="264"/>
        <v>0</v>
      </c>
      <c r="AB1079" s="180" t="str">
        <f t="shared" si="267"/>
        <v>ok</v>
      </c>
    </row>
    <row r="1080" spans="1:29" s="178" customFormat="1">
      <c r="A1080" s="61" t="s">
        <v>1274</v>
      </c>
      <c r="B1080" s="61"/>
      <c r="C1080" s="61"/>
      <c r="D1080" s="61" t="s">
        <v>1272</v>
      </c>
      <c r="E1080" s="61"/>
      <c r="F1080" s="80">
        <v>0</v>
      </c>
      <c r="G1080" s="80"/>
      <c r="H1080" s="80"/>
      <c r="I1080" s="80"/>
      <c r="J1080" s="80"/>
      <c r="K1080" s="80"/>
      <c r="L1080" s="80"/>
      <c r="M1080" s="80"/>
      <c r="N1080" s="80"/>
      <c r="O1080" s="80"/>
      <c r="P1080" s="80"/>
      <c r="Q1080" s="80"/>
      <c r="R1080" s="80"/>
      <c r="S1080" s="80"/>
      <c r="T1080" s="80"/>
      <c r="U1080" s="80"/>
      <c r="V1080" s="80"/>
      <c r="W1080" s="80"/>
      <c r="X1080" s="179"/>
      <c r="Y1080" s="179"/>
      <c r="Z1080" s="179"/>
      <c r="AA1080" s="179">
        <f t="shared" si="264"/>
        <v>0</v>
      </c>
      <c r="AB1080" s="180" t="str">
        <f t="shared" si="267"/>
        <v>ok</v>
      </c>
    </row>
    <row r="1081" spans="1:29" s="178" customFormat="1">
      <c r="A1081" s="61" t="s">
        <v>913</v>
      </c>
      <c r="B1081" s="61"/>
      <c r="C1081" s="61"/>
      <c r="D1081" s="61" t="s">
        <v>914</v>
      </c>
      <c r="E1081" s="61"/>
      <c r="F1081" s="80">
        <v>0</v>
      </c>
      <c r="G1081" s="80"/>
      <c r="H1081" s="80"/>
      <c r="I1081" s="80"/>
      <c r="J1081" s="80"/>
      <c r="K1081" s="80"/>
      <c r="L1081" s="80"/>
      <c r="M1081" s="80"/>
      <c r="N1081" s="80"/>
      <c r="O1081" s="80"/>
      <c r="P1081" s="80"/>
      <c r="Q1081" s="80"/>
      <c r="R1081" s="80"/>
      <c r="S1081" s="80"/>
      <c r="T1081" s="80"/>
      <c r="U1081" s="80"/>
      <c r="V1081" s="80">
        <v>0</v>
      </c>
      <c r="W1081" s="80">
        <v>0</v>
      </c>
      <c r="X1081" s="179"/>
      <c r="Y1081" s="179"/>
      <c r="Z1081" s="179"/>
      <c r="AA1081" s="179">
        <f t="shared" ref="AA1081:AA1086" si="268">SUM(G1081:Z1081)</f>
        <v>0</v>
      </c>
      <c r="AB1081" s="180" t="str">
        <f t="shared" si="267"/>
        <v>ok</v>
      </c>
    </row>
    <row r="1082" spans="1:29" s="178" customFormat="1">
      <c r="A1082" s="61" t="s">
        <v>941</v>
      </c>
      <c r="B1082" s="61"/>
      <c r="C1082" s="61"/>
      <c r="D1082" s="61" t="s">
        <v>940</v>
      </c>
      <c r="E1082" s="61"/>
      <c r="F1082" s="80">
        <v>0</v>
      </c>
      <c r="G1082" s="80"/>
      <c r="H1082" s="80"/>
      <c r="I1082" s="80"/>
      <c r="J1082" s="80"/>
      <c r="K1082" s="80"/>
      <c r="L1082" s="80"/>
      <c r="M1082" s="80"/>
      <c r="N1082" s="80"/>
      <c r="O1082" s="80"/>
      <c r="P1082" s="80"/>
      <c r="Q1082" s="80"/>
      <c r="R1082" s="80"/>
      <c r="S1082" s="80"/>
      <c r="T1082" s="80"/>
      <c r="U1082" s="80"/>
      <c r="V1082" s="80">
        <v>0</v>
      </c>
      <c r="W1082" s="80">
        <v>0</v>
      </c>
      <c r="X1082" s="179"/>
      <c r="Y1082" s="179"/>
      <c r="Z1082" s="179"/>
      <c r="AA1082" s="179">
        <f t="shared" si="268"/>
        <v>0</v>
      </c>
      <c r="AB1082" s="180" t="str">
        <f t="shared" si="267"/>
        <v>ok</v>
      </c>
    </row>
    <row r="1083" spans="1:29" s="172" customFormat="1">
      <c r="A1083" s="61" t="s">
        <v>638</v>
      </c>
      <c r="B1083" s="61"/>
      <c r="C1083" s="61"/>
      <c r="D1083" s="61" t="s">
        <v>701</v>
      </c>
      <c r="E1083" s="61"/>
      <c r="F1083" s="80">
        <v>122493053</v>
      </c>
      <c r="G1083" s="80">
        <f>5717841+37700640</f>
        <v>43418481</v>
      </c>
      <c r="H1083" s="80">
        <f>3511580+651184+10620099</f>
        <v>14782863</v>
      </c>
      <c r="I1083" s="80">
        <v>0</v>
      </c>
      <c r="J1083" s="80">
        <f>1472676+197438</f>
        <v>1670114</v>
      </c>
      <c r="K1083" s="80">
        <f>17790883+2420274</f>
        <v>20211157</v>
      </c>
      <c r="L1083" s="80">
        <v>0</v>
      </c>
      <c r="M1083" s="80"/>
      <c r="N1083" s="80">
        <f>15216647+1610913+3368650+351843</f>
        <v>20548053</v>
      </c>
      <c r="O1083" s="80">
        <f>9427672+1084253</f>
        <v>10511925</v>
      </c>
      <c r="P1083" s="80">
        <f>8051886+541227</f>
        <v>8593113</v>
      </c>
      <c r="Q1083" s="80">
        <f>990192+62269</f>
        <v>1052461</v>
      </c>
      <c r="R1083" s="80">
        <f>522424+41741</f>
        <v>564165</v>
      </c>
      <c r="S1083" s="80">
        <v>1140721</v>
      </c>
      <c r="T1083" s="80"/>
      <c r="U1083" s="80"/>
      <c r="V1083" s="80">
        <v>0</v>
      </c>
      <c r="W1083" s="80">
        <v>0</v>
      </c>
      <c r="X1083" s="168"/>
      <c r="Y1083" s="168"/>
      <c r="Z1083" s="168"/>
      <c r="AA1083" s="168">
        <f t="shared" si="268"/>
        <v>122493053</v>
      </c>
      <c r="AB1083" s="171" t="str">
        <f t="shared" si="267"/>
        <v>ok</v>
      </c>
    </row>
    <row r="1084" spans="1:29" s="172" customFormat="1">
      <c r="A1084" s="61" t="s">
        <v>1277</v>
      </c>
      <c r="B1084" s="61"/>
      <c r="C1084" s="61"/>
      <c r="D1084" s="61" t="s">
        <v>1276</v>
      </c>
      <c r="E1084" s="61"/>
      <c r="F1084" s="80">
        <v>0</v>
      </c>
      <c r="G1084" s="80"/>
      <c r="H1084" s="80"/>
      <c r="I1084" s="80"/>
      <c r="J1084" s="80"/>
      <c r="K1084" s="80"/>
      <c r="L1084" s="80"/>
      <c r="M1084" s="80"/>
      <c r="N1084" s="80"/>
      <c r="O1084" s="80"/>
      <c r="P1084" s="80"/>
      <c r="Q1084" s="80"/>
      <c r="R1084" s="80"/>
      <c r="S1084" s="80"/>
      <c r="T1084" s="80"/>
      <c r="U1084" s="80"/>
      <c r="V1084" s="80"/>
      <c r="W1084" s="80"/>
      <c r="X1084" s="168"/>
      <c r="Y1084" s="168"/>
      <c r="Z1084" s="168"/>
      <c r="AA1084" s="168">
        <f>SUM(G1084:Z1084)</f>
        <v>0</v>
      </c>
      <c r="AB1084" s="171" t="str">
        <f t="shared" si="267"/>
        <v>ok</v>
      </c>
    </row>
    <row r="1085" spans="1:29" s="178" customFormat="1">
      <c r="A1085" s="61" t="s">
        <v>639</v>
      </c>
      <c r="B1085" s="61"/>
      <c r="C1085" s="61"/>
      <c r="D1085" s="112" t="s">
        <v>886</v>
      </c>
      <c r="E1085" s="61"/>
      <c r="F1085" s="80">
        <v>0</v>
      </c>
      <c r="G1085" s="80"/>
      <c r="H1085" s="80"/>
      <c r="I1085" s="80"/>
      <c r="J1085" s="80"/>
      <c r="K1085" s="80"/>
      <c r="L1085" s="80"/>
      <c r="M1085" s="80"/>
      <c r="N1085" s="80"/>
      <c r="O1085" s="80"/>
      <c r="P1085" s="80"/>
      <c r="Q1085" s="80"/>
      <c r="R1085" s="80"/>
      <c r="S1085" s="80"/>
      <c r="T1085" s="80"/>
      <c r="U1085" s="80"/>
      <c r="V1085" s="80">
        <v>0</v>
      </c>
      <c r="W1085" s="80">
        <v>0</v>
      </c>
      <c r="X1085" s="179"/>
      <c r="Y1085" s="179"/>
      <c r="Z1085" s="179"/>
      <c r="AA1085" s="179">
        <f t="shared" si="268"/>
        <v>0</v>
      </c>
      <c r="AB1085" s="180" t="str">
        <f t="shared" si="267"/>
        <v>ok</v>
      </c>
      <c r="AC1085" s="181"/>
    </row>
    <row r="1086" spans="1:29" s="61" customFormat="1">
      <c r="A1086" s="61" t="s">
        <v>1199</v>
      </c>
      <c r="D1086" s="170" t="s">
        <v>884</v>
      </c>
      <c r="F1086" s="80">
        <v>0</v>
      </c>
      <c r="G1086" s="80"/>
      <c r="H1086" s="80"/>
      <c r="I1086" s="80"/>
      <c r="J1086" s="80"/>
      <c r="K1086" s="80"/>
      <c r="L1086" s="80"/>
      <c r="M1086" s="80"/>
      <c r="N1086" s="80"/>
      <c r="O1086" s="80"/>
      <c r="P1086" s="80"/>
      <c r="Q1086" s="80"/>
      <c r="R1086" s="80"/>
      <c r="S1086" s="80"/>
      <c r="T1086" s="80"/>
      <c r="U1086" s="80"/>
      <c r="V1086" s="80">
        <f>V1029</f>
        <v>0</v>
      </c>
      <c r="W1086" s="80">
        <f>W1029</f>
        <v>0</v>
      </c>
      <c r="X1086" s="80">
        <f>X1029</f>
        <v>0</v>
      </c>
      <c r="Y1086" s="80">
        <f>Y1029</f>
        <v>0</v>
      </c>
      <c r="Z1086" s="80">
        <f>Z1029</f>
        <v>0</v>
      </c>
      <c r="AA1086" s="80">
        <f t="shared" si="268"/>
        <v>0</v>
      </c>
      <c r="AB1086" s="94" t="str">
        <f t="shared" si="267"/>
        <v>ok</v>
      </c>
      <c r="AC1086" s="138"/>
    </row>
    <row r="1087" spans="1:29" s="178" customFormat="1">
      <c r="A1087" s="61"/>
      <c r="B1087" s="61"/>
      <c r="C1087" s="61"/>
      <c r="D1087" s="61"/>
      <c r="E1087" s="61"/>
      <c r="F1087" s="111"/>
      <c r="G1087" s="84"/>
      <c r="H1087" s="84"/>
      <c r="I1087" s="84"/>
      <c r="J1087" s="84"/>
      <c r="K1087" s="84"/>
      <c r="L1087" s="84"/>
      <c r="M1087" s="84"/>
      <c r="N1087" s="84"/>
      <c r="O1087" s="84"/>
      <c r="P1087" s="84"/>
      <c r="Q1087" s="84"/>
      <c r="R1087" s="84"/>
      <c r="S1087" s="84"/>
      <c r="T1087" s="84"/>
      <c r="U1087" s="84"/>
      <c r="V1087" s="84"/>
      <c r="W1087" s="185"/>
      <c r="X1087" s="185"/>
      <c r="Y1087" s="185"/>
      <c r="Z1087" s="185"/>
      <c r="AA1087" s="185"/>
      <c r="AB1087" s="180"/>
    </row>
    <row r="1088" spans="1:29" s="178" customFormat="1">
      <c r="A1088" s="61" t="s">
        <v>1342</v>
      </c>
      <c r="B1088" s="61"/>
      <c r="C1088" s="61"/>
      <c r="D1088" s="61"/>
      <c r="E1088" s="61"/>
      <c r="F1088" s="80">
        <v>0</v>
      </c>
      <c r="G1088" s="80"/>
      <c r="H1088" s="80"/>
      <c r="I1088" s="80"/>
      <c r="J1088" s="80"/>
      <c r="K1088" s="80"/>
      <c r="L1088" s="80"/>
      <c r="M1088" s="80"/>
      <c r="N1088" s="80"/>
      <c r="O1088" s="80"/>
      <c r="P1088" s="80"/>
      <c r="Q1088" s="80"/>
      <c r="R1088" s="80"/>
      <c r="S1088" s="80"/>
      <c r="T1088" s="80"/>
      <c r="U1088" s="80"/>
      <c r="V1088" s="80"/>
      <c r="W1088" s="80"/>
      <c r="X1088" s="80"/>
      <c r="Y1088" s="80"/>
      <c r="Z1088" s="80"/>
      <c r="AA1088" s="80">
        <f>SUM(G1088:Z1088)</f>
        <v>0</v>
      </c>
      <c r="AB1088" s="94" t="str">
        <f>IF(ABS(F1088-AA1088)&lt;0.01,"ok","err")</f>
        <v>ok</v>
      </c>
    </row>
    <row r="1089" spans="1:28" s="178" customFormat="1">
      <c r="A1089" s="61"/>
      <c r="B1089" s="61"/>
      <c r="C1089" s="61"/>
      <c r="D1089" s="61"/>
      <c r="E1089" s="61"/>
      <c r="F1089" s="111"/>
      <c r="G1089" s="84"/>
      <c r="H1089" s="84"/>
      <c r="I1089" s="84"/>
      <c r="J1089" s="84"/>
      <c r="K1089" s="84"/>
      <c r="L1089" s="84"/>
      <c r="M1089" s="84"/>
      <c r="N1089" s="84"/>
      <c r="O1089" s="84"/>
      <c r="P1089" s="84"/>
      <c r="Q1089" s="84"/>
      <c r="R1089" s="84"/>
      <c r="S1089" s="84"/>
      <c r="T1089" s="84"/>
      <c r="U1089" s="84"/>
      <c r="V1089" s="84"/>
      <c r="W1089" s="185"/>
      <c r="X1089" s="185"/>
      <c r="Y1089" s="185"/>
      <c r="Z1089" s="185"/>
      <c r="AA1089" s="185"/>
      <c r="AB1089" s="180"/>
    </row>
    <row r="1090" spans="1:28" s="178" customFormat="1" ht="15">
      <c r="A1090" s="66" t="s">
        <v>858</v>
      </c>
      <c r="B1090" s="61"/>
      <c r="C1090" s="61"/>
      <c r="D1090" s="61"/>
      <c r="E1090" s="61"/>
      <c r="F1090" s="111"/>
      <c r="G1090" s="84"/>
      <c r="H1090" s="84"/>
      <c r="I1090" s="84"/>
      <c r="J1090" s="84"/>
      <c r="K1090" s="84"/>
      <c r="L1090" s="84"/>
      <c r="M1090" s="84"/>
      <c r="N1090" s="84"/>
      <c r="O1090" s="84"/>
      <c r="P1090" s="84"/>
      <c r="Q1090" s="84"/>
      <c r="R1090" s="84"/>
      <c r="S1090" s="84"/>
      <c r="T1090" s="84"/>
      <c r="U1090" s="84"/>
      <c r="V1090" s="84"/>
      <c r="W1090" s="185"/>
      <c r="X1090" s="185"/>
      <c r="Y1090" s="185"/>
      <c r="Z1090" s="185"/>
      <c r="AA1090" s="185"/>
      <c r="AB1090" s="180"/>
    </row>
    <row r="1091" spans="1:28" s="178" customFormat="1">
      <c r="A1091" s="61"/>
      <c r="B1091" s="61"/>
      <c r="C1091" s="61"/>
      <c r="D1091" s="61"/>
      <c r="E1091" s="61"/>
      <c r="F1091" s="61"/>
      <c r="G1091" s="84"/>
      <c r="H1091" s="84"/>
      <c r="I1091" s="84"/>
      <c r="J1091" s="84"/>
      <c r="K1091" s="84"/>
      <c r="L1091" s="84"/>
      <c r="M1091" s="84"/>
      <c r="N1091" s="84"/>
      <c r="O1091" s="84"/>
      <c r="P1091" s="84"/>
      <c r="Q1091" s="84"/>
      <c r="R1091" s="84"/>
      <c r="S1091" s="84"/>
      <c r="T1091" s="84"/>
      <c r="U1091" s="84"/>
      <c r="V1091" s="84"/>
      <c r="W1091" s="185"/>
      <c r="X1091" s="185"/>
      <c r="Y1091" s="185"/>
      <c r="Z1091" s="185"/>
      <c r="AA1091" s="185"/>
      <c r="AB1091" s="180"/>
    </row>
    <row r="1092" spans="1:28" s="178" customFormat="1">
      <c r="A1092" s="61" t="s">
        <v>860</v>
      </c>
      <c r="B1092" s="61"/>
      <c r="C1092" s="61"/>
      <c r="D1092" s="61"/>
      <c r="E1092" s="61" t="s">
        <v>1126</v>
      </c>
      <c r="F1092" s="77">
        <f>F699</f>
        <v>71794397</v>
      </c>
      <c r="G1092" s="77">
        <f>IF(VLOOKUP($E1092,$D$6:$AN$1139,3,)=0,0,(VLOOKUP($E1092,$D$6:$AN$1139,G$2,)/VLOOKUP($E1092,$D$6:$AN$1139,3,))*$F1092)</f>
        <v>32003541.085155848</v>
      </c>
      <c r="H1092" s="77">
        <f>IF(VLOOKUP($E1092,$D$6:$AN$1139,3,)=0,0,(VLOOKUP($E1092,$D$6:$AN$1139,H$2,)/VLOOKUP($E1092,$D$6:$AN$1139,3,))*$F1092)</f>
        <v>7988696.6757720644</v>
      </c>
      <c r="I1092" s="77">
        <f>IF(VLOOKUP($E1092,$D$6:$AN$1139,3,)=0,0,(VLOOKUP($E1092,$D$6:$AN$1139,I$2,)/VLOOKUP($E1092,$D$6:$AN$1139,3,))*$F1092)</f>
        <v>0</v>
      </c>
      <c r="J1092" s="77">
        <f>IF(VLOOKUP($E1092,$D$6:$AN$1139,3,)=0,0,(VLOOKUP($E1092,$D$6:$AN$1139,J$2,)/VLOOKUP($E1092,$D$6:$AN$1139,3,))*$F1092)</f>
        <v>839938.94481968717</v>
      </c>
      <c r="K1092" s="77">
        <f>IF(VLOOKUP($E1092,$D$6:$AN$1139,3,)=0,0,(VLOOKUP($E1092,$D$6:$AN$1139,K$2,)/VLOOKUP($E1092,$D$6:$AN$1139,3,))*$F1092)</f>
        <v>10522721.543019673</v>
      </c>
      <c r="L1092" s="77">
        <f>IF(VLOOKUP($E1092,$D$6:$AN$1139,3,)=0,0,(VLOOKUP($E1092,$D$6:$AN$1139,L$2,)/VLOOKUP($E1092,$D$6:$AN$1139,3,))*$F1092)</f>
        <v>0</v>
      </c>
      <c r="M1092" s="77">
        <f>IF(VLOOKUP($E1092,$D$6:$AN$1139,3,)=0,0,(VLOOKUP($E1092,$D$6:$AN$1139,M$2,)/VLOOKUP($E1092,$D$6:$AN$1139,3,))*$F1092)</f>
        <v>0</v>
      </c>
      <c r="N1092" s="77">
        <f>IF(VLOOKUP($E1092,$D$6:$AN$1139,3,)=0,0,(VLOOKUP($E1092,$D$6:$AN$1139,N$2,)/VLOOKUP($E1092,$D$6:$AN$1139,3,))*$F1092)</f>
        <v>9690185.3131548241</v>
      </c>
      <c r="O1092" s="77">
        <f>IF(VLOOKUP($E1092,$D$6:$AN$1139,3,)=0,0,(VLOOKUP($E1092,$D$6:$AN$1139,O$2,)/VLOOKUP($E1092,$D$6:$AN$1139,3,))*$F1092)</f>
        <v>5315230.940899157</v>
      </c>
      <c r="P1092" s="77">
        <f>IF(VLOOKUP($E1092,$D$6:$AN$1139,3,)=0,0,(VLOOKUP($E1092,$D$6:$AN$1139,P$2,)/VLOOKUP($E1092,$D$6:$AN$1139,3,))*$F1092)</f>
        <v>3757203.4850105587</v>
      </c>
      <c r="Q1092" s="77">
        <f>IF(VLOOKUP($E1092,$D$6:$AN$1139,3,)=0,0,(VLOOKUP($E1092,$D$6:$AN$1139,Q$2,)/VLOOKUP($E1092,$D$6:$AN$1139,3,))*$F1092)</f>
        <v>560668.32466821081</v>
      </c>
      <c r="R1092" s="77">
        <f>IF(VLOOKUP($E1092,$D$6:$AN$1139,3,)=0,0,(VLOOKUP($E1092,$D$6:$AN$1139,R$2,)/VLOOKUP($E1092,$D$6:$AN$1139,3,))*$F1092)</f>
        <v>338844.97964419128</v>
      </c>
      <c r="S1092" s="77">
        <f>IF(VLOOKUP($E1092,$D$6:$AN$1139,3,)=0,0,(VLOOKUP($E1092,$D$6:$AN$1139,S$2,)/VLOOKUP($E1092,$D$6:$AN$1139,3,))*$F1092)</f>
        <v>741001.28793437942</v>
      </c>
      <c r="T1092" s="77">
        <f>IF(VLOOKUP($E1092,$D$6:$AN$1139,3,)=0,0,(VLOOKUP($E1092,$D$6:$AN$1139,T$2,)/VLOOKUP($E1092,$D$6:$AN$1139,3,))*$F1092)</f>
        <v>18392.619059715602</v>
      </c>
      <c r="U1092" s="77">
        <f>IF(VLOOKUP($E1092,$D$6:$AN$1139,3,)=0,0,(VLOOKUP($E1092,$D$6:$AN$1139,U$2,)/VLOOKUP($E1092,$D$6:$AN$1139,3,))*$F1092)</f>
        <v>17971.80086169489</v>
      </c>
      <c r="V1092" s="77">
        <f>IF(VLOOKUP($E1092,$D$6:$AN$1139,3,)=0,0,(VLOOKUP($E1092,$D$6:$AN$1139,V$2,)/VLOOKUP($E1092,$D$6:$AN$1139,3,))*$F1092)</f>
        <v>0</v>
      </c>
      <c r="W1092" s="182">
        <f>IF(VLOOKUP($E1092,$D$6:$AN$1139,3,)=0,0,(VLOOKUP($E1092,$D$6:$AN$1139,W$2,)/VLOOKUP($E1092,$D$6:$AN$1139,3,))*$F1092)</f>
        <v>0</v>
      </c>
      <c r="X1092" s="182">
        <f>IF(VLOOKUP($E1092,$D$6:$AN$1139,3,)=0,0,(VLOOKUP($E1092,$D$6:$AN$1139,X$2,)/VLOOKUP($E1092,$D$6:$AN$1139,3,))*$F1092)</f>
        <v>0</v>
      </c>
      <c r="Y1092" s="182">
        <f>IF(VLOOKUP($E1092,$D$6:$AN$1139,3,)=0,0,(VLOOKUP($E1092,$D$6:$AN$1139,Y$2,)/VLOOKUP($E1092,$D$6:$AN$1139,3,))*$F1092)</f>
        <v>0</v>
      </c>
      <c r="Z1092" s="182">
        <f>IF(VLOOKUP($E1092,$D$6:$AN$1139,3,)=0,0,(VLOOKUP($E1092,$D$6:$AN$1139,Z$2,)/VLOOKUP($E1092,$D$6:$AN$1139,3,))*$F1092)</f>
        <v>0</v>
      </c>
      <c r="AA1092" s="186">
        <f>SUM(G1092:Z1092)</f>
        <v>71794397.000000015</v>
      </c>
      <c r="AB1092" s="180" t="str">
        <f>IF(ABS(F1092-AA1092)&lt;0.01,"ok","err")</f>
        <v>ok</v>
      </c>
    </row>
    <row r="1093" spans="1:28" s="178" customFormat="1">
      <c r="A1093" s="61"/>
      <c r="B1093" s="61"/>
      <c r="C1093" s="61"/>
      <c r="D1093" s="61"/>
      <c r="E1093" s="61"/>
      <c r="F1093" s="61"/>
      <c r="G1093" s="84"/>
      <c r="H1093" s="84"/>
      <c r="I1093" s="84"/>
      <c r="J1093" s="84"/>
      <c r="K1093" s="84"/>
      <c r="L1093" s="84"/>
      <c r="M1093" s="84"/>
      <c r="N1093" s="84"/>
      <c r="O1093" s="84"/>
      <c r="P1093" s="84"/>
      <c r="Q1093" s="84"/>
      <c r="R1093" s="84"/>
      <c r="S1093" s="84"/>
      <c r="T1093" s="84"/>
      <c r="U1093" s="84"/>
      <c r="V1093" s="84"/>
      <c r="W1093" s="185"/>
      <c r="X1093" s="185"/>
      <c r="Y1093" s="185"/>
      <c r="Z1093" s="185"/>
      <c r="AA1093" s="185"/>
      <c r="AB1093" s="180"/>
    </row>
    <row r="1094" spans="1:28" s="178" customFormat="1">
      <c r="A1094" s="61" t="s">
        <v>867</v>
      </c>
      <c r="B1094" s="61"/>
      <c r="C1094" s="61"/>
      <c r="D1094" s="61"/>
      <c r="E1094" s="61"/>
      <c r="F1094" s="61"/>
      <c r="G1094" s="84"/>
      <c r="H1094" s="84"/>
      <c r="I1094" s="84"/>
      <c r="J1094" s="84"/>
      <c r="K1094" s="84"/>
      <c r="L1094" s="84"/>
      <c r="M1094" s="84"/>
      <c r="N1094" s="84"/>
      <c r="O1094" s="84"/>
      <c r="P1094" s="84"/>
      <c r="Q1094" s="84"/>
      <c r="R1094" s="84"/>
      <c r="S1094" s="84"/>
      <c r="T1094" s="84"/>
      <c r="U1094" s="84"/>
      <c r="V1094" s="84"/>
      <c r="W1094" s="185"/>
      <c r="X1094" s="185"/>
      <c r="Y1094" s="185"/>
      <c r="Z1094" s="185"/>
      <c r="AA1094" s="185"/>
      <c r="AB1094" s="180"/>
    </row>
    <row r="1095" spans="1:28" s="178" customFormat="1">
      <c r="A1095" s="61" t="s">
        <v>862</v>
      </c>
      <c r="B1095" s="61"/>
      <c r="C1095" s="61"/>
      <c r="D1095" s="61"/>
      <c r="E1095" s="61" t="s">
        <v>952</v>
      </c>
      <c r="F1095" s="77">
        <v>34956798</v>
      </c>
      <c r="G1095" s="77">
        <f>IF(VLOOKUP($E1095,$D$6:$AN$1139,3,)=0,0,(VLOOKUP($E1095,$D$6:$AN$1139,G$2,)/VLOOKUP($E1095,$D$6:$AN$1139,3,))*$F1095)</f>
        <v>12479278.390126245</v>
      </c>
      <c r="H1095" s="77">
        <f>IF(VLOOKUP($E1095,$D$6:$AN$1139,3,)=0,0,(VLOOKUP($E1095,$D$6:$AN$1139,H$2,)/VLOOKUP($E1095,$D$6:$AN$1139,3,))*$F1095)</f>
        <v>4050071.1344515821</v>
      </c>
      <c r="I1095" s="77">
        <f>IF(VLOOKUP($E1095,$D$6:$AN$1139,3,)=0,0,(VLOOKUP($E1095,$D$6:$AN$1139,I$2,)/VLOOKUP($E1095,$D$6:$AN$1139,3,))*$F1095)</f>
        <v>0</v>
      </c>
      <c r="J1095" s="77">
        <f>IF(VLOOKUP($E1095,$D$6:$AN$1139,3,)=0,0,(VLOOKUP($E1095,$D$6:$AN$1139,J$2,)/VLOOKUP($E1095,$D$6:$AN$1139,3,))*$F1095)</f>
        <v>466428.09664301295</v>
      </c>
      <c r="K1095" s="77">
        <f>IF(VLOOKUP($E1095,$D$6:$AN$1139,3,)=0,0,(VLOOKUP($E1095,$D$6:$AN$1139,K$2,)/VLOOKUP($E1095,$D$6:$AN$1139,3,))*$F1095)</f>
        <v>5749461.5578830065</v>
      </c>
      <c r="L1095" s="77">
        <f>IF(VLOOKUP($E1095,$D$6:$AN$1139,3,)=0,0,(VLOOKUP($E1095,$D$6:$AN$1139,L$2,)/VLOOKUP($E1095,$D$6:$AN$1139,3,))*$F1095)</f>
        <v>0</v>
      </c>
      <c r="M1095" s="77">
        <f>IF(VLOOKUP($E1095,$D$6:$AN$1139,3,)=0,0,(VLOOKUP($E1095,$D$6:$AN$1139,M$2,)/VLOOKUP($E1095,$D$6:$AN$1139,3,))*$F1095)</f>
        <v>0</v>
      </c>
      <c r="N1095" s="77">
        <f>IF(VLOOKUP($E1095,$D$6:$AN$1139,3,)=0,0,(VLOOKUP($E1095,$D$6:$AN$1139,N$2,)/VLOOKUP($E1095,$D$6:$AN$1139,3,))*$F1095)</f>
        <v>5848213.1896279948</v>
      </c>
      <c r="O1095" s="77">
        <f>IF(VLOOKUP($E1095,$D$6:$AN$1139,3,)=0,0,(VLOOKUP($E1095,$D$6:$AN$1139,O$2,)/VLOOKUP($E1095,$D$6:$AN$1139,3,))*$F1095)</f>
        <v>3042744.0662933183</v>
      </c>
      <c r="P1095" s="77">
        <f>IF(VLOOKUP($E1095,$D$6:$AN$1139,3,)=0,0,(VLOOKUP($E1095,$D$6:$AN$1139,P$2,)/VLOOKUP($E1095,$D$6:$AN$1139,3,))*$F1095)</f>
        <v>2461996.3390433211</v>
      </c>
      <c r="Q1095" s="77">
        <f>IF(VLOOKUP($E1095,$D$6:$AN$1139,3,)=0,0,(VLOOKUP($E1095,$D$6:$AN$1139,Q$2,)/VLOOKUP($E1095,$D$6:$AN$1139,3,))*$F1095)</f>
        <v>314509.06717767869</v>
      </c>
      <c r="R1095" s="77">
        <f>IF(VLOOKUP($E1095,$D$6:$AN$1139,3,)=0,0,(VLOOKUP($E1095,$D$6:$AN$1139,R$2,)/VLOOKUP($E1095,$D$6:$AN$1139,3,))*$F1095)</f>
        <v>164796.03136348736</v>
      </c>
      <c r="S1095" s="77">
        <f>IF(VLOOKUP($E1095,$D$6:$AN$1139,3,)=0,0,(VLOOKUP($E1095,$D$6:$AN$1139,S$2,)/VLOOKUP($E1095,$D$6:$AN$1139,3,))*$F1095)</f>
        <v>360154.53591278195</v>
      </c>
      <c r="T1095" s="77">
        <f>IF(VLOOKUP($E1095,$D$6:$AN$1139,3,)=0,0,(VLOOKUP($E1095,$D$6:$AN$1139,T$2,)/VLOOKUP($E1095,$D$6:$AN$1139,3,))*$F1095)</f>
        <v>10068.532496001057</v>
      </c>
      <c r="U1095" s="77">
        <f>IF(VLOOKUP($E1095,$D$6:$AN$1139,3,)=0,0,(VLOOKUP($E1095,$D$6:$AN$1139,U$2,)/VLOOKUP($E1095,$D$6:$AN$1139,3,))*$F1095)</f>
        <v>9077.0589815681269</v>
      </c>
      <c r="V1095" s="77">
        <f>IF(VLOOKUP($E1095,$D$6:$AN$1139,3,)=0,0,(VLOOKUP($E1095,$D$6:$AN$1139,V$2,)/VLOOKUP($E1095,$D$6:$AN$1139,3,))*$F1095)</f>
        <v>0</v>
      </c>
      <c r="W1095" s="182">
        <f>IF(VLOOKUP($E1095,$D$6:$AN$1139,3,)=0,0,(VLOOKUP($E1095,$D$6:$AN$1139,W$2,)/VLOOKUP($E1095,$D$6:$AN$1139,3,))*$F1095)</f>
        <v>0</v>
      </c>
      <c r="X1095" s="179">
        <f>IF(VLOOKUP($E1095,$D$6:$AN$1139,3,)=0,0,(VLOOKUP($E1095,$D$6:$AN$1139,X$2,)/VLOOKUP($E1095,$D$6:$AN$1139,3,))*$F1095)</f>
        <v>0</v>
      </c>
      <c r="Y1095" s="179">
        <f>IF(VLOOKUP($E1095,$D$6:$AN$1139,3,)=0,0,(VLOOKUP($E1095,$D$6:$AN$1139,Y$2,)/VLOOKUP($E1095,$D$6:$AN$1139,3,))*$F1095)</f>
        <v>0</v>
      </c>
      <c r="Z1095" s="179">
        <f>IF(VLOOKUP($E1095,$D$6:$AN$1139,3,)=0,0,(VLOOKUP($E1095,$D$6:$AN$1139,Z$2,)/VLOOKUP($E1095,$D$6:$AN$1139,3,))*$F1095)</f>
        <v>0</v>
      </c>
      <c r="AA1095" s="186">
        <f>SUM(G1095:Z1095)</f>
        <v>34956797.999999985</v>
      </c>
      <c r="AB1095" s="180" t="str">
        <f>IF(ABS(F1095-AA1095)&lt;0.01,"ok","err")</f>
        <v>ok</v>
      </c>
    </row>
    <row r="1096" spans="1:28" s="178" customFormat="1">
      <c r="A1096" s="61" t="s">
        <v>863</v>
      </c>
      <c r="B1096" s="61"/>
      <c r="C1096" s="61"/>
      <c r="D1096" s="61"/>
      <c r="E1096" s="61" t="s">
        <v>1126</v>
      </c>
      <c r="F1096" s="80">
        <f>-F1095</f>
        <v>-34956798</v>
      </c>
      <c r="G1096" s="80">
        <f>IF(VLOOKUP($E1096,$D$6:$AN$1139,3,)=0,0,(VLOOKUP($E1096,$D$6:$AN$1139,G$2,)/VLOOKUP($E1096,$D$6:$AN$1139,3,))*$F1096)</f>
        <v>-15582571.450506004</v>
      </c>
      <c r="H1096" s="80">
        <f>IF(VLOOKUP($E1096,$D$6:$AN$1139,3,)=0,0,(VLOOKUP($E1096,$D$6:$AN$1139,H$2,)/VLOOKUP($E1096,$D$6:$AN$1139,3,))*$F1096)</f>
        <v>-3889708.2174565177</v>
      </c>
      <c r="I1096" s="80">
        <f>IF(VLOOKUP($E1096,$D$6:$AN$1139,3,)=0,0,(VLOOKUP($E1096,$D$6:$AN$1139,I$2,)/VLOOKUP($E1096,$D$6:$AN$1139,3,))*$F1096)</f>
        <v>0</v>
      </c>
      <c r="J1096" s="80">
        <f>IF(VLOOKUP($E1096,$D$6:$AN$1139,3,)=0,0,(VLOOKUP($E1096,$D$6:$AN$1139,J$2,)/VLOOKUP($E1096,$D$6:$AN$1139,3,))*$F1096)</f>
        <v>-408967.51352887542</v>
      </c>
      <c r="K1096" s="80">
        <f>IF(VLOOKUP($E1096,$D$6:$AN$1139,3,)=0,0,(VLOOKUP($E1096,$D$6:$AN$1139,K$2,)/VLOOKUP($E1096,$D$6:$AN$1139,3,))*$F1096)</f>
        <v>-5123528.6702050995</v>
      </c>
      <c r="L1096" s="80">
        <f>IF(VLOOKUP($E1096,$D$6:$AN$1139,3,)=0,0,(VLOOKUP($E1096,$D$6:$AN$1139,L$2,)/VLOOKUP($E1096,$D$6:$AN$1139,3,))*$F1096)</f>
        <v>0</v>
      </c>
      <c r="M1096" s="80">
        <f>IF(VLOOKUP($E1096,$D$6:$AN$1139,3,)=0,0,(VLOOKUP($E1096,$D$6:$AN$1139,M$2,)/VLOOKUP($E1096,$D$6:$AN$1139,3,))*$F1096)</f>
        <v>0</v>
      </c>
      <c r="N1096" s="80">
        <f>IF(VLOOKUP($E1096,$D$6:$AN$1139,3,)=0,0,(VLOOKUP($E1096,$D$6:$AN$1139,N$2,)/VLOOKUP($E1096,$D$6:$AN$1139,3,))*$F1096)</f>
        <v>-4718165.5495277708</v>
      </c>
      <c r="O1096" s="80">
        <f>IF(VLOOKUP($E1096,$D$6:$AN$1139,3,)=0,0,(VLOOKUP($E1096,$D$6:$AN$1139,O$2,)/VLOOKUP($E1096,$D$6:$AN$1139,3,))*$F1096)</f>
        <v>-2587993.8001897526</v>
      </c>
      <c r="P1096" s="80">
        <f>IF(VLOOKUP($E1096,$D$6:$AN$1139,3,)=0,0,(VLOOKUP($E1096,$D$6:$AN$1139,P$2,)/VLOOKUP($E1096,$D$6:$AN$1139,3,))*$F1096)</f>
        <v>-1829387.9294008156</v>
      </c>
      <c r="Q1096" s="80">
        <f>IF(VLOOKUP($E1096,$D$6:$AN$1139,3,)=0,0,(VLOOKUP($E1096,$D$6:$AN$1139,Q$2,)/VLOOKUP($E1096,$D$6:$AN$1139,3,))*$F1096)</f>
        <v>-272990.23585956247</v>
      </c>
      <c r="R1096" s="80">
        <f>IF(VLOOKUP($E1096,$D$6:$AN$1139,3,)=0,0,(VLOOKUP($E1096,$D$6:$AN$1139,R$2,)/VLOOKUP($E1096,$D$6:$AN$1139,3,))*$F1096)</f>
        <v>-164984.12134774396</v>
      </c>
      <c r="S1096" s="80">
        <f>IF(VLOOKUP($E1096,$D$6:$AN$1139,3,)=0,0,(VLOOKUP($E1096,$D$6:$AN$1139,S$2,)/VLOOKUP($E1096,$D$6:$AN$1139,3,))*$F1096)</f>
        <v>-360794.62217729801</v>
      </c>
      <c r="T1096" s="80">
        <f>IF(VLOOKUP($E1096,$D$6:$AN$1139,3,)=0,0,(VLOOKUP($E1096,$D$6:$AN$1139,T$2,)/VLOOKUP($E1096,$D$6:$AN$1139,3,))*$F1096)</f>
        <v>-8955.3934015411851</v>
      </c>
      <c r="U1096" s="80">
        <f>IF(VLOOKUP($E1096,$D$6:$AN$1139,3,)=0,0,(VLOOKUP($E1096,$D$6:$AN$1139,U$2,)/VLOOKUP($E1096,$D$6:$AN$1139,3,))*$F1096)</f>
        <v>-8750.4963990225333</v>
      </c>
      <c r="V1096" s="80">
        <f>IF(VLOOKUP($E1096,$D$6:$AN$1139,3,)=0,0,(VLOOKUP($E1096,$D$6:$AN$1139,V$2,)/VLOOKUP($E1096,$D$6:$AN$1139,3,))*$F1096)</f>
        <v>0</v>
      </c>
      <c r="W1096" s="179">
        <f>IF(VLOOKUP($E1096,$D$6:$AN$1139,3,)=0,0,(VLOOKUP($E1096,$D$6:$AN$1139,W$2,)/VLOOKUP($E1096,$D$6:$AN$1139,3,))*$F1096)</f>
        <v>0</v>
      </c>
      <c r="X1096" s="179">
        <f>IF(VLOOKUP($E1096,$D$6:$AN$1139,3,)=0,0,(VLOOKUP($E1096,$D$6:$AN$1139,X$2,)/VLOOKUP($E1096,$D$6:$AN$1139,3,))*$F1096)</f>
        <v>0</v>
      </c>
      <c r="Y1096" s="179">
        <f>IF(VLOOKUP($E1096,$D$6:$AN$1139,3,)=0,0,(VLOOKUP($E1096,$D$6:$AN$1139,Y$2,)/VLOOKUP($E1096,$D$6:$AN$1139,3,))*$F1096)</f>
        <v>0</v>
      </c>
      <c r="Z1096" s="179">
        <f>IF(VLOOKUP($E1096,$D$6:$AN$1139,3,)=0,0,(VLOOKUP($E1096,$D$6:$AN$1139,Z$2,)/VLOOKUP($E1096,$D$6:$AN$1139,3,))*$F1096)</f>
        <v>0</v>
      </c>
      <c r="AA1096" s="179">
        <f>SUM(G1096:Z1096)</f>
        <v>-34956798</v>
      </c>
      <c r="AB1096" s="180" t="str">
        <f>IF(ABS(F1096-AA1096)&lt;0.01,"ok","err")</f>
        <v>ok</v>
      </c>
    </row>
    <row r="1097" spans="1:28" s="178" customFormat="1">
      <c r="A1097" s="61" t="s">
        <v>864</v>
      </c>
      <c r="B1097" s="61"/>
      <c r="C1097" s="61"/>
      <c r="D1097" s="61"/>
      <c r="E1097" s="61"/>
      <c r="F1097" s="80">
        <f>F1095+F1096</f>
        <v>0</v>
      </c>
      <c r="G1097" s="80">
        <f t="shared" ref="G1097:W1097" si="269">G1095+G1096</f>
        <v>-3103293.0603797585</v>
      </c>
      <c r="H1097" s="80">
        <f t="shared" si="269"/>
        <v>160362.91699506436</v>
      </c>
      <c r="I1097" s="80">
        <f t="shared" si="269"/>
        <v>0</v>
      </c>
      <c r="J1097" s="80">
        <f t="shared" si="269"/>
        <v>57460.583114137524</v>
      </c>
      <c r="K1097" s="80">
        <f t="shared" si="269"/>
        <v>625932.88767790701</v>
      </c>
      <c r="L1097" s="80">
        <f t="shared" si="269"/>
        <v>0</v>
      </c>
      <c r="M1097" s="80">
        <f t="shared" si="269"/>
        <v>0</v>
      </c>
      <c r="N1097" s="80">
        <f t="shared" si="269"/>
        <v>1130047.6401002239</v>
      </c>
      <c r="O1097" s="80">
        <f>O1095+O1096</f>
        <v>454750.26610356569</v>
      </c>
      <c r="P1097" s="80">
        <f t="shared" si="269"/>
        <v>632608.40964250546</v>
      </c>
      <c r="Q1097" s="80">
        <f t="shared" si="269"/>
        <v>41518.831318116223</v>
      </c>
      <c r="R1097" s="80">
        <f t="shared" si="269"/>
        <v>-188.08998425659956</v>
      </c>
      <c r="S1097" s="80">
        <f t="shared" si="269"/>
        <v>-640.08626451605232</v>
      </c>
      <c r="T1097" s="80">
        <f t="shared" si="269"/>
        <v>1113.1390944598716</v>
      </c>
      <c r="U1097" s="80">
        <f t="shared" si="269"/>
        <v>326.56258254559361</v>
      </c>
      <c r="V1097" s="80">
        <f t="shared" si="269"/>
        <v>0</v>
      </c>
      <c r="W1097" s="179">
        <f t="shared" si="269"/>
        <v>0</v>
      </c>
      <c r="X1097" s="179">
        <f>X1095+X1096</f>
        <v>0</v>
      </c>
      <c r="Y1097" s="179">
        <f>Y1095+Y1096</f>
        <v>0</v>
      </c>
      <c r="Z1097" s="179">
        <f>Z1095+Z1096</f>
        <v>0</v>
      </c>
      <c r="AA1097" s="179"/>
      <c r="AB1097" s="180"/>
    </row>
    <row r="1098" spans="1:28" s="178" customFormat="1">
      <c r="A1098" s="61"/>
      <c r="B1098" s="61"/>
      <c r="C1098" s="61"/>
      <c r="D1098" s="61"/>
      <c r="E1098" s="61"/>
      <c r="F1098" s="111"/>
      <c r="G1098" s="84"/>
      <c r="H1098" s="84"/>
      <c r="I1098" s="84"/>
      <c r="J1098" s="84"/>
      <c r="K1098" s="84"/>
      <c r="L1098" s="84"/>
      <c r="M1098" s="84"/>
      <c r="N1098" s="84"/>
      <c r="O1098" s="84"/>
      <c r="P1098" s="84"/>
      <c r="Q1098" s="84"/>
      <c r="R1098" s="84"/>
      <c r="S1098" s="84"/>
      <c r="T1098" s="84"/>
      <c r="U1098" s="84"/>
      <c r="V1098" s="84"/>
      <c r="W1098" s="185"/>
      <c r="X1098" s="185"/>
      <c r="Y1098" s="185"/>
      <c r="Z1098" s="185"/>
      <c r="AA1098" s="185"/>
      <c r="AB1098" s="180"/>
    </row>
    <row r="1099" spans="1:28" s="178" customFormat="1">
      <c r="A1099" s="61" t="s">
        <v>865</v>
      </c>
      <c r="B1099" s="61"/>
      <c r="C1099" s="61"/>
      <c r="D1099" s="61" t="s">
        <v>866</v>
      </c>
      <c r="E1099" s="61"/>
      <c r="F1099" s="77">
        <f>F1092-F1097</f>
        <v>71794397</v>
      </c>
      <c r="G1099" s="77">
        <f t="shared" ref="G1099:Z1099" si="270">G1092-G1097</f>
        <v>35106834.145535603</v>
      </c>
      <c r="H1099" s="77">
        <f t="shared" si="270"/>
        <v>7828333.758777</v>
      </c>
      <c r="I1099" s="77">
        <f t="shared" si="270"/>
        <v>0</v>
      </c>
      <c r="J1099" s="77">
        <f t="shared" si="270"/>
        <v>782478.36170554964</v>
      </c>
      <c r="K1099" s="77">
        <f t="shared" si="270"/>
        <v>9896788.6553417668</v>
      </c>
      <c r="L1099" s="77">
        <f t="shared" si="270"/>
        <v>0</v>
      </c>
      <c r="M1099" s="77">
        <f t="shared" si="270"/>
        <v>0</v>
      </c>
      <c r="N1099" s="77">
        <f t="shared" si="270"/>
        <v>8560137.6730546001</v>
      </c>
      <c r="O1099" s="77">
        <f>O1092-O1097</f>
        <v>4860480.6747955913</v>
      </c>
      <c r="P1099" s="77">
        <f t="shared" si="270"/>
        <v>3124595.0753680533</v>
      </c>
      <c r="Q1099" s="77">
        <f t="shared" si="270"/>
        <v>519149.49335009459</v>
      </c>
      <c r="R1099" s="77">
        <f t="shared" si="270"/>
        <v>339033.06962844788</v>
      </c>
      <c r="S1099" s="77">
        <f t="shared" si="270"/>
        <v>741641.37419889541</v>
      </c>
      <c r="T1099" s="77">
        <f t="shared" si="270"/>
        <v>17279.47996525573</v>
      </c>
      <c r="U1099" s="77">
        <f t="shared" si="270"/>
        <v>17645.238279149296</v>
      </c>
      <c r="V1099" s="77">
        <f t="shared" si="270"/>
        <v>0</v>
      </c>
      <c r="W1099" s="182">
        <f t="shared" si="270"/>
        <v>0</v>
      </c>
      <c r="X1099" s="179">
        <f t="shared" si="270"/>
        <v>0</v>
      </c>
      <c r="Y1099" s="179">
        <f t="shared" si="270"/>
        <v>0</v>
      </c>
      <c r="Z1099" s="179">
        <f t="shared" si="270"/>
        <v>0</v>
      </c>
      <c r="AA1099" s="186">
        <f>SUM(G1099:Z1099)</f>
        <v>71794397</v>
      </c>
      <c r="AB1099" s="180" t="str">
        <f>IF(ABS(F1099-AA1099)&lt;0.01,"ok","err")</f>
        <v>ok</v>
      </c>
    </row>
    <row r="1100" spans="1:28" s="178" customFormat="1">
      <c r="A1100" s="61"/>
      <c r="B1100" s="61"/>
      <c r="C1100" s="61"/>
      <c r="D1100" s="61"/>
      <c r="E1100" s="61"/>
      <c r="F1100" s="111"/>
      <c r="G1100" s="84"/>
      <c r="H1100" s="84"/>
      <c r="I1100" s="84"/>
      <c r="J1100" s="84"/>
      <c r="K1100" s="84"/>
      <c r="L1100" s="84"/>
      <c r="M1100" s="84"/>
      <c r="N1100" s="84"/>
      <c r="O1100" s="84"/>
      <c r="P1100" s="84"/>
      <c r="Q1100" s="84"/>
      <c r="R1100" s="84"/>
      <c r="S1100" s="84"/>
      <c r="T1100" s="84"/>
      <c r="U1100" s="84"/>
      <c r="V1100" s="84"/>
      <c r="W1100" s="185"/>
      <c r="X1100" s="185"/>
      <c r="Y1100" s="185"/>
      <c r="Z1100" s="185"/>
      <c r="AA1100" s="185"/>
      <c r="AB1100" s="180"/>
    </row>
    <row r="1101" spans="1:28" s="178" customFormat="1">
      <c r="A1101" s="61"/>
      <c r="B1101" s="61"/>
      <c r="C1101" s="61"/>
      <c r="D1101" s="61"/>
      <c r="E1101" s="61"/>
      <c r="F1101" s="111"/>
      <c r="G1101" s="84"/>
      <c r="H1101" s="84"/>
      <c r="I1101" s="84"/>
      <c r="J1101" s="84"/>
      <c r="K1101" s="84"/>
      <c r="L1101" s="84"/>
      <c r="M1101" s="84"/>
      <c r="N1101" s="84"/>
      <c r="O1101" s="84"/>
      <c r="P1101" s="84"/>
      <c r="Q1101" s="84"/>
      <c r="R1101" s="84"/>
      <c r="S1101" s="84"/>
      <c r="T1101" s="84"/>
      <c r="U1101" s="84"/>
      <c r="V1101" s="84"/>
      <c r="W1101" s="185"/>
      <c r="X1101" s="185"/>
      <c r="Y1101" s="185"/>
      <c r="Z1101" s="185"/>
      <c r="AA1101" s="185"/>
      <c r="AB1101" s="180"/>
    </row>
    <row r="1102" spans="1:28" s="172" customFormat="1" ht="15">
      <c r="A1102" s="66" t="s">
        <v>703</v>
      </c>
      <c r="B1102" s="61"/>
      <c r="C1102" s="61"/>
      <c r="D1102" s="61"/>
      <c r="E1102" s="61"/>
      <c r="F1102" s="111"/>
      <c r="G1102" s="84"/>
      <c r="H1102" s="84"/>
      <c r="I1102" s="84"/>
      <c r="J1102" s="84"/>
      <c r="K1102" s="84"/>
      <c r="L1102" s="84"/>
      <c r="M1102" s="84"/>
      <c r="N1102" s="84"/>
      <c r="O1102" s="84"/>
      <c r="P1102" s="84"/>
      <c r="Q1102" s="84"/>
      <c r="R1102" s="84"/>
      <c r="S1102" s="84"/>
      <c r="T1102" s="84"/>
      <c r="U1102" s="84"/>
      <c r="V1102" s="84"/>
      <c r="W1102" s="84"/>
      <c r="X1102" s="175"/>
      <c r="Y1102" s="175"/>
      <c r="Z1102" s="175"/>
      <c r="AA1102" s="175"/>
      <c r="AB1102" s="171"/>
    </row>
    <row r="1103" spans="1:28" s="172" customFormat="1">
      <c r="A1103" s="61" t="s">
        <v>930</v>
      </c>
      <c r="B1103" s="61"/>
      <c r="C1103" s="61"/>
      <c r="D1103" s="61" t="s">
        <v>710</v>
      </c>
      <c r="E1103" s="61"/>
      <c r="F1103" s="80">
        <f t="shared" ref="F1103:Z1103" si="271">F10+F11</f>
        <v>1585675288.6598892</v>
      </c>
      <c r="G1103" s="80">
        <f t="shared" si="271"/>
        <v>791840234.62440777</v>
      </c>
      <c r="H1103" s="80">
        <f t="shared" si="271"/>
        <v>172048707.65823808</v>
      </c>
      <c r="I1103" s="80">
        <f t="shared" si="271"/>
        <v>0</v>
      </c>
      <c r="J1103" s="80">
        <f t="shared" si="271"/>
        <v>16977328.02332323</v>
      </c>
      <c r="K1103" s="80">
        <f t="shared" si="271"/>
        <v>215264072.03300551</v>
      </c>
      <c r="L1103" s="80">
        <f t="shared" si="271"/>
        <v>0</v>
      </c>
      <c r="M1103" s="80">
        <f t="shared" si="271"/>
        <v>0</v>
      </c>
      <c r="N1103" s="80">
        <f t="shared" si="271"/>
        <v>183068692.97162247</v>
      </c>
      <c r="O1103" s="80">
        <f t="shared" si="271"/>
        <v>104938369.69191766</v>
      </c>
      <c r="P1103" s="80">
        <f t="shared" si="271"/>
        <v>65655717.79309997</v>
      </c>
      <c r="Q1103" s="80">
        <f t="shared" si="271"/>
        <v>11245911.378236223</v>
      </c>
      <c r="R1103" s="80">
        <f t="shared" si="271"/>
        <v>7488993.6779474821</v>
      </c>
      <c r="S1103" s="80">
        <f t="shared" si="271"/>
        <v>16383539.000571145</v>
      </c>
      <c r="T1103" s="80">
        <f t="shared" si="271"/>
        <v>375733.77056589286</v>
      </c>
      <c r="U1103" s="80">
        <f t="shared" si="271"/>
        <v>387988.03695373127</v>
      </c>
      <c r="V1103" s="80">
        <f t="shared" si="271"/>
        <v>0</v>
      </c>
      <c r="W1103" s="80">
        <f t="shared" si="271"/>
        <v>0</v>
      </c>
      <c r="X1103" s="168">
        <f t="shared" si="271"/>
        <v>0</v>
      </c>
      <c r="Y1103" s="168">
        <f t="shared" si="271"/>
        <v>0</v>
      </c>
      <c r="Z1103" s="168">
        <f t="shared" si="271"/>
        <v>0</v>
      </c>
      <c r="AA1103" s="174">
        <f>SUM(G1103:Z1103)</f>
        <v>1585675288.6598892</v>
      </c>
      <c r="AB1103" s="171" t="str">
        <f>IF(ABS(F1103-AA1103)&lt;0.01,"ok","err")</f>
        <v>ok</v>
      </c>
    </row>
    <row r="1104" spans="1:28" s="172" customFormat="1">
      <c r="A1104" s="61" t="s">
        <v>711</v>
      </c>
      <c r="B1104" s="61"/>
      <c r="C1104" s="61"/>
      <c r="D1104" s="61" t="s">
        <v>712</v>
      </c>
      <c r="E1104" s="61"/>
      <c r="F1104" s="83">
        <f t="shared" ref="F1104:Z1104" si="272">F233-F185</f>
        <v>222470694.50755167</v>
      </c>
      <c r="G1104" s="83">
        <f t="shared" si="272"/>
        <v>122501514.90510574</v>
      </c>
      <c r="H1104" s="83">
        <f t="shared" si="272"/>
        <v>27988949.871775158</v>
      </c>
      <c r="I1104" s="83">
        <f t="shared" si="272"/>
        <v>0</v>
      </c>
      <c r="J1104" s="83">
        <f t="shared" si="272"/>
        <v>1885394.0753063764</v>
      </c>
      <c r="K1104" s="83">
        <f t="shared" si="272"/>
        <v>23599265.892047927</v>
      </c>
      <c r="L1104" s="83">
        <f t="shared" si="272"/>
        <v>0</v>
      </c>
      <c r="M1104" s="83">
        <f t="shared" si="272"/>
        <v>0</v>
      </c>
      <c r="N1104" s="83">
        <f t="shared" si="272"/>
        <v>20638019.578173369</v>
      </c>
      <c r="O1104" s="83">
        <f t="shared" si="272"/>
        <v>11625075.03142418</v>
      </c>
      <c r="P1104" s="83">
        <f t="shared" si="272"/>
        <v>8157520.0551199578</v>
      </c>
      <c r="Q1104" s="83">
        <f t="shared" si="272"/>
        <v>1183737.9452272598</v>
      </c>
      <c r="R1104" s="83">
        <f t="shared" si="272"/>
        <v>707858.78107880615</v>
      </c>
      <c r="S1104" s="83">
        <f t="shared" si="272"/>
        <v>4065727.7774355924</v>
      </c>
      <c r="T1104" s="83">
        <f t="shared" si="272"/>
        <v>47922.545376626018</v>
      </c>
      <c r="U1104" s="83">
        <f t="shared" si="272"/>
        <v>69708.049480507631</v>
      </c>
      <c r="V1104" s="83">
        <f t="shared" si="272"/>
        <v>0</v>
      </c>
      <c r="W1104" s="83">
        <f t="shared" si="272"/>
        <v>0</v>
      </c>
      <c r="X1104" s="176">
        <f t="shared" si="272"/>
        <v>0</v>
      </c>
      <c r="Y1104" s="176">
        <f t="shared" si="272"/>
        <v>0</v>
      </c>
      <c r="Z1104" s="176">
        <f t="shared" si="272"/>
        <v>0</v>
      </c>
      <c r="AA1104" s="174">
        <f>SUM(G1104:Z1104)</f>
        <v>222470694.50755155</v>
      </c>
      <c r="AB1104" s="171" t="str">
        <f>IF(ABS(F1104-AA1104)&lt;0.01,"ok","err")</f>
        <v>ok</v>
      </c>
    </row>
    <row r="1105" spans="1:29" s="172" customFormat="1">
      <c r="A1105" s="61" t="s">
        <v>868</v>
      </c>
      <c r="B1105" s="61"/>
      <c r="C1105" s="61"/>
      <c r="D1105" s="61"/>
      <c r="E1105" s="61"/>
      <c r="F1105" s="80">
        <v>966746905</v>
      </c>
      <c r="G1105" s="80">
        <f>'Billing Det'!$G$8</f>
        <v>385524714</v>
      </c>
      <c r="H1105" s="80">
        <f>'Billing Det'!$G$10</f>
        <v>41736639</v>
      </c>
      <c r="I1105" s="80">
        <f>'Billing Det'!$G$12</f>
        <v>96094513</v>
      </c>
      <c r="J1105" s="80">
        <f>'Billing Det'!$G$14</f>
        <v>11576751</v>
      </c>
      <c r="K1105" s="80">
        <f>'Billing Det'!$G$16</f>
        <v>156526511</v>
      </c>
      <c r="L1105" s="80">
        <v>0</v>
      </c>
      <c r="M1105" s="80">
        <v>0</v>
      </c>
      <c r="N1105" s="80">
        <f>'Billing Det'!$G$18+'Billing Det'!$G$20</f>
        <v>129384948</v>
      </c>
      <c r="O1105" s="80">
        <f>'Billing Det'!$G$22</f>
        <v>74042740</v>
      </c>
      <c r="P1105" s="80">
        <f>'Billing Det'!$G$24</f>
        <v>43858819</v>
      </c>
      <c r="Q1105" s="80">
        <f>'Billing Det'!$G$26</f>
        <v>6233053</v>
      </c>
      <c r="R1105" s="80">
        <f>'Billing Det'!$G$28</f>
        <v>3257226</v>
      </c>
      <c r="S1105" s="80">
        <f>'Billing Det'!$G$30</f>
        <v>18015579</v>
      </c>
      <c r="T1105" s="80">
        <f>'Billing Det'!$G$32</f>
        <v>222435</v>
      </c>
      <c r="U1105" s="80">
        <f>'Billing Det'!$G$34</f>
        <v>272977</v>
      </c>
      <c r="V1105" s="80">
        <v>0</v>
      </c>
      <c r="W1105" s="80">
        <v>0</v>
      </c>
      <c r="X1105" s="168">
        <v>0</v>
      </c>
      <c r="Y1105" s="168">
        <v>0</v>
      </c>
      <c r="Z1105" s="168">
        <v>0</v>
      </c>
      <c r="AA1105" s="168">
        <f>SUM(G1105:Z1105)</f>
        <v>966746905</v>
      </c>
      <c r="AB1105" s="171" t="str">
        <f>IF(ABS(F1105-AA1105)&lt;0.01,"ok","err")</f>
        <v>ok</v>
      </c>
    </row>
    <row r="1106" spans="1:29" s="172" customFormat="1">
      <c r="A1106" s="61"/>
      <c r="B1106" s="61"/>
      <c r="C1106" s="61"/>
      <c r="D1106" s="61"/>
      <c r="E1106" s="61"/>
      <c r="F1106" s="111"/>
      <c r="G1106" s="84"/>
      <c r="H1106" s="84"/>
      <c r="I1106" s="84"/>
      <c r="J1106" s="84"/>
      <c r="K1106" s="84"/>
      <c r="L1106" s="84"/>
      <c r="M1106" s="84"/>
      <c r="N1106" s="84"/>
      <c r="O1106" s="84"/>
      <c r="P1106" s="84"/>
      <c r="Q1106" s="84"/>
      <c r="R1106" s="84"/>
      <c r="S1106" s="84"/>
      <c r="T1106" s="84"/>
      <c r="U1106" s="84"/>
      <c r="V1106" s="84"/>
      <c r="W1106" s="84"/>
      <c r="X1106" s="175"/>
      <c r="Y1106" s="175"/>
      <c r="Z1106" s="175"/>
      <c r="AA1106" s="175"/>
      <c r="AB1106" s="171"/>
    </row>
    <row r="1107" spans="1:29" s="61" customFormat="1" ht="15">
      <c r="A1107" s="66" t="s">
        <v>901</v>
      </c>
      <c r="F1107" s="111"/>
      <c r="G1107" s="111"/>
      <c r="H1107" s="111"/>
      <c r="I1107" s="111"/>
      <c r="J1107" s="111"/>
      <c r="K1107" s="111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1"/>
      <c r="V1107" s="111"/>
      <c r="W1107" s="111"/>
      <c r="X1107" s="111"/>
      <c r="Y1107" s="111"/>
      <c r="Z1107" s="111"/>
      <c r="AA1107" s="329"/>
      <c r="AB1107" s="94"/>
    </row>
    <row r="1108" spans="1:29" s="61" customFormat="1">
      <c r="A1108" s="61" t="s">
        <v>902</v>
      </c>
      <c r="F1108" s="80">
        <f>SUM(G1108:Z1108)</f>
        <v>799607.4418604651</v>
      </c>
      <c r="G1108" s="111"/>
      <c r="H1108" s="111"/>
      <c r="I1108" s="111"/>
      <c r="J1108" s="111"/>
      <c r="K1108" s="80"/>
      <c r="L1108" s="111"/>
      <c r="M1108" s="80"/>
      <c r="N1108" s="80"/>
      <c r="O1108" s="80"/>
      <c r="P1108" s="80">
        <f>P1110/P1109</f>
        <v>799607.4418604651</v>
      </c>
      <c r="Q1108" s="111"/>
      <c r="R1108" s="111"/>
      <c r="S1108" s="111"/>
      <c r="T1108" s="111"/>
      <c r="U1108" s="111"/>
      <c r="V1108" s="111"/>
      <c r="W1108" s="111"/>
      <c r="X1108" s="111"/>
      <c r="Y1108" s="111"/>
      <c r="Z1108" s="111"/>
      <c r="AA1108" s="329"/>
      <c r="AB1108" s="94"/>
    </row>
    <row r="1109" spans="1:29" s="61" customFormat="1">
      <c r="A1109" s="61" t="s">
        <v>903</v>
      </c>
      <c r="F1109" s="80"/>
      <c r="G1109" s="111"/>
      <c r="H1109" s="111"/>
      <c r="I1109" s="111"/>
      <c r="J1109" s="111"/>
      <c r="K1109" s="343"/>
      <c r="L1109" s="111"/>
      <c r="M1109" s="343"/>
      <c r="N1109" s="343"/>
      <c r="O1109" s="343"/>
      <c r="P1109" s="343">
        <v>4.3</v>
      </c>
      <c r="Q1109" s="111"/>
      <c r="R1109" s="111"/>
      <c r="S1109" s="111"/>
      <c r="T1109" s="111"/>
      <c r="U1109" s="111"/>
      <c r="V1109" s="111"/>
      <c r="W1109" s="111"/>
      <c r="X1109" s="111"/>
      <c r="Y1109" s="111"/>
      <c r="Z1109" s="111"/>
      <c r="AA1109" s="329"/>
      <c r="AB1109" s="94"/>
    </row>
    <row r="1110" spans="1:29" s="61" customFormat="1">
      <c r="A1110" s="61" t="s">
        <v>904</v>
      </c>
      <c r="F1110" s="80">
        <f>SUM(G1110:Z1110)</f>
        <v>3438312</v>
      </c>
      <c r="G1110" s="111"/>
      <c r="H1110" s="111"/>
      <c r="I1110" s="111"/>
      <c r="J1110" s="111"/>
      <c r="K1110" s="80"/>
      <c r="L1110" s="111"/>
      <c r="M1110" s="80"/>
      <c r="N1110" s="80"/>
      <c r="O1110" s="80"/>
      <c r="P1110" s="80">
        <f>3438312</f>
        <v>3438312</v>
      </c>
      <c r="Q1110" s="111"/>
      <c r="R1110" s="111"/>
      <c r="S1110" s="111"/>
      <c r="T1110" s="111"/>
      <c r="U1110" s="111"/>
      <c r="V1110" s="111"/>
      <c r="W1110" s="111"/>
      <c r="X1110" s="111"/>
      <c r="Y1110" s="111"/>
      <c r="Z1110" s="111"/>
      <c r="AA1110" s="329"/>
      <c r="AB1110" s="94"/>
    </row>
    <row r="1111" spans="1:29">
      <c r="D1111" s="170"/>
      <c r="F1111" s="80"/>
      <c r="G1111" s="77"/>
      <c r="H1111" s="77"/>
      <c r="I1111" s="77"/>
      <c r="J1111" s="77"/>
      <c r="K1111" s="77"/>
      <c r="L1111" s="77"/>
      <c r="M1111" s="77"/>
      <c r="N1111" s="77"/>
      <c r="O1111" s="77"/>
      <c r="P1111" s="77"/>
      <c r="Q1111" s="77"/>
      <c r="R1111" s="77"/>
      <c r="S1111" s="77"/>
      <c r="T1111" s="77"/>
      <c r="U1111" s="77"/>
      <c r="V1111" s="77"/>
      <c r="W1111" s="77"/>
      <c r="X1111" s="77"/>
      <c r="Y1111" s="77"/>
      <c r="Z1111" s="77"/>
      <c r="AA1111" s="80"/>
      <c r="AB1111" s="94"/>
      <c r="AC1111" s="76"/>
    </row>
    <row r="1112" spans="1:29" ht="15">
      <c r="A1112" s="143"/>
      <c r="B1112" s="71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1"/>
      <c r="O1112" s="71"/>
      <c r="P1112" s="71"/>
      <c r="Q1112" s="71"/>
      <c r="R1112" s="71"/>
      <c r="S1112" s="71"/>
      <c r="T1112" s="71"/>
      <c r="U1112" s="71"/>
      <c r="V1112" s="71"/>
      <c r="W1112" s="71"/>
      <c r="X1112" s="70"/>
      <c r="Y1112" s="70"/>
      <c r="Z1112" s="70"/>
      <c r="AA1112" s="70"/>
      <c r="AB1112" s="70"/>
    </row>
    <row r="1113" spans="1:29" ht="15">
      <c r="A1113" s="143"/>
      <c r="B1113" s="71"/>
      <c r="C1113" s="71"/>
      <c r="D1113" s="71"/>
      <c r="E1113" s="71"/>
      <c r="F1113" s="71"/>
      <c r="G1113" s="71"/>
      <c r="H1113" s="71"/>
      <c r="I1113" s="71"/>
      <c r="J1113" s="71"/>
      <c r="K1113" s="71"/>
      <c r="L1113" s="71"/>
      <c r="M1113" s="71"/>
      <c r="N1113" s="71"/>
      <c r="O1113" s="71"/>
      <c r="P1113" s="71"/>
      <c r="Q1113" s="71"/>
      <c r="R1113" s="71"/>
      <c r="S1113" s="71"/>
      <c r="T1113" s="71"/>
      <c r="U1113" s="71"/>
      <c r="V1113" s="71"/>
      <c r="W1113" s="71"/>
      <c r="X1113" s="70"/>
      <c r="Y1113" s="70"/>
      <c r="Z1113" s="70"/>
      <c r="AA1113" s="70"/>
      <c r="AB1113" s="70"/>
    </row>
    <row r="1114" spans="1:29" ht="15">
      <c r="A1114" s="143"/>
      <c r="B1114" s="71"/>
      <c r="C1114" s="71"/>
      <c r="D1114" s="71"/>
      <c r="E1114" s="71"/>
      <c r="F1114" s="71"/>
      <c r="G1114" s="71"/>
      <c r="H1114" s="71"/>
      <c r="I1114" s="71"/>
      <c r="J1114" s="71"/>
      <c r="K1114" s="71"/>
      <c r="L1114" s="71"/>
      <c r="M1114" s="71"/>
      <c r="N1114" s="71"/>
      <c r="O1114" s="71"/>
      <c r="P1114" s="71"/>
      <c r="Q1114" s="71"/>
      <c r="R1114" s="71"/>
      <c r="S1114" s="71"/>
      <c r="T1114" s="71"/>
      <c r="U1114" s="71"/>
      <c r="V1114" s="71"/>
      <c r="W1114" s="71"/>
      <c r="X1114" s="70"/>
      <c r="Y1114" s="70"/>
      <c r="Z1114" s="70"/>
      <c r="AA1114" s="70"/>
      <c r="AB1114" s="70"/>
    </row>
    <row r="1115" spans="1:29">
      <c r="A1115" s="71"/>
      <c r="B1115" s="71"/>
      <c r="C1115" s="71"/>
      <c r="D1115" s="71"/>
      <c r="E1115" s="71"/>
      <c r="F1115" s="157"/>
      <c r="G1115" s="157"/>
      <c r="H1115" s="157"/>
      <c r="I1115" s="157"/>
      <c r="J1115" s="157"/>
      <c r="K1115" s="157"/>
      <c r="L1115" s="157"/>
      <c r="M1115" s="157"/>
      <c r="N1115" s="157"/>
      <c r="O1115" s="157"/>
      <c r="P1115" s="157"/>
      <c r="Q1115" s="157"/>
      <c r="R1115" s="157"/>
      <c r="S1115" s="157"/>
      <c r="T1115" s="157"/>
      <c r="U1115" s="157"/>
      <c r="V1115" s="157"/>
      <c r="W1115" s="157"/>
      <c r="X1115" s="356"/>
      <c r="Y1115" s="356"/>
      <c r="Z1115" s="356"/>
      <c r="AA1115" s="356"/>
      <c r="AB1115" s="295"/>
    </row>
    <row r="1116" spans="1:29">
      <c r="A1116" s="71"/>
      <c r="B1116" s="71"/>
      <c r="C1116" s="71"/>
      <c r="D1116" s="71"/>
      <c r="E1116" s="71"/>
      <c r="F1116" s="157"/>
      <c r="G1116" s="157"/>
      <c r="H1116" s="157"/>
      <c r="I1116" s="157"/>
      <c r="J1116" s="157"/>
      <c r="K1116" s="157"/>
      <c r="L1116" s="157"/>
      <c r="M1116" s="157"/>
      <c r="N1116" s="157"/>
      <c r="O1116" s="157"/>
      <c r="P1116" s="157"/>
      <c r="Q1116" s="157"/>
      <c r="R1116" s="157"/>
      <c r="S1116" s="157"/>
      <c r="T1116" s="157"/>
      <c r="U1116" s="157"/>
      <c r="V1116" s="157"/>
      <c r="W1116" s="157"/>
      <c r="X1116" s="356"/>
      <c r="Y1116" s="356"/>
      <c r="Z1116" s="356"/>
      <c r="AA1116" s="356"/>
      <c r="AB1116" s="295"/>
    </row>
    <row r="1117" spans="1:29">
      <c r="A1117" s="71"/>
      <c r="B1117" s="71"/>
      <c r="C1117" s="71"/>
      <c r="D1117" s="71"/>
      <c r="E1117" s="71"/>
      <c r="F1117" s="157"/>
      <c r="G1117" s="157"/>
      <c r="H1117" s="157"/>
      <c r="I1117" s="157"/>
      <c r="J1117" s="157"/>
      <c r="K1117" s="157"/>
      <c r="L1117" s="157"/>
      <c r="M1117" s="157"/>
      <c r="N1117" s="157"/>
      <c r="O1117" s="157"/>
      <c r="P1117" s="157"/>
      <c r="Q1117" s="157"/>
      <c r="R1117" s="157"/>
      <c r="S1117" s="157"/>
      <c r="T1117" s="157"/>
      <c r="U1117" s="157"/>
      <c r="V1117" s="157"/>
      <c r="W1117" s="157"/>
      <c r="X1117" s="356"/>
      <c r="Y1117" s="356"/>
      <c r="Z1117" s="356"/>
      <c r="AA1117" s="356"/>
      <c r="AB1117" s="295"/>
    </row>
    <row r="1118" spans="1:29">
      <c r="A1118" s="71"/>
      <c r="B1118" s="71"/>
      <c r="C1118" s="71"/>
      <c r="D1118" s="71"/>
      <c r="E1118" s="71"/>
      <c r="F1118" s="157"/>
      <c r="G1118" s="157"/>
      <c r="H1118" s="157"/>
      <c r="I1118" s="157"/>
      <c r="J1118" s="157"/>
      <c r="K1118" s="157"/>
      <c r="L1118" s="157"/>
      <c r="M1118" s="157"/>
      <c r="N1118" s="157"/>
      <c r="O1118" s="157"/>
      <c r="P1118" s="157"/>
      <c r="Q1118" s="157"/>
      <c r="R1118" s="157"/>
      <c r="S1118" s="157"/>
      <c r="T1118" s="157"/>
      <c r="U1118" s="157"/>
      <c r="V1118" s="157"/>
      <c r="W1118" s="157"/>
      <c r="X1118" s="356"/>
      <c r="Y1118" s="356"/>
      <c r="Z1118" s="356"/>
      <c r="AA1118" s="356"/>
      <c r="AB1118" s="295"/>
    </row>
    <row r="1119" spans="1:29">
      <c r="A1119" s="71"/>
      <c r="B1119" s="71"/>
      <c r="C1119" s="71"/>
      <c r="D1119" s="71"/>
      <c r="E1119" s="71"/>
      <c r="F1119" s="157"/>
      <c r="G1119" s="157"/>
      <c r="H1119" s="157"/>
      <c r="I1119" s="157"/>
      <c r="J1119" s="157"/>
      <c r="K1119" s="157"/>
      <c r="L1119" s="157"/>
      <c r="M1119" s="157"/>
      <c r="N1119" s="157"/>
      <c r="O1119" s="157"/>
      <c r="P1119" s="157"/>
      <c r="Q1119" s="157"/>
      <c r="R1119" s="157"/>
      <c r="S1119" s="157"/>
      <c r="T1119" s="157"/>
      <c r="U1119" s="157"/>
      <c r="V1119" s="157"/>
      <c r="W1119" s="157"/>
      <c r="X1119" s="356"/>
      <c r="Y1119" s="356"/>
      <c r="Z1119" s="356"/>
      <c r="AA1119" s="356"/>
      <c r="AB1119" s="295"/>
    </row>
    <row r="1120" spans="1:29">
      <c r="A1120" s="71"/>
      <c r="B1120" s="71"/>
      <c r="C1120" s="71"/>
      <c r="D1120" s="71"/>
      <c r="E1120" s="71"/>
      <c r="F1120" s="157"/>
      <c r="G1120" s="157"/>
      <c r="H1120" s="157"/>
      <c r="I1120" s="157"/>
      <c r="J1120" s="157"/>
      <c r="K1120" s="157"/>
      <c r="L1120" s="157"/>
      <c r="M1120" s="157"/>
      <c r="N1120" s="157"/>
      <c r="O1120" s="157"/>
      <c r="P1120" s="157"/>
      <c r="Q1120" s="157"/>
      <c r="R1120" s="157"/>
      <c r="S1120" s="157"/>
      <c r="T1120" s="157"/>
      <c r="U1120" s="157"/>
      <c r="V1120" s="157"/>
      <c r="W1120" s="157"/>
      <c r="X1120" s="356"/>
      <c r="Y1120" s="356"/>
      <c r="Z1120" s="356"/>
      <c r="AA1120" s="356"/>
      <c r="AB1120" s="295"/>
    </row>
    <row r="1121" spans="1:29">
      <c r="A1121" s="71"/>
      <c r="B1121" s="71"/>
      <c r="C1121" s="71"/>
      <c r="D1121" s="71"/>
      <c r="E1121" s="71"/>
      <c r="F1121" s="157"/>
      <c r="G1121" s="157"/>
      <c r="H1121" s="157"/>
      <c r="I1121" s="157"/>
      <c r="J1121" s="157"/>
      <c r="K1121" s="157"/>
      <c r="L1121" s="157"/>
      <c r="M1121" s="157"/>
      <c r="N1121" s="157"/>
      <c r="O1121" s="157"/>
      <c r="P1121" s="157"/>
      <c r="Q1121" s="157"/>
      <c r="R1121" s="157"/>
      <c r="S1121" s="157"/>
      <c r="T1121" s="157"/>
      <c r="U1121" s="157"/>
      <c r="V1121" s="157"/>
      <c r="W1121" s="157"/>
      <c r="X1121" s="356"/>
      <c r="Y1121" s="356"/>
      <c r="Z1121" s="356"/>
      <c r="AA1121" s="356"/>
      <c r="AB1121" s="295"/>
    </row>
    <row r="1122" spans="1:29">
      <c r="A1122" s="71"/>
      <c r="B1122" s="71"/>
      <c r="C1122" s="71"/>
      <c r="D1122" s="71"/>
      <c r="E1122" s="71"/>
      <c r="F1122" s="157"/>
      <c r="G1122" s="157"/>
      <c r="H1122" s="157"/>
      <c r="I1122" s="157"/>
      <c r="J1122" s="157"/>
      <c r="K1122" s="157"/>
      <c r="L1122" s="157"/>
      <c r="M1122" s="157"/>
      <c r="N1122" s="157"/>
      <c r="O1122" s="157"/>
      <c r="P1122" s="157"/>
      <c r="Q1122" s="157"/>
      <c r="R1122" s="157"/>
      <c r="S1122" s="157"/>
      <c r="T1122" s="157"/>
      <c r="U1122" s="157"/>
      <c r="V1122" s="157"/>
      <c r="W1122" s="157"/>
      <c r="X1122" s="356"/>
      <c r="Y1122" s="356"/>
      <c r="Z1122" s="356"/>
      <c r="AA1122" s="356"/>
      <c r="AB1122" s="295"/>
    </row>
    <row r="1123" spans="1:29">
      <c r="A1123" s="71"/>
      <c r="B1123" s="71"/>
      <c r="C1123" s="71"/>
      <c r="D1123" s="71"/>
      <c r="E1123" s="71"/>
      <c r="F1123" s="357"/>
      <c r="G1123" s="357"/>
      <c r="H1123" s="357"/>
      <c r="I1123" s="357"/>
      <c r="J1123" s="357"/>
      <c r="K1123" s="357"/>
      <c r="L1123" s="357"/>
      <c r="M1123" s="357"/>
      <c r="N1123" s="357"/>
      <c r="O1123" s="357"/>
      <c r="P1123" s="357"/>
      <c r="Q1123" s="357"/>
      <c r="R1123" s="357"/>
      <c r="S1123" s="357"/>
      <c r="T1123" s="357"/>
      <c r="U1123" s="357"/>
      <c r="V1123" s="357"/>
      <c r="W1123" s="357"/>
      <c r="X1123" s="358"/>
      <c r="Y1123" s="358"/>
      <c r="Z1123" s="358"/>
      <c r="AA1123" s="356"/>
      <c r="AB1123" s="295"/>
    </row>
    <row r="1124" spans="1:29">
      <c r="A1124" s="71"/>
      <c r="B1124" s="71"/>
      <c r="C1124" s="71"/>
      <c r="D1124" s="71"/>
      <c r="E1124" s="359"/>
      <c r="F1124" s="157"/>
      <c r="G1124" s="157"/>
      <c r="H1124" s="157"/>
      <c r="I1124" s="157"/>
      <c r="J1124" s="157"/>
      <c r="K1124" s="157"/>
      <c r="L1124" s="157"/>
      <c r="M1124" s="157"/>
      <c r="N1124" s="157"/>
      <c r="O1124" s="157"/>
      <c r="P1124" s="157"/>
      <c r="Q1124" s="157"/>
      <c r="R1124" s="157"/>
      <c r="S1124" s="157"/>
      <c r="T1124" s="157"/>
      <c r="U1124" s="157"/>
      <c r="V1124" s="157"/>
      <c r="W1124" s="157"/>
      <c r="X1124" s="356"/>
      <c r="Y1124" s="356"/>
      <c r="Z1124" s="356"/>
      <c r="AA1124" s="356"/>
      <c r="AB1124" s="295"/>
    </row>
    <row r="1125" spans="1:29">
      <c r="A1125" s="71"/>
      <c r="B1125" s="71"/>
      <c r="C1125" s="71"/>
      <c r="D1125" s="71"/>
      <c r="E1125" s="71"/>
      <c r="F1125" s="157"/>
      <c r="G1125" s="71"/>
      <c r="H1125" s="71"/>
      <c r="I1125" s="71"/>
      <c r="J1125" s="71"/>
      <c r="K1125" s="71"/>
      <c r="L1125" s="71"/>
      <c r="M1125" s="71"/>
      <c r="N1125" s="71"/>
      <c r="O1125" s="71"/>
      <c r="P1125" s="71"/>
      <c r="Q1125" s="71"/>
      <c r="R1125" s="71"/>
      <c r="S1125" s="71"/>
      <c r="T1125" s="71"/>
      <c r="U1125" s="71"/>
      <c r="V1125" s="71"/>
      <c r="W1125" s="71"/>
      <c r="X1125" s="70"/>
      <c r="Y1125" s="70"/>
      <c r="Z1125" s="70"/>
      <c r="AA1125" s="70"/>
      <c r="AB1125" s="70"/>
    </row>
    <row r="1126" spans="1:29" ht="15">
      <c r="A1126" s="143"/>
      <c r="B1126" s="71"/>
      <c r="C1126" s="71"/>
      <c r="D1126" s="71"/>
      <c r="E1126" s="360"/>
      <c r="F1126" s="157"/>
      <c r="G1126" s="71"/>
      <c r="H1126" s="71"/>
      <c r="I1126" s="71"/>
      <c r="J1126" s="71"/>
      <c r="K1126" s="71"/>
      <c r="L1126" s="71"/>
      <c r="M1126" s="71"/>
      <c r="N1126" s="71"/>
      <c r="O1126" s="71"/>
      <c r="P1126" s="71"/>
      <c r="Q1126" s="71"/>
      <c r="R1126" s="71"/>
      <c r="S1126" s="71"/>
      <c r="T1126" s="71"/>
      <c r="U1126" s="71"/>
      <c r="V1126" s="71"/>
      <c r="W1126" s="71"/>
      <c r="X1126" s="70"/>
      <c r="Y1126" s="70"/>
      <c r="Z1126" s="70"/>
      <c r="AA1126" s="70"/>
      <c r="AB1126" s="70"/>
    </row>
    <row r="1127" spans="1:29">
      <c r="A1127" s="71"/>
      <c r="B1127" s="71"/>
      <c r="C1127" s="71"/>
      <c r="D1127" s="71"/>
      <c r="E1127" s="359"/>
      <c r="F1127" s="231"/>
      <c r="G1127" s="157"/>
      <c r="H1127" s="157"/>
      <c r="I1127" s="157"/>
      <c r="J1127" s="157"/>
      <c r="K1127" s="157"/>
      <c r="L1127" s="157"/>
      <c r="M1127" s="157"/>
      <c r="N1127" s="157"/>
      <c r="O1127" s="157"/>
      <c r="P1127" s="157"/>
      <c r="Q1127" s="157"/>
      <c r="R1127" s="157"/>
      <c r="S1127" s="157"/>
      <c r="T1127" s="157"/>
      <c r="U1127" s="157"/>
      <c r="V1127" s="157"/>
      <c r="W1127" s="157"/>
      <c r="X1127" s="356"/>
      <c r="Y1127" s="356"/>
      <c r="Z1127" s="356"/>
      <c r="AA1127" s="356"/>
      <c r="AB1127" s="295"/>
    </row>
    <row r="1128" spans="1:29">
      <c r="A1128" s="71"/>
      <c r="B1128" s="71"/>
      <c r="C1128" s="71"/>
      <c r="D1128" s="71"/>
      <c r="E1128" s="71"/>
      <c r="F1128" s="157"/>
      <c r="G1128" s="157"/>
      <c r="H1128" s="157"/>
      <c r="I1128" s="157"/>
      <c r="J1128" s="157"/>
      <c r="K1128" s="157"/>
      <c r="L1128" s="157"/>
      <c r="M1128" s="157"/>
      <c r="N1128" s="157"/>
      <c r="O1128" s="157"/>
      <c r="P1128" s="157"/>
      <c r="Q1128" s="157"/>
      <c r="R1128" s="157"/>
      <c r="S1128" s="157"/>
      <c r="T1128" s="157"/>
      <c r="U1128" s="157"/>
      <c r="V1128" s="157"/>
      <c r="W1128" s="157"/>
      <c r="X1128" s="356"/>
      <c r="Y1128" s="356"/>
      <c r="Z1128" s="356"/>
      <c r="AA1128" s="356"/>
      <c r="AB1128" s="295"/>
    </row>
    <row r="1129" spans="1:29">
      <c r="A1129" s="71"/>
      <c r="B1129" s="71"/>
      <c r="C1129" s="71"/>
      <c r="D1129" s="71"/>
      <c r="E1129" s="71"/>
      <c r="F1129" s="157"/>
      <c r="G1129" s="157"/>
      <c r="H1129" s="157"/>
      <c r="I1129" s="157"/>
      <c r="J1129" s="157"/>
      <c r="K1129" s="157"/>
      <c r="L1129" s="157"/>
      <c r="M1129" s="157"/>
      <c r="N1129" s="157"/>
      <c r="O1129" s="157"/>
      <c r="P1129" s="157"/>
      <c r="Q1129" s="157"/>
      <c r="R1129" s="157"/>
      <c r="S1129" s="157"/>
      <c r="T1129" s="157"/>
      <c r="U1129" s="157"/>
      <c r="V1129" s="157"/>
      <c r="W1129" s="157"/>
      <c r="X1129" s="356"/>
      <c r="Y1129" s="356"/>
      <c r="Z1129" s="356"/>
      <c r="AA1129" s="356"/>
      <c r="AB1129" s="295"/>
    </row>
    <row r="1130" spans="1:29">
      <c r="A1130" s="71"/>
      <c r="B1130" s="71"/>
      <c r="C1130" s="71"/>
      <c r="D1130" s="71"/>
      <c r="E1130" s="71"/>
      <c r="F1130" s="157"/>
      <c r="G1130" s="157"/>
      <c r="H1130" s="157"/>
      <c r="I1130" s="157"/>
      <c r="J1130" s="157"/>
      <c r="K1130" s="157"/>
      <c r="L1130" s="157"/>
      <c r="M1130" s="157"/>
      <c r="N1130" s="157"/>
      <c r="O1130" s="157"/>
      <c r="P1130" s="157"/>
      <c r="Q1130" s="157"/>
      <c r="R1130" s="157"/>
      <c r="S1130" s="157"/>
      <c r="T1130" s="157"/>
      <c r="U1130" s="157"/>
      <c r="V1130" s="157"/>
      <c r="W1130" s="157"/>
      <c r="X1130" s="356"/>
      <c r="Y1130" s="356"/>
      <c r="Z1130" s="356"/>
      <c r="AA1130" s="356"/>
      <c r="AB1130" s="295"/>
    </row>
    <row r="1131" spans="1:29">
      <c r="A1131" s="71"/>
      <c r="B1131" s="71"/>
      <c r="C1131" s="71"/>
      <c r="D1131" s="71"/>
      <c r="E1131" s="71"/>
      <c r="F1131" s="157"/>
      <c r="G1131" s="157"/>
      <c r="H1131" s="157"/>
      <c r="I1131" s="157"/>
      <c r="J1131" s="157"/>
      <c r="K1131" s="157"/>
      <c r="L1131" s="157"/>
      <c r="M1131" s="157"/>
      <c r="N1131" s="157"/>
      <c r="O1131" s="157"/>
      <c r="P1131" s="157"/>
      <c r="Q1131" s="157"/>
      <c r="R1131" s="157"/>
      <c r="S1131" s="157"/>
      <c r="T1131" s="157"/>
      <c r="U1131" s="157"/>
      <c r="V1131" s="157"/>
      <c r="W1131" s="157"/>
      <c r="X1131" s="356"/>
      <c r="Y1131" s="356"/>
      <c r="Z1131" s="356"/>
      <c r="AA1131" s="356"/>
      <c r="AB1131" s="295"/>
    </row>
    <row r="1132" spans="1:29">
      <c r="A1132" s="71"/>
      <c r="B1132" s="71"/>
      <c r="C1132" s="71"/>
      <c r="D1132" s="71"/>
      <c r="E1132" s="71"/>
      <c r="F1132" s="157"/>
      <c r="G1132" s="157"/>
      <c r="H1132" s="157"/>
      <c r="I1132" s="157"/>
      <c r="J1132" s="157"/>
      <c r="K1132" s="157"/>
      <c r="L1132" s="157"/>
      <c r="M1132" s="157"/>
      <c r="N1132" s="157"/>
      <c r="O1132" s="157"/>
      <c r="P1132" s="157"/>
      <c r="Q1132" s="157"/>
      <c r="R1132" s="157"/>
      <c r="S1132" s="157"/>
      <c r="T1132" s="157"/>
      <c r="U1132" s="157"/>
      <c r="V1132" s="157"/>
      <c r="W1132" s="157"/>
      <c r="X1132" s="356"/>
      <c r="Y1132" s="356"/>
      <c r="Z1132" s="356"/>
      <c r="AA1132" s="356"/>
      <c r="AB1132" s="295"/>
    </row>
    <row r="1133" spans="1:29">
      <c r="A1133" s="71"/>
      <c r="B1133" s="71"/>
      <c r="C1133" s="71"/>
      <c r="D1133" s="71"/>
      <c r="E1133" s="71"/>
      <c r="F1133" s="157"/>
      <c r="G1133" s="157"/>
      <c r="H1133" s="157"/>
      <c r="I1133" s="157"/>
      <c r="J1133" s="157"/>
      <c r="K1133" s="157"/>
      <c r="L1133" s="157"/>
      <c r="M1133" s="157"/>
      <c r="N1133" s="157"/>
      <c r="O1133" s="157"/>
      <c r="P1133" s="157"/>
      <c r="Q1133" s="157"/>
      <c r="R1133" s="157"/>
      <c r="S1133" s="157"/>
      <c r="T1133" s="157"/>
      <c r="U1133" s="157"/>
      <c r="V1133" s="157"/>
      <c r="W1133" s="157"/>
      <c r="X1133" s="356"/>
      <c r="Y1133" s="356"/>
      <c r="Z1133" s="356"/>
      <c r="AA1133" s="356"/>
      <c r="AB1133" s="295"/>
      <c r="AC1133" s="65"/>
    </row>
    <row r="1134" spans="1:29">
      <c r="A1134" s="71"/>
      <c r="B1134" s="71"/>
      <c r="C1134" s="71"/>
      <c r="D1134" s="71"/>
      <c r="E1134" s="71"/>
      <c r="F1134" s="157"/>
      <c r="G1134" s="157"/>
      <c r="H1134" s="157"/>
      <c r="I1134" s="157"/>
      <c r="J1134" s="157"/>
      <c r="K1134" s="157"/>
      <c r="L1134" s="157"/>
      <c r="M1134" s="157"/>
      <c r="N1134" s="157"/>
      <c r="O1134" s="157"/>
      <c r="P1134" s="157"/>
      <c r="Q1134" s="157"/>
      <c r="R1134" s="157"/>
      <c r="S1134" s="157"/>
      <c r="T1134" s="157"/>
      <c r="U1134" s="157"/>
      <c r="V1134" s="157"/>
      <c r="W1134" s="157"/>
      <c r="X1134" s="356"/>
      <c r="Y1134" s="356"/>
      <c r="Z1134" s="356"/>
      <c r="AA1134" s="356"/>
      <c r="AB1134" s="295"/>
    </row>
    <row r="1135" spans="1:29">
      <c r="A1135" s="71"/>
      <c r="B1135" s="71"/>
      <c r="C1135" s="71"/>
      <c r="D1135" s="71"/>
      <c r="E1135" s="71"/>
      <c r="F1135" s="357"/>
      <c r="G1135" s="357"/>
      <c r="H1135" s="357"/>
      <c r="I1135" s="357"/>
      <c r="J1135" s="357"/>
      <c r="K1135" s="357"/>
      <c r="L1135" s="357"/>
      <c r="M1135" s="357"/>
      <c r="N1135" s="357"/>
      <c r="O1135" s="357"/>
      <c r="P1135" s="357"/>
      <c r="Q1135" s="357"/>
      <c r="R1135" s="357"/>
      <c r="S1135" s="357"/>
      <c r="T1135" s="357"/>
      <c r="U1135" s="357"/>
      <c r="V1135" s="357"/>
      <c r="W1135" s="357"/>
      <c r="X1135" s="358"/>
      <c r="Y1135" s="358"/>
      <c r="Z1135" s="358"/>
      <c r="AA1135" s="356"/>
      <c r="AB1135" s="295"/>
    </row>
    <row r="1136" spans="1:29">
      <c r="A1136" s="71"/>
      <c r="B1136" s="71"/>
      <c r="C1136" s="71"/>
      <c r="D1136" s="71"/>
      <c r="E1136" s="71"/>
      <c r="F1136" s="157"/>
      <c r="G1136" s="157"/>
      <c r="H1136" s="157"/>
      <c r="I1136" s="157"/>
      <c r="J1136" s="157"/>
      <c r="K1136" s="157"/>
      <c r="L1136" s="157"/>
      <c r="M1136" s="157"/>
      <c r="N1136" s="157"/>
      <c r="O1136" s="157"/>
      <c r="P1136" s="157"/>
      <c r="Q1136" s="157"/>
      <c r="R1136" s="157"/>
      <c r="S1136" s="157"/>
      <c r="T1136" s="157"/>
      <c r="U1136" s="157"/>
      <c r="V1136" s="157"/>
      <c r="W1136" s="157"/>
      <c r="X1136" s="356"/>
      <c r="Y1136" s="356"/>
      <c r="Z1136" s="356"/>
      <c r="AA1136" s="356"/>
      <c r="AB1136" s="295"/>
    </row>
    <row r="1137" spans="1:28">
      <c r="A1137" s="71"/>
      <c r="B1137" s="71"/>
      <c r="C1137" s="71"/>
      <c r="D1137" s="71"/>
      <c r="E1137" s="71"/>
      <c r="F1137" s="157"/>
      <c r="G1137" s="71"/>
      <c r="H1137" s="71"/>
      <c r="I1137" s="71"/>
      <c r="J1137" s="71"/>
      <c r="K1137" s="71"/>
      <c r="L1137" s="71"/>
      <c r="M1137" s="71"/>
      <c r="N1137" s="71"/>
      <c r="O1137" s="71"/>
      <c r="P1137" s="71"/>
      <c r="Q1137" s="71"/>
      <c r="R1137" s="71"/>
      <c r="S1137" s="71"/>
      <c r="T1137" s="71"/>
      <c r="U1137" s="71"/>
      <c r="V1137" s="71"/>
      <c r="W1137" s="71"/>
      <c r="X1137" s="70"/>
      <c r="Y1137" s="70"/>
      <c r="Z1137" s="70"/>
      <c r="AA1137" s="70"/>
      <c r="AB1137" s="70"/>
    </row>
    <row r="1138" spans="1:28">
      <c r="A1138" s="71"/>
      <c r="B1138" s="71"/>
      <c r="C1138" s="71"/>
      <c r="D1138" s="71"/>
      <c r="E1138" s="71"/>
      <c r="F1138" s="157"/>
      <c r="G1138" s="71"/>
      <c r="H1138" s="71"/>
      <c r="I1138" s="71"/>
      <c r="J1138" s="71"/>
      <c r="K1138" s="71"/>
      <c r="L1138" s="71"/>
      <c r="M1138" s="71"/>
      <c r="N1138" s="71"/>
      <c r="O1138" s="71"/>
      <c r="P1138" s="71"/>
      <c r="Q1138" s="71"/>
      <c r="R1138" s="71"/>
      <c r="S1138" s="71"/>
      <c r="T1138" s="71"/>
      <c r="U1138" s="71"/>
      <c r="V1138" s="71"/>
      <c r="W1138" s="71"/>
      <c r="X1138" s="70"/>
      <c r="Y1138" s="70"/>
      <c r="Z1138" s="70"/>
      <c r="AA1138" s="70"/>
      <c r="AB1138" s="70"/>
    </row>
    <row r="1139" spans="1:28" ht="15">
      <c r="A1139" s="143"/>
      <c r="B1139" s="71"/>
      <c r="C1139" s="71"/>
      <c r="D1139" s="71"/>
      <c r="E1139" s="71"/>
      <c r="F1139" s="157"/>
      <c r="G1139" s="157"/>
      <c r="H1139" s="71"/>
      <c r="I1139" s="71"/>
      <c r="J1139" s="71"/>
      <c r="K1139" s="71"/>
      <c r="L1139" s="71"/>
      <c r="M1139" s="71"/>
      <c r="N1139" s="71"/>
      <c r="O1139" s="71"/>
      <c r="P1139" s="71"/>
      <c r="Q1139" s="71"/>
      <c r="R1139" s="71"/>
      <c r="S1139" s="71"/>
      <c r="T1139" s="71"/>
      <c r="U1139" s="71"/>
      <c r="V1139" s="71"/>
      <c r="W1139" s="71"/>
      <c r="X1139" s="70"/>
      <c r="Y1139" s="70"/>
      <c r="Z1139" s="70"/>
      <c r="AA1139" s="70"/>
      <c r="AB1139" s="70"/>
    </row>
    <row r="1140" spans="1:28">
      <c r="A1140" s="71"/>
      <c r="B1140" s="71"/>
      <c r="C1140" s="71"/>
      <c r="D1140" s="71"/>
      <c r="E1140" s="71"/>
      <c r="F1140" s="157"/>
      <c r="G1140" s="157"/>
      <c r="H1140" s="157"/>
      <c r="I1140" s="157"/>
      <c r="J1140" s="157"/>
      <c r="K1140" s="157"/>
      <c r="L1140" s="157"/>
      <c r="M1140" s="157"/>
      <c r="N1140" s="157"/>
      <c r="O1140" s="157"/>
      <c r="P1140" s="157"/>
      <c r="Q1140" s="157"/>
      <c r="R1140" s="157"/>
      <c r="S1140" s="157"/>
      <c r="T1140" s="157"/>
      <c r="U1140" s="157"/>
      <c r="V1140" s="157"/>
      <c r="W1140" s="157"/>
      <c r="X1140" s="157"/>
      <c r="Y1140" s="157"/>
      <c r="Z1140" s="157"/>
      <c r="AA1140" s="356"/>
      <c r="AB1140" s="295"/>
    </row>
    <row r="1141" spans="1:28">
      <c r="A1141" s="71"/>
      <c r="B1141" s="71"/>
      <c r="C1141" s="71"/>
      <c r="D1141" s="71"/>
      <c r="E1141" s="71"/>
      <c r="F1141" s="157"/>
      <c r="G1141" s="157"/>
      <c r="H1141" s="157"/>
      <c r="I1141" s="157"/>
      <c r="J1141" s="157"/>
      <c r="K1141" s="157"/>
      <c r="L1141" s="157"/>
      <c r="M1141" s="157"/>
      <c r="N1141" s="157"/>
      <c r="O1141" s="157"/>
      <c r="P1141" s="157"/>
      <c r="Q1141" s="157"/>
      <c r="R1141" s="157"/>
      <c r="S1141" s="157"/>
      <c r="T1141" s="157"/>
      <c r="U1141" s="157"/>
      <c r="V1141" s="157"/>
      <c r="W1141" s="157"/>
      <c r="X1141" s="157"/>
      <c r="Y1141" s="157"/>
      <c r="Z1141" s="157"/>
      <c r="AA1141" s="356"/>
      <c r="AB1141" s="295"/>
    </row>
    <row r="1142" spans="1:28">
      <c r="A1142" s="71"/>
      <c r="B1142" s="71"/>
      <c r="C1142" s="71"/>
      <c r="D1142" s="71"/>
      <c r="E1142" s="71"/>
      <c r="F1142" s="157"/>
      <c r="G1142" s="157"/>
      <c r="H1142" s="157"/>
      <c r="I1142" s="157"/>
      <c r="J1142" s="157"/>
      <c r="K1142" s="157"/>
      <c r="L1142" s="157"/>
      <c r="M1142" s="157"/>
      <c r="N1142" s="157"/>
      <c r="O1142" s="157"/>
      <c r="P1142" s="157"/>
      <c r="Q1142" s="157"/>
      <c r="R1142" s="157"/>
      <c r="S1142" s="157"/>
      <c r="T1142" s="157"/>
      <c r="U1142" s="157"/>
      <c r="V1142" s="157"/>
      <c r="W1142" s="157"/>
      <c r="X1142" s="157"/>
      <c r="Y1142" s="157"/>
      <c r="Z1142" s="157"/>
      <c r="AA1142" s="356"/>
      <c r="AB1142" s="295"/>
    </row>
    <row r="1143" spans="1:28">
      <c r="A1143" s="71"/>
      <c r="B1143" s="71"/>
      <c r="C1143" s="71"/>
      <c r="D1143" s="71"/>
      <c r="E1143" s="71"/>
      <c r="F1143" s="157"/>
      <c r="G1143" s="157"/>
      <c r="H1143" s="157"/>
      <c r="I1143" s="157"/>
      <c r="J1143" s="157"/>
      <c r="K1143" s="157"/>
      <c r="L1143" s="157"/>
      <c r="M1143" s="157"/>
      <c r="N1143" s="157"/>
      <c r="O1143" s="157"/>
      <c r="P1143" s="157"/>
      <c r="Q1143" s="157"/>
      <c r="R1143" s="157"/>
      <c r="S1143" s="157"/>
      <c r="T1143" s="157"/>
      <c r="U1143" s="157"/>
      <c r="V1143" s="157"/>
      <c r="W1143" s="157"/>
      <c r="X1143" s="157"/>
      <c r="Y1143" s="157"/>
      <c r="Z1143" s="157"/>
      <c r="AA1143" s="356"/>
      <c r="AB1143" s="295"/>
    </row>
    <row r="1144" spans="1:28">
      <c r="A1144" s="71"/>
      <c r="B1144" s="71"/>
      <c r="C1144" s="71"/>
      <c r="D1144" s="71"/>
      <c r="E1144" s="71"/>
      <c r="F1144" s="157"/>
      <c r="G1144" s="157"/>
      <c r="H1144" s="157"/>
      <c r="I1144" s="157"/>
      <c r="J1144" s="157"/>
      <c r="K1144" s="157"/>
      <c r="L1144" s="157"/>
      <c r="M1144" s="157"/>
      <c r="N1144" s="157"/>
      <c r="O1144" s="157"/>
      <c r="P1144" s="157"/>
      <c r="Q1144" s="157"/>
      <c r="R1144" s="157"/>
      <c r="S1144" s="157"/>
      <c r="T1144" s="157"/>
      <c r="U1144" s="157"/>
      <c r="V1144" s="157"/>
      <c r="W1144" s="157"/>
      <c r="X1144" s="157"/>
      <c r="Y1144" s="157"/>
      <c r="Z1144" s="157"/>
      <c r="AA1144" s="356"/>
      <c r="AB1144" s="295"/>
    </row>
    <row r="1145" spans="1:28">
      <c r="A1145" s="71"/>
      <c r="B1145" s="71"/>
      <c r="C1145" s="71"/>
      <c r="D1145" s="71"/>
      <c r="E1145" s="71"/>
      <c r="F1145" s="157"/>
      <c r="G1145" s="157"/>
      <c r="H1145" s="157"/>
      <c r="I1145" s="157"/>
      <c r="J1145" s="157"/>
      <c r="K1145" s="157"/>
      <c r="L1145" s="157"/>
      <c r="M1145" s="157"/>
      <c r="N1145" s="157"/>
      <c r="O1145" s="157"/>
      <c r="P1145" s="157"/>
      <c r="Q1145" s="157"/>
      <c r="R1145" s="157"/>
      <c r="S1145" s="157"/>
      <c r="T1145" s="157"/>
      <c r="U1145" s="157"/>
      <c r="V1145" s="157"/>
      <c r="W1145" s="157"/>
      <c r="X1145" s="157"/>
      <c r="Y1145" s="157"/>
      <c r="Z1145" s="157"/>
      <c r="AA1145" s="356"/>
      <c r="AB1145" s="295"/>
    </row>
    <row r="1146" spans="1:28">
      <c r="A1146" s="71"/>
      <c r="B1146" s="71"/>
      <c r="C1146" s="71"/>
      <c r="D1146" s="71"/>
      <c r="E1146" s="71"/>
      <c r="F1146" s="157"/>
      <c r="G1146" s="157"/>
      <c r="H1146" s="157"/>
      <c r="I1146" s="157"/>
      <c r="J1146" s="157"/>
      <c r="K1146" s="157"/>
      <c r="L1146" s="157"/>
      <c r="M1146" s="157"/>
      <c r="N1146" s="157"/>
      <c r="O1146" s="157"/>
      <c r="P1146" s="157"/>
      <c r="Q1146" s="157"/>
      <c r="R1146" s="157"/>
      <c r="S1146" s="157"/>
      <c r="T1146" s="157"/>
      <c r="U1146" s="157"/>
      <c r="V1146" s="157"/>
      <c r="W1146" s="157"/>
      <c r="X1146" s="157"/>
      <c r="Y1146" s="157"/>
      <c r="Z1146" s="157"/>
      <c r="AA1146" s="356"/>
      <c r="AB1146" s="295"/>
    </row>
    <row r="1147" spans="1:28">
      <c r="A1147" s="71"/>
      <c r="B1147" s="71"/>
      <c r="C1147" s="71"/>
      <c r="D1147" s="71"/>
      <c r="E1147" s="71"/>
      <c r="F1147" s="157"/>
      <c r="G1147" s="157"/>
      <c r="H1147" s="157"/>
      <c r="I1147" s="157"/>
      <c r="J1147" s="157"/>
      <c r="K1147" s="157"/>
      <c r="L1147" s="157"/>
      <c r="M1147" s="157"/>
      <c r="N1147" s="157"/>
      <c r="O1147" s="157"/>
      <c r="P1147" s="157"/>
      <c r="Q1147" s="157"/>
      <c r="R1147" s="157"/>
      <c r="S1147" s="157"/>
      <c r="T1147" s="157"/>
      <c r="U1147" s="157"/>
      <c r="V1147" s="157"/>
      <c r="W1147" s="157"/>
      <c r="X1147" s="157"/>
      <c r="Y1147" s="157"/>
      <c r="Z1147" s="157"/>
      <c r="AA1147" s="356"/>
      <c r="AB1147" s="295"/>
    </row>
    <row r="1148" spans="1:28">
      <c r="A1148" s="71"/>
      <c r="B1148" s="71"/>
      <c r="C1148" s="71"/>
      <c r="D1148" s="71"/>
      <c r="E1148" s="71"/>
      <c r="F1148" s="357"/>
      <c r="G1148" s="357"/>
      <c r="H1148" s="357"/>
      <c r="I1148" s="357"/>
      <c r="J1148" s="357"/>
      <c r="K1148" s="357"/>
      <c r="L1148" s="357"/>
      <c r="M1148" s="357"/>
      <c r="N1148" s="357"/>
      <c r="O1148" s="357"/>
      <c r="P1148" s="357"/>
      <c r="Q1148" s="357"/>
      <c r="R1148" s="357"/>
      <c r="S1148" s="357"/>
      <c r="T1148" s="357"/>
      <c r="U1148" s="357"/>
      <c r="V1148" s="357"/>
      <c r="W1148" s="357"/>
      <c r="X1148" s="357"/>
      <c r="Y1148" s="357"/>
      <c r="Z1148" s="357"/>
      <c r="AA1148" s="356"/>
      <c r="AB1148" s="295"/>
    </row>
    <row r="1149" spans="1:28">
      <c r="A1149" s="71"/>
      <c r="B1149" s="71"/>
      <c r="C1149" s="71"/>
      <c r="D1149" s="71"/>
      <c r="E1149" s="71"/>
      <c r="F1149" s="157"/>
      <c r="G1149" s="157"/>
      <c r="H1149" s="157"/>
      <c r="I1149" s="157"/>
      <c r="J1149" s="157"/>
      <c r="K1149" s="157"/>
      <c r="L1149" s="157"/>
      <c r="M1149" s="157"/>
      <c r="N1149" s="157"/>
      <c r="O1149" s="157"/>
      <c r="P1149" s="157"/>
      <c r="Q1149" s="157"/>
      <c r="R1149" s="157"/>
      <c r="S1149" s="157"/>
      <c r="T1149" s="157"/>
      <c r="U1149" s="157"/>
      <c r="V1149" s="157"/>
      <c r="W1149" s="157"/>
      <c r="X1149" s="157"/>
      <c r="Y1149" s="157"/>
      <c r="Z1149" s="157"/>
      <c r="AA1149" s="356"/>
      <c r="AB1149" s="295"/>
    </row>
    <row r="1150" spans="1:28">
      <c r="A1150" s="71"/>
      <c r="B1150" s="71"/>
      <c r="C1150" s="71"/>
      <c r="D1150" s="71"/>
      <c r="E1150" s="71"/>
      <c r="F1150" s="157"/>
      <c r="G1150" s="71"/>
      <c r="H1150" s="71"/>
      <c r="I1150" s="71"/>
      <c r="J1150" s="71"/>
      <c r="K1150" s="71"/>
      <c r="L1150" s="71"/>
      <c r="M1150" s="71"/>
      <c r="N1150" s="71"/>
      <c r="O1150" s="71"/>
      <c r="P1150" s="71"/>
      <c r="Q1150" s="71"/>
      <c r="R1150" s="71"/>
      <c r="S1150" s="71"/>
      <c r="T1150" s="71"/>
      <c r="U1150" s="71"/>
      <c r="V1150" s="71"/>
      <c r="W1150" s="71"/>
      <c r="X1150" s="70"/>
      <c r="Y1150" s="70"/>
      <c r="Z1150" s="70"/>
      <c r="AA1150" s="70"/>
      <c r="AB1150" s="70"/>
    </row>
    <row r="1151" spans="1:28">
      <c r="A1151" s="71"/>
      <c r="B1151" s="71"/>
      <c r="C1151" s="71"/>
      <c r="D1151" s="71"/>
      <c r="E1151" s="71"/>
      <c r="F1151" s="157"/>
      <c r="G1151" s="71"/>
      <c r="H1151" s="71"/>
      <c r="I1151" s="71"/>
      <c r="J1151" s="71"/>
      <c r="K1151" s="71"/>
      <c r="L1151" s="71"/>
      <c r="M1151" s="71"/>
      <c r="N1151" s="71"/>
      <c r="O1151" s="71"/>
      <c r="P1151" s="71"/>
      <c r="Q1151" s="71"/>
      <c r="R1151" s="71"/>
      <c r="S1151" s="71"/>
      <c r="T1151" s="71"/>
      <c r="U1151" s="71"/>
      <c r="V1151" s="71"/>
      <c r="W1151" s="71"/>
      <c r="X1151" s="70"/>
      <c r="Y1151" s="70"/>
      <c r="Z1151" s="70"/>
      <c r="AA1151" s="70"/>
      <c r="AB1151" s="70"/>
    </row>
    <row r="1152" spans="1:28" ht="15">
      <c r="A1152" s="143"/>
      <c r="B1152" s="71"/>
      <c r="C1152" s="71"/>
      <c r="D1152" s="71"/>
      <c r="E1152" s="71"/>
      <c r="F1152" s="231"/>
      <c r="G1152" s="71"/>
      <c r="H1152" s="71"/>
      <c r="I1152" s="71"/>
      <c r="J1152" s="71"/>
      <c r="K1152" s="71"/>
      <c r="L1152" s="71"/>
      <c r="M1152" s="71"/>
      <c r="N1152" s="71"/>
      <c r="O1152" s="71"/>
      <c r="P1152" s="71"/>
      <c r="Q1152" s="71"/>
      <c r="R1152" s="71"/>
      <c r="S1152" s="71"/>
      <c r="T1152" s="71"/>
      <c r="U1152" s="71"/>
      <c r="V1152" s="71"/>
      <c r="W1152" s="71"/>
      <c r="X1152" s="70"/>
      <c r="Y1152" s="70"/>
      <c r="Z1152" s="70"/>
      <c r="AA1152" s="70"/>
      <c r="AB1152" s="70"/>
    </row>
    <row r="1153" spans="1:28">
      <c r="A1153" s="71"/>
      <c r="B1153" s="71"/>
      <c r="C1153" s="71"/>
      <c r="D1153" s="71"/>
      <c r="E1153" s="71"/>
      <c r="F1153" s="71"/>
      <c r="G1153" s="166"/>
      <c r="H1153" s="166"/>
      <c r="I1153" s="361"/>
      <c r="J1153" s="361"/>
      <c r="K1153" s="361"/>
      <c r="L1153" s="361"/>
      <c r="M1153" s="361"/>
      <c r="N1153" s="361"/>
      <c r="O1153" s="361"/>
      <c r="P1153" s="361"/>
      <c r="Q1153" s="361"/>
      <c r="R1153" s="361"/>
      <c r="S1153" s="362"/>
      <c r="T1153" s="362"/>
      <c r="U1153" s="362"/>
      <c r="V1153" s="361"/>
      <c r="W1153" s="361"/>
      <c r="X1153" s="363"/>
      <c r="Y1153" s="363"/>
      <c r="Z1153" s="363"/>
      <c r="AA1153" s="70"/>
      <c r="AB1153" s="70"/>
    </row>
    <row r="1154" spans="1:28" s="61" customFormat="1">
      <c r="A1154" s="71"/>
      <c r="B1154" s="71"/>
      <c r="C1154" s="71"/>
      <c r="D1154" s="71"/>
      <c r="E1154" s="71"/>
      <c r="F1154" s="71"/>
      <c r="G1154" s="166"/>
      <c r="H1154" s="166"/>
      <c r="I1154" s="361"/>
      <c r="J1154" s="361"/>
      <c r="K1154" s="361"/>
      <c r="L1154" s="361"/>
      <c r="M1154" s="361"/>
      <c r="N1154" s="361"/>
      <c r="O1154" s="361"/>
      <c r="P1154" s="361"/>
      <c r="Q1154" s="361"/>
      <c r="R1154" s="361"/>
      <c r="S1154" s="362"/>
      <c r="T1154" s="362"/>
      <c r="U1154" s="362"/>
      <c r="V1154" s="361"/>
      <c r="W1154" s="361"/>
      <c r="X1154" s="71"/>
      <c r="Y1154" s="71"/>
      <c r="Z1154" s="71"/>
      <c r="AA1154" s="71"/>
      <c r="AB1154" s="71"/>
    </row>
    <row r="1155" spans="1:28" s="61" customFormat="1">
      <c r="A1155" s="71"/>
      <c r="B1155" s="71"/>
      <c r="C1155" s="71"/>
      <c r="D1155" s="71"/>
      <c r="E1155" s="71"/>
      <c r="F1155" s="71"/>
      <c r="G1155" s="364"/>
      <c r="H1155" s="364"/>
      <c r="I1155" s="361"/>
      <c r="J1155" s="361"/>
      <c r="K1155" s="361"/>
      <c r="L1155" s="361"/>
      <c r="M1155" s="361"/>
      <c r="N1155" s="361"/>
      <c r="O1155" s="361"/>
      <c r="P1155" s="361"/>
      <c r="Q1155" s="361"/>
      <c r="R1155" s="361"/>
      <c r="S1155" s="362"/>
      <c r="T1155" s="362"/>
      <c r="U1155" s="362"/>
      <c r="V1155" s="361"/>
      <c r="W1155" s="361"/>
      <c r="X1155" s="71"/>
      <c r="Y1155" s="71"/>
      <c r="Z1155" s="71"/>
      <c r="AA1155" s="71"/>
      <c r="AB1155" s="71"/>
    </row>
    <row r="1156" spans="1:28" s="61" customFormat="1">
      <c r="A1156" s="71"/>
      <c r="B1156" s="71"/>
      <c r="C1156" s="71"/>
      <c r="D1156" s="71"/>
      <c r="E1156" s="71"/>
      <c r="F1156" s="71"/>
      <c r="G1156" s="166"/>
      <c r="H1156" s="166"/>
      <c r="I1156" s="361"/>
      <c r="J1156" s="361"/>
      <c r="K1156" s="361"/>
      <c r="L1156" s="361"/>
      <c r="M1156" s="361"/>
      <c r="N1156" s="361"/>
      <c r="O1156" s="361"/>
      <c r="P1156" s="361"/>
      <c r="Q1156" s="361"/>
      <c r="R1156" s="361"/>
      <c r="S1156" s="362"/>
      <c r="T1156" s="362"/>
      <c r="U1156" s="362"/>
      <c r="V1156" s="361"/>
      <c r="W1156" s="361"/>
      <c r="X1156" s="71"/>
      <c r="Y1156" s="71"/>
      <c r="Z1156" s="71"/>
      <c r="AA1156" s="71"/>
      <c r="AB1156" s="71"/>
    </row>
    <row r="1157" spans="1:28" s="61" customFormat="1">
      <c r="A1157" s="71"/>
      <c r="B1157" s="71"/>
      <c r="C1157" s="71"/>
      <c r="D1157" s="71"/>
      <c r="E1157" s="71"/>
      <c r="F1157" s="71"/>
      <c r="G1157" s="166"/>
      <c r="H1157" s="166"/>
      <c r="I1157" s="361"/>
      <c r="J1157" s="361"/>
      <c r="K1157" s="361"/>
      <c r="L1157" s="361"/>
      <c r="M1157" s="361"/>
      <c r="N1157" s="361"/>
      <c r="O1157" s="361"/>
      <c r="P1157" s="361"/>
      <c r="Q1157" s="361"/>
      <c r="R1157" s="361"/>
      <c r="S1157" s="362"/>
      <c r="T1157" s="362"/>
      <c r="U1157" s="362"/>
      <c r="V1157" s="361"/>
      <c r="W1157" s="361"/>
      <c r="X1157" s="71"/>
      <c r="Y1157" s="71"/>
      <c r="Z1157" s="71"/>
      <c r="AA1157" s="71"/>
      <c r="AB1157" s="71"/>
    </row>
    <row r="1158" spans="1:28" s="61" customFormat="1">
      <c r="A1158" s="71"/>
      <c r="B1158" s="71"/>
      <c r="C1158" s="71"/>
      <c r="D1158" s="71"/>
      <c r="E1158" s="71"/>
      <c r="F1158" s="71"/>
      <c r="G1158" s="364"/>
      <c r="H1158" s="364"/>
      <c r="I1158" s="361"/>
      <c r="J1158" s="361"/>
      <c r="K1158" s="361"/>
      <c r="L1158" s="361"/>
      <c r="M1158" s="361"/>
      <c r="N1158" s="361"/>
      <c r="O1158" s="361"/>
      <c r="P1158" s="361"/>
      <c r="Q1158" s="361"/>
      <c r="R1158" s="361"/>
      <c r="S1158" s="362"/>
      <c r="T1158" s="362"/>
      <c r="U1158" s="362"/>
      <c r="V1158" s="361"/>
      <c r="W1158" s="361"/>
      <c r="X1158" s="71"/>
      <c r="Y1158" s="71"/>
      <c r="Z1158" s="71"/>
      <c r="AA1158" s="71"/>
      <c r="AB1158" s="71"/>
    </row>
    <row r="1159" spans="1:28">
      <c r="A1159" s="71"/>
      <c r="B1159" s="71"/>
      <c r="C1159" s="71"/>
      <c r="D1159" s="71"/>
      <c r="E1159" s="71"/>
      <c r="F1159" s="71"/>
      <c r="G1159" s="166"/>
      <c r="H1159" s="166"/>
      <c r="I1159" s="71"/>
      <c r="J1159" s="71"/>
      <c r="K1159" s="71"/>
      <c r="L1159" s="71"/>
      <c r="M1159" s="71"/>
      <c r="N1159" s="71"/>
      <c r="O1159" s="71"/>
      <c r="P1159" s="71"/>
      <c r="Q1159" s="71"/>
      <c r="R1159" s="71"/>
      <c r="S1159" s="362"/>
      <c r="T1159" s="362"/>
      <c r="U1159" s="362"/>
      <c r="V1159" s="71"/>
      <c r="W1159" s="71"/>
      <c r="X1159" s="70"/>
      <c r="Y1159" s="70"/>
      <c r="Z1159" s="70"/>
      <c r="AA1159" s="70"/>
      <c r="AB1159" s="70"/>
    </row>
    <row r="1160" spans="1:28">
      <c r="A1160" s="71"/>
      <c r="B1160" s="71"/>
      <c r="C1160" s="71"/>
      <c r="D1160" s="71"/>
      <c r="E1160" s="71"/>
      <c r="F1160" s="71"/>
      <c r="G1160" s="166"/>
      <c r="H1160" s="166"/>
      <c r="I1160" s="361"/>
      <c r="J1160" s="361"/>
      <c r="K1160" s="361"/>
      <c r="L1160" s="361"/>
      <c r="M1160" s="361"/>
      <c r="N1160" s="361"/>
      <c r="O1160" s="361"/>
      <c r="P1160" s="361"/>
      <c r="Q1160" s="361"/>
      <c r="R1160" s="361"/>
      <c r="S1160" s="362"/>
      <c r="T1160" s="362"/>
      <c r="U1160" s="362"/>
      <c r="V1160" s="361"/>
      <c r="W1160" s="361"/>
      <c r="X1160" s="70"/>
      <c r="Y1160" s="70"/>
      <c r="Z1160" s="70"/>
      <c r="AA1160" s="70"/>
      <c r="AB1160" s="70"/>
    </row>
    <row r="1161" spans="1:28">
      <c r="A1161" s="71"/>
      <c r="B1161" s="71"/>
      <c r="C1161" s="71"/>
      <c r="D1161" s="71"/>
      <c r="E1161" s="71"/>
      <c r="F1161" s="71"/>
      <c r="G1161" s="230"/>
      <c r="H1161" s="230"/>
      <c r="I1161" s="230"/>
      <c r="J1161" s="230"/>
      <c r="K1161" s="230"/>
      <c r="L1161" s="230"/>
      <c r="M1161" s="230"/>
      <c r="N1161" s="230"/>
      <c r="O1161" s="230"/>
      <c r="P1161" s="230"/>
      <c r="Q1161" s="230"/>
      <c r="R1161" s="230"/>
      <c r="S1161" s="230"/>
      <c r="T1161" s="362"/>
      <c r="U1161" s="362"/>
      <c r="V1161" s="230"/>
      <c r="W1161" s="230"/>
      <c r="X1161" s="365"/>
      <c r="Y1161" s="365"/>
      <c r="Z1161" s="365"/>
      <c r="AA1161" s="70"/>
      <c r="AB1161" s="70"/>
    </row>
    <row r="1162" spans="1:28">
      <c r="A1162" s="71"/>
      <c r="B1162" s="71"/>
      <c r="C1162" s="71"/>
      <c r="D1162" s="71"/>
      <c r="E1162" s="71"/>
      <c r="F1162" s="71"/>
      <c r="G1162" s="230"/>
      <c r="H1162" s="230"/>
      <c r="I1162" s="230"/>
      <c r="J1162" s="230"/>
      <c r="K1162" s="230"/>
      <c r="L1162" s="230"/>
      <c r="M1162" s="230"/>
      <c r="N1162" s="230"/>
      <c r="O1162" s="230"/>
      <c r="P1162" s="230"/>
      <c r="Q1162" s="230"/>
      <c r="R1162" s="230"/>
      <c r="S1162" s="230"/>
      <c r="T1162" s="362"/>
      <c r="U1162" s="362"/>
      <c r="V1162" s="230"/>
      <c r="W1162" s="230"/>
      <c r="X1162" s="365"/>
      <c r="Y1162" s="365"/>
      <c r="Z1162" s="365"/>
      <c r="AA1162" s="70"/>
      <c r="AB1162" s="70"/>
    </row>
    <row r="1163" spans="1:28">
      <c r="A1163" s="71"/>
      <c r="B1163" s="71"/>
      <c r="C1163" s="71"/>
      <c r="D1163" s="71"/>
      <c r="E1163" s="71"/>
      <c r="F1163" s="71"/>
      <c r="G1163" s="71"/>
      <c r="H1163" s="71"/>
      <c r="I1163" s="71"/>
      <c r="J1163" s="71"/>
      <c r="K1163" s="71"/>
      <c r="L1163" s="71"/>
      <c r="M1163" s="71"/>
      <c r="N1163" s="71"/>
      <c r="O1163" s="71"/>
      <c r="P1163" s="71"/>
      <c r="Q1163" s="71"/>
      <c r="R1163" s="71"/>
      <c r="S1163" s="71"/>
      <c r="T1163" s="71"/>
      <c r="U1163" s="71"/>
      <c r="V1163" s="71"/>
      <c r="W1163" s="71"/>
      <c r="X1163" s="70"/>
      <c r="Y1163" s="70"/>
      <c r="Z1163" s="70"/>
      <c r="AA1163" s="70"/>
      <c r="AB1163" s="70"/>
    </row>
    <row r="1164" spans="1:28">
      <c r="A1164" s="71"/>
      <c r="B1164" s="71"/>
      <c r="C1164" s="71"/>
      <c r="D1164" s="71"/>
      <c r="E1164" s="71"/>
      <c r="F1164" s="71"/>
      <c r="G1164" s="71"/>
      <c r="H1164" s="71"/>
      <c r="I1164" s="71"/>
      <c r="J1164" s="71"/>
      <c r="K1164" s="71"/>
      <c r="L1164" s="71"/>
      <c r="M1164" s="71"/>
      <c r="N1164" s="71"/>
      <c r="O1164" s="71"/>
      <c r="P1164" s="71"/>
      <c r="Q1164" s="71"/>
      <c r="R1164" s="71"/>
      <c r="S1164" s="71"/>
      <c r="T1164" s="71"/>
      <c r="U1164" s="71"/>
      <c r="V1164" s="71"/>
      <c r="W1164" s="71"/>
      <c r="X1164" s="70"/>
      <c r="Y1164" s="70"/>
      <c r="Z1164" s="70"/>
      <c r="AA1164" s="70"/>
      <c r="AB1164" s="70"/>
    </row>
    <row r="1165" spans="1:28" ht="15">
      <c r="A1165" s="143"/>
      <c r="B1165" s="71"/>
      <c r="C1165" s="71"/>
      <c r="D1165" s="71"/>
      <c r="E1165" s="71"/>
      <c r="F1165" s="71"/>
      <c r="G1165" s="71"/>
      <c r="H1165" s="71"/>
      <c r="I1165" s="71"/>
      <c r="J1165" s="71"/>
      <c r="K1165" s="71"/>
      <c r="L1165" s="71"/>
      <c r="M1165" s="71"/>
      <c r="N1165" s="71"/>
      <c r="O1165" s="71"/>
      <c r="P1165" s="71"/>
      <c r="Q1165" s="71"/>
      <c r="R1165" s="71"/>
      <c r="S1165" s="71"/>
      <c r="T1165" s="71"/>
      <c r="U1165" s="71"/>
      <c r="V1165" s="71"/>
      <c r="W1165" s="71"/>
      <c r="X1165" s="70"/>
      <c r="Y1165" s="70"/>
      <c r="Z1165" s="70"/>
      <c r="AA1165" s="70"/>
      <c r="AB1165" s="70"/>
    </row>
    <row r="1166" spans="1:28">
      <c r="A1166" s="71"/>
      <c r="B1166" s="71"/>
      <c r="C1166" s="71"/>
      <c r="D1166" s="71"/>
      <c r="E1166" s="71"/>
      <c r="F1166" s="71"/>
      <c r="G1166" s="366"/>
      <c r="H1166" s="366"/>
      <c r="I1166" s="361"/>
      <c r="J1166" s="361"/>
      <c r="K1166" s="361"/>
      <c r="L1166" s="361"/>
      <c r="M1166" s="361"/>
      <c r="N1166" s="361"/>
      <c r="O1166" s="361"/>
      <c r="P1166" s="361"/>
      <c r="Q1166" s="361"/>
      <c r="R1166" s="361"/>
      <c r="S1166" s="366"/>
      <c r="T1166" s="366"/>
      <c r="U1166" s="366"/>
      <c r="V1166" s="361"/>
      <c r="W1166" s="361"/>
      <c r="X1166" s="70"/>
      <c r="Y1166" s="70"/>
      <c r="Z1166" s="70"/>
      <c r="AA1166" s="70"/>
      <c r="AB1166" s="70"/>
    </row>
    <row r="1167" spans="1:28" s="61" customFormat="1">
      <c r="A1167" s="71"/>
      <c r="B1167" s="71"/>
      <c r="C1167" s="71"/>
      <c r="D1167" s="71"/>
      <c r="E1167" s="71"/>
      <c r="F1167" s="71"/>
      <c r="G1167" s="366"/>
      <c r="H1167" s="366"/>
      <c r="I1167" s="361"/>
      <c r="J1167" s="361"/>
      <c r="K1167" s="361"/>
      <c r="L1167" s="361"/>
      <c r="M1167" s="361"/>
      <c r="N1167" s="361"/>
      <c r="O1167" s="361"/>
      <c r="P1167" s="361"/>
      <c r="Q1167" s="361"/>
      <c r="R1167" s="361"/>
      <c r="S1167" s="366"/>
      <c r="T1167" s="367"/>
      <c r="U1167" s="367"/>
      <c r="V1167" s="361"/>
      <c r="W1167" s="361"/>
      <c r="X1167" s="366"/>
      <c r="Y1167" s="366"/>
      <c r="Z1167" s="366"/>
      <c r="AA1167" s="71"/>
      <c r="AB1167" s="71"/>
    </row>
    <row r="1168" spans="1:28" s="61" customFormat="1">
      <c r="A1168" s="71"/>
      <c r="B1168" s="71"/>
      <c r="C1168" s="71"/>
      <c r="D1168" s="71"/>
      <c r="E1168" s="71"/>
      <c r="F1168" s="71"/>
      <c r="G1168" s="366"/>
      <c r="H1168" s="366"/>
      <c r="I1168" s="366"/>
      <c r="J1168" s="366"/>
      <c r="K1168" s="366"/>
      <c r="L1168" s="366"/>
      <c r="M1168" s="366"/>
      <c r="N1168" s="366"/>
      <c r="O1168" s="366"/>
      <c r="P1168" s="366"/>
      <c r="Q1168" s="366"/>
      <c r="R1168" s="366"/>
      <c r="S1168" s="366"/>
      <c r="T1168" s="366"/>
      <c r="U1168" s="366"/>
      <c r="V1168" s="366"/>
      <c r="W1168" s="366"/>
      <c r="X1168" s="366"/>
      <c r="Y1168" s="366"/>
      <c r="Z1168" s="366"/>
      <c r="AA1168" s="71"/>
      <c r="AB1168" s="71"/>
    </row>
    <row r="1169" spans="1:28" s="61" customFormat="1">
      <c r="A1169" s="71"/>
      <c r="B1169" s="71"/>
      <c r="C1169" s="71"/>
      <c r="D1169" s="71"/>
      <c r="E1169" s="71"/>
      <c r="F1169" s="71"/>
      <c r="G1169" s="366"/>
      <c r="H1169" s="366"/>
      <c r="I1169" s="361"/>
      <c r="J1169" s="361"/>
      <c r="K1169" s="361"/>
      <c r="L1169" s="361"/>
      <c r="M1169" s="361"/>
      <c r="N1169" s="361"/>
      <c r="O1169" s="361"/>
      <c r="P1169" s="361"/>
      <c r="Q1169" s="361"/>
      <c r="R1169" s="361"/>
      <c r="S1169" s="366"/>
      <c r="T1169" s="366"/>
      <c r="U1169" s="366"/>
      <c r="V1169" s="361"/>
      <c r="W1169" s="361"/>
      <c r="X1169" s="366"/>
      <c r="Y1169" s="366"/>
      <c r="Z1169" s="366"/>
      <c r="AA1169" s="71"/>
      <c r="AB1169" s="71"/>
    </row>
    <row r="1170" spans="1:28" s="61" customFormat="1">
      <c r="A1170" s="71"/>
      <c r="B1170" s="71"/>
      <c r="C1170" s="71"/>
      <c r="D1170" s="71"/>
      <c r="E1170" s="71"/>
      <c r="F1170" s="71"/>
      <c r="G1170" s="366"/>
      <c r="H1170" s="366"/>
      <c r="I1170" s="361"/>
      <c r="J1170" s="361"/>
      <c r="K1170" s="361"/>
      <c r="L1170" s="361"/>
      <c r="M1170" s="361"/>
      <c r="N1170" s="361"/>
      <c r="O1170" s="361"/>
      <c r="P1170" s="361"/>
      <c r="Q1170" s="361"/>
      <c r="R1170" s="361"/>
      <c r="S1170" s="366"/>
      <c r="T1170" s="366"/>
      <c r="U1170" s="366"/>
      <c r="V1170" s="361"/>
      <c r="W1170" s="361"/>
      <c r="X1170" s="71"/>
      <c r="Y1170" s="71"/>
      <c r="Z1170" s="71"/>
      <c r="AA1170" s="71"/>
      <c r="AB1170" s="71"/>
    </row>
    <row r="1171" spans="1:28" s="61" customFormat="1">
      <c r="A1171" s="71"/>
      <c r="B1171" s="71"/>
      <c r="C1171" s="71"/>
      <c r="D1171" s="71"/>
      <c r="E1171" s="71"/>
      <c r="F1171" s="71"/>
      <c r="G1171" s="366"/>
      <c r="H1171" s="366"/>
      <c r="I1171" s="361"/>
      <c r="J1171" s="361"/>
      <c r="K1171" s="361"/>
      <c r="L1171" s="361"/>
      <c r="M1171" s="361"/>
      <c r="N1171" s="361"/>
      <c r="O1171" s="361"/>
      <c r="P1171" s="361"/>
      <c r="Q1171" s="361"/>
      <c r="R1171" s="361"/>
      <c r="S1171" s="366"/>
      <c r="T1171" s="366"/>
      <c r="U1171" s="366"/>
      <c r="V1171" s="361"/>
      <c r="W1171" s="361"/>
      <c r="X1171" s="71"/>
      <c r="Y1171" s="71"/>
      <c r="Z1171" s="71"/>
      <c r="AA1171" s="71"/>
      <c r="AB1171" s="71"/>
    </row>
    <row r="1172" spans="1:28" s="61" customFormat="1">
      <c r="A1172" s="71"/>
      <c r="B1172" s="71"/>
      <c r="C1172" s="71"/>
      <c r="D1172" s="71"/>
      <c r="E1172" s="71"/>
      <c r="F1172" s="71"/>
      <c r="G1172" s="366"/>
      <c r="H1172" s="366"/>
      <c r="I1172" s="71"/>
      <c r="J1172" s="71"/>
      <c r="K1172" s="71"/>
      <c r="L1172" s="71"/>
      <c r="M1172" s="71"/>
      <c r="N1172" s="71"/>
      <c r="O1172" s="71"/>
      <c r="P1172" s="71"/>
      <c r="Q1172" s="71"/>
      <c r="R1172" s="71"/>
      <c r="S1172" s="366"/>
      <c r="T1172" s="366"/>
      <c r="U1172" s="366"/>
      <c r="V1172" s="71"/>
      <c r="W1172" s="71"/>
      <c r="X1172" s="71"/>
      <c r="Y1172" s="71"/>
      <c r="Z1172" s="71"/>
      <c r="AA1172" s="71"/>
      <c r="AB1172" s="71"/>
    </row>
    <row r="1173" spans="1:28" s="61" customFormat="1">
      <c r="A1173" s="71"/>
      <c r="B1173" s="71"/>
      <c r="C1173" s="71"/>
      <c r="D1173" s="71"/>
      <c r="E1173" s="71"/>
      <c r="F1173" s="71"/>
      <c r="G1173" s="366"/>
      <c r="H1173" s="366"/>
      <c r="I1173" s="359"/>
      <c r="J1173" s="359"/>
      <c r="K1173" s="359"/>
      <c r="L1173" s="359"/>
      <c r="M1173" s="359"/>
      <c r="N1173" s="359"/>
      <c r="O1173" s="359"/>
      <c r="P1173" s="359"/>
      <c r="Q1173" s="359"/>
      <c r="R1173" s="359"/>
      <c r="S1173" s="366"/>
      <c r="T1173" s="366"/>
      <c r="U1173" s="366"/>
      <c r="V1173" s="359"/>
      <c r="W1173" s="359"/>
      <c r="X1173" s="71"/>
      <c r="Y1173" s="71"/>
      <c r="Z1173" s="71"/>
      <c r="AA1173" s="71"/>
      <c r="AB1173" s="71"/>
    </row>
    <row r="1174" spans="1:28" s="61" customFormat="1">
      <c r="A1174" s="71"/>
      <c r="B1174" s="71"/>
      <c r="C1174" s="71"/>
      <c r="D1174" s="71"/>
      <c r="E1174" s="71"/>
      <c r="F1174" s="71"/>
      <c r="G1174" s="366"/>
      <c r="H1174" s="366"/>
      <c r="I1174" s="366"/>
      <c r="J1174" s="366"/>
      <c r="K1174" s="366"/>
      <c r="L1174" s="366"/>
      <c r="M1174" s="366"/>
      <c r="N1174" s="366"/>
      <c r="O1174" s="366"/>
      <c r="P1174" s="366"/>
      <c r="Q1174" s="366"/>
      <c r="R1174" s="366"/>
      <c r="S1174" s="366"/>
      <c r="T1174" s="366"/>
      <c r="U1174" s="366"/>
      <c r="V1174" s="366"/>
      <c r="W1174" s="366"/>
      <c r="X1174" s="71"/>
      <c r="Y1174" s="71"/>
      <c r="Z1174" s="71"/>
      <c r="AA1174" s="71"/>
      <c r="AB1174" s="71"/>
    </row>
    <row r="1175" spans="1:28">
      <c r="A1175" s="71"/>
      <c r="B1175" s="71"/>
      <c r="C1175" s="71"/>
      <c r="D1175" s="71"/>
      <c r="E1175" s="71"/>
      <c r="F1175" s="71"/>
      <c r="G1175" s="360"/>
      <c r="H1175" s="360"/>
      <c r="I1175" s="360"/>
      <c r="J1175" s="360"/>
      <c r="K1175" s="360"/>
      <c r="L1175" s="360"/>
      <c r="M1175" s="360"/>
      <c r="N1175" s="360"/>
      <c r="O1175" s="360"/>
      <c r="P1175" s="360"/>
      <c r="Q1175" s="360"/>
      <c r="R1175" s="360"/>
      <c r="S1175" s="360"/>
      <c r="T1175" s="360"/>
      <c r="U1175" s="360"/>
      <c r="V1175" s="360"/>
      <c r="W1175" s="360"/>
      <c r="X1175" s="70"/>
      <c r="Y1175" s="70"/>
      <c r="Z1175" s="70"/>
      <c r="AA1175" s="70"/>
      <c r="AB1175" s="70"/>
    </row>
    <row r="1176" spans="1:28">
      <c r="A1176" s="71"/>
      <c r="B1176" s="71"/>
      <c r="C1176" s="71"/>
      <c r="D1176" s="71"/>
      <c r="E1176" s="71"/>
      <c r="F1176" s="71"/>
      <c r="G1176" s="360"/>
      <c r="H1176" s="360"/>
      <c r="I1176" s="360"/>
      <c r="J1176" s="360"/>
      <c r="K1176" s="360"/>
      <c r="L1176" s="360"/>
      <c r="M1176" s="360"/>
      <c r="N1176" s="360"/>
      <c r="O1176" s="360"/>
      <c r="P1176" s="360"/>
      <c r="Q1176" s="360"/>
      <c r="R1176" s="360"/>
      <c r="S1176" s="360"/>
      <c r="T1176" s="360"/>
      <c r="U1176" s="360"/>
      <c r="V1176" s="360"/>
      <c r="W1176" s="360"/>
      <c r="X1176" s="70"/>
      <c r="Y1176" s="70"/>
      <c r="Z1176" s="70"/>
      <c r="AA1176" s="70"/>
      <c r="AB1176" s="70"/>
    </row>
    <row r="1177" spans="1:28">
      <c r="A1177" s="368"/>
      <c r="B1177" s="71"/>
      <c r="C1177" s="71"/>
      <c r="D1177" s="71"/>
      <c r="E1177" s="71"/>
      <c r="F1177" s="71"/>
      <c r="G1177" s="360"/>
      <c r="H1177" s="360"/>
      <c r="I1177" s="360"/>
      <c r="J1177" s="360"/>
      <c r="K1177" s="360"/>
      <c r="L1177" s="360"/>
      <c r="M1177" s="360"/>
      <c r="N1177" s="360"/>
      <c r="O1177" s="360"/>
      <c r="P1177" s="360"/>
      <c r="Q1177" s="360"/>
      <c r="R1177" s="360"/>
      <c r="S1177" s="360"/>
      <c r="T1177" s="360"/>
      <c r="U1177" s="360"/>
      <c r="V1177" s="360"/>
      <c r="W1177" s="360"/>
      <c r="X1177" s="70"/>
      <c r="Y1177" s="70"/>
      <c r="Z1177" s="70"/>
      <c r="AA1177" s="70"/>
      <c r="AB1177" s="70"/>
    </row>
    <row r="1178" spans="1:28">
      <c r="A1178" s="368"/>
      <c r="B1178" s="71"/>
      <c r="C1178" s="71"/>
      <c r="D1178" s="71"/>
      <c r="E1178" s="71"/>
      <c r="F1178" s="71"/>
      <c r="G1178" s="360"/>
      <c r="H1178" s="360"/>
      <c r="I1178" s="360"/>
      <c r="J1178" s="360"/>
      <c r="K1178" s="360"/>
      <c r="L1178" s="360"/>
      <c r="M1178" s="360"/>
      <c r="N1178" s="360"/>
      <c r="O1178" s="360"/>
      <c r="P1178" s="360"/>
      <c r="Q1178" s="360"/>
      <c r="R1178" s="360"/>
      <c r="S1178" s="360"/>
      <c r="T1178" s="360"/>
      <c r="U1178" s="360"/>
      <c r="V1178" s="360"/>
      <c r="W1178" s="360"/>
      <c r="X1178" s="70"/>
      <c r="Y1178" s="70"/>
      <c r="Z1178" s="70"/>
      <c r="AA1178" s="70"/>
      <c r="AB1178" s="70"/>
    </row>
    <row r="1179" spans="1:28">
      <c r="A1179" s="368"/>
      <c r="B1179" s="71"/>
      <c r="C1179" s="71"/>
      <c r="D1179" s="71"/>
      <c r="E1179" s="71"/>
      <c r="F1179" s="71"/>
      <c r="G1179" s="360"/>
      <c r="H1179" s="360"/>
      <c r="I1179" s="360"/>
      <c r="J1179" s="360"/>
      <c r="K1179" s="360"/>
      <c r="L1179" s="360"/>
      <c r="M1179" s="360"/>
      <c r="N1179" s="360"/>
      <c r="O1179" s="360"/>
      <c r="P1179" s="360"/>
      <c r="Q1179" s="360"/>
      <c r="R1179" s="360"/>
      <c r="S1179" s="360"/>
      <c r="T1179" s="360"/>
      <c r="U1179" s="360"/>
      <c r="V1179" s="360"/>
      <c r="W1179" s="360"/>
      <c r="X1179" s="70"/>
      <c r="Y1179" s="70"/>
      <c r="Z1179" s="70"/>
      <c r="AA1179" s="70"/>
      <c r="AB1179" s="70"/>
    </row>
    <row r="1180" spans="1:28">
      <c r="A1180" s="368"/>
      <c r="B1180" s="71"/>
      <c r="C1180" s="71"/>
      <c r="D1180" s="71"/>
      <c r="E1180" s="71"/>
      <c r="F1180" s="71"/>
      <c r="G1180" s="360"/>
      <c r="H1180" s="360"/>
      <c r="I1180" s="360"/>
      <c r="J1180" s="360"/>
      <c r="K1180" s="360"/>
      <c r="L1180" s="360"/>
      <c r="M1180" s="360"/>
      <c r="N1180" s="360"/>
      <c r="O1180" s="360"/>
      <c r="P1180" s="360"/>
      <c r="Q1180" s="360"/>
      <c r="R1180" s="360"/>
      <c r="S1180" s="360"/>
      <c r="T1180" s="360"/>
      <c r="U1180" s="360"/>
      <c r="V1180" s="360"/>
      <c r="W1180" s="360"/>
      <c r="X1180" s="70"/>
      <c r="Y1180" s="70"/>
      <c r="Z1180" s="70"/>
      <c r="AA1180" s="70"/>
      <c r="AB1180" s="70"/>
    </row>
    <row r="1181" spans="1:28" ht="15">
      <c r="A1181" s="143"/>
      <c r="B1181" s="71"/>
      <c r="C1181" s="71"/>
      <c r="D1181" s="71"/>
      <c r="E1181" s="71"/>
      <c r="F1181" s="71"/>
      <c r="G1181" s="71"/>
      <c r="H1181" s="71"/>
      <c r="I1181" s="71"/>
      <c r="J1181" s="71"/>
      <c r="K1181" s="71"/>
      <c r="L1181" s="71"/>
      <c r="M1181" s="71"/>
      <c r="N1181" s="71"/>
      <c r="O1181" s="71"/>
      <c r="P1181" s="71"/>
      <c r="Q1181" s="71"/>
      <c r="R1181" s="71"/>
      <c r="S1181" s="71"/>
      <c r="T1181" s="71"/>
      <c r="U1181" s="71"/>
      <c r="V1181" s="71"/>
      <c r="W1181" s="71"/>
      <c r="X1181" s="70"/>
      <c r="Y1181" s="70"/>
      <c r="Z1181" s="70"/>
      <c r="AA1181" s="70"/>
      <c r="AB1181" s="70"/>
    </row>
    <row r="1182" spans="1:28" ht="15">
      <c r="A1182" s="143"/>
      <c r="B1182" s="71"/>
      <c r="C1182" s="71"/>
      <c r="D1182" s="71"/>
      <c r="E1182" s="71"/>
      <c r="F1182" s="71"/>
      <c r="G1182" s="71"/>
      <c r="H1182" s="71"/>
      <c r="I1182" s="71"/>
      <c r="J1182" s="71"/>
      <c r="K1182" s="71"/>
      <c r="L1182" s="71"/>
      <c r="M1182" s="71"/>
      <c r="N1182" s="71"/>
      <c r="O1182" s="71"/>
      <c r="P1182" s="71"/>
      <c r="Q1182" s="71"/>
      <c r="R1182" s="71"/>
      <c r="S1182" s="71"/>
      <c r="T1182" s="71"/>
      <c r="U1182" s="71"/>
      <c r="V1182" s="71"/>
      <c r="W1182" s="71"/>
      <c r="X1182" s="70"/>
      <c r="Y1182" s="70"/>
      <c r="Z1182" s="70"/>
      <c r="AA1182" s="70"/>
      <c r="AB1182" s="70"/>
    </row>
    <row r="1183" spans="1:28" ht="15">
      <c r="A1183" s="143"/>
      <c r="B1183" s="71"/>
      <c r="C1183" s="71"/>
      <c r="D1183" s="71"/>
      <c r="E1183" s="71"/>
      <c r="F1183" s="71"/>
      <c r="G1183" s="71"/>
      <c r="H1183" s="71"/>
      <c r="I1183" s="71"/>
      <c r="J1183" s="71"/>
      <c r="K1183" s="71"/>
      <c r="L1183" s="71"/>
      <c r="M1183" s="71"/>
      <c r="N1183" s="71"/>
      <c r="O1183" s="71"/>
      <c r="P1183" s="71"/>
      <c r="Q1183" s="71"/>
      <c r="R1183" s="71"/>
      <c r="S1183" s="71"/>
      <c r="T1183" s="71"/>
      <c r="U1183" s="71"/>
      <c r="V1183" s="71"/>
      <c r="W1183" s="71"/>
      <c r="X1183" s="70"/>
      <c r="Y1183" s="70"/>
      <c r="Z1183" s="70"/>
      <c r="AA1183" s="70"/>
      <c r="AB1183" s="70"/>
    </row>
    <row r="1184" spans="1:28">
      <c r="A1184" s="71"/>
      <c r="B1184" s="71"/>
      <c r="C1184" s="71"/>
      <c r="D1184" s="71"/>
      <c r="E1184" s="71"/>
      <c r="F1184" s="71"/>
      <c r="G1184" s="166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  <c r="U1184" s="166"/>
      <c r="V1184" s="166"/>
      <c r="W1184" s="166"/>
      <c r="X1184" s="363"/>
      <c r="Y1184" s="363"/>
      <c r="Z1184" s="363"/>
      <c r="AA1184" s="70"/>
      <c r="AB1184" s="70"/>
    </row>
    <row r="1185" spans="1:28" ht="16.5">
      <c r="A1185" s="71"/>
      <c r="B1185" s="71"/>
      <c r="C1185" s="71"/>
      <c r="D1185" s="71"/>
      <c r="E1185" s="71"/>
      <c r="F1185" s="71"/>
      <c r="G1185" s="369"/>
      <c r="H1185" s="369"/>
      <c r="I1185" s="369"/>
      <c r="J1185" s="369"/>
      <c r="K1185" s="369"/>
      <c r="L1185" s="369"/>
      <c r="M1185" s="369"/>
      <c r="N1185" s="369"/>
      <c r="O1185" s="369"/>
      <c r="P1185" s="369"/>
      <c r="Q1185" s="369"/>
      <c r="R1185" s="369"/>
      <c r="S1185" s="369"/>
      <c r="T1185" s="369"/>
      <c r="U1185" s="369"/>
      <c r="V1185" s="369"/>
      <c r="W1185" s="369"/>
      <c r="X1185" s="363"/>
      <c r="Y1185" s="363"/>
      <c r="Z1185" s="363"/>
      <c r="AA1185" s="70"/>
      <c r="AB1185" s="70"/>
    </row>
    <row r="1186" spans="1:28">
      <c r="A1186" s="71"/>
      <c r="B1186" s="71"/>
      <c r="C1186" s="71"/>
      <c r="D1186" s="71"/>
      <c r="E1186" s="71"/>
      <c r="F1186" s="71"/>
      <c r="G1186" s="166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  <c r="U1186" s="166"/>
      <c r="V1186" s="166"/>
      <c r="W1186" s="166"/>
      <c r="X1186" s="363"/>
      <c r="Y1186" s="363"/>
      <c r="Z1186" s="363"/>
      <c r="AA1186" s="70"/>
      <c r="AB1186" s="70"/>
    </row>
    <row r="1187" spans="1:28" ht="15">
      <c r="A1187" s="143"/>
      <c r="B1187" s="71"/>
      <c r="C1187" s="71"/>
      <c r="D1187" s="71"/>
      <c r="E1187" s="71"/>
      <c r="F1187" s="71"/>
      <c r="G1187" s="71"/>
      <c r="H1187" s="71"/>
      <c r="I1187" s="71"/>
      <c r="J1187" s="71"/>
      <c r="K1187" s="71"/>
      <c r="L1187" s="71"/>
      <c r="M1187" s="71"/>
      <c r="N1187" s="71"/>
      <c r="O1187" s="71"/>
      <c r="P1187" s="71"/>
      <c r="Q1187" s="71"/>
      <c r="R1187" s="71"/>
      <c r="S1187" s="71"/>
      <c r="T1187" s="71"/>
      <c r="U1187" s="71"/>
      <c r="V1187" s="71"/>
      <c r="W1187" s="71"/>
      <c r="X1187" s="70"/>
      <c r="Y1187" s="70"/>
      <c r="Z1187" s="70"/>
      <c r="AA1187" s="70"/>
      <c r="AB1187" s="70"/>
    </row>
    <row r="1188" spans="1:28" ht="15">
      <c r="A1188" s="143"/>
      <c r="B1188" s="71"/>
      <c r="C1188" s="71"/>
      <c r="D1188" s="71"/>
      <c r="E1188" s="71"/>
      <c r="F1188" s="71"/>
      <c r="G1188" s="71"/>
      <c r="H1188" s="71"/>
      <c r="I1188" s="71"/>
      <c r="J1188" s="71"/>
      <c r="K1188" s="71"/>
      <c r="L1188" s="71"/>
      <c r="M1188" s="71"/>
      <c r="N1188" s="71"/>
      <c r="O1188" s="71"/>
      <c r="P1188" s="71"/>
      <c r="Q1188" s="71"/>
      <c r="R1188" s="71"/>
      <c r="S1188" s="71"/>
      <c r="T1188" s="71"/>
      <c r="U1188" s="71"/>
      <c r="V1188" s="71"/>
      <c r="W1188" s="71"/>
      <c r="X1188" s="70"/>
      <c r="Y1188" s="70"/>
      <c r="Z1188" s="70"/>
      <c r="AA1188" s="70"/>
      <c r="AB1188" s="70"/>
    </row>
    <row r="1189" spans="1:28">
      <c r="A1189" s="71"/>
      <c r="B1189" s="71"/>
      <c r="C1189" s="71"/>
      <c r="D1189" s="71"/>
      <c r="E1189" s="71"/>
      <c r="F1189" s="71"/>
      <c r="G1189" s="166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  <c r="U1189" s="166"/>
      <c r="V1189" s="166"/>
      <c r="W1189" s="166"/>
      <c r="X1189" s="363"/>
      <c r="Y1189" s="363"/>
      <c r="Z1189" s="363"/>
      <c r="AA1189" s="70"/>
      <c r="AB1189" s="70"/>
    </row>
    <row r="1190" spans="1:28" ht="16.5">
      <c r="A1190" s="71"/>
      <c r="B1190" s="71"/>
      <c r="C1190" s="71"/>
      <c r="D1190" s="71"/>
      <c r="E1190" s="71"/>
      <c r="F1190" s="71"/>
      <c r="G1190" s="369"/>
      <c r="H1190" s="369"/>
      <c r="I1190" s="369"/>
      <c r="J1190" s="369"/>
      <c r="K1190" s="369"/>
      <c r="L1190" s="369"/>
      <c r="M1190" s="369"/>
      <c r="N1190" s="369"/>
      <c r="O1190" s="369"/>
      <c r="P1190" s="369"/>
      <c r="Q1190" s="369"/>
      <c r="R1190" s="369"/>
      <c r="S1190" s="369"/>
      <c r="T1190" s="369"/>
      <c r="U1190" s="369"/>
      <c r="V1190" s="369"/>
      <c r="W1190" s="369"/>
      <c r="X1190" s="363"/>
      <c r="Y1190" s="363"/>
      <c r="Z1190" s="363"/>
      <c r="AA1190" s="70"/>
      <c r="AB1190" s="70"/>
    </row>
    <row r="1191" spans="1:28">
      <c r="A1191" s="71"/>
      <c r="B1191" s="71"/>
      <c r="C1191" s="71"/>
      <c r="D1191" s="71"/>
      <c r="E1191" s="71"/>
      <c r="F1191" s="71"/>
      <c r="G1191" s="166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  <c r="U1191" s="166"/>
      <c r="V1191" s="166"/>
      <c r="W1191" s="166"/>
      <c r="X1191" s="363"/>
      <c r="Y1191" s="363"/>
      <c r="Z1191" s="363"/>
      <c r="AA1191" s="70"/>
      <c r="AB1191" s="70"/>
    </row>
    <row r="1192" spans="1:28">
      <c r="A1192" s="71"/>
      <c r="B1192" s="71"/>
      <c r="C1192" s="71"/>
      <c r="D1192" s="71"/>
      <c r="E1192" s="71"/>
      <c r="F1192" s="71"/>
      <c r="G1192" s="71"/>
      <c r="H1192" s="71"/>
      <c r="I1192" s="71"/>
      <c r="J1192" s="71"/>
      <c r="K1192" s="71"/>
      <c r="L1192" s="71"/>
      <c r="M1192" s="71"/>
      <c r="N1192" s="71"/>
      <c r="O1192" s="71"/>
      <c r="P1192" s="71"/>
      <c r="Q1192" s="71"/>
      <c r="R1192" s="71"/>
      <c r="S1192" s="71"/>
      <c r="T1192" s="71"/>
      <c r="U1192" s="71"/>
      <c r="V1192" s="71"/>
      <c r="W1192" s="71"/>
      <c r="X1192" s="70"/>
      <c r="Y1192" s="70"/>
      <c r="Z1192" s="70"/>
      <c r="AA1192" s="70"/>
      <c r="AB1192" s="70"/>
    </row>
    <row r="1193" spans="1:28" ht="15">
      <c r="A1193" s="143"/>
      <c r="B1193" s="71"/>
      <c r="C1193" s="71"/>
      <c r="D1193" s="71"/>
      <c r="E1193" s="71"/>
      <c r="F1193" s="71"/>
      <c r="G1193" s="71"/>
      <c r="H1193" s="71"/>
      <c r="I1193" s="71"/>
      <c r="J1193" s="71"/>
      <c r="K1193" s="71"/>
      <c r="L1193" s="71"/>
      <c r="M1193" s="71"/>
      <c r="N1193" s="71"/>
      <c r="O1193" s="71"/>
      <c r="P1193" s="71"/>
      <c r="Q1193" s="71"/>
      <c r="R1193" s="71"/>
      <c r="S1193" s="71"/>
      <c r="T1193" s="71"/>
      <c r="U1193" s="71"/>
      <c r="V1193" s="71"/>
      <c r="W1193" s="71"/>
      <c r="X1193" s="70"/>
      <c r="Y1193" s="70"/>
      <c r="Z1193" s="70"/>
      <c r="AA1193" s="70"/>
      <c r="AB1193" s="70"/>
    </row>
    <row r="1194" spans="1:28">
      <c r="A1194" s="71"/>
      <c r="B1194" s="71"/>
      <c r="C1194" s="71"/>
      <c r="D1194" s="71"/>
      <c r="E1194" s="71"/>
      <c r="F1194" s="71"/>
      <c r="G1194" s="166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  <c r="U1194" s="166"/>
      <c r="V1194" s="166"/>
      <c r="W1194" s="166"/>
      <c r="X1194" s="363"/>
      <c r="Y1194" s="363"/>
      <c r="Z1194" s="363"/>
      <c r="AA1194" s="70"/>
      <c r="AB1194" s="70"/>
    </row>
    <row r="1195" spans="1:28" ht="16.5">
      <c r="A1195" s="71"/>
      <c r="B1195" s="71"/>
      <c r="C1195" s="71"/>
      <c r="D1195" s="71"/>
      <c r="E1195" s="71"/>
      <c r="F1195" s="71"/>
      <c r="G1195" s="369"/>
      <c r="H1195" s="369"/>
      <c r="I1195" s="369"/>
      <c r="J1195" s="369"/>
      <c r="K1195" s="369"/>
      <c r="L1195" s="369"/>
      <c r="M1195" s="369"/>
      <c r="N1195" s="369"/>
      <c r="O1195" s="369"/>
      <c r="P1195" s="369"/>
      <c r="Q1195" s="369"/>
      <c r="R1195" s="369"/>
      <c r="S1195" s="369"/>
      <c r="T1195" s="369"/>
      <c r="U1195" s="369"/>
      <c r="V1195" s="369"/>
      <c r="W1195" s="369"/>
      <c r="X1195" s="363"/>
      <c r="Y1195" s="363"/>
      <c r="Z1195" s="363"/>
      <c r="AA1195" s="70"/>
      <c r="AB1195" s="70"/>
    </row>
    <row r="1196" spans="1:28">
      <c r="A1196" s="71"/>
      <c r="B1196" s="71"/>
      <c r="C1196" s="71"/>
      <c r="D1196" s="71"/>
      <c r="E1196" s="71"/>
      <c r="F1196" s="71"/>
      <c r="G1196" s="166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  <c r="U1196" s="166"/>
      <c r="V1196" s="166"/>
      <c r="W1196" s="166"/>
      <c r="X1196" s="363"/>
      <c r="Y1196" s="363"/>
      <c r="Z1196" s="363"/>
      <c r="AA1196" s="70"/>
      <c r="AB1196" s="70"/>
    </row>
    <row r="1197" spans="1:28">
      <c r="A1197" s="71"/>
      <c r="B1197" s="71"/>
      <c r="C1197" s="71"/>
      <c r="D1197" s="71"/>
      <c r="E1197" s="71"/>
      <c r="F1197" s="71"/>
      <c r="G1197" s="166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  <c r="U1197" s="166"/>
      <c r="V1197" s="166"/>
      <c r="W1197" s="166"/>
      <c r="X1197" s="363"/>
      <c r="Y1197" s="363"/>
      <c r="Z1197" s="363"/>
      <c r="AA1197" s="70"/>
      <c r="AB1197" s="70"/>
    </row>
    <row r="1198" spans="1:28" ht="15">
      <c r="A1198" s="143"/>
      <c r="B1198" s="71"/>
      <c r="C1198" s="71"/>
      <c r="D1198" s="71"/>
      <c r="E1198" s="71"/>
      <c r="F1198" s="71"/>
      <c r="G1198" s="71"/>
      <c r="H1198" s="71"/>
      <c r="I1198" s="71"/>
      <c r="J1198" s="71"/>
      <c r="K1198" s="71"/>
      <c r="L1198" s="71"/>
      <c r="M1198" s="71"/>
      <c r="N1198" s="71"/>
      <c r="O1198" s="71"/>
      <c r="P1198" s="71"/>
      <c r="Q1198" s="71"/>
      <c r="R1198" s="71"/>
      <c r="S1198" s="71"/>
      <c r="T1198" s="71"/>
      <c r="U1198" s="71"/>
      <c r="V1198" s="71"/>
      <c r="W1198" s="71"/>
      <c r="X1198" s="70"/>
      <c r="Y1198" s="70"/>
      <c r="Z1198" s="70"/>
      <c r="AA1198" s="70"/>
      <c r="AB1198" s="70"/>
    </row>
    <row r="1199" spans="1:28">
      <c r="A1199" s="71"/>
      <c r="B1199" s="71"/>
      <c r="C1199" s="71"/>
      <c r="D1199" s="71"/>
      <c r="E1199" s="71"/>
      <c r="F1199" s="71"/>
      <c r="G1199" s="166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  <c r="U1199" s="166"/>
      <c r="V1199" s="166"/>
      <c r="W1199" s="166"/>
      <c r="X1199" s="363"/>
      <c r="Y1199" s="363"/>
      <c r="Z1199" s="363"/>
      <c r="AA1199" s="70"/>
      <c r="AB1199" s="70"/>
    </row>
    <row r="1200" spans="1:28" ht="16.5">
      <c r="A1200" s="71"/>
      <c r="B1200" s="71"/>
      <c r="C1200" s="71"/>
      <c r="D1200" s="71"/>
      <c r="E1200" s="71"/>
      <c r="F1200" s="71"/>
      <c r="G1200" s="369"/>
      <c r="H1200" s="369"/>
      <c r="I1200" s="369"/>
      <c r="J1200" s="369"/>
      <c r="K1200" s="369"/>
      <c r="L1200" s="369"/>
      <c r="M1200" s="369"/>
      <c r="N1200" s="369"/>
      <c r="O1200" s="369"/>
      <c r="P1200" s="369"/>
      <c r="Q1200" s="369"/>
      <c r="R1200" s="369"/>
      <c r="S1200" s="369"/>
      <c r="T1200" s="369"/>
      <c r="U1200" s="369"/>
      <c r="V1200" s="369"/>
      <c r="W1200" s="369"/>
      <c r="X1200" s="363"/>
      <c r="Y1200" s="363"/>
      <c r="Z1200" s="363"/>
      <c r="AA1200" s="70"/>
      <c r="AB1200" s="70"/>
    </row>
    <row r="1201" spans="1:28">
      <c r="A1201" s="71"/>
      <c r="B1201" s="71"/>
      <c r="C1201" s="71"/>
      <c r="D1201" s="71"/>
      <c r="E1201" s="71"/>
      <c r="F1201" s="71"/>
      <c r="G1201" s="166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  <c r="U1201" s="166"/>
      <c r="V1201" s="166"/>
      <c r="W1201" s="166"/>
      <c r="X1201" s="363"/>
      <c r="Y1201" s="363"/>
      <c r="Z1201" s="363"/>
      <c r="AA1201" s="70"/>
      <c r="AB1201" s="70"/>
    </row>
    <row r="1202" spans="1:28">
      <c r="A1202" s="71"/>
      <c r="B1202" s="71"/>
      <c r="C1202" s="71"/>
      <c r="D1202" s="71"/>
      <c r="E1202" s="71"/>
      <c r="F1202" s="71"/>
      <c r="G1202" s="166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  <c r="U1202" s="166"/>
      <c r="V1202" s="166"/>
      <c r="W1202" s="166"/>
      <c r="X1202" s="363"/>
      <c r="Y1202" s="363"/>
      <c r="Z1202" s="363"/>
      <c r="AA1202" s="70"/>
      <c r="AB1202" s="70"/>
    </row>
    <row r="1203" spans="1:28" ht="15">
      <c r="A1203" s="143"/>
      <c r="B1203" s="71"/>
      <c r="C1203" s="71"/>
      <c r="D1203" s="71"/>
      <c r="E1203" s="71"/>
      <c r="F1203" s="71"/>
      <c r="G1203" s="71"/>
      <c r="H1203" s="71"/>
      <c r="I1203" s="71"/>
      <c r="J1203" s="71"/>
      <c r="K1203" s="71"/>
      <c r="L1203" s="71"/>
      <c r="M1203" s="71"/>
      <c r="N1203" s="71"/>
      <c r="O1203" s="71"/>
      <c r="P1203" s="71"/>
      <c r="Q1203" s="71"/>
      <c r="R1203" s="71"/>
      <c r="S1203" s="71"/>
      <c r="T1203" s="71"/>
      <c r="U1203" s="71"/>
      <c r="V1203" s="71"/>
      <c r="W1203" s="71"/>
      <c r="X1203" s="70"/>
      <c r="Y1203" s="70"/>
      <c r="Z1203" s="70"/>
      <c r="AA1203" s="70"/>
      <c r="AB1203" s="70"/>
    </row>
    <row r="1204" spans="1:28">
      <c r="A1204" s="71"/>
      <c r="B1204" s="71"/>
      <c r="C1204" s="71"/>
      <c r="D1204" s="71"/>
      <c r="E1204" s="71"/>
      <c r="F1204" s="71"/>
      <c r="G1204" s="166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  <c r="U1204" s="166"/>
      <c r="V1204" s="166"/>
      <c r="W1204" s="166"/>
      <c r="X1204" s="363"/>
      <c r="Y1204" s="363"/>
      <c r="Z1204" s="363"/>
      <c r="AA1204" s="70"/>
      <c r="AB1204" s="70"/>
    </row>
    <row r="1205" spans="1:28" ht="16.5">
      <c r="A1205" s="71"/>
      <c r="B1205" s="71"/>
      <c r="C1205" s="71"/>
      <c r="D1205" s="71"/>
      <c r="E1205" s="71"/>
      <c r="F1205" s="71"/>
      <c r="G1205" s="369"/>
      <c r="H1205" s="369"/>
      <c r="I1205" s="369"/>
      <c r="J1205" s="369"/>
      <c r="K1205" s="369"/>
      <c r="L1205" s="369"/>
      <c r="M1205" s="369"/>
      <c r="N1205" s="369"/>
      <c r="O1205" s="369"/>
      <c r="P1205" s="369"/>
      <c r="Q1205" s="369"/>
      <c r="R1205" s="369"/>
      <c r="S1205" s="369"/>
      <c r="T1205" s="369"/>
      <c r="U1205" s="369"/>
      <c r="V1205" s="369"/>
      <c r="W1205" s="369"/>
      <c r="X1205" s="363"/>
      <c r="Y1205" s="363"/>
      <c r="Z1205" s="363"/>
      <c r="AA1205" s="70"/>
      <c r="AB1205" s="70"/>
    </row>
    <row r="1206" spans="1:28">
      <c r="A1206" s="71"/>
      <c r="B1206" s="71"/>
      <c r="C1206" s="71"/>
      <c r="D1206" s="71"/>
      <c r="E1206" s="71"/>
      <c r="F1206" s="71"/>
      <c r="G1206" s="166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  <c r="U1206" s="166"/>
      <c r="V1206" s="166"/>
      <c r="W1206" s="166"/>
      <c r="X1206" s="363"/>
      <c r="Y1206" s="363"/>
      <c r="Z1206" s="363"/>
      <c r="AA1206" s="70"/>
      <c r="AB1206" s="70"/>
    </row>
    <row r="1207" spans="1:28">
      <c r="A1207" s="71"/>
      <c r="B1207" s="71"/>
      <c r="C1207" s="71"/>
      <c r="D1207" s="71"/>
      <c r="E1207" s="71"/>
      <c r="F1207" s="71"/>
      <c r="G1207" s="71"/>
      <c r="H1207" s="71"/>
      <c r="I1207" s="71"/>
      <c r="J1207" s="71"/>
      <c r="K1207" s="71"/>
      <c r="L1207" s="71"/>
      <c r="M1207" s="71"/>
      <c r="N1207" s="71"/>
      <c r="O1207" s="71"/>
      <c r="P1207" s="71"/>
      <c r="Q1207" s="71"/>
      <c r="R1207" s="71"/>
      <c r="S1207" s="71"/>
      <c r="T1207" s="71"/>
      <c r="U1207" s="71"/>
      <c r="V1207" s="71"/>
      <c r="W1207" s="71"/>
      <c r="X1207" s="70"/>
      <c r="Y1207" s="70"/>
      <c r="Z1207" s="70"/>
      <c r="AA1207" s="70"/>
      <c r="AB1207" s="70"/>
    </row>
    <row r="1208" spans="1:28" ht="15">
      <c r="A1208" s="143"/>
      <c r="B1208" s="71"/>
      <c r="C1208" s="71"/>
      <c r="D1208" s="71"/>
      <c r="E1208" s="71"/>
      <c r="F1208" s="71"/>
      <c r="G1208" s="71"/>
      <c r="H1208" s="71"/>
      <c r="I1208" s="71"/>
      <c r="J1208" s="71"/>
      <c r="K1208" s="71"/>
      <c r="L1208" s="71"/>
      <c r="M1208" s="71"/>
      <c r="N1208" s="71"/>
      <c r="O1208" s="71"/>
      <c r="P1208" s="71"/>
      <c r="Q1208" s="71"/>
      <c r="R1208" s="71"/>
      <c r="S1208" s="71"/>
      <c r="T1208" s="71"/>
      <c r="U1208" s="71"/>
      <c r="V1208" s="71"/>
      <c r="W1208" s="71"/>
      <c r="X1208" s="70"/>
      <c r="Y1208" s="70"/>
      <c r="Z1208" s="70"/>
      <c r="AA1208" s="70"/>
      <c r="AB1208" s="70"/>
    </row>
    <row r="1209" spans="1:28">
      <c r="A1209" s="71"/>
      <c r="B1209" s="71"/>
      <c r="C1209" s="71"/>
      <c r="D1209" s="71"/>
      <c r="E1209" s="71"/>
      <c r="F1209" s="71"/>
      <c r="G1209" s="166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  <c r="U1209" s="166"/>
      <c r="V1209" s="166"/>
      <c r="W1209" s="166"/>
      <c r="X1209" s="363"/>
      <c r="Y1209" s="363"/>
      <c r="Z1209" s="363"/>
      <c r="AA1209" s="70"/>
      <c r="AB1209" s="70"/>
    </row>
    <row r="1210" spans="1:28" ht="16.5">
      <c r="A1210" s="71"/>
      <c r="B1210" s="71"/>
      <c r="C1210" s="71"/>
      <c r="D1210" s="71"/>
      <c r="E1210" s="71"/>
      <c r="F1210" s="71"/>
      <c r="G1210" s="369"/>
      <c r="H1210" s="369"/>
      <c r="I1210" s="369"/>
      <c r="J1210" s="369"/>
      <c r="K1210" s="369"/>
      <c r="L1210" s="369"/>
      <c r="M1210" s="369"/>
      <c r="N1210" s="369"/>
      <c r="O1210" s="369"/>
      <c r="P1210" s="369"/>
      <c r="Q1210" s="369"/>
      <c r="R1210" s="369"/>
      <c r="S1210" s="369"/>
      <c r="T1210" s="369"/>
      <c r="U1210" s="369"/>
      <c r="V1210" s="369"/>
      <c r="W1210" s="369"/>
      <c r="X1210" s="363"/>
      <c r="Y1210" s="363"/>
      <c r="Z1210" s="363"/>
      <c r="AA1210" s="70"/>
      <c r="AB1210" s="70"/>
    </row>
    <row r="1211" spans="1:28">
      <c r="A1211" s="71"/>
      <c r="B1211" s="71"/>
      <c r="C1211" s="71"/>
      <c r="D1211" s="71"/>
      <c r="E1211" s="71"/>
      <c r="F1211" s="71"/>
      <c r="G1211" s="166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  <c r="U1211" s="166"/>
      <c r="V1211" s="166"/>
      <c r="W1211" s="166"/>
      <c r="X1211" s="363"/>
      <c r="Y1211" s="363"/>
      <c r="Z1211" s="363"/>
      <c r="AA1211" s="70"/>
      <c r="AB1211" s="70"/>
    </row>
    <row r="1212" spans="1:28">
      <c r="A1212" s="71"/>
      <c r="B1212" s="71"/>
      <c r="C1212" s="71"/>
      <c r="D1212" s="71"/>
      <c r="E1212" s="71"/>
      <c r="F1212" s="71"/>
      <c r="G1212" s="71"/>
      <c r="H1212" s="71"/>
      <c r="I1212" s="71"/>
      <c r="J1212" s="71"/>
      <c r="K1212" s="71"/>
      <c r="L1212" s="71"/>
      <c r="M1212" s="71"/>
      <c r="N1212" s="71"/>
      <c r="O1212" s="71"/>
      <c r="P1212" s="71"/>
      <c r="Q1212" s="71"/>
      <c r="R1212" s="71"/>
      <c r="S1212" s="71"/>
      <c r="T1212" s="71"/>
      <c r="U1212" s="71"/>
      <c r="V1212" s="71"/>
      <c r="W1212" s="71"/>
      <c r="X1212" s="70"/>
      <c r="Y1212" s="70"/>
      <c r="Z1212" s="70"/>
      <c r="AA1212" s="70"/>
      <c r="AB1212" s="70"/>
    </row>
    <row r="1213" spans="1:28" ht="15">
      <c r="A1213" s="143"/>
      <c r="B1213" s="71"/>
      <c r="C1213" s="71"/>
      <c r="D1213" s="71"/>
      <c r="E1213" s="71"/>
      <c r="F1213" s="71"/>
      <c r="G1213" s="71"/>
      <c r="H1213" s="71"/>
      <c r="I1213" s="71"/>
      <c r="J1213" s="71"/>
      <c r="K1213" s="71"/>
      <c r="L1213" s="71"/>
      <c r="M1213" s="71"/>
      <c r="N1213" s="71"/>
      <c r="O1213" s="71"/>
      <c r="P1213" s="71"/>
      <c r="Q1213" s="71"/>
      <c r="R1213" s="71"/>
      <c r="S1213" s="71"/>
      <c r="T1213" s="71"/>
      <c r="U1213" s="71"/>
      <c r="V1213" s="71"/>
      <c r="W1213" s="71"/>
      <c r="X1213" s="70"/>
      <c r="Y1213" s="70"/>
      <c r="Z1213" s="70"/>
      <c r="AA1213" s="70"/>
      <c r="AB1213" s="70"/>
    </row>
    <row r="1214" spans="1:28">
      <c r="A1214" s="71"/>
      <c r="B1214" s="71"/>
      <c r="C1214" s="71"/>
      <c r="D1214" s="71"/>
      <c r="E1214" s="71"/>
      <c r="F1214" s="71"/>
      <c r="G1214" s="166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  <c r="U1214" s="166"/>
      <c r="V1214" s="166"/>
      <c r="W1214" s="166"/>
      <c r="X1214" s="363"/>
      <c r="Y1214" s="363"/>
      <c r="Z1214" s="363"/>
      <c r="AA1214" s="70"/>
      <c r="AB1214" s="70"/>
    </row>
    <row r="1215" spans="1:28" ht="16.5">
      <c r="A1215" s="71"/>
      <c r="B1215" s="71"/>
      <c r="C1215" s="71"/>
      <c r="D1215" s="71"/>
      <c r="E1215" s="71"/>
      <c r="F1215" s="71"/>
      <c r="G1215" s="369"/>
      <c r="H1215" s="369"/>
      <c r="I1215" s="369"/>
      <c r="J1215" s="369"/>
      <c r="K1215" s="369"/>
      <c r="L1215" s="369"/>
      <c r="M1215" s="369"/>
      <c r="N1215" s="369"/>
      <c r="O1215" s="369"/>
      <c r="P1215" s="369"/>
      <c r="Q1215" s="369"/>
      <c r="R1215" s="369"/>
      <c r="S1215" s="369"/>
      <c r="T1215" s="369"/>
      <c r="U1215" s="369"/>
      <c r="V1215" s="369"/>
      <c r="W1215" s="369"/>
      <c r="X1215" s="363"/>
      <c r="Y1215" s="363"/>
      <c r="Z1215" s="363"/>
      <c r="AA1215" s="70"/>
      <c r="AB1215" s="70"/>
    </row>
    <row r="1216" spans="1:28">
      <c r="A1216" s="71"/>
      <c r="B1216" s="71"/>
      <c r="C1216" s="71"/>
      <c r="D1216" s="71"/>
      <c r="E1216" s="71"/>
      <c r="F1216" s="71"/>
      <c r="G1216" s="166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  <c r="U1216" s="166"/>
      <c r="V1216" s="166"/>
      <c r="W1216" s="166"/>
      <c r="X1216" s="363"/>
      <c r="Y1216" s="363"/>
      <c r="Z1216" s="363"/>
      <c r="AA1216" s="70"/>
      <c r="AB1216" s="70"/>
    </row>
    <row r="1217" spans="1:28">
      <c r="A1217" s="71"/>
      <c r="B1217" s="71"/>
      <c r="C1217" s="71"/>
      <c r="D1217" s="71"/>
      <c r="E1217" s="71"/>
      <c r="F1217" s="71"/>
      <c r="G1217" s="71"/>
      <c r="H1217" s="71"/>
      <c r="I1217" s="71"/>
      <c r="J1217" s="71"/>
      <c r="K1217" s="71"/>
      <c r="L1217" s="71"/>
      <c r="M1217" s="71"/>
      <c r="N1217" s="71"/>
      <c r="O1217" s="71"/>
      <c r="P1217" s="71"/>
      <c r="Q1217" s="71"/>
      <c r="R1217" s="71"/>
      <c r="S1217" s="71"/>
      <c r="T1217" s="71"/>
      <c r="U1217" s="71"/>
      <c r="V1217" s="71"/>
      <c r="W1217" s="71"/>
      <c r="X1217" s="70"/>
      <c r="Y1217" s="70"/>
      <c r="Z1217" s="70"/>
      <c r="AA1217" s="70"/>
      <c r="AB1217" s="70"/>
    </row>
    <row r="1218" spans="1:28" ht="15">
      <c r="A1218" s="143"/>
      <c r="B1218" s="71"/>
      <c r="C1218" s="71"/>
      <c r="D1218" s="71"/>
      <c r="E1218" s="71"/>
      <c r="F1218" s="71"/>
      <c r="G1218" s="71"/>
      <c r="H1218" s="71"/>
      <c r="I1218" s="71"/>
      <c r="J1218" s="71"/>
      <c r="K1218" s="71"/>
      <c r="L1218" s="71"/>
      <c r="M1218" s="71"/>
      <c r="N1218" s="71"/>
      <c r="O1218" s="71"/>
      <c r="P1218" s="71"/>
      <c r="Q1218" s="71"/>
      <c r="R1218" s="71"/>
      <c r="S1218" s="71"/>
      <c r="T1218" s="71"/>
      <c r="U1218" s="71"/>
      <c r="V1218" s="71"/>
      <c r="W1218" s="71"/>
      <c r="X1218" s="70"/>
      <c r="Y1218" s="70"/>
      <c r="Z1218" s="70"/>
      <c r="AA1218" s="70"/>
      <c r="AB1218" s="70"/>
    </row>
    <row r="1219" spans="1:28">
      <c r="A1219" s="71"/>
      <c r="B1219" s="71"/>
      <c r="C1219" s="71"/>
      <c r="D1219" s="71"/>
      <c r="E1219" s="71"/>
      <c r="F1219" s="71"/>
      <c r="G1219" s="166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  <c r="U1219" s="166"/>
      <c r="V1219" s="166"/>
      <c r="W1219" s="166"/>
      <c r="X1219" s="363"/>
      <c r="Y1219" s="363"/>
      <c r="Z1219" s="363"/>
      <c r="AA1219" s="70"/>
      <c r="AB1219" s="70"/>
    </row>
    <row r="1220" spans="1:28" ht="16.5">
      <c r="A1220" s="71"/>
      <c r="B1220" s="71"/>
      <c r="C1220" s="71"/>
      <c r="D1220" s="71"/>
      <c r="E1220" s="71"/>
      <c r="F1220" s="71"/>
      <c r="G1220" s="369"/>
      <c r="H1220" s="369"/>
      <c r="I1220" s="369"/>
      <c r="J1220" s="369"/>
      <c r="K1220" s="369"/>
      <c r="L1220" s="369"/>
      <c r="M1220" s="369"/>
      <c r="N1220" s="369"/>
      <c r="O1220" s="369"/>
      <c r="P1220" s="369"/>
      <c r="Q1220" s="369"/>
      <c r="R1220" s="369"/>
      <c r="S1220" s="369"/>
      <c r="T1220" s="369"/>
      <c r="U1220" s="369"/>
      <c r="V1220" s="369"/>
      <c r="W1220" s="369"/>
      <c r="X1220" s="370"/>
      <c r="Y1220" s="370"/>
      <c r="Z1220" s="370"/>
      <c r="AA1220" s="70"/>
      <c r="AB1220" s="70"/>
    </row>
    <row r="1221" spans="1:28">
      <c r="A1221" s="71"/>
      <c r="B1221" s="71"/>
      <c r="C1221" s="71"/>
      <c r="D1221" s="71"/>
      <c r="E1221" s="71"/>
      <c r="F1221" s="71"/>
      <c r="G1221" s="166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  <c r="U1221" s="166"/>
      <c r="V1221" s="166"/>
      <c r="W1221" s="166"/>
      <c r="X1221" s="363"/>
      <c r="Y1221" s="363"/>
      <c r="Z1221" s="363"/>
      <c r="AA1221" s="70"/>
      <c r="AB1221" s="70"/>
    </row>
    <row r="1222" spans="1:28">
      <c r="A1222" s="71"/>
      <c r="B1222" s="71"/>
      <c r="C1222" s="71"/>
      <c r="D1222" s="71"/>
      <c r="E1222" s="71"/>
      <c r="F1222" s="71"/>
      <c r="G1222" s="71"/>
      <c r="H1222" s="71"/>
      <c r="I1222" s="71"/>
      <c r="J1222" s="166"/>
      <c r="K1222" s="71"/>
      <c r="L1222" s="71"/>
      <c r="M1222" s="71"/>
      <c r="N1222" s="71"/>
      <c r="O1222" s="71"/>
      <c r="P1222" s="71"/>
      <c r="Q1222" s="71"/>
      <c r="R1222" s="71"/>
      <c r="S1222" s="71"/>
      <c r="T1222" s="71"/>
      <c r="U1222" s="71"/>
      <c r="V1222" s="71"/>
      <c r="W1222" s="71"/>
      <c r="X1222" s="70"/>
      <c r="Y1222" s="70"/>
      <c r="Z1222" s="70"/>
      <c r="AA1222" s="70"/>
      <c r="AB1222" s="70"/>
    </row>
    <row r="1223" spans="1:28" ht="15">
      <c r="A1223" s="143"/>
      <c r="B1223" s="71"/>
      <c r="C1223" s="71"/>
      <c r="D1223" s="71"/>
      <c r="E1223" s="71"/>
      <c r="F1223" s="71"/>
      <c r="G1223" s="71"/>
      <c r="H1223" s="71"/>
      <c r="I1223" s="71"/>
      <c r="J1223" s="71"/>
      <c r="K1223" s="71"/>
      <c r="L1223" s="71"/>
      <c r="M1223" s="71"/>
      <c r="N1223" s="71"/>
      <c r="O1223" s="71"/>
      <c r="P1223" s="71"/>
      <c r="Q1223" s="71"/>
      <c r="R1223" s="71"/>
      <c r="S1223" s="71"/>
      <c r="T1223" s="71"/>
      <c r="U1223" s="71"/>
      <c r="V1223" s="71"/>
      <c r="W1223" s="71"/>
      <c r="X1223" s="70"/>
      <c r="Y1223" s="70"/>
      <c r="Z1223" s="70"/>
      <c r="AA1223" s="70"/>
      <c r="AB1223" s="70"/>
    </row>
    <row r="1224" spans="1:28">
      <c r="A1224" s="71"/>
      <c r="B1224" s="71"/>
      <c r="C1224" s="71"/>
      <c r="D1224" s="71"/>
      <c r="E1224" s="71"/>
      <c r="F1224" s="71"/>
      <c r="G1224" s="359"/>
      <c r="H1224" s="359"/>
      <c r="I1224" s="359"/>
      <c r="J1224" s="359"/>
      <c r="K1224" s="359"/>
      <c r="L1224" s="359"/>
      <c r="M1224" s="359"/>
      <c r="N1224" s="359"/>
      <c r="O1224" s="359"/>
      <c r="P1224" s="359"/>
      <c r="Q1224" s="359"/>
      <c r="R1224" s="359"/>
      <c r="S1224" s="359"/>
      <c r="T1224" s="359"/>
      <c r="U1224" s="359"/>
      <c r="V1224" s="359"/>
      <c r="W1224" s="359"/>
      <c r="X1224" s="371"/>
      <c r="Y1224" s="371"/>
      <c r="Z1224" s="371"/>
      <c r="AA1224" s="70"/>
      <c r="AB1224" s="70"/>
    </row>
    <row r="1225" spans="1:28" ht="16.5">
      <c r="A1225" s="71"/>
      <c r="B1225" s="71"/>
      <c r="C1225" s="71"/>
      <c r="D1225" s="71"/>
      <c r="E1225" s="71"/>
      <c r="F1225" s="71"/>
      <c r="G1225" s="372"/>
      <c r="H1225" s="372"/>
      <c r="I1225" s="372"/>
      <c r="J1225" s="372"/>
      <c r="K1225" s="372"/>
      <c r="L1225" s="372"/>
      <c r="M1225" s="372"/>
      <c r="N1225" s="372"/>
      <c r="O1225" s="372"/>
      <c r="P1225" s="372"/>
      <c r="Q1225" s="372"/>
      <c r="R1225" s="372"/>
      <c r="S1225" s="372"/>
      <c r="T1225" s="372"/>
      <c r="U1225" s="373"/>
      <c r="V1225" s="372"/>
      <c r="W1225" s="372"/>
      <c r="X1225" s="374"/>
      <c r="Y1225" s="374"/>
      <c r="Z1225" s="374"/>
      <c r="AA1225" s="70"/>
      <c r="AB1225" s="70"/>
    </row>
    <row r="1226" spans="1:28">
      <c r="A1226" s="71"/>
      <c r="B1226" s="71"/>
      <c r="C1226" s="71"/>
      <c r="D1226" s="71"/>
      <c r="E1226" s="71"/>
      <c r="F1226" s="71"/>
      <c r="G1226" s="359"/>
      <c r="H1226" s="359"/>
      <c r="I1226" s="359"/>
      <c r="J1226" s="359"/>
      <c r="K1226" s="359"/>
      <c r="L1226" s="359"/>
      <c r="M1226" s="359"/>
      <c r="N1226" s="359"/>
      <c r="O1226" s="359"/>
      <c r="P1226" s="359"/>
      <c r="Q1226" s="359"/>
      <c r="R1226" s="359"/>
      <c r="S1226" s="359"/>
      <c r="T1226" s="359"/>
      <c r="U1226" s="359"/>
      <c r="V1226" s="359"/>
      <c r="W1226" s="359"/>
      <c r="X1226" s="371"/>
      <c r="Y1226" s="371"/>
      <c r="Z1226" s="371"/>
      <c r="AA1226" s="70"/>
      <c r="AB1226" s="70"/>
    </row>
    <row r="1227" spans="1:28">
      <c r="A1227" s="71"/>
      <c r="B1227" s="71"/>
      <c r="C1227" s="71"/>
      <c r="D1227" s="71"/>
      <c r="E1227" s="71"/>
      <c r="F1227" s="71"/>
      <c r="G1227" s="71"/>
      <c r="H1227" s="71"/>
      <c r="I1227" s="71"/>
      <c r="J1227" s="71"/>
      <c r="K1227" s="71"/>
      <c r="L1227" s="71"/>
      <c r="M1227" s="71"/>
      <c r="N1227" s="71"/>
      <c r="O1227" s="71"/>
      <c r="P1227" s="71"/>
      <c r="Q1227" s="71"/>
      <c r="R1227" s="71"/>
      <c r="S1227" s="71"/>
      <c r="T1227" s="71"/>
      <c r="U1227" s="71"/>
      <c r="V1227" s="71"/>
      <c r="W1227" s="71"/>
      <c r="X1227" s="70"/>
      <c r="Y1227" s="70"/>
      <c r="Z1227" s="70"/>
      <c r="AA1227" s="70"/>
      <c r="AB1227" s="70"/>
    </row>
    <row r="1228" spans="1:28">
      <c r="A1228" s="71"/>
      <c r="B1228" s="71"/>
      <c r="C1228" s="71"/>
      <c r="D1228" s="71"/>
      <c r="E1228" s="71"/>
      <c r="F1228" s="71"/>
      <c r="G1228" s="71"/>
      <c r="H1228" s="71"/>
      <c r="I1228" s="71"/>
      <c r="J1228" s="71"/>
      <c r="K1228" s="71"/>
      <c r="L1228" s="71"/>
      <c r="M1228" s="71"/>
      <c r="N1228" s="71"/>
      <c r="O1228" s="71"/>
      <c r="P1228" s="71"/>
      <c r="Q1228" s="71"/>
      <c r="R1228" s="71"/>
      <c r="S1228" s="71"/>
      <c r="T1228" s="71"/>
      <c r="U1228" s="71"/>
      <c r="V1228" s="71"/>
      <c r="W1228" s="71"/>
      <c r="X1228" s="70"/>
      <c r="Y1228" s="70"/>
      <c r="Z1228" s="70"/>
      <c r="AA1228" s="70"/>
      <c r="AB1228" s="70"/>
    </row>
    <row r="1229" spans="1:28">
      <c r="A1229" s="71"/>
      <c r="B1229" s="71"/>
      <c r="C1229" s="71"/>
      <c r="D1229" s="71"/>
      <c r="E1229" s="71"/>
      <c r="F1229" s="71"/>
      <c r="G1229" s="230"/>
      <c r="H1229" s="71"/>
      <c r="I1229" s="71"/>
      <c r="J1229" s="71"/>
      <c r="K1229" s="230"/>
      <c r="L1229" s="230"/>
      <c r="M1229" s="71"/>
      <c r="N1229" s="71"/>
      <c r="O1229" s="230"/>
      <c r="P1229" s="230"/>
      <c r="Q1229" s="71"/>
      <c r="R1229" s="71"/>
      <c r="S1229" s="231"/>
      <c r="T1229" s="71"/>
      <c r="U1229" s="71"/>
      <c r="V1229" s="71"/>
      <c r="W1229" s="71"/>
      <c r="X1229" s="70"/>
      <c r="Y1229" s="70"/>
      <c r="Z1229" s="70"/>
      <c r="AA1229" s="70"/>
      <c r="AB1229" s="70"/>
    </row>
    <row r="1230" spans="1:28">
      <c r="A1230" s="71"/>
      <c r="B1230" s="71"/>
      <c r="C1230" s="71"/>
      <c r="D1230" s="71"/>
      <c r="E1230" s="71"/>
      <c r="F1230" s="71"/>
      <c r="G1230" s="230"/>
      <c r="H1230" s="71"/>
      <c r="I1230" s="71"/>
      <c r="J1230" s="71"/>
      <c r="K1230" s="230"/>
      <c r="L1230" s="230"/>
      <c r="M1230" s="71"/>
      <c r="N1230" s="71"/>
      <c r="O1230" s="230"/>
      <c r="P1230" s="230"/>
      <c r="Q1230" s="71"/>
      <c r="R1230" s="71"/>
      <c r="S1230" s="231"/>
      <c r="T1230" s="71"/>
      <c r="U1230" s="71"/>
      <c r="V1230" s="71"/>
      <c r="W1230" s="71"/>
      <c r="X1230" s="70"/>
      <c r="Y1230" s="70"/>
      <c r="Z1230" s="70"/>
      <c r="AA1230" s="70"/>
      <c r="AB1230" s="70"/>
    </row>
    <row r="1231" spans="1:28">
      <c r="A1231" s="71"/>
      <c r="B1231" s="71"/>
      <c r="C1231" s="71"/>
      <c r="D1231" s="71"/>
      <c r="E1231" s="71"/>
      <c r="F1231" s="71"/>
      <c r="G1231" s="230"/>
      <c r="H1231" s="71"/>
      <c r="I1231" s="71"/>
      <c r="J1231" s="71"/>
      <c r="K1231" s="230"/>
      <c r="L1231" s="230"/>
      <c r="M1231" s="71"/>
      <c r="N1231" s="71"/>
      <c r="O1231" s="230"/>
      <c r="P1231" s="230"/>
      <c r="Q1231" s="71"/>
      <c r="R1231" s="71"/>
      <c r="S1231" s="231"/>
      <c r="T1231" s="71"/>
      <c r="U1231" s="71"/>
      <c r="V1231" s="71"/>
      <c r="W1231" s="71"/>
      <c r="X1231" s="70"/>
      <c r="Y1231" s="70"/>
      <c r="Z1231" s="70"/>
      <c r="AA1231" s="70"/>
      <c r="AB1231" s="70"/>
    </row>
    <row r="1232" spans="1:28">
      <c r="A1232" s="71"/>
      <c r="B1232" s="71"/>
      <c r="C1232" s="71"/>
      <c r="D1232" s="71"/>
      <c r="E1232" s="71"/>
      <c r="F1232" s="71"/>
      <c r="G1232" s="231"/>
      <c r="H1232" s="71"/>
      <c r="I1232" s="71"/>
      <c r="J1232" s="71"/>
      <c r="K1232" s="231"/>
      <c r="L1232" s="231"/>
      <c r="M1232" s="71"/>
      <c r="N1232" s="71"/>
      <c r="O1232" s="231"/>
      <c r="P1232" s="231"/>
      <c r="Q1232" s="71"/>
      <c r="R1232" s="71"/>
      <c r="S1232" s="157"/>
      <c r="T1232" s="71"/>
      <c r="U1232" s="71"/>
      <c r="V1232" s="71"/>
      <c r="W1232" s="71"/>
      <c r="X1232" s="70"/>
      <c r="Y1232" s="70"/>
      <c r="Z1232" s="70"/>
      <c r="AA1232" s="70"/>
      <c r="AB1232" s="70"/>
    </row>
    <row r="1233" spans="1:28">
      <c r="A1233" s="71"/>
      <c r="B1233" s="71"/>
      <c r="C1233" s="71"/>
      <c r="D1233" s="71"/>
      <c r="E1233" s="71"/>
      <c r="F1233" s="71"/>
      <c r="G1233" s="71"/>
      <c r="H1233" s="71"/>
      <c r="I1233" s="71"/>
      <c r="J1233" s="71"/>
      <c r="K1233" s="71"/>
      <c r="L1233" s="71"/>
      <c r="M1233" s="71"/>
      <c r="N1233" s="71"/>
      <c r="O1233" s="71"/>
      <c r="P1233" s="71"/>
      <c r="Q1233" s="71"/>
      <c r="R1233" s="71"/>
      <c r="S1233" s="359"/>
      <c r="T1233" s="71"/>
      <c r="U1233" s="71"/>
      <c r="V1233" s="71"/>
      <c r="W1233" s="71"/>
      <c r="X1233" s="70"/>
      <c r="Y1233" s="70"/>
      <c r="Z1233" s="70"/>
      <c r="AA1233" s="70"/>
      <c r="AB1233" s="70"/>
    </row>
    <row r="1234" spans="1:28">
      <c r="A1234" s="71"/>
      <c r="B1234" s="71"/>
      <c r="C1234" s="71"/>
      <c r="D1234" s="71"/>
      <c r="E1234" s="71"/>
      <c r="F1234" s="71"/>
      <c r="G1234" s="227"/>
      <c r="H1234" s="71"/>
      <c r="I1234" s="71"/>
      <c r="J1234" s="71"/>
      <c r="K1234" s="227"/>
      <c r="L1234" s="227"/>
      <c r="M1234" s="71"/>
      <c r="N1234" s="71"/>
      <c r="O1234" s="227"/>
      <c r="P1234" s="227"/>
      <c r="Q1234" s="71"/>
      <c r="R1234" s="71"/>
      <c r="S1234" s="157"/>
      <c r="T1234" s="71"/>
      <c r="U1234" s="71"/>
      <c r="V1234" s="71"/>
      <c r="W1234" s="71"/>
      <c r="X1234" s="70"/>
      <c r="Y1234" s="70"/>
      <c r="Z1234" s="70"/>
      <c r="AA1234" s="70"/>
      <c r="AB1234" s="70"/>
    </row>
    <row r="1235" spans="1:28">
      <c r="A1235" s="71"/>
      <c r="B1235" s="71"/>
      <c r="C1235" s="71"/>
      <c r="D1235" s="71"/>
      <c r="E1235" s="71"/>
      <c r="F1235" s="71"/>
      <c r="G1235" s="227"/>
      <c r="H1235" s="71"/>
      <c r="I1235" s="71"/>
      <c r="J1235" s="71"/>
      <c r="K1235" s="227"/>
      <c r="L1235" s="227"/>
      <c r="M1235" s="71"/>
      <c r="N1235" s="71"/>
      <c r="O1235" s="227"/>
      <c r="P1235" s="227"/>
      <c r="Q1235" s="71"/>
      <c r="R1235" s="71"/>
      <c r="S1235" s="230"/>
      <c r="T1235" s="71"/>
      <c r="U1235" s="71"/>
      <c r="V1235" s="71"/>
      <c r="W1235" s="71"/>
      <c r="X1235" s="70"/>
      <c r="Y1235" s="70"/>
      <c r="Z1235" s="70"/>
      <c r="AA1235" s="70"/>
      <c r="AB1235" s="70"/>
    </row>
    <row r="1236" spans="1:28">
      <c r="A1236" s="71"/>
      <c r="B1236" s="71"/>
      <c r="C1236" s="71"/>
      <c r="D1236" s="71"/>
      <c r="E1236" s="71"/>
      <c r="F1236" s="71"/>
      <c r="G1236" s="227"/>
      <c r="H1236" s="71"/>
      <c r="I1236" s="71"/>
      <c r="J1236" s="71"/>
      <c r="K1236" s="227"/>
      <c r="L1236" s="227"/>
      <c r="M1236" s="71"/>
      <c r="N1236" s="71"/>
      <c r="O1236" s="227"/>
      <c r="P1236" s="227"/>
      <c r="Q1236" s="71"/>
      <c r="R1236" s="71"/>
      <c r="S1236" s="71"/>
      <c r="T1236" s="71"/>
      <c r="U1236" s="71"/>
      <c r="V1236" s="71"/>
      <c r="W1236" s="71"/>
      <c r="X1236" s="70"/>
      <c r="Y1236" s="70"/>
      <c r="Z1236" s="70"/>
      <c r="AA1236" s="70"/>
      <c r="AB1236" s="70"/>
    </row>
    <row r="1237" spans="1:28">
      <c r="A1237" s="71"/>
      <c r="B1237" s="71"/>
      <c r="C1237" s="71"/>
      <c r="D1237" s="71"/>
      <c r="E1237" s="71"/>
      <c r="F1237" s="71"/>
      <c r="G1237" s="232"/>
      <c r="H1237" s="71"/>
      <c r="I1237" s="71"/>
      <c r="J1237" s="71"/>
      <c r="K1237" s="232"/>
      <c r="L1237" s="232"/>
      <c r="M1237" s="71"/>
      <c r="N1237" s="71"/>
      <c r="O1237" s="232"/>
      <c r="P1237" s="232"/>
      <c r="Q1237" s="71"/>
      <c r="R1237" s="71"/>
      <c r="S1237" s="71"/>
      <c r="T1237" s="71"/>
      <c r="U1237" s="71"/>
      <c r="V1237" s="71"/>
      <c r="W1237" s="71"/>
      <c r="X1237" s="70"/>
      <c r="Y1237" s="70"/>
      <c r="Z1237" s="70"/>
      <c r="AA1237" s="70"/>
      <c r="AB1237" s="70"/>
    </row>
    <row r="1238" spans="1:28">
      <c r="A1238" s="71"/>
      <c r="B1238" s="71"/>
      <c r="C1238" s="71"/>
      <c r="D1238" s="71"/>
      <c r="E1238" s="71"/>
      <c r="F1238" s="71"/>
      <c r="G1238" s="71"/>
      <c r="H1238" s="71"/>
      <c r="I1238" s="71"/>
      <c r="J1238" s="71"/>
      <c r="K1238" s="71"/>
      <c r="L1238" s="71"/>
      <c r="M1238" s="71"/>
      <c r="N1238" s="71"/>
      <c r="O1238" s="71"/>
      <c r="P1238" s="71"/>
      <c r="Q1238" s="71"/>
      <c r="R1238" s="71"/>
      <c r="S1238" s="375"/>
      <c r="T1238" s="71"/>
      <c r="U1238" s="71"/>
      <c r="V1238" s="71"/>
      <c r="W1238" s="71"/>
      <c r="X1238" s="70"/>
      <c r="Y1238" s="70"/>
      <c r="Z1238" s="70"/>
      <c r="AA1238" s="70"/>
      <c r="AB1238" s="70"/>
    </row>
    <row r="1239" spans="1:28">
      <c r="A1239" s="71"/>
      <c r="B1239" s="71"/>
      <c r="C1239" s="71"/>
      <c r="D1239" s="71"/>
      <c r="E1239" s="71"/>
      <c r="F1239" s="71"/>
      <c r="G1239" s="71"/>
      <c r="H1239" s="71"/>
      <c r="I1239" s="71"/>
      <c r="J1239" s="71"/>
      <c r="K1239" s="71"/>
      <c r="L1239" s="71"/>
      <c r="M1239" s="71"/>
      <c r="N1239" s="71"/>
      <c r="O1239" s="71"/>
      <c r="P1239" s="71"/>
      <c r="Q1239" s="71"/>
      <c r="R1239" s="71"/>
      <c r="S1239" s="71"/>
      <c r="T1239" s="71"/>
      <c r="U1239" s="71"/>
      <c r="V1239" s="71"/>
      <c r="W1239" s="71"/>
      <c r="X1239" s="70"/>
      <c r="Y1239" s="70"/>
      <c r="Z1239" s="70"/>
      <c r="AA1239" s="70"/>
      <c r="AB1239" s="70"/>
    </row>
    <row r="1240" spans="1:28">
      <c r="F1240" s="81"/>
      <c r="G1240" s="81"/>
      <c r="H1240" s="81"/>
      <c r="I1240" s="81"/>
      <c r="J1240" s="81"/>
      <c r="K1240" s="81"/>
      <c r="L1240" s="81"/>
      <c r="M1240" s="81"/>
      <c r="N1240" s="81"/>
      <c r="O1240" s="81"/>
      <c r="P1240" s="81"/>
      <c r="Q1240" s="81"/>
      <c r="R1240" s="81"/>
      <c r="S1240" s="81"/>
      <c r="T1240" s="81"/>
      <c r="U1240" s="81"/>
      <c r="V1240" s="81"/>
      <c r="W1240" s="81"/>
      <c r="X1240" s="65"/>
      <c r="Y1240" s="65"/>
      <c r="Z1240" s="65"/>
      <c r="AA1240" s="65"/>
      <c r="AB1240" s="59"/>
    </row>
    <row r="1241" spans="1:28">
      <c r="F1241" s="81"/>
      <c r="G1241" s="81"/>
      <c r="H1241" s="81"/>
      <c r="I1241" s="81"/>
      <c r="J1241" s="81"/>
      <c r="K1241" s="81"/>
      <c r="L1241" s="81"/>
      <c r="M1241" s="81"/>
      <c r="N1241" s="81"/>
      <c r="O1241" s="81"/>
      <c r="P1241" s="81"/>
      <c r="Q1241" s="81"/>
      <c r="R1241" s="81"/>
      <c r="S1241" s="81"/>
      <c r="T1241" s="81"/>
      <c r="U1241" s="81"/>
      <c r="V1241" s="81"/>
      <c r="W1241" s="81"/>
      <c r="X1241" s="65"/>
      <c r="Y1241" s="65"/>
      <c r="Z1241" s="65"/>
      <c r="AA1241" s="65"/>
      <c r="AB1241" s="59"/>
    </row>
    <row r="1242" spans="1:28">
      <c r="F1242" s="81"/>
      <c r="G1242" s="81"/>
      <c r="H1242" s="81"/>
      <c r="I1242" s="81"/>
      <c r="J1242" s="81"/>
      <c r="K1242" s="81"/>
      <c r="L1242" s="81"/>
      <c r="M1242" s="81"/>
      <c r="N1242" s="81"/>
      <c r="O1242" s="81"/>
      <c r="P1242" s="81"/>
      <c r="Q1242" s="81"/>
      <c r="R1242" s="81"/>
      <c r="S1242" s="81"/>
      <c r="T1242" s="81"/>
      <c r="U1242" s="81"/>
      <c r="V1242" s="81"/>
      <c r="W1242" s="81"/>
      <c r="X1242" s="65"/>
      <c r="Y1242" s="65"/>
      <c r="Z1242" s="65"/>
      <c r="AA1242" s="65"/>
      <c r="AB1242" s="59"/>
    </row>
    <row r="1243" spans="1:28">
      <c r="F1243" s="81"/>
      <c r="G1243" s="81"/>
      <c r="H1243" s="81"/>
      <c r="I1243" s="81"/>
      <c r="J1243" s="81"/>
      <c r="K1243" s="81"/>
      <c r="L1243" s="81"/>
      <c r="M1243" s="81"/>
      <c r="N1243" s="81"/>
      <c r="O1243" s="81"/>
      <c r="P1243" s="81"/>
      <c r="Q1243" s="81"/>
      <c r="R1243" s="81"/>
      <c r="S1243" s="81"/>
      <c r="T1243" s="81"/>
      <c r="U1243" s="81"/>
      <c r="V1243" s="81"/>
      <c r="W1243" s="81"/>
      <c r="X1243" s="81"/>
      <c r="Y1243" s="81"/>
      <c r="Z1243" s="81"/>
      <c r="AA1243" s="65"/>
      <c r="AB1243" s="59"/>
    </row>
    <row r="1244" spans="1:28">
      <c r="F1244" s="81"/>
      <c r="G1244" s="81"/>
      <c r="H1244" s="81"/>
      <c r="I1244" s="81"/>
      <c r="J1244" s="81"/>
      <c r="K1244" s="81"/>
      <c r="L1244" s="81"/>
      <c r="M1244" s="81"/>
      <c r="N1244" s="81"/>
      <c r="O1244" s="81"/>
      <c r="P1244" s="81"/>
      <c r="Q1244" s="81"/>
      <c r="R1244" s="81"/>
      <c r="S1244" s="81"/>
      <c r="T1244" s="81"/>
      <c r="U1244" s="81"/>
      <c r="V1244" s="81"/>
      <c r="W1244" s="81"/>
      <c r="X1244" s="81"/>
      <c r="Y1244" s="81"/>
      <c r="Z1244" s="81"/>
      <c r="AA1244" s="65"/>
      <c r="AB1244" s="59"/>
    </row>
    <row r="1245" spans="1:28">
      <c r="F1245" s="81"/>
      <c r="G1245" s="81"/>
      <c r="H1245" s="81"/>
      <c r="I1245" s="81"/>
      <c r="J1245" s="81"/>
      <c r="K1245" s="81"/>
      <c r="L1245" s="81"/>
      <c r="M1245" s="81"/>
      <c r="N1245" s="81"/>
      <c r="O1245" s="81"/>
      <c r="P1245" s="81"/>
      <c r="Q1245" s="81"/>
      <c r="R1245" s="81"/>
      <c r="S1245" s="81"/>
      <c r="T1245" s="81"/>
      <c r="U1245" s="81"/>
      <c r="V1245" s="81"/>
      <c r="W1245" s="81"/>
      <c r="X1245" s="81"/>
      <c r="Y1245" s="81"/>
      <c r="Z1245" s="81"/>
      <c r="AA1245" s="65"/>
      <c r="AB1245" s="59"/>
    </row>
    <row r="1246" spans="1:28">
      <c r="F1246" s="113"/>
      <c r="G1246" s="113"/>
      <c r="H1246" s="113"/>
      <c r="I1246" s="113"/>
      <c r="J1246" s="113"/>
      <c r="K1246" s="113"/>
      <c r="L1246" s="113"/>
      <c r="M1246" s="113"/>
      <c r="N1246" s="113"/>
      <c r="O1246" s="113"/>
      <c r="P1246" s="113"/>
      <c r="Q1246" s="113"/>
      <c r="R1246" s="113"/>
      <c r="S1246" s="113"/>
      <c r="T1246" s="113"/>
      <c r="U1246" s="113"/>
      <c r="V1246" s="113"/>
      <c r="W1246" s="113"/>
      <c r="X1246" s="113"/>
      <c r="Y1246" s="113"/>
      <c r="Z1246" s="113"/>
      <c r="AA1246" s="65"/>
      <c r="AB1246" s="59"/>
    </row>
    <row r="1247" spans="1:28">
      <c r="F1247" s="81"/>
      <c r="G1247" s="81"/>
      <c r="H1247" s="81"/>
      <c r="I1247" s="81"/>
      <c r="J1247" s="81"/>
      <c r="K1247" s="81"/>
      <c r="L1247" s="81"/>
      <c r="M1247" s="81"/>
      <c r="N1247" s="81"/>
      <c r="O1247" s="81"/>
      <c r="P1247" s="81"/>
      <c r="Q1247" s="81"/>
      <c r="R1247" s="81"/>
      <c r="S1247" s="81"/>
      <c r="T1247" s="81"/>
      <c r="U1247" s="81"/>
      <c r="V1247" s="81"/>
      <c r="W1247" s="81"/>
      <c r="X1247" s="81"/>
      <c r="Y1247" s="81"/>
      <c r="Z1247" s="81"/>
      <c r="AA1247" s="65"/>
      <c r="AB1247" s="59"/>
    </row>
    <row r="1248" spans="1:28">
      <c r="F1248" s="81"/>
      <c r="G1248" s="81"/>
      <c r="H1248" s="81"/>
      <c r="I1248" s="81"/>
      <c r="J1248" s="81"/>
      <c r="K1248" s="81"/>
      <c r="L1248" s="81"/>
      <c r="M1248" s="81"/>
      <c r="N1248" s="81"/>
      <c r="O1248" s="81"/>
      <c r="P1248" s="81"/>
      <c r="Q1248" s="81"/>
      <c r="R1248" s="81"/>
      <c r="S1248" s="81"/>
      <c r="T1248" s="81"/>
      <c r="U1248" s="81"/>
      <c r="V1248" s="81"/>
      <c r="W1248" s="81"/>
      <c r="X1248" s="81"/>
      <c r="Y1248" s="81"/>
      <c r="Z1248" s="81"/>
      <c r="AA1248" s="65"/>
      <c r="AB1248" s="59"/>
    </row>
    <row r="1249" spans="6:28">
      <c r="X1249" s="61"/>
      <c r="Y1249" s="61"/>
      <c r="Z1249" s="61"/>
      <c r="AA1249" s="65"/>
      <c r="AB1249" s="59"/>
    </row>
    <row r="1250" spans="6:28">
      <c r="F1250" s="156"/>
      <c r="G1250" s="156"/>
      <c r="H1250" s="156"/>
      <c r="I1250" s="156"/>
      <c r="J1250" s="156"/>
      <c r="K1250" s="156"/>
      <c r="L1250" s="156"/>
      <c r="M1250" s="156"/>
      <c r="N1250" s="156"/>
      <c r="O1250" s="156"/>
      <c r="P1250" s="156"/>
      <c r="Q1250" s="156"/>
      <c r="R1250" s="156"/>
      <c r="S1250" s="156"/>
      <c r="T1250" s="156"/>
      <c r="U1250" s="156"/>
      <c r="V1250" s="156"/>
      <c r="W1250" s="156"/>
      <c r="X1250" s="75"/>
      <c r="Y1250" s="75"/>
      <c r="Z1250" s="75"/>
      <c r="AA1250" s="65"/>
      <c r="AB1250" s="59"/>
    </row>
    <row r="1251" spans="6:28"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  <c r="Z1251" s="138"/>
      <c r="AA1251" s="65"/>
      <c r="AB1251" s="59"/>
    </row>
    <row r="1252" spans="6:28">
      <c r="F1252" s="81"/>
      <c r="G1252" s="81"/>
      <c r="H1252" s="81"/>
      <c r="I1252" s="81"/>
      <c r="J1252" s="81"/>
      <c r="K1252" s="81"/>
      <c r="L1252" s="81"/>
      <c r="M1252" s="81"/>
      <c r="N1252" s="81"/>
      <c r="O1252" s="81"/>
      <c r="P1252" s="81"/>
      <c r="Q1252" s="81"/>
      <c r="R1252" s="81"/>
      <c r="S1252" s="81"/>
      <c r="T1252" s="81"/>
      <c r="U1252" s="81"/>
      <c r="V1252" s="81"/>
      <c r="W1252" s="81"/>
      <c r="X1252" s="81"/>
      <c r="Y1252" s="81"/>
      <c r="Z1252" s="81"/>
      <c r="AA1252" s="65"/>
      <c r="AB1252" s="59"/>
    </row>
  </sheetData>
  <autoFilter ref="D2:E1248"/>
  <phoneticPr fontId="0" type="noConversion"/>
  <printOptions headings="1"/>
  <pageMargins left="0.5" right="0.25" top="1.25" bottom="0.5" header="0.5" footer="0.3"/>
  <pageSetup scale="55" pageOrder="overThenDown" orientation="landscape" r:id="rId1"/>
  <headerFooter alignWithMargins="0">
    <oddHeader>&amp;C&amp;"Times New Roman,Bold"LOUISVILLE GAS AND ELECTRIC COMPANY
Cost of Service Study
Class Allocation
12 Months Ended 
June 30, 2016&amp;R&amp;"Times New Roman,Bold"&amp;12Exhibit MJB - 9
Page &amp;P of &amp;N</oddHeader>
  </headerFooter>
  <rowBreaks count="23" manualBreakCount="23">
    <brk id="63" max="23" man="1"/>
    <brk id="120" max="23" man="1"/>
    <brk id="177" max="23" man="1"/>
    <brk id="234" max="23" man="1"/>
    <brk id="291" max="23" man="1"/>
    <brk id="348" max="23" man="1"/>
    <brk id="406" max="23" man="1"/>
    <brk id="463" max="23" man="1"/>
    <brk id="520" max="23" man="1"/>
    <brk id="578" max="23" man="1"/>
    <brk id="635" max="23" man="1"/>
    <brk id="692" max="23" man="1"/>
    <brk id="734" max="23" man="1"/>
    <brk id="750" max="23" man="1"/>
    <brk id="846" max="20" man="1"/>
    <brk id="963" max="20" man="1"/>
    <brk id="997" max="23" man="1"/>
    <brk id="1045" max="23" man="1"/>
    <brk id="1069" max="23" man="1"/>
    <brk id="1111" max="16383" man="1"/>
    <brk id="1162" max="16383" man="1"/>
    <brk id="1180" max="16383" man="1"/>
    <brk id="1228" max="34" man="1"/>
  </rowBreaks>
  <colBreaks count="2" manualBreakCount="2">
    <brk id="11" max="1130" man="1"/>
    <brk id="1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81"/>
  <sheetViews>
    <sheetView view="pageBreakPreview" zoomScale="80" zoomScaleNormal="90" zoomScaleSheetLayoutView="80" workbookViewId="0"/>
  </sheetViews>
  <sheetFormatPr defaultRowHeight="15"/>
  <cols>
    <col min="1" max="1" width="48.140625" bestFit="1" customWidth="1"/>
    <col min="3" max="3" width="19" style="3" bestFit="1" customWidth="1"/>
    <col min="4" max="4" width="19.7109375" style="3" customWidth="1"/>
    <col min="5" max="5" width="18" style="3" customWidth="1"/>
    <col min="6" max="6" width="18.85546875" style="9" customWidth="1"/>
    <col min="7" max="7" width="14.140625" customWidth="1"/>
    <col min="8" max="11" width="16.5703125" style="4" customWidth="1"/>
    <col min="13" max="15" width="15.7109375" style="4" customWidth="1"/>
    <col min="16" max="16" width="15.7109375" customWidth="1"/>
  </cols>
  <sheetData>
    <row r="1" spans="1:74" ht="18.75">
      <c r="A1" s="28" t="s">
        <v>623</v>
      </c>
    </row>
    <row r="2" spans="1:74">
      <c r="A2" s="5" t="s">
        <v>1312</v>
      </c>
      <c r="B2" s="21"/>
      <c r="C2" s="270"/>
      <c r="D2" s="270"/>
      <c r="E2" s="270"/>
      <c r="F2" s="270"/>
      <c r="H2" s="352"/>
      <c r="I2" s="352"/>
      <c r="J2" s="352"/>
      <c r="K2" s="352"/>
      <c r="M2" s="352"/>
      <c r="N2" s="352"/>
      <c r="O2" s="352"/>
      <c r="P2" s="352"/>
    </row>
    <row r="3" spans="1:74">
      <c r="A3" s="21"/>
      <c r="B3" s="21"/>
      <c r="C3" s="16"/>
      <c r="D3" s="22"/>
      <c r="E3" s="22"/>
      <c r="F3" s="23"/>
      <c r="G3" s="21"/>
      <c r="H3" s="24"/>
      <c r="I3" s="24"/>
      <c r="J3" s="24"/>
      <c r="K3" s="25"/>
      <c r="L3" s="21"/>
      <c r="M3" s="24"/>
      <c r="N3" s="24"/>
      <c r="O3" s="24"/>
      <c r="P3" s="2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</row>
    <row r="5" spans="1:74">
      <c r="A5" s="11"/>
      <c r="B5" s="13"/>
      <c r="K5" s="9"/>
      <c r="P5" s="9"/>
    </row>
    <row r="6" spans="1:74">
      <c r="A6" s="14"/>
      <c r="B6" s="13"/>
      <c r="K6" s="9"/>
      <c r="P6" s="9"/>
    </row>
    <row r="7" spans="1:74">
      <c r="A7" s="14"/>
      <c r="B7" s="13"/>
      <c r="D7" s="15" t="s">
        <v>168</v>
      </c>
      <c r="E7" s="15" t="s">
        <v>170</v>
      </c>
      <c r="F7" s="30"/>
      <c r="G7" s="1"/>
      <c r="K7" s="9"/>
      <c r="P7" s="9"/>
    </row>
    <row r="8" spans="1:74" ht="15.75" thickBot="1">
      <c r="A8" s="26"/>
      <c r="B8" s="27"/>
      <c r="C8" s="29" t="s">
        <v>1152</v>
      </c>
      <c r="D8" s="29" t="s">
        <v>169</v>
      </c>
      <c r="E8" s="29" t="s">
        <v>1151</v>
      </c>
      <c r="F8" s="31" t="s">
        <v>987</v>
      </c>
      <c r="G8" s="29" t="s">
        <v>171</v>
      </c>
      <c r="K8" s="9"/>
      <c r="P8" s="9"/>
    </row>
    <row r="9" spans="1:74">
      <c r="A9" s="14"/>
      <c r="B9" s="13"/>
      <c r="K9" s="9"/>
      <c r="P9" s="9"/>
    </row>
    <row r="10" spans="1:74">
      <c r="A10" s="32" t="s">
        <v>1309</v>
      </c>
      <c r="B10" s="13"/>
      <c r="C10" s="2">
        <f>'Allocation ProForma'!G709</f>
        <v>429901016.4556303</v>
      </c>
      <c r="D10" s="2">
        <f>'Allocation ProForma'!G725</f>
        <v>381586153.12007517</v>
      </c>
      <c r="E10" s="2">
        <f>C10-D10</f>
        <v>48314863.335555136</v>
      </c>
      <c r="F10" s="2">
        <f>'Allocation ProForma'!G729</f>
        <v>1144615926.8316531</v>
      </c>
      <c r="G10" s="19">
        <f>E10/F10</f>
        <v>4.2210546090593715E-2</v>
      </c>
      <c r="H10" s="19"/>
      <c r="K10" s="9"/>
      <c r="P10" s="9"/>
    </row>
    <row r="11" spans="1:74">
      <c r="A11" s="32" t="s">
        <v>1387</v>
      </c>
      <c r="B11" s="13"/>
      <c r="C11" s="4">
        <f>'Allocation ProForma'!H709</f>
        <v>147497747.01108795</v>
      </c>
      <c r="D11" s="4">
        <f>'Allocation ProForma'!H725</f>
        <v>115480474.86628164</v>
      </c>
      <c r="E11" s="4">
        <f>C11-D11</f>
        <v>32017272.144806311</v>
      </c>
      <c r="F11" s="4">
        <f>'Allocation ProForma'!H729</f>
        <v>251228398.05062819</v>
      </c>
      <c r="G11" s="19">
        <f>E11/F11</f>
        <v>0.12744288620729138</v>
      </c>
      <c r="H11" s="19"/>
      <c r="K11" s="9"/>
      <c r="P11" s="9"/>
    </row>
    <row r="12" spans="1:74">
      <c r="A12" s="33" t="s">
        <v>1310</v>
      </c>
      <c r="C12" s="4">
        <f>'Allocation ProForma'!J709</f>
        <v>12457678.514273953</v>
      </c>
      <c r="D12" s="4">
        <f>'Allocation ProForma'!J725</f>
        <v>10483176.247722883</v>
      </c>
      <c r="E12" s="37">
        <f>C12-D12</f>
        <v>1974502.2665510699</v>
      </c>
      <c r="F12" s="4">
        <f>'Allocation ProForma'!J729</f>
        <v>20717603.658515487</v>
      </c>
      <c r="G12" s="19">
        <f>E12/F12</f>
        <v>9.5305533356870489E-2</v>
      </c>
      <c r="H12" s="19"/>
    </row>
    <row r="13" spans="1:74">
      <c r="A13" s="33" t="s">
        <v>1311</v>
      </c>
      <c r="C13" s="4">
        <f>'Allocation ProForma'!K709</f>
        <v>167714911.19505391</v>
      </c>
      <c r="D13" s="4">
        <f>'Allocation ProForma'!K725</f>
        <v>135103764.07978106</v>
      </c>
      <c r="E13" s="4">
        <f>C13-D13</f>
        <v>32611147.11527285</v>
      </c>
      <c r="F13" s="4">
        <f>'Allocation ProForma'!K729</f>
        <v>264810730.26187834</v>
      </c>
      <c r="G13" s="19">
        <f>E13/F13</f>
        <v>0.12314888857797728</v>
      </c>
      <c r="H13" s="19"/>
    </row>
    <row r="14" spans="1:74">
      <c r="A14" s="33" t="s">
        <v>1383</v>
      </c>
      <c r="B14" s="13"/>
      <c r="C14" s="4">
        <f>'Allocation ProForma'!N709</f>
        <v>139066906.64328536</v>
      </c>
      <c r="D14" s="4">
        <f>'Allocation ProForma'!N725</f>
        <v>122378466.48907059</v>
      </c>
      <c r="E14" s="4">
        <f t="shared" ref="E14:E21" si="0">C14-D14</f>
        <v>16688440.15421477</v>
      </c>
      <c r="F14" s="4">
        <f>'Allocation ProForma'!N729</f>
        <v>237788270.22715643</v>
      </c>
      <c r="G14" s="19">
        <f t="shared" ref="G14:G22" si="1">E14/F14</f>
        <v>7.0181931759175892E-2</v>
      </c>
      <c r="H14" s="19"/>
    </row>
    <row r="15" spans="1:74">
      <c r="A15" s="33" t="s">
        <v>1382</v>
      </c>
      <c r="B15" s="13"/>
      <c r="C15" s="4">
        <f>'Allocation ProForma'!O709</f>
        <v>79540371.958051547</v>
      </c>
      <c r="D15" s="4">
        <f>'Allocation ProForma'!O725</f>
        <v>67232754.40633522</v>
      </c>
      <c r="E15" s="4">
        <f t="shared" si="0"/>
        <v>12307617.551716328</v>
      </c>
      <c r="F15" s="4">
        <f>'Allocation ProForma'!O729</f>
        <v>132606108.94803558</v>
      </c>
      <c r="G15" s="19">
        <f t="shared" si="1"/>
        <v>9.2813352637768146E-2</v>
      </c>
      <c r="H15" s="19"/>
    </row>
    <row r="16" spans="1:74">
      <c r="A16" s="33" t="s">
        <v>1389</v>
      </c>
      <c r="B16" s="13"/>
      <c r="C16" s="4">
        <f>'Allocation ProForma'!P709</f>
        <v>47415818.330781765</v>
      </c>
      <c r="D16" s="4">
        <f>'Allocation ProForma'!P725</f>
        <v>44639194.874700733</v>
      </c>
      <c r="E16" s="4">
        <f t="shared" si="0"/>
        <v>2776623.4560810328</v>
      </c>
      <c r="F16" s="4">
        <f>'Allocation ProForma'!P729</f>
        <v>93813805.637565002</v>
      </c>
      <c r="G16" s="19">
        <f t="shared" si="1"/>
        <v>2.9597173222117055E-2</v>
      </c>
      <c r="H16" s="19"/>
    </row>
    <row r="17" spans="1:16">
      <c r="A17" s="32" t="s">
        <v>1391</v>
      </c>
      <c r="B17" s="13"/>
      <c r="C17" s="4">
        <f>'Allocation ProForma'!Q709</f>
        <v>6815590.071713361</v>
      </c>
      <c r="D17" s="4">
        <f>'Allocation ProForma'!Q725</f>
        <v>6409491.1660455614</v>
      </c>
      <c r="E17" s="4">
        <f t="shared" si="0"/>
        <v>406098.90566779952</v>
      </c>
      <c r="F17" s="4">
        <f>'Allocation ProForma'!Q729</f>
        <v>13752477.876791291</v>
      </c>
      <c r="G17" s="19">
        <f t="shared" si="1"/>
        <v>2.9529144442626797E-2</v>
      </c>
      <c r="H17" s="19"/>
    </row>
    <row r="18" spans="1:16">
      <c r="A18" s="32" t="s">
        <v>1394</v>
      </c>
      <c r="B18" s="13"/>
      <c r="C18" s="37">
        <f>'Allocation ProForma'!R709</f>
        <v>3633998.9948420594</v>
      </c>
      <c r="D18" s="37">
        <f>'Allocation ProForma'!R725</f>
        <v>3469499.8380572004</v>
      </c>
      <c r="E18" s="37">
        <f t="shared" si="0"/>
        <v>164499.15678485902</v>
      </c>
      <c r="F18" s="37">
        <f>'Allocation ProForma'!R729</f>
        <v>8187999.9200714184</v>
      </c>
      <c r="G18" s="38">
        <f t="shared" si="1"/>
        <v>2.009027337452932E-2</v>
      </c>
      <c r="H18" s="19"/>
    </row>
    <row r="19" spans="1:16">
      <c r="A19" s="33" t="s">
        <v>1345</v>
      </c>
      <c r="B19" s="13"/>
      <c r="C19" s="4">
        <f>'Allocation ProForma'!S709</f>
        <v>19132683.082999349</v>
      </c>
      <c r="D19" s="4">
        <f>'Allocation ProForma'!S725</f>
        <v>15530344.354271222</v>
      </c>
      <c r="E19" s="37">
        <f t="shared" si="0"/>
        <v>3602338.7287281267</v>
      </c>
      <c r="F19" s="4">
        <f>'Allocation ProForma'!S729</f>
        <v>81459849.542550325</v>
      </c>
      <c r="G19" s="19">
        <f t="shared" si="1"/>
        <v>4.4222261015182153E-2</v>
      </c>
      <c r="H19" s="19"/>
    </row>
    <row r="20" spans="1:16">
      <c r="A20" s="33" t="s">
        <v>1346</v>
      </c>
      <c r="B20" s="13"/>
      <c r="C20" s="4">
        <f>'Allocation ProForma'!T709</f>
        <v>242066.96493595501</v>
      </c>
      <c r="D20" s="4">
        <f>'Allocation ProForma'!T725</f>
        <v>222790.93190725404</v>
      </c>
      <c r="E20" s="37">
        <f t="shared" si="0"/>
        <v>19276.033028700971</v>
      </c>
      <c r="F20" s="4">
        <f>'Allocation ProForma'!T729</f>
        <v>510391.75735058077</v>
      </c>
      <c r="G20" s="19">
        <f t="shared" si="1"/>
        <v>3.7767132307860801E-2</v>
      </c>
      <c r="H20" s="19"/>
    </row>
    <row r="21" spans="1:16">
      <c r="A21" s="42" t="s">
        <v>1347</v>
      </c>
      <c r="B21" s="41"/>
      <c r="C21" s="34">
        <f>'Allocation ProForma'!U709</f>
        <v>293111.77734455629</v>
      </c>
      <c r="D21" s="34">
        <f>'Allocation ProForma'!U725</f>
        <v>248212.63995740641</v>
      </c>
      <c r="E21" s="34">
        <f t="shared" si="0"/>
        <v>44899.13738714988</v>
      </c>
      <c r="F21" s="34">
        <f>'Allocation ProForma'!U729</f>
        <v>540126.81671174383</v>
      </c>
      <c r="G21" s="35">
        <f t="shared" si="1"/>
        <v>8.3127028686508925E-2</v>
      </c>
      <c r="H21" s="19"/>
    </row>
    <row r="22" spans="1:16">
      <c r="C22" s="4">
        <f>SUM(C10:C21)</f>
        <v>1053711901.0000001</v>
      </c>
      <c r="D22" s="3">
        <f>SUM(D10:D21)</f>
        <v>902784323.01420593</v>
      </c>
      <c r="E22" s="3">
        <f>SUM(E10:E21)</f>
        <v>150927577.98579413</v>
      </c>
      <c r="F22" s="3">
        <f>SUM(F10:F21)</f>
        <v>2250031689.5289078</v>
      </c>
      <c r="G22" s="19">
        <f t="shared" si="1"/>
        <v>6.7077978807220287E-2</v>
      </c>
    </row>
    <row r="23" spans="1:16">
      <c r="B23" s="13"/>
      <c r="C23" s="254"/>
      <c r="D23" s="254"/>
      <c r="E23" s="36"/>
      <c r="F23" s="37"/>
      <c r="G23" s="38"/>
    </row>
    <row r="24" spans="1:16" ht="18.75">
      <c r="A24" s="28" t="s">
        <v>623</v>
      </c>
      <c r="B24" s="13"/>
    </row>
    <row r="25" spans="1:16">
      <c r="A25" s="5" t="s">
        <v>1343</v>
      </c>
    </row>
    <row r="29" spans="1:16">
      <c r="A29" s="14"/>
      <c r="B29" s="13"/>
      <c r="D29" s="15" t="s">
        <v>168</v>
      </c>
      <c r="E29" s="15" t="s">
        <v>170</v>
      </c>
      <c r="F29" s="30"/>
      <c r="G29" s="1"/>
      <c r="I29" s="336"/>
      <c r="J29" s="337"/>
      <c r="K29" s="9"/>
      <c r="P29" s="9"/>
    </row>
    <row r="30" spans="1:16" ht="15.75" thickBot="1">
      <c r="A30" s="26"/>
      <c r="B30" s="27"/>
      <c r="C30" s="29" t="s">
        <v>1152</v>
      </c>
      <c r="D30" s="29" t="s">
        <v>169</v>
      </c>
      <c r="E30" s="29" t="s">
        <v>1151</v>
      </c>
      <c r="F30" s="31" t="s">
        <v>987</v>
      </c>
      <c r="G30" s="29" t="s">
        <v>171</v>
      </c>
      <c r="I30" s="338"/>
      <c r="J30" s="337"/>
      <c r="K30" s="9"/>
      <c r="P30" s="9"/>
    </row>
    <row r="31" spans="1:16">
      <c r="A31" s="14"/>
      <c r="B31" s="13"/>
      <c r="I31" s="339"/>
      <c r="J31" s="337"/>
      <c r="K31" s="9"/>
      <c r="P31" s="9"/>
    </row>
    <row r="32" spans="1:16">
      <c r="A32" s="188" t="str">
        <f>A10</f>
        <v>Residential Rate RS</v>
      </c>
      <c r="B32" s="13"/>
      <c r="C32" s="2">
        <f>'Allocation ProForma'!G776</f>
        <v>426734914.03296155</v>
      </c>
      <c r="D32" s="2">
        <f>'Allocation ProForma'!G830</f>
        <v>382416954.10034317</v>
      </c>
      <c r="E32" s="2">
        <f t="shared" ref="E32:E37" si="2">C32-D32</f>
        <v>44317959.93261838</v>
      </c>
      <c r="F32" s="2">
        <f>'Allocation ProForma'!G843</f>
        <v>1144615926.8316531</v>
      </c>
      <c r="G32" s="19">
        <f t="shared" ref="G32:G37" si="3">E32/F32</f>
        <v>3.8718629449174646E-2</v>
      </c>
      <c r="H32" s="19"/>
      <c r="I32" s="339"/>
      <c r="J32" s="339"/>
      <c r="K32" s="9"/>
      <c r="P32" s="9"/>
    </row>
    <row r="33" spans="1:16">
      <c r="A33" s="188" t="str">
        <f>A11</f>
        <v xml:space="preserve">General Service </v>
      </c>
      <c r="B33" s="13"/>
      <c r="C33" s="4">
        <f>'Allocation ProForma'!H776</f>
        <v>146419771.52046037</v>
      </c>
      <c r="D33" s="4">
        <f>'Allocation ProForma'!H830</f>
        <v>116123189.99877182</v>
      </c>
      <c r="E33" s="4">
        <f t="shared" si="2"/>
        <v>30296581.521688551</v>
      </c>
      <c r="F33" s="4">
        <f>'Allocation ProForma'!H843</f>
        <v>251228398.05062819</v>
      </c>
      <c r="G33" s="19">
        <f t="shared" si="3"/>
        <v>0.12059377744224245</v>
      </c>
      <c r="H33" s="19"/>
      <c r="I33" s="339"/>
      <c r="J33" s="339"/>
      <c r="K33" s="9"/>
      <c r="P33" s="9"/>
    </row>
    <row r="34" spans="1:16">
      <c r="A34" s="188" t="str">
        <f t="shared" ref="A34:A37" si="4">A12</f>
        <v>Power Service Primary Rate PS</v>
      </c>
      <c r="C34" s="4">
        <f>'Allocation ProForma'!J776</f>
        <v>12335892.770974159</v>
      </c>
      <c r="D34" s="4">
        <f>'Allocation ProForma'!J830</f>
        <v>10520981.539942496</v>
      </c>
      <c r="E34" s="37">
        <f t="shared" si="2"/>
        <v>1814911.2310316637</v>
      </c>
      <c r="F34" s="4">
        <f>'Allocation ProForma'!J843</f>
        <v>20717603.658515487</v>
      </c>
      <c r="G34" s="19">
        <f t="shared" si="3"/>
        <v>8.7602372404961368E-2</v>
      </c>
      <c r="H34" s="19"/>
      <c r="I34" s="339"/>
      <c r="J34" s="339"/>
    </row>
    <row r="35" spans="1:16">
      <c r="A35" s="188" t="str">
        <f t="shared" si="4"/>
        <v>Power Service Secondary Rate PS</v>
      </c>
      <c r="C35" s="4">
        <f>'Allocation ProForma'!K776</f>
        <v>166241101.15682068</v>
      </c>
      <c r="D35" s="4">
        <f>'Allocation ProForma'!K830</f>
        <v>135750634.68203723</v>
      </c>
      <c r="E35" s="4">
        <f t="shared" si="2"/>
        <v>30490466.47478345</v>
      </c>
      <c r="F35" s="4">
        <f>'Allocation ProForma'!K843</f>
        <v>264810730.26187834</v>
      </c>
      <c r="G35" s="19">
        <f t="shared" si="3"/>
        <v>0.11514060040025803</v>
      </c>
      <c r="H35" s="19"/>
      <c r="I35" s="339"/>
      <c r="J35" s="339"/>
    </row>
    <row r="36" spans="1:16">
      <c r="A36" s="188" t="str">
        <f t="shared" si="4"/>
        <v>TOD Rate TOD Primary</v>
      </c>
      <c r="B36" s="13"/>
      <c r="C36" s="4">
        <f>'Allocation ProForma'!N776</f>
        <v>137568529.9408755</v>
      </c>
      <c r="D36" s="4">
        <f>'Allocation ProForma'!N830</f>
        <v>122677674.28723688</v>
      </c>
      <c r="E36" s="4">
        <f t="shared" si="2"/>
        <v>14890855.653638616</v>
      </c>
      <c r="F36" s="4">
        <f>'Allocation ProForma'!N843</f>
        <v>237788270.22715643</v>
      </c>
      <c r="G36" s="19">
        <f t="shared" si="3"/>
        <v>6.2622330527126305E-2</v>
      </c>
      <c r="H36" s="19"/>
      <c r="I36" s="339"/>
      <c r="J36" s="339"/>
    </row>
    <row r="37" spans="1:16">
      <c r="A37" s="188" t="str">
        <f t="shared" si="4"/>
        <v>TOD Rate TOD Secondary</v>
      </c>
      <c r="B37" s="13"/>
      <c r="C37" s="4">
        <f>'Allocation ProForma'!O776</f>
        <v>78794895.90144901</v>
      </c>
      <c r="D37" s="4">
        <f>'Allocation ProForma'!O830</f>
        <v>67467139.67392391</v>
      </c>
      <c r="E37" s="4">
        <f t="shared" si="2"/>
        <v>11327756.2275251</v>
      </c>
      <c r="F37" s="4">
        <f>'Allocation ProForma'!O843</f>
        <v>132606108.94803558</v>
      </c>
      <c r="G37" s="19">
        <f t="shared" si="3"/>
        <v>8.5424090318222914E-2</v>
      </c>
      <c r="H37" s="19"/>
      <c r="I37" s="339"/>
      <c r="J37" s="339"/>
    </row>
    <row r="38" spans="1:16">
      <c r="A38" s="188" t="str">
        <f t="shared" ref="A38:A43" si="5">A16</f>
        <v>Retail Transmission Service Rate RTS</v>
      </c>
      <c r="B38" s="13"/>
      <c r="C38" s="4">
        <f>'Allocation ProForma'!P776</f>
        <v>46789203.229079656</v>
      </c>
      <c r="D38" s="4">
        <f>'Allocation ProForma'!P830</f>
        <v>44674177.680772334</v>
      </c>
      <c r="E38" s="4">
        <f t="shared" ref="E38:E43" si="6">C38-D38</f>
        <v>2115025.548307322</v>
      </c>
      <c r="F38" s="4">
        <f>'Allocation ProForma'!P843</f>
        <v>93813805.637565002</v>
      </c>
      <c r="G38" s="19">
        <f t="shared" ref="G38:G44" si="7">E38/F38</f>
        <v>2.2544928584161621E-2</v>
      </c>
      <c r="H38" s="19"/>
      <c r="I38" s="337"/>
      <c r="J38" s="339"/>
    </row>
    <row r="39" spans="1:16">
      <c r="A39" s="188" t="str">
        <f t="shared" si="5"/>
        <v>Special Contract #1</v>
      </c>
      <c r="B39" s="13"/>
      <c r="C39" s="4">
        <f>'Allocation ProForma'!Q776</f>
        <v>6590195.9662504736</v>
      </c>
      <c r="D39" s="4">
        <f>'Allocation ProForma'!Q830</f>
        <v>6414719.3449058244</v>
      </c>
      <c r="E39" s="4">
        <f t="shared" si="6"/>
        <v>175476.62134464923</v>
      </c>
      <c r="F39" s="4">
        <f>'Allocation ProForma'!Q843</f>
        <v>13752477.876791291</v>
      </c>
      <c r="G39" s="19">
        <f t="shared" si="7"/>
        <v>1.2759636693601516E-2</v>
      </c>
      <c r="H39" s="19"/>
      <c r="I39" s="339"/>
      <c r="J39" s="339"/>
    </row>
    <row r="40" spans="1:16">
      <c r="A40" s="188" t="str">
        <f t="shared" si="5"/>
        <v>Special Contract #2</v>
      </c>
      <c r="B40" s="13"/>
      <c r="C40" s="37">
        <f>'Allocation ProForma'!R776</f>
        <v>3592859.7349659503</v>
      </c>
      <c r="D40" s="37">
        <f>'Allocation ProForma'!R830</f>
        <v>3471110.1987515362</v>
      </c>
      <c r="E40" s="37">
        <f t="shared" si="6"/>
        <v>121749.53621441405</v>
      </c>
      <c r="F40" s="37">
        <f>'Allocation ProForma'!R843</f>
        <v>8187999.9200714184</v>
      </c>
      <c r="G40" s="38">
        <f t="shared" si="7"/>
        <v>1.4869264460538992E-2</v>
      </c>
      <c r="H40" s="19"/>
      <c r="I40" s="339"/>
      <c r="J40" s="339"/>
    </row>
    <row r="41" spans="1:16">
      <c r="A41" s="188" t="str">
        <f t="shared" si="5"/>
        <v>Lighting Rate RLS &amp; LS</v>
      </c>
      <c r="B41" s="13"/>
      <c r="C41" s="4">
        <f>'Allocation ProForma'!S776</f>
        <v>19049501.003882185</v>
      </c>
      <c r="D41" s="4">
        <f>'Allocation ProForma'!S830</f>
        <v>15597199.588590493</v>
      </c>
      <c r="E41" s="37">
        <f t="shared" si="6"/>
        <v>3452301.4152916912</v>
      </c>
      <c r="F41" s="4">
        <f>'Allocation ProForma'!S843</f>
        <v>81459849.542550325</v>
      </c>
      <c r="G41" s="19">
        <f t="shared" si="7"/>
        <v>4.2380405005393376E-2</v>
      </c>
      <c r="H41" s="19"/>
      <c r="I41" s="339"/>
      <c r="J41" s="339"/>
    </row>
    <row r="42" spans="1:16">
      <c r="A42" s="188" t="str">
        <f t="shared" si="5"/>
        <v>Lighting Rate LE</v>
      </c>
      <c r="B42" s="13"/>
      <c r="C42" s="4">
        <f>'Allocation ProForma'!T776</f>
        <v>242066.96493595501</v>
      </c>
      <c r="D42" s="4">
        <f>'Allocation ProForma'!T830</f>
        <v>223084.11486121343</v>
      </c>
      <c r="E42" s="37">
        <f t="shared" si="6"/>
        <v>18982.850074741582</v>
      </c>
      <c r="F42" s="4">
        <f>'Allocation ProForma'!T843</f>
        <v>510391.75735058077</v>
      </c>
      <c r="G42" s="19">
        <f t="shared" si="7"/>
        <v>3.7192705017966295E-2</v>
      </c>
      <c r="H42" s="19"/>
      <c r="I42" s="339"/>
      <c r="J42" s="339"/>
    </row>
    <row r="43" spans="1:16">
      <c r="A43" s="42" t="str">
        <f t="shared" si="5"/>
        <v>Lighting Rate TLE</v>
      </c>
      <c r="B43" s="41"/>
      <c r="C43" s="34">
        <f>'Allocation ProForma'!U776</f>
        <v>293111.77734455629</v>
      </c>
      <c r="D43" s="34">
        <f>'Allocation ProForma'!U830</f>
        <v>249060.79242544607</v>
      </c>
      <c r="E43" s="34">
        <f t="shared" si="6"/>
        <v>44050.984919110226</v>
      </c>
      <c r="F43" s="34">
        <f>'Allocation ProForma'!U843</f>
        <v>540126.81671174383</v>
      </c>
      <c r="G43" s="35">
        <f t="shared" si="7"/>
        <v>8.1556744742447146E-2</v>
      </c>
      <c r="H43" s="19"/>
      <c r="I43" s="339"/>
      <c r="J43" s="339"/>
    </row>
    <row r="44" spans="1:16">
      <c r="C44" s="4">
        <f>SUM(C32:C43)</f>
        <v>1044652043.9999999</v>
      </c>
      <c r="D44" s="4">
        <f>SUM(D32:D43)</f>
        <v>905585926.00256252</v>
      </c>
      <c r="E44" s="4">
        <f>SUM(E32:E43)</f>
        <v>139066117.99743769</v>
      </c>
      <c r="F44" s="4">
        <f>SUM(F32:F43)</f>
        <v>2250031689.5289078</v>
      </c>
      <c r="G44" s="19">
        <f t="shared" si="7"/>
        <v>6.1806293060056479E-2</v>
      </c>
      <c r="I44" s="339"/>
      <c r="J44" s="339"/>
    </row>
    <row r="45" spans="1:16">
      <c r="I45" s="339"/>
      <c r="J45" s="339"/>
    </row>
    <row r="47" spans="1:16" ht="18.75">
      <c r="A47" s="28" t="s">
        <v>623</v>
      </c>
      <c r="B47" s="13"/>
    </row>
    <row r="48" spans="1:16">
      <c r="A48" s="5" t="s">
        <v>1344</v>
      </c>
    </row>
    <row r="49" spans="1:16">
      <c r="A49" s="223"/>
    </row>
    <row r="52" spans="1:16">
      <c r="A52" s="14"/>
      <c r="B52" s="13"/>
      <c r="D52" s="15" t="s">
        <v>168</v>
      </c>
      <c r="E52" s="15" t="s">
        <v>170</v>
      </c>
      <c r="F52" s="30"/>
      <c r="G52" s="1"/>
      <c r="K52" s="9"/>
      <c r="P52" s="9"/>
    </row>
    <row r="53" spans="1:16" ht="15.75" thickBot="1">
      <c r="A53" s="26"/>
      <c r="B53" s="27"/>
      <c r="C53" s="29" t="s">
        <v>1152</v>
      </c>
      <c r="D53" s="29" t="s">
        <v>169</v>
      </c>
      <c r="E53" s="29" t="s">
        <v>1151</v>
      </c>
      <c r="F53" s="31" t="s">
        <v>987</v>
      </c>
      <c r="G53" s="29" t="s">
        <v>171</v>
      </c>
      <c r="K53" s="9"/>
      <c r="P53" s="9"/>
    </row>
    <row r="54" spans="1:16">
      <c r="A54" s="14"/>
      <c r="B54" s="13"/>
      <c r="K54" s="9"/>
      <c r="P54" s="9"/>
    </row>
    <row r="55" spans="1:16">
      <c r="A55" s="188" t="str">
        <f>A32</f>
        <v>Residential Rate RS</v>
      </c>
      <c r="B55" s="13"/>
      <c r="C55" s="2">
        <f>'Allocation ProForma'!G975</f>
        <v>438646783.03296155</v>
      </c>
      <c r="D55" s="2">
        <f>'Allocation ProForma'!G988</f>
        <v>386954755.92292351</v>
      </c>
      <c r="E55" s="2">
        <f t="shared" ref="E55:E60" si="8">C55-D55</f>
        <v>51692027.110038042</v>
      </c>
      <c r="F55" s="2">
        <f>'Allocation ProForma'!G993</f>
        <v>1144615926.8316531</v>
      </c>
      <c r="G55" s="19">
        <f t="shared" ref="G55:G60" si="9">E55/F55</f>
        <v>4.5161023796972517E-2</v>
      </c>
      <c r="H55" s="19"/>
      <c r="K55" s="9"/>
      <c r="P55" s="9"/>
    </row>
    <row r="56" spans="1:16">
      <c r="A56" s="188" t="str">
        <f t="shared" ref="A56:A66" si="10">A33</f>
        <v xml:space="preserve">General Service </v>
      </c>
      <c r="B56" s="13"/>
      <c r="C56" s="4">
        <f>'Allocation ProForma'!H975</f>
        <v>150632796.52046037</v>
      </c>
      <c r="D56" s="4">
        <f>'Allocation ProForma'!H988</f>
        <v>117712332.44382097</v>
      </c>
      <c r="E56" s="4">
        <f t="shared" si="8"/>
        <v>32920464.076639399</v>
      </c>
      <c r="F56" s="4">
        <f>'Allocation ProForma'!H993</f>
        <v>251228398.05062819</v>
      </c>
      <c r="G56" s="19">
        <f t="shared" si="9"/>
        <v>0.13103798906525363</v>
      </c>
      <c r="H56" s="19"/>
      <c r="K56" s="9"/>
      <c r="P56" s="9"/>
    </row>
    <row r="57" spans="1:16">
      <c r="A57" s="188" t="str">
        <f t="shared" si="10"/>
        <v>Power Service Primary Rate PS</v>
      </c>
      <c r="C57" s="4">
        <f>'Allocation ProForma'!J975</f>
        <v>12699681.770974159</v>
      </c>
      <c r="D57" s="4">
        <f>'Allocation ProForma'!J988</f>
        <v>10657461.028408371</v>
      </c>
      <c r="E57" s="37">
        <f t="shared" si="8"/>
        <v>2042220.7425657883</v>
      </c>
      <c r="F57" s="4">
        <f>'Allocation ProForma'!J993</f>
        <v>20717603.658515487</v>
      </c>
      <c r="G57" s="19">
        <f t="shared" si="9"/>
        <v>9.8574177604096661E-2</v>
      </c>
      <c r="H57" s="19"/>
    </row>
    <row r="58" spans="1:16">
      <c r="A58" s="188" t="str">
        <f t="shared" si="10"/>
        <v>Power Service Secondary Rate PS</v>
      </c>
      <c r="C58" s="4">
        <f>'Allocation ProForma'!K975</f>
        <v>171146631.15682068</v>
      </c>
      <c r="D58" s="4">
        <f>'Allocation ProForma'!K988</f>
        <v>137591370.02408412</v>
      </c>
      <c r="E58" s="4">
        <f t="shared" si="8"/>
        <v>33555261.132736564</v>
      </c>
      <c r="F58" s="4">
        <f>'Allocation ProForma'!K993</f>
        <v>264810730.26187834</v>
      </c>
      <c r="G58" s="19">
        <f t="shared" si="9"/>
        <v>0.12671412936912668</v>
      </c>
      <c r="H58" s="19"/>
    </row>
    <row r="59" spans="1:16">
      <c r="A59" s="188" t="str">
        <f t="shared" si="10"/>
        <v>TOD Rate TOD Primary</v>
      </c>
      <c r="B59" s="13"/>
      <c r="C59" s="4">
        <f>'Allocation ProForma'!N975</f>
        <v>141755890.9408755</v>
      </c>
      <c r="D59" s="4">
        <f>'Allocation ProForma'!N988</f>
        <v>124248233.97031334</v>
      </c>
      <c r="E59" s="4">
        <f t="shared" si="8"/>
        <v>17507656.97056216</v>
      </c>
      <c r="F59" s="4">
        <f>'Allocation ProForma'!N993</f>
        <v>237788270.22715643</v>
      </c>
      <c r="G59" s="19">
        <f t="shared" si="9"/>
        <v>7.3627084102328905E-2</v>
      </c>
      <c r="H59" s="19"/>
    </row>
    <row r="60" spans="1:16">
      <c r="A60" s="188" t="str">
        <f t="shared" si="10"/>
        <v>TOD Rate TOD Secondary</v>
      </c>
      <c r="B60" s="13"/>
      <c r="C60" s="271">
        <f>'Allocation ProForma'!O975</f>
        <v>81142447.90144901</v>
      </c>
      <c r="D60" s="4">
        <f>'Allocation ProForma'!O988</f>
        <v>68347780.499365479</v>
      </c>
      <c r="E60" s="4">
        <f t="shared" si="8"/>
        <v>12794667.402083531</v>
      </c>
      <c r="F60" s="4">
        <f>'Allocation ProForma'!O993</f>
        <v>132606108.94803558</v>
      </c>
      <c r="G60" s="19">
        <f t="shared" si="9"/>
        <v>9.6486259219757231E-2</v>
      </c>
      <c r="H60" s="19"/>
    </row>
    <row r="61" spans="1:16">
      <c r="A61" s="188" t="str">
        <f t="shared" si="10"/>
        <v>Retail Transmission Service Rate RTS</v>
      </c>
      <c r="B61" s="13"/>
      <c r="C61" s="4">
        <f>'Allocation ProForma'!P975</f>
        <v>48310010.229079656</v>
      </c>
      <c r="D61" s="4">
        <f>'Allocation ProForma'!P988</f>
        <v>45244392.646680124</v>
      </c>
      <c r="E61" s="4">
        <f t="shared" ref="E61:E66" si="11">C61-D61</f>
        <v>3065617.5823995322</v>
      </c>
      <c r="F61" s="4">
        <f>'Allocation ProForma'!P993</f>
        <v>93813805.637565002</v>
      </c>
      <c r="G61" s="19">
        <f t="shared" ref="G61:G67" si="12">E61/F61</f>
        <v>3.2677680662940668E-2</v>
      </c>
      <c r="H61" s="19"/>
    </row>
    <row r="62" spans="1:16">
      <c r="A62" s="188" t="str">
        <f t="shared" si="10"/>
        <v>Special Contract #1</v>
      </c>
      <c r="B62" s="13"/>
      <c r="C62" s="4">
        <f>'Allocation ProForma'!Q975</f>
        <v>6784423.9862504732</v>
      </c>
      <c r="D62" s="4">
        <f>'Allocation ProForma'!Q988</f>
        <v>6487582.0822072076</v>
      </c>
      <c r="E62" s="4">
        <f t="shared" si="11"/>
        <v>296841.90404326562</v>
      </c>
      <c r="F62" s="4">
        <f>'Allocation ProForma'!Q993</f>
        <v>13752477.876791291</v>
      </c>
      <c r="G62" s="19">
        <f t="shared" si="12"/>
        <v>2.1584612366053437E-2</v>
      </c>
      <c r="H62" s="19"/>
    </row>
    <row r="63" spans="1:16">
      <c r="A63" s="188" t="str">
        <f t="shared" si="10"/>
        <v>Special Contract #2</v>
      </c>
      <c r="B63" s="13"/>
      <c r="C63" s="37">
        <f>'Allocation ProForma'!R975</f>
        <v>3696373.7349659503</v>
      </c>
      <c r="D63" s="37">
        <f>'Allocation ProForma'!R988</f>
        <v>3509938.7956493171</v>
      </c>
      <c r="E63" s="37">
        <f t="shared" si="11"/>
        <v>186434.93931663316</v>
      </c>
      <c r="F63" s="37">
        <f>'Allocation ProForma'!R993</f>
        <v>8187999.9200714184</v>
      </c>
      <c r="G63" s="38">
        <f t="shared" si="12"/>
        <v>2.2769289342519559E-2</v>
      </c>
      <c r="H63" s="19"/>
    </row>
    <row r="64" spans="1:16">
      <c r="A64" s="188" t="str">
        <f t="shared" si="10"/>
        <v>Lighting Rate RLS &amp; LS</v>
      </c>
      <c r="B64" s="13"/>
      <c r="C64" s="4">
        <f>'Allocation ProForma'!S975</f>
        <v>19567396.003882185</v>
      </c>
      <c r="D64" s="4">
        <f>'Allocation ProForma'!S988</f>
        <v>15809887.509563522</v>
      </c>
      <c r="E64" s="37">
        <f t="shared" si="11"/>
        <v>3757508.4943186622</v>
      </c>
      <c r="F64" s="4">
        <f>'Allocation ProForma'!S993</f>
        <v>81459849.542550325</v>
      </c>
      <c r="G64" s="19">
        <f t="shared" si="12"/>
        <v>4.6127122937490057E-2</v>
      </c>
      <c r="H64" s="19"/>
    </row>
    <row r="65" spans="1:8">
      <c r="A65" s="188" t="str">
        <f t="shared" si="10"/>
        <v>Lighting Rate LE</v>
      </c>
      <c r="B65" s="13"/>
      <c r="C65" s="4">
        <f>'Allocation ProForma'!T975</f>
        <v>248952.96493595501</v>
      </c>
      <c r="D65" s="4">
        <f>'Allocation ProForma'!T988</f>
        <v>225697.18393692322</v>
      </c>
      <c r="E65" s="37">
        <f t="shared" si="11"/>
        <v>23255.780999031791</v>
      </c>
      <c r="F65" s="4">
        <f>'Allocation ProForma'!T993</f>
        <v>510391.75735058077</v>
      </c>
      <c r="G65" s="19">
        <f t="shared" si="12"/>
        <v>4.5564570085832576E-2</v>
      </c>
      <c r="H65" s="19"/>
    </row>
    <row r="66" spans="1:8">
      <c r="A66" s="188" t="str">
        <f t="shared" si="10"/>
        <v>Lighting Rate TLE</v>
      </c>
      <c r="B66" s="41"/>
      <c r="C66" s="34">
        <f>'Allocation ProForma'!U975</f>
        <v>301287.77734455629</v>
      </c>
      <c r="D66" s="34">
        <f>'Allocation ProForma'!U988</f>
        <v>252301.29164649674</v>
      </c>
      <c r="E66" s="34">
        <f t="shared" si="11"/>
        <v>48986.48569805955</v>
      </c>
      <c r="F66" s="34">
        <f>'Allocation ProForma'!U993</f>
        <v>540126.81671174383</v>
      </c>
      <c r="G66" s="35">
        <f t="shared" si="12"/>
        <v>9.0694415056608413E-2</v>
      </c>
      <c r="H66" s="19"/>
    </row>
    <row r="67" spans="1:8">
      <c r="C67" s="3">
        <f>SUM(C55:C66)</f>
        <v>1074932676.02</v>
      </c>
      <c r="D67" s="3">
        <f>SUM(D55:D66)</f>
        <v>917041733.39859927</v>
      </c>
      <c r="E67" s="3">
        <f>SUM(E55:E66)</f>
        <v>157890942.62140071</v>
      </c>
      <c r="F67" s="3">
        <f>SUM(F55:F66)</f>
        <v>2250031689.5289078</v>
      </c>
      <c r="G67" s="19">
        <f t="shared" si="12"/>
        <v>7.0172763946475147E-2</v>
      </c>
    </row>
    <row r="70" spans="1:8">
      <c r="A70" s="226"/>
    </row>
    <row r="71" spans="1:8">
      <c r="A71" s="226"/>
    </row>
    <row r="72" spans="1:8">
      <c r="A72" s="226"/>
    </row>
    <row r="73" spans="1:8">
      <c r="A73" s="226"/>
    </row>
    <row r="74" spans="1:8">
      <c r="A74" s="226"/>
    </row>
    <row r="75" spans="1:8">
      <c r="A75" s="226"/>
    </row>
    <row r="76" spans="1:8">
      <c r="A76" s="188"/>
    </row>
    <row r="77" spans="1:8">
      <c r="A77" s="188"/>
    </row>
    <row r="78" spans="1:8">
      <c r="A78" s="226"/>
    </row>
    <row r="79" spans="1:8">
      <c r="A79" s="226"/>
    </row>
    <row r="80" spans="1:8">
      <c r="A80" s="188"/>
    </row>
    <row r="81" spans="1:1">
      <c r="A81" s="21"/>
    </row>
  </sheetData>
  <mergeCells count="2">
    <mergeCell ref="H2:K2"/>
    <mergeCell ref="M2:P2"/>
  </mergeCells>
  <phoneticPr fontId="0" type="noConversion"/>
  <conditionalFormatting sqref="H55:H66 H32:H43 H10:H21">
    <cfRule type="cellIs" dxfId="3" priority="16" stopIfTrue="1" operator="lessThan">
      <formula>0</formula>
    </cfRule>
    <cfRule type="cellIs" dxfId="2" priority="17" stopIfTrue="1" operator="greaterThan">
      <formula>0</formula>
    </cfRule>
    <cfRule type="cellIs" dxfId="1" priority="18" stopIfTrue="1" operator="lessThan">
      <formula>0</formula>
    </cfRule>
    <cfRule type="cellIs" dxfId="0" priority="19" stopIfTrue="1" operator="greaterThan">
      <formula>0</formula>
    </cfRule>
  </conditionalFormatting>
  <pageMargins left="0.75" right="0.75" top="1" bottom="1" header="0.5" footer="0.5"/>
  <pageSetup scale="61" orientation="landscape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zoomScale="75" workbookViewId="0">
      <pane xSplit="1" topLeftCell="D1" activePane="topRight" state="frozen"/>
      <selection activeCell="A5" sqref="A5"/>
      <selection pane="topRight"/>
    </sheetView>
  </sheetViews>
  <sheetFormatPr defaultColWidth="9.140625" defaultRowHeight="15"/>
  <cols>
    <col min="1" max="1" width="49.85546875" style="114" bestFit="1" customWidth="1"/>
    <col min="2" max="2" width="17.42578125" style="6" bestFit="1" customWidth="1"/>
    <col min="3" max="15" width="22.7109375" style="114" customWidth="1"/>
    <col min="16" max="16" width="18.42578125" style="114" bestFit="1" customWidth="1"/>
    <col min="17" max="17" width="16.140625" style="114" bestFit="1" customWidth="1"/>
    <col min="18" max="18" width="14.28515625" style="114" bestFit="1" customWidth="1"/>
    <col min="19" max="22" width="12" style="114" bestFit="1" customWidth="1"/>
    <col min="23" max="23" width="9.140625" style="114"/>
    <col min="24" max="24" width="11.85546875" style="114" bestFit="1" customWidth="1"/>
    <col min="25" max="16384" width="9.140625" style="114"/>
  </cols>
  <sheetData>
    <row r="1" spans="1:25">
      <c r="A1" s="5" t="s">
        <v>623</v>
      </c>
      <c r="B1" s="5"/>
    </row>
    <row r="2" spans="1:25">
      <c r="A2" s="6" t="s">
        <v>715</v>
      </c>
    </row>
    <row r="4" spans="1:25">
      <c r="A4" s="115"/>
      <c r="B4" s="10" t="s">
        <v>1357</v>
      </c>
      <c r="C4" s="40"/>
      <c r="D4" s="40"/>
      <c r="E4" s="40"/>
      <c r="F4" s="40"/>
      <c r="G4" s="116"/>
      <c r="H4" s="10" t="s">
        <v>177</v>
      </c>
      <c r="I4" s="10"/>
      <c r="J4" s="10" t="s">
        <v>1327</v>
      </c>
      <c r="K4" s="10" t="s">
        <v>1328</v>
      </c>
      <c r="L4" s="10" t="s">
        <v>177</v>
      </c>
      <c r="M4" s="12"/>
      <c r="N4" s="12"/>
      <c r="O4" s="12"/>
      <c r="P4" s="12"/>
      <c r="Q4" s="115"/>
      <c r="R4" s="115"/>
      <c r="S4" s="115"/>
      <c r="V4" s="115"/>
    </row>
    <row r="5" spans="1:25">
      <c r="A5" s="115"/>
      <c r="B5" s="10" t="s">
        <v>882</v>
      </c>
      <c r="C5" s="10"/>
      <c r="D5" s="248" t="s">
        <v>944</v>
      </c>
      <c r="E5" s="10" t="s">
        <v>638</v>
      </c>
      <c r="F5" s="10" t="s">
        <v>1369</v>
      </c>
      <c r="G5" s="39" t="s">
        <v>636</v>
      </c>
      <c r="H5" s="10" t="s">
        <v>167</v>
      </c>
      <c r="I5" s="10" t="s">
        <v>184</v>
      </c>
      <c r="J5" s="10" t="s">
        <v>1325</v>
      </c>
      <c r="K5" s="10" t="s">
        <v>1326</v>
      </c>
      <c r="L5" s="10" t="s">
        <v>180</v>
      </c>
      <c r="M5" s="12"/>
      <c r="N5" s="12"/>
      <c r="O5" s="12"/>
      <c r="P5" s="12"/>
      <c r="Q5" s="115"/>
      <c r="R5" s="115"/>
      <c r="S5" s="115"/>
      <c r="V5" s="115"/>
      <c r="W5" s="115"/>
      <c r="X5" s="115"/>
      <c r="Y5" s="115"/>
    </row>
    <row r="6" spans="1:25" ht="15.75" thickBot="1">
      <c r="A6" s="117"/>
      <c r="B6" s="263">
        <v>42551</v>
      </c>
      <c r="C6" s="264" t="s">
        <v>142</v>
      </c>
      <c r="D6" s="264" t="s">
        <v>1152</v>
      </c>
      <c r="E6" s="264" t="s">
        <v>1368</v>
      </c>
      <c r="F6" s="264" t="s">
        <v>1368</v>
      </c>
      <c r="G6" s="249" t="s">
        <v>637</v>
      </c>
      <c r="H6" s="247" t="s">
        <v>951</v>
      </c>
      <c r="I6" s="247" t="s">
        <v>951</v>
      </c>
      <c r="J6" s="247" t="s">
        <v>951</v>
      </c>
      <c r="K6" s="247" t="s">
        <v>951</v>
      </c>
      <c r="L6" s="247" t="s">
        <v>181</v>
      </c>
      <c r="M6" s="12"/>
      <c r="N6" s="12"/>
      <c r="O6" s="12"/>
      <c r="P6" s="12"/>
      <c r="S6" s="118"/>
    </row>
    <row r="7" spans="1:25">
      <c r="A7" s="115"/>
      <c r="B7" s="320"/>
      <c r="C7" s="309"/>
      <c r="D7" s="309"/>
      <c r="E7" s="309"/>
      <c r="F7" s="309"/>
      <c r="G7" s="309"/>
      <c r="H7" s="309"/>
      <c r="I7" s="309"/>
      <c r="J7" s="314"/>
      <c r="K7" s="309"/>
      <c r="L7" s="314"/>
      <c r="M7" s="126"/>
      <c r="N7" s="126"/>
      <c r="O7" s="126"/>
      <c r="P7" s="126"/>
      <c r="Q7" s="118"/>
      <c r="R7" s="118"/>
      <c r="S7" s="119"/>
    </row>
    <row r="8" spans="1:25">
      <c r="A8" s="46" t="s">
        <v>1309</v>
      </c>
      <c r="B8" s="310">
        <f>(4337989+240)/12</f>
        <v>361519.08333333331</v>
      </c>
      <c r="C8" s="310">
        <f>4266714112+185122+82977+63254</f>
        <v>4267045465</v>
      </c>
      <c r="D8" s="321">
        <f>391242555</f>
        <v>391242555</v>
      </c>
      <c r="E8" s="321">
        <f>5717841</f>
        <v>5717841</v>
      </c>
      <c r="F8" s="321"/>
      <c r="G8" s="322">
        <f>D8-E8-F8</f>
        <v>385524714</v>
      </c>
      <c r="H8" s="310">
        <v>1385626.5070279548</v>
      </c>
      <c r="I8" s="310">
        <f>ROUND(C8/8784,2)</f>
        <v>485774.76</v>
      </c>
      <c r="J8" s="315">
        <v>957463.72001321323</v>
      </c>
      <c r="K8" s="315">
        <v>1197727.8589442039</v>
      </c>
      <c r="L8" s="310">
        <v>3260862.9911606209</v>
      </c>
      <c r="M8" s="250"/>
      <c r="N8" s="250"/>
      <c r="O8" s="251"/>
      <c r="P8" s="251"/>
      <c r="Q8" s="121"/>
      <c r="R8" s="118"/>
      <c r="S8" s="121"/>
    </row>
    <row r="9" spans="1:25">
      <c r="A9" s="115"/>
      <c r="B9" s="310"/>
      <c r="C9" s="310"/>
      <c r="D9" s="323"/>
      <c r="E9" s="323"/>
      <c r="F9" s="323"/>
      <c r="G9" s="323"/>
      <c r="H9" s="310"/>
      <c r="I9" s="310"/>
      <c r="J9" s="311"/>
      <c r="K9" s="311"/>
      <c r="L9" s="310"/>
      <c r="M9" s="250"/>
      <c r="N9" s="250"/>
      <c r="O9" s="251"/>
      <c r="P9" s="251"/>
      <c r="Q9" s="118"/>
      <c r="R9" s="118"/>
      <c r="S9" s="122"/>
      <c r="W9" s="123"/>
      <c r="Y9" s="123"/>
    </row>
    <row r="10" spans="1:25">
      <c r="A10" s="46" t="s">
        <v>1359</v>
      </c>
      <c r="B10" s="310">
        <f>338578/12</f>
        <v>28214.833333333332</v>
      </c>
      <c r="C10" s="310">
        <v>389930533</v>
      </c>
      <c r="D10" s="324">
        <v>42387823</v>
      </c>
      <c r="E10" s="324">
        <v>651184</v>
      </c>
      <c r="F10" s="324"/>
      <c r="G10" s="310">
        <f>D10-E10-F10</f>
        <v>41736639</v>
      </c>
      <c r="H10" s="310">
        <v>125749.30664463709</v>
      </c>
      <c r="I10" s="310">
        <f>ROUND(C10/8784,2)</f>
        <v>44391</v>
      </c>
      <c r="J10" s="315">
        <v>48927.931499412334</v>
      </c>
      <c r="K10" s="315">
        <v>113838.22743359952</v>
      </c>
      <c r="L10" s="310">
        <v>178523.98275722872</v>
      </c>
      <c r="M10" s="250"/>
      <c r="N10" s="250"/>
      <c r="O10" s="252"/>
      <c r="P10" s="252"/>
      <c r="R10" s="118"/>
      <c r="S10" s="118"/>
    </row>
    <row r="11" spans="1:25">
      <c r="A11" s="115"/>
      <c r="B11" s="310"/>
      <c r="C11" s="310"/>
      <c r="D11" s="310"/>
      <c r="E11" s="310"/>
      <c r="F11" s="310"/>
      <c r="G11" s="310"/>
      <c r="H11" s="310"/>
      <c r="I11" s="310"/>
      <c r="J11" s="311"/>
      <c r="K11" s="311"/>
      <c r="L11" s="310"/>
      <c r="M11" s="250"/>
      <c r="N11" s="250"/>
      <c r="O11" s="250"/>
      <c r="P11" s="250"/>
      <c r="Q11" s="118"/>
      <c r="R11" s="118"/>
      <c r="S11" s="119"/>
    </row>
    <row r="12" spans="1:25">
      <c r="A12" s="46" t="s">
        <v>1358</v>
      </c>
      <c r="B12" s="310">
        <f>196592/12</f>
        <v>16382.666666666666</v>
      </c>
      <c r="C12" s="310">
        <f>994912174</f>
        <v>994912174</v>
      </c>
      <c r="D12" s="324">
        <v>97756016</v>
      </c>
      <c r="E12" s="324">
        <v>1661503</v>
      </c>
      <c r="F12" s="324"/>
      <c r="G12" s="310">
        <f>D12-E12-F12</f>
        <v>96094513</v>
      </c>
      <c r="H12" s="310">
        <v>259752.66934708116</v>
      </c>
      <c r="I12" s="310">
        <f>ROUND(C12/8784,2)</f>
        <v>113264.14</v>
      </c>
      <c r="J12" s="315">
        <v>101067.44245134573</v>
      </c>
      <c r="K12" s="315">
        <v>235148.67985062307</v>
      </c>
      <c r="L12" s="310">
        <v>368766.0974124354</v>
      </c>
      <c r="M12" s="250"/>
      <c r="N12" s="250"/>
      <c r="O12" s="253"/>
      <c r="P12" s="253"/>
      <c r="Q12" s="121"/>
      <c r="R12" s="121"/>
      <c r="S12" s="121"/>
    </row>
    <row r="13" spans="1:25">
      <c r="B13" s="310"/>
      <c r="C13" s="310"/>
      <c r="D13" s="310"/>
      <c r="E13" s="310"/>
      <c r="F13" s="310"/>
      <c r="G13" s="310"/>
      <c r="H13" s="310"/>
      <c r="I13" s="310"/>
      <c r="J13" s="311"/>
      <c r="K13" s="311"/>
      <c r="L13" s="310"/>
      <c r="M13" s="250"/>
      <c r="N13" s="250"/>
      <c r="O13" s="250"/>
      <c r="P13" s="250"/>
      <c r="Q13" s="118"/>
      <c r="R13" s="118"/>
      <c r="S13" s="122"/>
      <c r="W13" s="123"/>
      <c r="Y13" s="123"/>
    </row>
    <row r="14" spans="1:25">
      <c r="A14" s="66" t="s">
        <v>1203</v>
      </c>
      <c r="B14" s="310">
        <f>876/12</f>
        <v>73</v>
      </c>
      <c r="C14" s="310">
        <v>162948372</v>
      </c>
      <c r="D14" s="324">
        <f>11774189</f>
        <v>11774189</v>
      </c>
      <c r="E14" s="324">
        <v>197438</v>
      </c>
      <c r="F14" s="324"/>
      <c r="G14" s="310">
        <f>D14-E14-F14</f>
        <v>11576751</v>
      </c>
      <c r="H14" s="310">
        <v>33125.659330729715</v>
      </c>
      <c r="I14" s="310">
        <f>ROUND(C14/8784,2)</f>
        <v>18550.59</v>
      </c>
      <c r="J14" s="315">
        <f>16493+1397</f>
        <v>17890</v>
      </c>
      <c r="K14" s="315">
        <f>27817+1897</f>
        <v>29714</v>
      </c>
      <c r="L14" s="310">
        <v>47017.076529062695</v>
      </c>
      <c r="M14" s="250"/>
      <c r="N14" s="250"/>
      <c r="O14" s="253"/>
      <c r="P14" s="253"/>
      <c r="Q14" s="121"/>
      <c r="R14" s="121"/>
      <c r="S14" s="121"/>
    </row>
    <row r="15" spans="1:25">
      <c r="A15" s="124"/>
      <c r="B15" s="310"/>
      <c r="C15" s="310"/>
      <c r="D15" s="310"/>
      <c r="E15" s="310"/>
      <c r="F15" s="310"/>
      <c r="G15" s="310"/>
      <c r="H15" s="311"/>
      <c r="I15" s="311"/>
      <c r="J15" s="311"/>
      <c r="K15" s="311"/>
      <c r="L15" s="315"/>
      <c r="M15" s="252"/>
      <c r="N15" s="252"/>
      <c r="O15" s="252"/>
      <c r="P15" s="252"/>
    </row>
    <row r="16" spans="1:25">
      <c r="A16" s="66" t="s">
        <v>1204</v>
      </c>
      <c r="B16" s="310">
        <f>33546/12</f>
        <v>2795.5</v>
      </c>
      <c r="C16" s="310">
        <v>1965916065</v>
      </c>
      <c r="D16" s="324">
        <f>158946785</f>
        <v>158946785</v>
      </c>
      <c r="E16" s="324">
        <v>2420274</v>
      </c>
      <c r="F16" s="324"/>
      <c r="G16" s="310">
        <f>D16-E16-F16</f>
        <v>156526511</v>
      </c>
      <c r="H16" s="310">
        <v>409350.37183936831</v>
      </c>
      <c r="I16" s="310">
        <f>ROUND(C16/8784,2)</f>
        <v>223806.47</v>
      </c>
      <c r="J16" s="315">
        <f>202257+29036</f>
        <v>231293</v>
      </c>
      <c r="K16" s="315">
        <f>323845+46099</f>
        <v>369944</v>
      </c>
      <c r="L16" s="310">
        <v>507998.12126947334</v>
      </c>
      <c r="M16" s="250"/>
      <c r="N16" s="250"/>
      <c r="O16" s="252"/>
      <c r="P16" s="252"/>
      <c r="S16" s="118"/>
    </row>
    <row r="17" spans="1:25">
      <c r="A17" s="124"/>
      <c r="B17" s="310"/>
      <c r="C17" s="310"/>
      <c r="D17" s="310"/>
      <c r="E17" s="310"/>
      <c r="F17" s="310"/>
      <c r="G17" s="310"/>
      <c r="H17" s="311"/>
      <c r="I17" s="311"/>
      <c r="J17" s="311"/>
      <c r="K17" s="311"/>
      <c r="L17" s="315"/>
      <c r="M17" s="250"/>
      <c r="N17" s="250"/>
      <c r="O17" s="250"/>
      <c r="P17" s="250"/>
      <c r="Q17" s="118"/>
      <c r="R17" s="118"/>
      <c r="S17" s="119"/>
    </row>
    <row r="18" spans="1:25">
      <c r="A18" s="66" t="s">
        <v>1205</v>
      </c>
      <c r="B18" s="310">
        <f>474/12</f>
        <v>39.5</v>
      </c>
      <c r="C18" s="312">
        <v>372651050</v>
      </c>
      <c r="D18" s="324">
        <f>25953502</f>
        <v>25953502</v>
      </c>
      <c r="E18" s="324">
        <v>351843</v>
      </c>
      <c r="F18" s="324"/>
      <c r="G18" s="310">
        <f>D18-E18-F18</f>
        <v>25601659</v>
      </c>
      <c r="H18" s="310">
        <v>68875.376025393038</v>
      </c>
      <c r="I18" s="310">
        <f>ROUND(C18/8784,2)</f>
        <v>42423.839999999997</v>
      </c>
      <c r="J18" s="315">
        <v>38143</v>
      </c>
      <c r="K18" s="315">
        <v>62769</v>
      </c>
      <c r="L18" s="310">
        <v>85655.758973182266</v>
      </c>
      <c r="M18" s="250"/>
      <c r="N18" s="250"/>
      <c r="O18" s="253"/>
      <c r="P18" s="253"/>
      <c r="Q18" s="121"/>
      <c r="R18" s="121"/>
      <c r="S18" s="121"/>
    </row>
    <row r="19" spans="1:25">
      <c r="A19" s="124"/>
      <c r="B19" s="310"/>
      <c r="C19" s="312"/>
      <c r="D19" s="312"/>
      <c r="E19" s="312"/>
      <c r="F19" s="312"/>
      <c r="G19" s="310"/>
      <c r="H19" s="310"/>
      <c r="I19" s="310"/>
      <c r="J19" s="315"/>
      <c r="K19" s="315"/>
      <c r="L19" s="310"/>
      <c r="M19" s="253"/>
      <c r="N19" s="253"/>
      <c r="O19" s="253"/>
      <c r="P19" s="253"/>
      <c r="Q19" s="121"/>
      <c r="R19" s="121"/>
      <c r="S19" s="121"/>
    </row>
    <row r="20" spans="1:25">
      <c r="A20" s="66" t="s">
        <v>1360</v>
      </c>
      <c r="B20" s="310">
        <f>842/12</f>
        <v>70.166666666666671</v>
      </c>
      <c r="C20" s="310">
        <v>1670443749</v>
      </c>
      <c r="D20" s="324">
        <v>105394202</v>
      </c>
      <c r="E20" s="324">
        <v>1610913</v>
      </c>
      <c r="F20" s="324"/>
      <c r="G20" s="310">
        <f>D20-E20-F20</f>
        <v>103783289</v>
      </c>
      <c r="H20" s="310">
        <v>333087.26857096492</v>
      </c>
      <c r="I20" s="310">
        <f>ROUND(C20/8784,2)</f>
        <v>190168.91</v>
      </c>
      <c r="J20" s="315">
        <v>161076</v>
      </c>
      <c r="K20" s="315">
        <v>247994</v>
      </c>
      <c r="L20" s="315">
        <v>510281.76640648808</v>
      </c>
      <c r="M20" s="250"/>
      <c r="N20" s="250"/>
      <c r="O20" s="250"/>
      <c r="P20" s="250"/>
      <c r="Q20" s="118"/>
      <c r="R20" s="118"/>
      <c r="S20" s="119"/>
    </row>
    <row r="21" spans="1:25">
      <c r="A21" s="124"/>
      <c r="B21" s="310"/>
      <c r="C21" s="310"/>
      <c r="D21" s="310"/>
      <c r="E21" s="310"/>
      <c r="F21" s="310"/>
      <c r="G21" s="310"/>
      <c r="H21" s="310"/>
      <c r="I21" s="319"/>
      <c r="J21" s="311"/>
      <c r="K21" s="311"/>
      <c r="L21" s="315"/>
      <c r="M21" s="250"/>
      <c r="N21" s="250"/>
      <c r="O21" s="250"/>
      <c r="P21" s="250"/>
      <c r="Q21" s="118"/>
      <c r="R21" s="118"/>
      <c r="S21" s="119"/>
    </row>
    <row r="22" spans="1:25" s="125" customFormat="1">
      <c r="A22" s="66" t="s">
        <v>1362</v>
      </c>
      <c r="B22" s="310">
        <f>3830/12</f>
        <v>319.16666666666669</v>
      </c>
      <c r="C22" s="310">
        <v>1040406894</v>
      </c>
      <c r="D22" s="310">
        <v>75126993</v>
      </c>
      <c r="E22" s="310">
        <v>1084253</v>
      </c>
      <c r="F22" s="310"/>
      <c r="G22" s="310">
        <f>D22-E22-F22</f>
        <v>74042740</v>
      </c>
      <c r="H22" s="310">
        <f>50970.0515173931+155601.233992987</f>
        <v>206571.28551038008</v>
      </c>
      <c r="I22" s="310">
        <f>ROUND(C22/8784,2)</f>
        <v>118443.41</v>
      </c>
      <c r="J22" s="315">
        <f>25493+86337</f>
        <v>111830</v>
      </c>
      <c r="K22" s="315">
        <f>39402+142351</f>
        <v>181753</v>
      </c>
      <c r="L22" s="315">
        <f>67934.5348010764+196918.750348669</f>
        <v>264853.28514974541</v>
      </c>
      <c r="M22" s="131"/>
      <c r="N22" s="131"/>
      <c r="O22" s="131"/>
      <c r="P22" s="131"/>
      <c r="Q22" s="261"/>
      <c r="R22" s="261"/>
      <c r="S22" s="262"/>
    </row>
    <row r="23" spans="1:25">
      <c r="A23" s="124"/>
      <c r="B23" s="310"/>
      <c r="C23" s="310"/>
      <c r="D23" s="310"/>
      <c r="E23" s="310"/>
      <c r="F23" s="310"/>
      <c r="G23" s="310"/>
      <c r="H23" s="310"/>
      <c r="I23" s="319"/>
      <c r="J23" s="311"/>
      <c r="K23" s="311"/>
      <c r="L23" s="315"/>
      <c r="M23" s="250"/>
      <c r="N23" s="250"/>
      <c r="O23" s="250"/>
      <c r="P23" s="250"/>
      <c r="Q23" s="118"/>
      <c r="R23" s="118"/>
      <c r="S23" s="119"/>
    </row>
    <row r="24" spans="1:25">
      <c r="A24" s="66" t="s">
        <v>1206</v>
      </c>
      <c r="B24" s="310">
        <f>144/12</f>
        <v>12</v>
      </c>
      <c r="C24" s="312">
        <v>876840985</v>
      </c>
      <c r="D24" s="325">
        <v>47838358</v>
      </c>
      <c r="E24" s="325">
        <v>541227</v>
      </c>
      <c r="F24" s="325">
        <v>3438312</v>
      </c>
      <c r="G24" s="310">
        <f>D24-E24-F24</f>
        <v>43858819</v>
      </c>
      <c r="H24" s="312">
        <v>180141.30433605771</v>
      </c>
      <c r="I24" s="310">
        <f>ROUND(C24/8784,2)</f>
        <v>99822.52</v>
      </c>
      <c r="J24" s="316">
        <v>98864</v>
      </c>
      <c r="K24" s="316">
        <v>69530</v>
      </c>
      <c r="L24" s="316">
        <v>266617.04993256385</v>
      </c>
      <c r="M24" s="250"/>
      <c r="N24" s="250"/>
      <c r="O24" s="253"/>
      <c r="P24" s="253"/>
      <c r="Q24" s="121"/>
      <c r="R24" s="121"/>
      <c r="S24" s="121"/>
    </row>
    <row r="25" spans="1:25">
      <c r="A25" s="125"/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250"/>
      <c r="N25" s="250"/>
      <c r="O25" s="250"/>
      <c r="P25" s="250"/>
      <c r="Q25" s="118"/>
      <c r="R25" s="118"/>
      <c r="S25" s="122"/>
      <c r="W25" s="123"/>
      <c r="Y25" s="123"/>
    </row>
    <row r="26" spans="1:25">
      <c r="A26" s="46" t="s">
        <v>598</v>
      </c>
      <c r="B26" s="310">
        <f>12/12</f>
        <v>1</v>
      </c>
      <c r="C26" s="310">
        <v>109874900</v>
      </c>
      <c r="D26" s="310">
        <v>6295322</v>
      </c>
      <c r="E26" s="310">
        <v>62269</v>
      </c>
      <c r="F26" s="310"/>
      <c r="G26" s="310">
        <f>D26-E26-F26</f>
        <v>6233053</v>
      </c>
      <c r="H26" s="310">
        <v>23330.348165746465</v>
      </c>
      <c r="I26" s="310">
        <f>ROUND(C26/8784,2)</f>
        <v>12508.53</v>
      </c>
      <c r="J26" s="316">
        <v>14754</v>
      </c>
      <c r="K26" s="316">
        <v>15243</v>
      </c>
      <c r="L26" s="316">
        <v>35498.190171628754</v>
      </c>
      <c r="M26" s="250"/>
      <c r="N26" s="250"/>
      <c r="O26" s="250"/>
      <c r="P26" s="250"/>
      <c r="Q26" s="118"/>
      <c r="R26" s="118"/>
      <c r="S26" s="122"/>
      <c r="W26" s="123"/>
      <c r="Y26" s="123"/>
    </row>
    <row r="27" spans="1:25"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250"/>
      <c r="N27" s="250"/>
      <c r="O27" s="250"/>
      <c r="P27" s="250"/>
      <c r="Q27" s="118"/>
      <c r="R27" s="118"/>
      <c r="S27" s="122"/>
      <c r="W27" s="123"/>
      <c r="Y27" s="123"/>
    </row>
    <row r="28" spans="1:25">
      <c r="A28" s="46" t="s">
        <v>641</v>
      </c>
      <c r="B28" s="310">
        <f>24/12</f>
        <v>2</v>
      </c>
      <c r="C28" s="310">
        <v>57572100</v>
      </c>
      <c r="D28" s="310">
        <v>3298968</v>
      </c>
      <c r="E28" s="310">
        <v>41742</v>
      </c>
      <c r="F28" s="310"/>
      <c r="G28" s="310">
        <f>D28-E28-F28</f>
        <v>3257226</v>
      </c>
      <c r="H28" s="310">
        <v>12022.847117955238</v>
      </c>
      <c r="I28" s="310">
        <f>ROUND(C28/8784,2)</f>
        <v>6554.2</v>
      </c>
      <c r="J28" s="316">
        <v>9498</v>
      </c>
      <c r="K28" s="316">
        <v>10651</v>
      </c>
      <c r="L28" s="310">
        <v>18335.454016140291</v>
      </c>
      <c r="M28" s="250"/>
      <c r="N28" s="250"/>
      <c r="O28" s="250"/>
      <c r="P28" s="250"/>
      <c r="Q28" s="118"/>
      <c r="R28" s="118"/>
      <c r="S28" s="122"/>
      <c r="W28" s="123"/>
      <c r="Y28" s="123"/>
    </row>
    <row r="29" spans="1:25"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250"/>
      <c r="N29" s="250"/>
      <c r="O29" s="250"/>
      <c r="P29" s="250"/>
      <c r="Q29" s="118"/>
      <c r="R29" s="118"/>
      <c r="S29" s="122"/>
      <c r="W29" s="123"/>
      <c r="Y29" s="123"/>
    </row>
    <row r="30" spans="1:25">
      <c r="A30" s="66" t="s">
        <v>1323</v>
      </c>
      <c r="B30" s="310">
        <f>1151935/12</f>
        <v>95994.583333333328</v>
      </c>
      <c r="C30" s="310">
        <v>123147808</v>
      </c>
      <c r="D30" s="310">
        <v>18015579</v>
      </c>
      <c r="E30" s="310">
        <v>0</v>
      </c>
      <c r="F30" s="310"/>
      <c r="G30" s="310">
        <f>D30-E30-F30</f>
        <v>18015579</v>
      </c>
      <c r="H30" s="310">
        <v>36016.864101272986</v>
      </c>
      <c r="I30" s="310">
        <f>ROUND(C30/8784,2)</f>
        <v>14019.56</v>
      </c>
      <c r="J30" s="316">
        <v>36017</v>
      </c>
      <c r="K30" s="316">
        <v>0</v>
      </c>
      <c r="L30" s="310">
        <v>36016.864101272986</v>
      </c>
      <c r="M30" s="250"/>
      <c r="N30" s="250"/>
      <c r="O30" s="250"/>
      <c r="P30" s="250"/>
      <c r="Q30" s="118"/>
      <c r="R30" s="118"/>
      <c r="S30" s="122"/>
      <c r="W30" s="123"/>
      <c r="Y30" s="123"/>
    </row>
    <row r="31" spans="1:25">
      <c r="A31" s="125"/>
      <c r="B31" s="310"/>
      <c r="C31" s="310"/>
      <c r="D31" s="326"/>
      <c r="E31" s="326"/>
      <c r="F31" s="326"/>
      <c r="G31" s="310"/>
      <c r="H31" s="310"/>
      <c r="I31" s="310"/>
      <c r="J31" s="310"/>
      <c r="K31" s="310"/>
      <c r="L31" s="310"/>
      <c r="M31" s="250"/>
      <c r="N31" s="250"/>
      <c r="O31" s="250"/>
      <c r="P31" s="250"/>
      <c r="Q31" s="118"/>
      <c r="R31" s="118"/>
      <c r="S31" s="122"/>
      <c r="W31" s="123"/>
      <c r="Y31" s="123"/>
    </row>
    <row r="32" spans="1:25">
      <c r="A32" s="66" t="s">
        <v>1364</v>
      </c>
      <c r="B32" s="310">
        <f>1872/12</f>
        <v>156</v>
      </c>
      <c r="C32" s="310">
        <v>3442738</v>
      </c>
      <c r="D32" s="310">
        <v>222435</v>
      </c>
      <c r="E32" s="310">
        <v>0</v>
      </c>
      <c r="F32" s="310"/>
      <c r="G32" s="310">
        <f>D32-E32-F32</f>
        <v>222435</v>
      </c>
      <c r="H32" s="310">
        <v>1041.8870561163224</v>
      </c>
      <c r="I32" s="310">
        <f>ROUND(C32/8784,2)</f>
        <v>391.93</v>
      </c>
      <c r="J32" s="316">
        <v>826</v>
      </c>
      <c r="K32" s="316">
        <v>0</v>
      </c>
      <c r="L32" s="310">
        <v>1041.8870561163224</v>
      </c>
      <c r="M32" s="250"/>
      <c r="N32" s="250"/>
      <c r="O32" s="250"/>
      <c r="P32" s="250"/>
      <c r="Q32" s="118"/>
      <c r="R32" s="118"/>
      <c r="S32" s="122"/>
      <c r="W32" s="123"/>
      <c r="Y32" s="123"/>
    </row>
    <row r="33" spans="1:25">
      <c r="A33" s="125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250"/>
      <c r="N33" s="250"/>
      <c r="O33" s="250"/>
      <c r="P33" s="250"/>
      <c r="Q33" s="118"/>
      <c r="R33" s="118"/>
      <c r="S33" s="122"/>
      <c r="W33" s="123"/>
      <c r="Y33" s="123"/>
    </row>
    <row r="34" spans="1:25">
      <c r="A34" s="127" t="s">
        <v>1363</v>
      </c>
      <c r="B34" s="317">
        <f>10860/12</f>
        <v>905</v>
      </c>
      <c r="C34" s="317">
        <v>3103723</v>
      </c>
      <c r="D34" s="317">
        <v>272977</v>
      </c>
      <c r="E34" s="317">
        <v>0</v>
      </c>
      <c r="F34" s="317"/>
      <c r="G34" s="317">
        <f>D34-E34-F34</f>
        <v>272977</v>
      </c>
      <c r="H34" s="310">
        <v>397.83711455940136</v>
      </c>
      <c r="I34" s="317">
        <f>ROUND(C34/8784,2)</f>
        <v>353.34</v>
      </c>
      <c r="J34" s="318">
        <v>627.31621260695863</v>
      </c>
      <c r="K34" s="318">
        <v>345</v>
      </c>
      <c r="L34" s="317">
        <v>397.83711455940136</v>
      </c>
      <c r="M34" s="250"/>
      <c r="N34" s="250"/>
      <c r="O34" s="250"/>
      <c r="P34" s="250"/>
      <c r="Q34" s="118"/>
      <c r="R34" s="118"/>
      <c r="S34" s="122"/>
      <c r="W34" s="123"/>
      <c r="Y34" s="123"/>
    </row>
    <row r="35" spans="1:25">
      <c r="A35" s="66" t="s">
        <v>944</v>
      </c>
      <c r="B35" s="310">
        <f>SUM(B8:B34)</f>
        <v>506484.5</v>
      </c>
      <c r="C35" s="310">
        <f t="shared" ref="C35:L35" si="0">SUM(C8:C34)</f>
        <v>12038236556</v>
      </c>
      <c r="D35" s="327">
        <f>SUM(D8:D34)</f>
        <v>984525704</v>
      </c>
      <c r="E35" s="323">
        <f>SUM(E8:E34)</f>
        <v>14340487</v>
      </c>
      <c r="F35" s="323">
        <f>SUM(F8:F34)</f>
        <v>3438312</v>
      </c>
      <c r="G35" s="323">
        <f>SUM(G8:G34)</f>
        <v>966746905</v>
      </c>
      <c r="H35" s="313">
        <f t="shared" si="0"/>
        <v>3075089.5321882176</v>
      </c>
      <c r="I35" s="310">
        <f t="shared" si="0"/>
        <v>1370473.2</v>
      </c>
      <c r="J35" s="310">
        <f t="shared" si="0"/>
        <v>1828277.4101765782</v>
      </c>
      <c r="K35" s="310">
        <f>SUM(K8:K34)</f>
        <v>2534657.7662284262</v>
      </c>
      <c r="L35" s="310">
        <f t="shared" si="0"/>
        <v>5581866.3620505193</v>
      </c>
      <c r="M35" s="250"/>
      <c r="N35" s="250"/>
      <c r="O35" s="250"/>
      <c r="P35" s="250"/>
      <c r="Q35" s="118"/>
      <c r="R35" s="118"/>
      <c r="S35" s="122"/>
      <c r="W35" s="123"/>
      <c r="Y35" s="123"/>
    </row>
    <row r="36" spans="1:25">
      <c r="A36" s="46"/>
      <c r="B36" s="305"/>
      <c r="C36" s="261"/>
      <c r="D36" s="265"/>
      <c r="E36" s="129"/>
      <c r="F36" s="129"/>
      <c r="G36" s="130"/>
      <c r="H36" s="261"/>
      <c r="I36" s="306"/>
      <c r="J36" s="261"/>
      <c r="K36" s="307"/>
      <c r="L36" s="261"/>
      <c r="M36" s="121"/>
      <c r="N36" s="121"/>
      <c r="O36" s="121"/>
      <c r="P36" s="121"/>
      <c r="Q36" s="121"/>
      <c r="R36" s="121"/>
      <c r="S36" s="121"/>
    </row>
    <row r="37" spans="1:25">
      <c r="A37" s="115"/>
      <c r="B37" s="308"/>
      <c r="C37" s="308"/>
      <c r="D37" s="304"/>
      <c r="E37" s="308"/>
      <c r="F37" s="308"/>
      <c r="G37" s="304"/>
      <c r="H37" s="308"/>
      <c r="I37" s="308"/>
      <c r="J37" s="308"/>
      <c r="K37" s="308"/>
      <c r="L37" s="308"/>
      <c r="M37" s="85"/>
      <c r="N37" s="85"/>
      <c r="O37" s="85"/>
      <c r="P37" s="85"/>
      <c r="Q37" s="85"/>
      <c r="R37" s="85"/>
      <c r="S37" s="85"/>
    </row>
    <row r="38" spans="1:25">
      <c r="A38" s="115"/>
      <c r="B38" s="308"/>
      <c r="C38" s="308"/>
      <c r="D38" s="304"/>
      <c r="E38" s="304"/>
      <c r="F38" s="304"/>
      <c r="G38" s="308">
        <f>G35-'[13]SCH D-1'!$F$20</f>
        <v>15.990500688552856</v>
      </c>
      <c r="H38" s="308"/>
      <c r="I38" s="308"/>
      <c r="J38" s="308"/>
      <c r="K38" s="308"/>
      <c r="L38" s="308"/>
      <c r="M38" s="85"/>
      <c r="N38" s="85"/>
      <c r="O38" s="85"/>
    </row>
    <row r="39" spans="1:25" ht="17.25">
      <c r="C39" s="118"/>
      <c r="D39" s="118"/>
      <c r="E39" s="118"/>
      <c r="F39" s="118"/>
      <c r="G39" s="118"/>
      <c r="H39" s="118"/>
      <c r="I39" s="118"/>
      <c r="J39" s="118"/>
      <c r="K39" s="118"/>
      <c r="L39" s="18"/>
      <c r="M39" s="118"/>
      <c r="N39" s="118"/>
      <c r="O39" s="118"/>
      <c r="P39" s="118"/>
      <c r="Q39" s="118"/>
      <c r="R39" s="118"/>
      <c r="S39" s="118"/>
    </row>
    <row r="40" spans="1:25"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</row>
    <row r="41" spans="1:25"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S41" s="119"/>
    </row>
    <row r="42" spans="1:25"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9"/>
    </row>
    <row r="43" spans="1:25"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9"/>
    </row>
    <row r="44" spans="1:25"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W44" s="123"/>
      <c r="Y44" s="123"/>
    </row>
    <row r="45" spans="1:25"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</row>
    <row r="46" spans="1:25"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</row>
    <row r="47" spans="1:25"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S47" s="119"/>
    </row>
    <row r="48" spans="1:25"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</row>
    <row r="49" spans="3:25"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3:25"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W50" s="123"/>
      <c r="Y50" s="123"/>
    </row>
    <row r="51" spans="3:25"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</row>
    <row r="52" spans="3:25"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</row>
    <row r="53" spans="3:25"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S53" s="119"/>
    </row>
    <row r="54" spans="3:25"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S54" s="119"/>
    </row>
    <row r="55" spans="3:25"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9"/>
    </row>
    <row r="56" spans="3:25"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W56" s="123"/>
      <c r="Y56" s="123"/>
    </row>
    <row r="57" spans="3:25"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</row>
    <row r="58" spans="3:25"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</row>
    <row r="59" spans="3:25"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S59" s="119"/>
    </row>
    <row r="60" spans="3:25"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9"/>
    </row>
    <row r="61" spans="3:25"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19"/>
      <c r="V61" s="133"/>
    </row>
    <row r="62" spans="3:25"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W62" s="123"/>
      <c r="Y62" s="123"/>
    </row>
    <row r="63" spans="3:25"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V63" s="134"/>
    </row>
    <row r="64" spans="3:25"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spans="3:25"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S65" s="119"/>
    </row>
    <row r="66" spans="3:25"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9"/>
    </row>
    <row r="67" spans="3:25"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32"/>
      <c r="P67" s="118"/>
      <c r="S67" s="119"/>
      <c r="V67" s="133"/>
    </row>
    <row r="68" spans="3:25"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W68" s="123"/>
      <c r="Y68" s="123"/>
    </row>
    <row r="69" spans="3:25"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V69" s="134"/>
    </row>
    <row r="70" spans="3:25"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</row>
    <row r="71" spans="3:25"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S71" s="119"/>
    </row>
    <row r="72" spans="3:25"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9"/>
    </row>
    <row r="73" spans="3:25"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19"/>
      <c r="V73" s="133"/>
    </row>
    <row r="74" spans="3:25">
      <c r="C74" s="132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W74" s="123"/>
      <c r="Y74" s="123"/>
    </row>
    <row r="75" spans="3:25"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V75" s="134"/>
    </row>
    <row r="76" spans="3:25"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V76" s="134"/>
    </row>
    <row r="77" spans="3:25"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S77" s="119"/>
    </row>
    <row r="78" spans="3:25"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32"/>
      <c r="S78" s="119"/>
    </row>
    <row r="79" spans="3:25"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32"/>
      <c r="P79" s="118"/>
      <c r="Q79" s="118"/>
      <c r="R79" s="118"/>
      <c r="S79" s="119"/>
    </row>
    <row r="80" spans="3:25"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18"/>
      <c r="O80" s="121"/>
      <c r="P80" s="121"/>
      <c r="Q80" s="121"/>
      <c r="R80" s="121"/>
      <c r="S80" s="121"/>
      <c r="W80" s="123"/>
      <c r="Y80" s="123"/>
    </row>
    <row r="81" spans="3:25"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</row>
    <row r="82" spans="3:25"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32"/>
      <c r="P82" s="118"/>
      <c r="S82" s="119"/>
    </row>
    <row r="83" spans="3:25"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S83" s="119"/>
    </row>
    <row r="84" spans="3:25"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32"/>
      <c r="P84" s="118"/>
      <c r="Q84" s="118"/>
      <c r="R84" s="118"/>
      <c r="S84" s="119"/>
    </row>
    <row r="85" spans="3:25"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32"/>
      <c r="P85" s="118"/>
      <c r="S85" s="119"/>
    </row>
    <row r="86" spans="3:25"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</row>
    <row r="87" spans="3:25"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32"/>
    </row>
    <row r="88" spans="3:25"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9"/>
      <c r="W88" s="123"/>
      <c r="Y88" s="123"/>
    </row>
    <row r="89" spans="3:25"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9"/>
    </row>
    <row r="90" spans="3:25"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Y90" s="123"/>
    </row>
    <row r="91" spans="3:25"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0"/>
      <c r="Q91" s="120"/>
      <c r="R91" s="120"/>
      <c r="S91" s="120"/>
    </row>
    <row r="92" spans="3:25"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0"/>
      <c r="Q92" s="120"/>
      <c r="R92" s="120"/>
      <c r="S92" s="120"/>
    </row>
    <row r="93" spans="3:25"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0"/>
      <c r="Q93" s="120"/>
      <c r="R93" s="120"/>
      <c r="S93" s="120"/>
    </row>
    <row r="94" spans="3:25"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0"/>
      <c r="Q94" s="120"/>
      <c r="R94" s="120"/>
      <c r="S94" s="120"/>
    </row>
    <row r="95" spans="3:25">
      <c r="C95" s="118"/>
      <c r="D95" s="128"/>
      <c r="E95" s="128"/>
      <c r="F95" s="128"/>
      <c r="G95" s="128"/>
      <c r="H95" s="128"/>
      <c r="I95" s="128"/>
      <c r="J95" s="128"/>
      <c r="K95" s="118"/>
      <c r="L95" s="132"/>
      <c r="M95" s="128"/>
      <c r="N95" s="132"/>
      <c r="O95" s="128"/>
      <c r="P95" s="128"/>
      <c r="Q95" s="128"/>
      <c r="R95" s="128"/>
    </row>
    <row r="96" spans="3:25">
      <c r="C96" s="118"/>
      <c r="D96" s="128"/>
      <c r="E96" s="128"/>
      <c r="F96" s="128"/>
      <c r="G96" s="128"/>
      <c r="H96" s="128"/>
      <c r="I96" s="128"/>
      <c r="J96" s="128"/>
      <c r="K96" s="118"/>
      <c r="L96" s="132"/>
      <c r="M96" s="128"/>
      <c r="N96" s="132"/>
      <c r="O96" s="128"/>
      <c r="P96" s="128"/>
      <c r="Q96" s="128"/>
      <c r="R96" s="128"/>
    </row>
    <row r="97" spans="3:18">
      <c r="C97" s="118"/>
      <c r="D97" s="128"/>
      <c r="E97" s="128"/>
      <c r="F97" s="128"/>
      <c r="G97" s="128"/>
      <c r="H97" s="128"/>
      <c r="I97" s="128"/>
      <c r="J97" s="128"/>
      <c r="K97" s="118"/>
      <c r="L97" s="132"/>
      <c r="M97" s="128"/>
      <c r="N97" s="132"/>
      <c r="O97" s="128"/>
      <c r="P97" s="128"/>
      <c r="Q97" s="128"/>
      <c r="R97" s="128"/>
    </row>
    <row r="98" spans="3:18" ht="17.25">
      <c r="C98" s="18"/>
      <c r="D98" s="128"/>
      <c r="E98" s="128"/>
      <c r="F98" s="128"/>
      <c r="G98" s="128"/>
      <c r="H98" s="128"/>
      <c r="I98" s="128"/>
      <c r="J98" s="128"/>
      <c r="K98" s="18"/>
      <c r="L98" s="86"/>
      <c r="M98" s="128"/>
      <c r="N98" s="132"/>
      <c r="O98" s="17"/>
      <c r="P98" s="17"/>
      <c r="Q98" s="17"/>
      <c r="R98" s="17"/>
    </row>
    <row r="99" spans="3:18">
      <c r="C99" s="118"/>
      <c r="D99" s="128"/>
      <c r="E99" s="128"/>
      <c r="F99" s="128"/>
      <c r="G99" s="128"/>
      <c r="H99" s="128"/>
      <c r="I99" s="128"/>
      <c r="J99" s="128"/>
      <c r="K99" s="118"/>
      <c r="L99" s="132"/>
      <c r="M99" s="128"/>
      <c r="N99" s="132"/>
      <c r="O99" s="128"/>
      <c r="P99" s="128"/>
      <c r="Q99" s="128"/>
      <c r="R99" s="128"/>
    </row>
    <row r="100" spans="3:18" ht="17.25">
      <c r="C100" s="18"/>
      <c r="D100" s="17"/>
      <c r="E100" s="17"/>
      <c r="F100" s="17"/>
      <c r="G100" s="135"/>
      <c r="H100" s="17"/>
      <c r="I100" s="17"/>
      <c r="J100" s="17"/>
      <c r="K100" s="118"/>
      <c r="L100" s="132"/>
      <c r="M100" s="17"/>
      <c r="N100" s="86"/>
      <c r="O100" s="17"/>
      <c r="P100" s="17"/>
      <c r="Q100" s="17"/>
      <c r="R100" s="17"/>
    </row>
    <row r="101" spans="3:18">
      <c r="C101" s="118"/>
      <c r="D101" s="128"/>
      <c r="E101" s="128"/>
      <c r="F101" s="128"/>
      <c r="G101" s="128"/>
      <c r="H101" s="128"/>
      <c r="I101" s="128"/>
      <c r="J101" s="128"/>
      <c r="K101" s="118"/>
      <c r="L101" s="132"/>
      <c r="M101" s="128"/>
      <c r="N101" s="132"/>
      <c r="O101" s="128"/>
      <c r="P101" s="128"/>
      <c r="Q101" s="128"/>
      <c r="R101" s="128"/>
    </row>
    <row r="102" spans="3:18" ht="17.25">
      <c r="C102" s="87"/>
      <c r="D102" s="17"/>
      <c r="E102" s="17"/>
      <c r="F102" s="17"/>
      <c r="G102" s="135"/>
      <c r="H102" s="17"/>
      <c r="I102" s="17"/>
      <c r="J102" s="17"/>
      <c r="K102" s="118"/>
      <c r="L102" s="132"/>
      <c r="M102" s="17"/>
      <c r="N102" s="88"/>
    </row>
    <row r="103" spans="3:18">
      <c r="C103" s="118"/>
      <c r="D103" s="128"/>
      <c r="E103" s="128"/>
      <c r="F103" s="128"/>
      <c r="G103" s="128"/>
      <c r="H103" s="128"/>
      <c r="I103" s="128"/>
      <c r="J103" s="128"/>
      <c r="K103" s="118"/>
      <c r="L103" s="132"/>
      <c r="M103" s="128"/>
      <c r="N103" s="132"/>
    </row>
    <row r="104" spans="3:18">
      <c r="C104" s="118"/>
      <c r="K104" s="118"/>
      <c r="L104" s="132"/>
      <c r="N104" s="132"/>
    </row>
    <row r="105" spans="3:18">
      <c r="C105" s="118"/>
      <c r="K105" s="118"/>
      <c r="L105" s="132"/>
      <c r="N105" s="132"/>
    </row>
    <row r="106" spans="3:18">
      <c r="C106" s="118"/>
      <c r="K106" s="118"/>
      <c r="L106" s="132"/>
      <c r="N106" s="132"/>
    </row>
    <row r="107" spans="3:18">
      <c r="C107" s="118"/>
      <c r="K107" s="118"/>
      <c r="L107" s="132"/>
      <c r="N107" s="132"/>
      <c r="O107" s="128"/>
      <c r="P107" s="128"/>
      <c r="Q107" s="128"/>
      <c r="R107" s="136"/>
    </row>
    <row r="108" spans="3:18">
      <c r="C108" s="118"/>
      <c r="K108" s="118"/>
      <c r="L108" s="132"/>
      <c r="N108" s="132"/>
      <c r="O108" s="128"/>
      <c r="P108" s="128"/>
      <c r="Q108" s="128"/>
      <c r="R108" s="136"/>
    </row>
    <row r="109" spans="3:18" ht="17.25">
      <c r="C109" s="18"/>
      <c r="D109" s="128"/>
      <c r="E109" s="128"/>
      <c r="F109" s="128"/>
      <c r="G109" s="128"/>
      <c r="H109" s="128"/>
      <c r="I109" s="128"/>
      <c r="J109" s="128"/>
      <c r="K109" s="18"/>
      <c r="L109" s="86"/>
      <c r="M109" s="128"/>
      <c r="N109" s="132"/>
      <c r="O109" s="128"/>
      <c r="P109" s="128"/>
      <c r="Q109" s="128"/>
      <c r="R109" s="136"/>
    </row>
    <row r="110" spans="3:18">
      <c r="C110" s="118"/>
      <c r="D110" s="128"/>
      <c r="E110" s="128"/>
      <c r="F110" s="128"/>
      <c r="G110" s="128"/>
      <c r="H110" s="128"/>
      <c r="I110" s="128"/>
      <c r="J110" s="128"/>
      <c r="K110" s="118"/>
      <c r="L110" s="132"/>
      <c r="M110" s="128"/>
      <c r="N110" s="132"/>
      <c r="O110" s="128"/>
      <c r="P110" s="128"/>
      <c r="Q110" s="128"/>
      <c r="R110" s="136"/>
    </row>
    <row r="111" spans="3:18">
      <c r="C111" s="118"/>
      <c r="D111" s="128"/>
      <c r="E111" s="128"/>
      <c r="F111" s="128"/>
      <c r="G111" s="128"/>
      <c r="H111" s="128"/>
      <c r="I111" s="128"/>
      <c r="J111" s="128"/>
      <c r="K111" s="118"/>
      <c r="L111" s="132"/>
      <c r="M111" s="128"/>
      <c r="N111" s="132"/>
      <c r="O111" s="128"/>
      <c r="P111" s="128"/>
      <c r="Q111" s="128"/>
      <c r="R111" s="136"/>
    </row>
    <row r="112" spans="3:18">
      <c r="C112" s="118"/>
      <c r="D112" s="128"/>
      <c r="E112" s="128"/>
      <c r="F112" s="128"/>
      <c r="G112" s="128"/>
      <c r="H112" s="128"/>
      <c r="I112" s="128"/>
      <c r="J112" s="128"/>
      <c r="K112" s="118"/>
      <c r="L112" s="132"/>
      <c r="M112" s="128"/>
      <c r="N112" s="132"/>
      <c r="O112" s="128"/>
      <c r="P112" s="128"/>
      <c r="Q112" s="128"/>
      <c r="R112" s="136"/>
    </row>
    <row r="113" spans="3:18" ht="17.25">
      <c r="C113" s="118"/>
      <c r="D113" s="128"/>
      <c r="E113" s="128"/>
      <c r="F113" s="128"/>
      <c r="G113" s="128"/>
      <c r="H113" s="128"/>
      <c r="I113" s="128"/>
      <c r="J113" s="128"/>
      <c r="K113" s="118"/>
      <c r="L113" s="132"/>
      <c r="M113" s="128"/>
      <c r="N113" s="132"/>
      <c r="O113" s="17"/>
      <c r="P113" s="17"/>
      <c r="Q113" s="17"/>
      <c r="R113" s="89"/>
    </row>
    <row r="114" spans="3:18">
      <c r="C114" s="118"/>
      <c r="D114" s="128"/>
      <c r="E114" s="128"/>
      <c r="F114" s="128"/>
      <c r="G114" s="128"/>
      <c r="H114" s="128"/>
      <c r="I114" s="128"/>
      <c r="J114" s="128"/>
      <c r="K114" s="118"/>
      <c r="L114" s="132"/>
      <c r="M114" s="128"/>
      <c r="N114" s="132"/>
      <c r="O114" s="128"/>
      <c r="P114" s="128"/>
      <c r="Q114" s="128"/>
      <c r="R114" s="128"/>
    </row>
    <row r="115" spans="3:18" ht="17.25">
      <c r="C115" s="87"/>
      <c r="D115" s="17"/>
      <c r="E115" s="17"/>
      <c r="F115" s="17"/>
      <c r="G115" s="135"/>
      <c r="H115" s="17"/>
      <c r="I115" s="17"/>
      <c r="J115" s="17"/>
      <c r="K115" s="118"/>
      <c r="L115" s="132"/>
      <c r="M115" s="17"/>
      <c r="N115" s="88"/>
      <c r="O115" s="17"/>
      <c r="P115" s="17"/>
      <c r="Q115" s="17"/>
      <c r="R115" s="89"/>
    </row>
    <row r="116" spans="3:18">
      <c r="C116" s="118"/>
      <c r="D116" s="128"/>
      <c r="E116" s="128"/>
      <c r="F116" s="128"/>
      <c r="G116" s="128"/>
      <c r="H116" s="128"/>
      <c r="I116" s="128"/>
      <c r="J116" s="128"/>
      <c r="K116" s="118"/>
      <c r="L116" s="132"/>
      <c r="M116" s="128"/>
      <c r="N116" s="132"/>
      <c r="O116" s="128"/>
      <c r="P116" s="128"/>
      <c r="Q116" s="128"/>
      <c r="R116" s="128"/>
    </row>
    <row r="117" spans="3:18" ht="17.25">
      <c r="C117" s="87"/>
      <c r="D117" s="17"/>
      <c r="E117" s="17"/>
      <c r="F117" s="17"/>
      <c r="G117" s="135"/>
      <c r="H117" s="17"/>
      <c r="I117" s="17"/>
      <c r="J117" s="17"/>
      <c r="K117" s="118"/>
      <c r="L117" s="132"/>
      <c r="M117" s="17"/>
      <c r="N117" s="86"/>
    </row>
    <row r="118" spans="3:18" ht="17.25">
      <c r="C118" s="18"/>
      <c r="D118" s="128"/>
      <c r="E118" s="128"/>
      <c r="F118" s="128"/>
      <c r="G118" s="128"/>
      <c r="H118" s="128"/>
      <c r="I118" s="128"/>
      <c r="J118" s="128"/>
      <c r="K118" s="18"/>
      <c r="L118" s="86"/>
      <c r="M118" s="128"/>
      <c r="N118" s="132"/>
    </row>
    <row r="119" spans="3:18">
      <c r="C119" s="119"/>
      <c r="K119" s="119"/>
      <c r="L119" s="119"/>
      <c r="N119" s="132"/>
    </row>
    <row r="120" spans="3:18">
      <c r="N120" s="132"/>
    </row>
    <row r="121" spans="3:18"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N121" s="132"/>
    </row>
    <row r="122" spans="3:18">
      <c r="J122" s="137"/>
    </row>
    <row r="123" spans="3:18">
      <c r="J123" s="137"/>
    </row>
    <row r="124" spans="3:18">
      <c r="J124" s="137"/>
    </row>
    <row r="125" spans="3:18">
      <c r="J125" s="137"/>
    </row>
    <row r="126" spans="3:18">
      <c r="J126" s="137"/>
    </row>
    <row r="127" spans="3:18">
      <c r="J127" s="137"/>
    </row>
    <row r="128" spans="3:18">
      <c r="J128" s="137"/>
    </row>
    <row r="129" spans="10:10">
      <c r="J129" s="137"/>
    </row>
    <row r="130" spans="10:10">
      <c r="J130" s="137"/>
    </row>
    <row r="131" spans="10:10">
      <c r="J131" s="137"/>
    </row>
    <row r="132" spans="10:10">
      <c r="J132" s="137"/>
    </row>
    <row r="133" spans="10:10">
      <c r="J133" s="137"/>
    </row>
    <row r="134" spans="10:10">
      <c r="J134" s="137"/>
    </row>
    <row r="135" spans="10:10">
      <c r="J135" s="137"/>
    </row>
    <row r="136" spans="10:10">
      <c r="J136" s="137"/>
    </row>
    <row r="137" spans="10:10">
      <c r="J137" s="137"/>
    </row>
    <row r="138" spans="10:10">
      <c r="J138" s="137"/>
    </row>
    <row r="139" spans="10:10">
      <c r="J139" s="137"/>
    </row>
    <row r="140" spans="10:10">
      <c r="J140" s="137"/>
    </row>
    <row r="141" spans="10:10">
      <c r="J141" s="137"/>
    </row>
    <row r="142" spans="10:10">
      <c r="J142" s="137"/>
    </row>
    <row r="143" spans="10:10">
      <c r="J143" s="137"/>
    </row>
    <row r="144" spans="10:10">
      <c r="J144" s="137"/>
    </row>
    <row r="145" spans="10:10">
      <c r="J145" s="137"/>
    </row>
    <row r="146" spans="10:10">
      <c r="J146" s="137"/>
    </row>
    <row r="147" spans="10:10">
      <c r="J147" s="137"/>
    </row>
    <row r="148" spans="10:10">
      <c r="J148" s="137"/>
    </row>
    <row r="149" spans="10:10">
      <c r="J149" s="137"/>
    </row>
    <row r="150" spans="10:10">
      <c r="J150" s="137"/>
    </row>
  </sheetData>
  <phoneticPr fontId="0" type="noConversion"/>
  <pageMargins left="0.75" right="0.75" top="1" bottom="1" header="0.5" footer="0.5"/>
  <pageSetup scale="76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="80" zoomScaleSheetLayoutView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355" t="s">
        <v>623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233"/>
      <c r="M1" s="233"/>
      <c r="N1" s="233"/>
    </row>
    <row r="2" spans="1:14" ht="15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75">
      <c r="A3" s="355" t="s">
        <v>1214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233"/>
      <c r="M3" s="233"/>
      <c r="N3" s="233"/>
    </row>
    <row r="4" spans="1:14" ht="15.75">
      <c r="A4" s="355" t="s">
        <v>1372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233"/>
      <c r="M4" s="233"/>
      <c r="N4" s="233"/>
    </row>
    <row r="5" spans="1:14" ht="15.75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75">
      <c r="A6" s="355" t="s">
        <v>1215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233"/>
      <c r="M6" s="233"/>
      <c r="N6" s="233"/>
    </row>
    <row r="8" spans="1:14" ht="15.75" thickBot="1"/>
    <row r="9" spans="1:14" ht="15.75" thickBot="1">
      <c r="A9" s="189"/>
      <c r="B9" s="190"/>
      <c r="C9" s="191"/>
      <c r="D9" s="189"/>
      <c r="E9" s="353" t="s">
        <v>730</v>
      </c>
      <c r="F9" s="354"/>
      <c r="G9" s="192" t="s">
        <v>1153</v>
      </c>
      <c r="H9" s="353" t="s">
        <v>960</v>
      </c>
      <c r="I9" s="354"/>
      <c r="J9" s="274" t="s">
        <v>1216</v>
      </c>
      <c r="K9" s="191"/>
      <c r="L9" s="276"/>
    </row>
    <row r="10" spans="1:14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5.75" thickBot="1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>
      <c r="A14" s="206" t="s">
        <v>1222</v>
      </c>
      <c r="B14" s="207" t="s">
        <v>987</v>
      </c>
      <c r="C14" s="208"/>
      <c r="D14" s="280">
        <f>'Allocation ProForma'!G176</f>
        <v>1144615926.8316531</v>
      </c>
      <c r="E14" s="281">
        <f>'Allocation ProForma'!G125+'Allocation ProForma'!G126+'Allocation ProForma'!G127</f>
        <v>575369350.98257315</v>
      </c>
      <c r="F14" s="281">
        <f>'Allocation ProForma'!G128</f>
        <v>19485352.335027497</v>
      </c>
      <c r="G14" s="281">
        <f>'Allocation ProForma'!G137</f>
        <v>104977165.44993654</v>
      </c>
      <c r="H14" s="281">
        <f>'Allocation ProForma'!G147+'Allocation ProForma'!G149+'Allocation ProForma'!G154+'Allocation ProForma'!G143</f>
        <v>158055734.93550777</v>
      </c>
      <c r="I14" s="281">
        <f>'Allocation ProForma'!G148+'Allocation ProForma'!G150+'Allocation ProForma'!G155+'Allocation ProForma'!G159+'Allocation ProForma'!G162+'Allocation ProForma'!G165</f>
        <v>284576290.79214478</v>
      </c>
      <c r="J14" s="281">
        <f>'Allocation ProForma'!G168+'Allocation ProForma'!G171</f>
        <v>2152032.3364633913</v>
      </c>
      <c r="K14" s="297">
        <f>SUM(E14:J14)</f>
        <v>1144615926.8316531</v>
      </c>
      <c r="L14" s="209" t="str">
        <f>IF(ABS(K14-D14)&lt;0.01,"ok","err")</f>
        <v>ok</v>
      </c>
    </row>
    <row r="15" spans="1:14">
      <c r="A15" s="210" t="s">
        <v>1223</v>
      </c>
      <c r="B15" s="215" t="s">
        <v>1224</v>
      </c>
      <c r="C15" s="208"/>
      <c r="D15" s="282">
        <f>'Allocation ProForma'!G840+'Allocation ProForma'!G841+'Allocation ProForma'!G842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>
      <c r="A16" s="210" t="s">
        <v>1225</v>
      </c>
      <c r="B16" s="236" t="s">
        <v>1226</v>
      </c>
      <c r="C16" s="208"/>
      <c r="D16" s="234">
        <f>D14+D15</f>
        <v>1144615926.8316531</v>
      </c>
      <c r="E16" s="235">
        <f t="shared" ref="E16:K16" si="1">E14+E15</f>
        <v>575369350.98257315</v>
      </c>
      <c r="F16" s="235">
        <f t="shared" si="1"/>
        <v>19485352.335027497</v>
      </c>
      <c r="G16" s="235">
        <f t="shared" si="1"/>
        <v>104977165.44993654</v>
      </c>
      <c r="H16" s="235">
        <f t="shared" si="1"/>
        <v>158055734.93550777</v>
      </c>
      <c r="I16" s="235">
        <f t="shared" si="1"/>
        <v>284576290.79214478</v>
      </c>
      <c r="J16" s="235">
        <f t="shared" si="1"/>
        <v>2152032.3364633913</v>
      </c>
      <c r="K16" s="297">
        <f t="shared" si="1"/>
        <v>1144615926.8316531</v>
      </c>
      <c r="L16" s="209" t="str">
        <f>IF(ABS(K16-D16)&lt;0.01,"ok","err")</f>
        <v>ok</v>
      </c>
    </row>
    <row r="17" spans="1:12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>
      <c r="A18" s="210" t="s">
        <v>1227</v>
      </c>
      <c r="B18" s="207" t="s">
        <v>1143</v>
      </c>
      <c r="C18" s="208"/>
      <c r="D18" s="284">
        <f>'Allocation ProForma'!G995</f>
        <v>4.5161023796972517E-2</v>
      </c>
      <c r="E18" s="285">
        <f t="shared" ref="E18:J18" si="2">D18</f>
        <v>4.5161023796972517E-2</v>
      </c>
      <c r="F18" s="285">
        <f t="shared" si="2"/>
        <v>4.5161023796972517E-2</v>
      </c>
      <c r="G18" s="285">
        <f t="shared" si="2"/>
        <v>4.5161023796972517E-2</v>
      </c>
      <c r="H18" s="285">
        <f t="shared" si="2"/>
        <v>4.5161023796972517E-2</v>
      </c>
      <c r="I18" s="285">
        <f t="shared" si="2"/>
        <v>4.5161023796972517E-2</v>
      </c>
      <c r="J18" s="285">
        <f t="shared" si="2"/>
        <v>4.5161023796972517E-2</v>
      </c>
      <c r="K18" s="296"/>
      <c r="L18" s="209"/>
    </row>
    <row r="19" spans="1:12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>
      <c r="A20" s="210" t="s">
        <v>1228</v>
      </c>
      <c r="B20" s="207" t="s">
        <v>1229</v>
      </c>
      <c r="C20" s="208"/>
      <c r="D20" s="286">
        <f>D18*D16</f>
        <v>51692027.110038042</v>
      </c>
      <c r="E20" s="235">
        <f t="shared" ref="E20:J20" si="3">E18*E16</f>
        <v>25984268.951772619</v>
      </c>
      <c r="F20" s="235">
        <f t="shared" si="3"/>
        <v>879978.46049457078</v>
      </c>
      <c r="G20" s="235">
        <f t="shared" si="3"/>
        <v>4740876.2670233054</v>
      </c>
      <c r="H20" s="235">
        <f t="shared" si="3"/>
        <v>7137958.8066704469</v>
      </c>
      <c r="I20" s="235">
        <f t="shared" si="3"/>
        <v>12851756.640518222</v>
      </c>
      <c r="J20" s="235">
        <f t="shared" si="3"/>
        <v>97187.98355887759</v>
      </c>
      <c r="K20" s="297">
        <f>SUM(E20:J20)</f>
        <v>51692027.110038042</v>
      </c>
      <c r="L20" s="209" t="str">
        <f>IF(ABS(K20-D20)&lt;0.01,"ok","err")</f>
        <v>ok</v>
      </c>
    </row>
    <row r="21" spans="1:12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>
      <c r="A22" s="210" t="s">
        <v>1230</v>
      </c>
      <c r="B22" s="207" t="s">
        <v>817</v>
      </c>
      <c r="C22" s="208"/>
      <c r="D22" s="286">
        <f>'Allocation ProForma'!G742</f>
        <v>28008089.044080034</v>
      </c>
      <c r="E22" s="235">
        <f t="shared" ref="E22:J22" si="4">(E14/$D$14)*$D$22</f>
        <v>14078954.903380962</v>
      </c>
      <c r="F22" s="235">
        <f t="shared" si="4"/>
        <v>476795.29042145674</v>
      </c>
      <c r="G22" s="235">
        <f t="shared" si="4"/>
        <v>2568730.461103729</v>
      </c>
      <c r="H22" s="235">
        <f t="shared" si="4"/>
        <v>3867532.3261095076</v>
      </c>
      <c r="I22" s="235">
        <f t="shared" si="4"/>
        <v>6963417.0777292298</v>
      </c>
      <c r="J22" s="235">
        <f t="shared" si="4"/>
        <v>52658.985335149227</v>
      </c>
      <c r="K22" s="297">
        <f>SUM(E22:J22)</f>
        <v>28008089.04408003</v>
      </c>
      <c r="L22" s="209" t="str">
        <f>IF(ABS(K22-D22)&lt;0.01,"ok","err")</f>
        <v>ok</v>
      </c>
    </row>
    <row r="23" spans="1:12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>
      <c r="A24" s="210" t="s">
        <v>1231</v>
      </c>
      <c r="B24" s="207" t="s">
        <v>1232</v>
      </c>
      <c r="C24" s="208"/>
      <c r="D24" s="286">
        <f>D20-D22</f>
        <v>23683938.065958008</v>
      </c>
      <c r="E24" s="235">
        <f t="shared" ref="E24:J24" si="5">E20-E22</f>
        <v>11905314.048391657</v>
      </c>
      <c r="F24" s="235">
        <f t="shared" si="5"/>
        <v>403183.17007311404</v>
      </c>
      <c r="G24" s="235">
        <f t="shared" si="5"/>
        <v>2172145.8059195764</v>
      </c>
      <c r="H24" s="235">
        <f t="shared" si="5"/>
        <v>3270426.4805609393</v>
      </c>
      <c r="I24" s="235">
        <f t="shared" si="5"/>
        <v>5888339.5627889922</v>
      </c>
      <c r="J24" s="235">
        <f t="shared" si="5"/>
        <v>44528.998223728362</v>
      </c>
      <c r="K24" s="297">
        <f>SUM(E24:J24)</f>
        <v>23683938.065958008</v>
      </c>
      <c r="L24" s="209" t="str">
        <f>IF(ABS(K24-D24)&lt;0.01,"ok","err")</f>
        <v>ok</v>
      </c>
    </row>
    <row r="25" spans="1:12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>
      <c r="A26" s="210" t="s">
        <v>1233</v>
      </c>
      <c r="B26" s="207" t="s">
        <v>1234</v>
      </c>
      <c r="C26" s="212"/>
      <c r="D26" s="286">
        <f>'Allocation ProForma'!G792+'Allocation ProForma'!G986</f>
        <v>16744801.930746883</v>
      </c>
      <c r="E26" s="235">
        <f t="shared" ref="E26:J26" si="6">$D$26*(E24/$K$24)</f>
        <v>8417186.5805625618</v>
      </c>
      <c r="F26" s="235">
        <f t="shared" si="6"/>
        <v>285054.88850221096</v>
      </c>
      <c r="G26" s="235">
        <f t="shared" si="6"/>
        <v>1535730.7211128541</v>
      </c>
      <c r="H26" s="235">
        <f t="shared" si="6"/>
        <v>2312227.109087714</v>
      </c>
      <c r="I26" s="235">
        <f t="shared" si="6"/>
        <v>4163120.1451925458</v>
      </c>
      <c r="J26" s="235">
        <f t="shared" si="6"/>
        <v>31482.48628899422</v>
      </c>
      <c r="K26" s="297">
        <f>SUM(E26:J26)</f>
        <v>16744801.930746879</v>
      </c>
      <c r="L26" s="209" t="str">
        <f>IF(ABS(K26-D26)&lt;0.01,"ok","err")</f>
        <v>ok</v>
      </c>
    </row>
    <row r="27" spans="1:12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>
      <c r="A28" s="210" t="s">
        <v>1235</v>
      </c>
      <c r="B28" s="207" t="s">
        <v>997</v>
      </c>
      <c r="C28" s="208"/>
      <c r="D28" s="286">
        <f>'Allocation ProForma'!G712</f>
        <v>292472988.04905081</v>
      </c>
      <c r="E28" s="235">
        <f>'Allocation ProForma'!G182+'Allocation ProForma'!G183+'Allocation ProForma'!G184</f>
        <v>50008582.062481888</v>
      </c>
      <c r="F28" s="235">
        <f>'Allocation ProForma'!G185</f>
        <v>169971473.14394507</v>
      </c>
      <c r="G28" s="235">
        <f>'Allocation ProForma'!G194</f>
        <v>9409771.0025400184</v>
      </c>
      <c r="H28" s="235">
        <f>'Allocation ProForma'!G200+'Allocation ProForma'!G204+'Allocation ProForma'!G206+'Allocation ProForma'!G211</f>
        <v>13946889.273549311</v>
      </c>
      <c r="I28" s="235">
        <f>'Allocation ProForma'!G205+'Allocation ProForma'!G207+'Allocation ProForma'!G212+'Allocation ProForma'!G216+'Allocation ProForma'!G219</f>
        <v>32567103.073183261</v>
      </c>
      <c r="J28" s="235">
        <f>'Allocation ProForma'!G225+'Allocation ProForma'!G228</f>
        <v>16569169.493351236</v>
      </c>
      <c r="K28" s="297">
        <f t="shared" ref="K28:K33" si="7">SUM(E28:J28)</f>
        <v>292472988.04905075</v>
      </c>
      <c r="L28" s="209" t="str">
        <f>IF(ABS(K28-D28)&lt;0.01,"ok","err")</f>
        <v>ok</v>
      </c>
    </row>
    <row r="29" spans="1:12">
      <c r="A29" s="210" t="s">
        <v>1236</v>
      </c>
      <c r="B29" s="207" t="s">
        <v>1094</v>
      </c>
      <c r="C29" s="208"/>
      <c r="D29" s="282">
        <f>'Allocation ProForma'!G713</f>
        <v>60408430.41900041</v>
      </c>
      <c r="E29" s="235">
        <f>'Allocation ProForma'!G302</f>
        <v>31181777.306128737</v>
      </c>
      <c r="F29" s="235">
        <v>0</v>
      </c>
      <c r="G29" s="235">
        <f>'Allocation ProForma'!G308</f>
        <v>4343426.2690068986</v>
      </c>
      <c r="H29" s="235">
        <f>'Allocation ProForma'!G314+'Allocation ProForma'!G318+'Allocation ProForma'!G320+'Allocation ProForma'!G325</f>
        <v>8899435.9056895673</v>
      </c>
      <c r="I29" s="235">
        <f>'Allocation ProForma'!G319+'Allocation ProForma'!G321+'Allocation ProForma'!G326+'Allocation ProForma'!G330+'Allocation ProForma'!G333</f>
        <v>15983790.938175213</v>
      </c>
      <c r="J29" s="235">
        <v>0</v>
      </c>
      <c r="K29" s="297">
        <f t="shared" si="7"/>
        <v>60408430.419000417</v>
      </c>
      <c r="L29" s="209" t="str">
        <f>IF(ABS(K29-D29)&lt;0.01,"ok","err")</f>
        <v>ok</v>
      </c>
    </row>
    <row r="30" spans="1:12">
      <c r="A30" s="210" t="s">
        <v>1237</v>
      </c>
      <c r="B30" s="207" t="s">
        <v>1238</v>
      </c>
      <c r="C30" s="208"/>
      <c r="D30" s="282">
        <f>'Allocation ProForma'!G714+'Allocation ProForma'!G715+'Allocation ProForma'!G718+'Allocation ProForma'!G719+'Allocation ProForma'!G720</f>
        <v>14688233.606990008</v>
      </c>
      <c r="E30" s="235">
        <f>'Allocation ProForma'!G417+'Allocation ProForma'!G474+'Allocation ProForma'!G359+'Allocation ProForma'!G531+'Allocation ProForma'!G589</f>
        <v>7537479.5240997178</v>
      </c>
      <c r="F30" s="235">
        <f>'Allocation ProForma'!G356+'Allocation ProForma'!G357+'Allocation ProForma'!G358+'Allocation ProForma'!G414+'Allocation ProForma'!G415+'Allocation ProForma'!G416+'Allocation ProForma'!G471+'Allocation ProForma'!G472+'Allocation ProForma'!G473+'Allocation ProForma'!G528+'Allocation ProForma'!G529+'Allocation ProForma'!G530+'Allocation ProForma'!G586+'Allocation ProForma'!G587+'Allocation ProForma'!G588</f>
        <v>0</v>
      </c>
      <c r="G30" s="235">
        <f>'Allocation ProForma'!G365+'Allocation ProForma'!G423+'Allocation ProForma'!G480+'Allocation ProForma'!G537+'Allocation ProForma'!G595</f>
        <v>1336382.155889821</v>
      </c>
      <c r="H30" s="235">
        <f>'Allocation ProForma'!G371+'Allocation ProForma'!G375+'Allocation ProForma'!G377+'Allocation ProForma'!G382+'Allocation ProForma'!G429+'Allocation ProForma'!G433+'Allocation ProForma'!G435+'Allocation ProForma'!G440+'Allocation ProForma'!G486+'Allocation ProForma'!G490+'Allocation ProForma'!G492+'Allocation ProForma'!G497+'Allocation ProForma'!G543+'Allocation ProForma'!G547+'Allocation ProForma'!G549+'Allocation ProForma'!G554+'Allocation ProForma'!G601+'Allocation ProForma'!G605+'Allocation ProForma'!G607+'Allocation ProForma'!G612</f>
        <v>2079498.3954799902</v>
      </c>
      <c r="I30" s="235">
        <f>'Allocation ProForma'!G376+'Allocation ProForma'!G378+'Allocation ProForma'!G383+'Allocation ProForma'!G387+'Allocation ProForma'!G391+'Allocation ProForma'!G434+'Allocation ProForma'!G436+'Allocation ProForma'!G441+'Allocation ProForma'!G445+'Allocation ProForma'!G448+'Allocation ProForma'!G491+'Allocation ProForma'!G493+'Allocation ProForma'!G498+'Allocation ProForma'!G502+'Allocation ProForma'!G505+'Allocation ProForma'!G548+'Allocation ProForma'!G550+'Allocation ProForma'!G555+'Allocation ProForma'!G559+'Allocation ProForma'!G562+'Allocation ProForma'!G606+'Allocation ProForma'!G608+'Allocation ProForma'!G613+'Allocation ProForma'!G617+'Allocation ProForma'!G620</f>
        <v>3734873.5315204789</v>
      </c>
      <c r="J30" s="235">
        <v>0</v>
      </c>
      <c r="K30" s="297">
        <f t="shared" si="7"/>
        <v>14688233.606990008</v>
      </c>
      <c r="L30" s="209" t="str">
        <f>IF(ABS(K30-D30)&lt;0.01,"ok","err")</f>
        <v>ok</v>
      </c>
    </row>
    <row r="31" spans="1:12">
      <c r="A31" s="210" t="s">
        <v>1239</v>
      </c>
      <c r="B31" s="207" t="s">
        <v>1270</v>
      </c>
      <c r="C31" s="208"/>
      <c r="D31" s="282">
        <f>'Allocation ProForma'!G716+'Allocation ProForma'!G717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>
      <c r="A32" s="210" t="s">
        <v>1241</v>
      </c>
      <c r="B32" s="215" t="s">
        <v>1240</v>
      </c>
      <c r="C32" s="208"/>
      <c r="D32" s="282">
        <f>'Allocation ProForma'!G723</f>
        <v>1716993.258495488</v>
      </c>
      <c r="E32" s="235">
        <f>D32</f>
        <v>1716993.258495488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1716993.258495488</v>
      </c>
      <c r="L32" s="209" t="str">
        <f>IF(ABS(K32-D32)&lt;0.01,"ok","err")</f>
        <v>ok</v>
      </c>
    </row>
    <row r="33" spans="1:12">
      <c r="A33" s="210" t="s">
        <v>1243</v>
      </c>
      <c r="B33" s="215" t="s">
        <v>1242</v>
      </c>
      <c r="C33" s="208"/>
      <c r="D33" s="282">
        <f>'Allocation ProForma'!G810</f>
        <v>35567.695445250603</v>
      </c>
      <c r="E33" s="235">
        <f>D33</f>
        <v>35567.695445250603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35567.695445250603</v>
      </c>
      <c r="L33" s="209" t="str">
        <f t="shared" ref="L33:L39" si="9">IF(ABS(K33-D33)&lt;0.01,"ok","err")</f>
        <v>ok</v>
      </c>
    </row>
    <row r="34" spans="1:12">
      <c r="A34" s="210" t="s">
        <v>1245</v>
      </c>
      <c r="B34" s="215" t="s">
        <v>1244</v>
      </c>
      <c r="C34" s="208"/>
      <c r="D34" s="282">
        <f>'Allocation ProForma'!G797+'Allocation ProForma'!G800+'Allocation ProForma'!G801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>
      <c r="A35" s="210" t="s">
        <v>1247</v>
      </c>
      <c r="B35" s="207" t="s">
        <v>1246</v>
      </c>
      <c r="C35" s="208"/>
      <c r="D35" s="282">
        <f>'Allocation ProForma'!G808+'Allocation ProForma'!G811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>
      <c r="A36" s="210" t="s">
        <v>1249</v>
      </c>
      <c r="B36" s="207" t="s">
        <v>1248</v>
      </c>
      <c r="C36" s="208"/>
      <c r="D36" s="282">
        <f>'Allocation ProForma'!G802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>
      <c r="A37" s="216" t="s">
        <v>1251</v>
      </c>
      <c r="B37" s="207" t="s">
        <v>1250</v>
      </c>
      <c r="C37" s="208"/>
      <c r="D37" s="282">
        <f>'Allocation ProForma'!G803+'Allocation ProForma'!G804+'Allocation ProForma'!G805+'Allocation ProForma'!G806+'Allocation ProForma'!G807+'Allocation ProForma'!G809+'Allocation ProForma'!G814+'Allocation ProForma'!G815+'Allocation ProForma'!G818+'Allocation ProForma'!G819+'Allocation ProForma'!G820+'Allocation ProForma'!G821+'Allocation ProForma'!G822+'Allocation ProForma'!G823+'Allocation ProForma'!G824+'Allocation ProForma'!G826+'Allocation ProForma'!G827+'Allocation ProForma'!G983+'Allocation ProForma'!G984</f>
        <v>887740.96319459623</v>
      </c>
      <c r="E37" s="235">
        <f t="shared" ref="E37:J37" si="11">(E14/($D$14)*$D$37)</f>
        <v>446244.83187804109</v>
      </c>
      <c r="F37" s="235">
        <f t="shared" si="11"/>
        <v>15112.445183219539</v>
      </c>
      <c r="G37" s="235">
        <f t="shared" si="11"/>
        <v>81418.166378241949</v>
      </c>
      <c r="H37" s="235">
        <f t="shared" si="11"/>
        <v>122584.83136650802</v>
      </c>
      <c r="I37" s="235">
        <f t="shared" si="11"/>
        <v>220711.61563290062</v>
      </c>
      <c r="J37" s="235">
        <f t="shared" si="11"/>
        <v>1669.0727556850707</v>
      </c>
      <c r="K37" s="297">
        <f t="shared" si="10"/>
        <v>887740.96319459635</v>
      </c>
      <c r="L37" s="209" t="str">
        <f t="shared" si="9"/>
        <v>ok</v>
      </c>
    </row>
    <row r="38" spans="1:12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>
      <c r="A39" s="210" t="s">
        <v>1253</v>
      </c>
      <c r="B39" s="207" t="s">
        <v>1252</v>
      </c>
      <c r="C39" s="208"/>
      <c r="D39" s="286">
        <f>'Allocation ProForma'!G828+'Allocation ProForma'!G983+'Allocation ProForma'!G984</f>
        <v>923308.65863984684</v>
      </c>
      <c r="E39" s="235">
        <f>SUM(E33:E37)</f>
        <v>481812.5273232917</v>
      </c>
      <c r="F39" s="235">
        <f>SUM(F34:F37)</f>
        <v>15112.445183219539</v>
      </c>
      <c r="G39" s="235">
        <f>SUM(G33:G37)</f>
        <v>81418.166378241949</v>
      </c>
      <c r="H39" s="235">
        <f>SUM(H33:H37)</f>
        <v>122584.83136650802</v>
      </c>
      <c r="I39" s="235">
        <f>SUM(I33:I37)</f>
        <v>220711.61563290062</v>
      </c>
      <c r="J39" s="235">
        <f>SUM(J33:J37)</f>
        <v>1669.0727556850707</v>
      </c>
      <c r="K39" s="297">
        <f t="shared" si="10"/>
        <v>923308.65863984695</v>
      </c>
      <c r="L39" s="209" t="str">
        <f t="shared" si="9"/>
        <v>ok</v>
      </c>
    </row>
    <row r="40" spans="1:12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>
      <c r="A41" s="210" t="s">
        <v>1255</v>
      </c>
      <c r="B41" s="207" t="s">
        <v>1254</v>
      </c>
      <c r="C41" s="217">
        <f>'Allocation ProForma'!G975</f>
        <v>438646783.03296155</v>
      </c>
      <c r="D41" s="286">
        <f t="shared" ref="D41:I41" si="12">SUM(D28:D32)+D22+D26+D39+D24</f>
        <v>438646783.03296143</v>
      </c>
      <c r="E41" s="235">
        <f t="shared" si="12"/>
        <v>125328100.21086431</v>
      </c>
      <c r="F41" s="235">
        <f t="shared" si="12"/>
        <v>171151618.93812507</v>
      </c>
      <c r="G41" s="235">
        <f t="shared" si="12"/>
        <v>21447604.581951138</v>
      </c>
      <c r="H41" s="235">
        <f t="shared" si="12"/>
        <v>34498594.321843535</v>
      </c>
      <c r="I41" s="235">
        <f t="shared" si="12"/>
        <v>69521355.944222614</v>
      </c>
      <c r="J41" s="235">
        <f>SUM(J28:J32)+J22+J26+J39+J24</f>
        <v>16699509.035954792</v>
      </c>
      <c r="K41" s="297">
        <f>SUM(E41:J41)</f>
        <v>438646783.03296149</v>
      </c>
      <c r="L41" s="209" t="str">
        <f>IF(ABS(K41-D41)&lt;0.01,"ok","err")</f>
        <v>ok</v>
      </c>
    </row>
    <row r="42" spans="1:12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>
      <c r="A43" s="210" t="s">
        <v>1256</v>
      </c>
      <c r="B43" s="207" t="s">
        <v>1257</v>
      </c>
      <c r="C43" s="208"/>
      <c r="D43" s="286">
        <f>-('Allocation ProForma'!G700+'Allocation ProForma'!G701+'Allocation ProForma'!G702)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>
      <c r="A44" s="210" t="s">
        <v>1258</v>
      </c>
      <c r="B44" s="207" t="s">
        <v>1259</v>
      </c>
      <c r="C44" s="208"/>
      <c r="D44" s="282">
        <f>-('Allocation ProForma'!G698+'Allocation ProForma'!G699+'Allocation ProForma'!G703+'Allocation ProForma'!G704+'Allocation ProForma'!G705+'Allocation ProForma'!G706)</f>
        <v>-44376302.455630265</v>
      </c>
      <c r="E44" s="235">
        <f>-('Allocation ProForma'!G698+'Allocation ProForma'!G699)-(E14/($D$14)*('Allocation ProForma'!G703+'Allocation ProForma'!G704+'Allocation ProForma'!G705+'Allocation ProForma'!G706))</f>
        <v>-39766360.402780421</v>
      </c>
      <c r="F44" s="235">
        <f>(F14/($D$14)*-('Allocation ProForma'!G703+'Allocation ProForma'!G704+'Allocation ProForma'!G705+'Allocation ProForma'!G706))</f>
        <v>-157798.65695257916</v>
      </c>
      <c r="G44" s="235">
        <f>(G14/($D$14)*-('Allocation ProForma'!G703+'Allocation ProForma'!G704+'Allocation ProForma'!G705+'Allocation ProForma'!G706))</f>
        <v>-850138.8855520176</v>
      </c>
      <c r="H44" s="235">
        <f>(H14/($D$14)*-('Allocation ProForma'!G703+'Allocation ProForma'!G704+'Allocation ProForma'!G705+'Allocation ProForma'!G706))</f>
        <v>-1279986.2310747781</v>
      </c>
      <c r="I44" s="235">
        <f>(I14/($D$14)*-('Allocation ProForma'!G703+'Allocation ProForma'!G704+'Allocation ProForma'!G705+'Allocation ProForma'!G706))</f>
        <v>-2304590.4285150147</v>
      </c>
      <c r="J44" s="235">
        <f>(J14/($D$14)*-('Allocation ProForma'!G703+'Allocation ProForma'!G704+'Allocation ProForma'!G705+'Allocation ProForma'!G706))</f>
        <v>-17427.850755461583</v>
      </c>
      <c r="K44" s="297">
        <f>SUM(E44:J44)</f>
        <v>-44376302.45563028</v>
      </c>
      <c r="L44" s="209" t="str">
        <f>IF(ABS(K44-D44)&lt;0.01,"ok","err")</f>
        <v>ok</v>
      </c>
    </row>
    <row r="45" spans="1:12">
      <c r="A45" s="210" t="s">
        <v>1260</v>
      </c>
      <c r="B45" s="207" t="s">
        <v>1261</v>
      </c>
      <c r="C45" s="208"/>
      <c r="D45" s="282">
        <f t="shared" ref="D45:J45" si="13">SUM(D43:D44)</f>
        <v>-44376302.455630265</v>
      </c>
      <c r="E45" s="235">
        <f t="shared" si="13"/>
        <v>-39766360.402780421</v>
      </c>
      <c r="F45" s="235">
        <f t="shared" si="13"/>
        <v>-157798.65695257916</v>
      </c>
      <c r="G45" s="235">
        <f t="shared" si="13"/>
        <v>-850138.8855520176</v>
      </c>
      <c r="H45" s="235">
        <f t="shared" si="13"/>
        <v>-1279986.2310747781</v>
      </c>
      <c r="I45" s="235">
        <f t="shared" si="13"/>
        <v>-2304590.4285150147</v>
      </c>
      <c r="J45" s="235">
        <f t="shared" si="13"/>
        <v>-17427.850755461583</v>
      </c>
      <c r="K45" s="297">
        <f>SUM(E45:J45)</f>
        <v>-44376302.45563028</v>
      </c>
      <c r="L45" s="209" t="str">
        <f>IF(ABS(K45-D45)&lt;0.01,"ok","err")</f>
        <v>ok</v>
      </c>
    </row>
    <row r="46" spans="1:12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>
      <c r="A47" s="210" t="s">
        <v>1262</v>
      </c>
      <c r="B47" s="207" t="s">
        <v>1263</v>
      </c>
      <c r="C47" s="218">
        <f>'Allocation ProForma'!G975-SUM('Allocation ProForma'!G698:G706)</f>
        <v>394270480.5773313</v>
      </c>
      <c r="D47" s="286">
        <f t="shared" ref="D47:I47" si="14">D41+D45</f>
        <v>394270480.57733119</v>
      </c>
      <c r="E47" s="235">
        <f t="shared" si="14"/>
        <v>85561739.808083892</v>
      </c>
      <c r="F47" s="235">
        <f t="shared" si="14"/>
        <v>170993820.28117248</v>
      </c>
      <c r="G47" s="235">
        <f t="shared" si="14"/>
        <v>20597465.696399119</v>
      </c>
      <c r="H47" s="235">
        <f t="shared" si="14"/>
        <v>33218608.090768758</v>
      </c>
      <c r="I47" s="235">
        <f t="shared" si="14"/>
        <v>67216765.515707597</v>
      </c>
      <c r="J47" s="235">
        <f>J41+J45</f>
        <v>16682081.18519933</v>
      </c>
      <c r="K47" s="297">
        <f>SUM(E47:J47)</f>
        <v>394270480.57733119</v>
      </c>
      <c r="L47" s="209" t="str">
        <f>IF(ABS(K47-D47)&lt;0.01,"ok","err")</f>
        <v>ok</v>
      </c>
    </row>
    <row r="48" spans="1:12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>
      <c r="A49" s="210" t="s">
        <v>1264</v>
      </c>
      <c r="B49" s="207" t="s">
        <v>1265</v>
      </c>
      <c r="C49" s="208"/>
      <c r="D49" s="290"/>
      <c r="E49" s="291">
        <f>'Allocation ProForma'!G1013</f>
        <v>4267045465</v>
      </c>
      <c r="F49" s="291">
        <f>'Allocation ProForma'!G1013</f>
        <v>4267045465</v>
      </c>
      <c r="G49" s="291">
        <f>'Allocation ProForma'!G1013</f>
        <v>4267045465</v>
      </c>
      <c r="H49" s="291">
        <f>'Allocation ProForma'!G1013</f>
        <v>4267045465</v>
      </c>
      <c r="I49" s="291">
        <f>'Allocation ProForma'!$G$1029*12</f>
        <v>4338229</v>
      </c>
      <c r="J49" s="291">
        <f>'Allocation ProForma'!$G$1029*12</f>
        <v>4338229</v>
      </c>
      <c r="K49" s="277"/>
      <c r="L49" s="213"/>
    </row>
    <row r="50" spans="1:12" ht="15.75" thickBot="1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5.75" thickBot="1">
      <c r="A51" s="219" t="s">
        <v>1266</v>
      </c>
      <c r="B51" s="220" t="s">
        <v>1267</v>
      </c>
      <c r="C51" s="221"/>
      <c r="D51" s="292"/>
      <c r="E51" s="293">
        <f t="shared" ref="E51:J51" si="15">E47/E49</f>
        <v>2.0051752555695794E-2</v>
      </c>
      <c r="F51" s="293">
        <f t="shared" si="15"/>
        <v>4.0073118902465801E-2</v>
      </c>
      <c r="G51" s="293">
        <f t="shared" si="15"/>
        <v>4.8271024682881173E-3</v>
      </c>
      <c r="H51" s="293">
        <f t="shared" si="15"/>
        <v>7.784920119375564E-3</v>
      </c>
      <c r="I51" s="294">
        <f t="shared" si="15"/>
        <v>15.494056564489242</v>
      </c>
      <c r="J51" s="294">
        <f t="shared" si="15"/>
        <v>3.8453666657982621</v>
      </c>
      <c r="K51" s="275">
        <f>I51+J51</f>
        <v>19.339423230287505</v>
      </c>
      <c r="L51" s="222"/>
    </row>
    <row r="53" spans="1:12">
      <c r="D53" s="269"/>
      <c r="F53" s="345"/>
      <c r="J53" s="223" t="s">
        <v>1268</v>
      </c>
      <c r="K53" s="224">
        <f>I51+J51</f>
        <v>19.339423230287505</v>
      </c>
    </row>
    <row r="54" spans="1:12">
      <c r="I54" s="20"/>
      <c r="J54" s="223" t="s">
        <v>1269</v>
      </c>
      <c r="K54" s="9">
        <f>E51+F51+G51+H51</f>
        <v>7.2736894045825284E-2</v>
      </c>
    </row>
    <row r="56" spans="1:12">
      <c r="I56" s="8"/>
      <c r="J56" s="238"/>
      <c r="K56" s="340"/>
    </row>
    <row r="57" spans="1:12">
      <c r="J57" s="238"/>
      <c r="K57" s="341"/>
    </row>
    <row r="58" spans="1:12">
      <c r="J58" s="21"/>
      <c r="K58" s="342"/>
    </row>
  </sheetData>
  <mergeCells count="6">
    <mergeCell ref="E9:F9"/>
    <mergeCell ref="H9:I9"/>
    <mergeCell ref="A1:K1"/>
    <mergeCell ref="A3:K3"/>
    <mergeCell ref="A4:K4"/>
    <mergeCell ref="A6:K6"/>
  </mergeCells>
  <pageMargins left="0.7" right="0.7" top="0.75" bottom="0.75" header="0.3" footer="0.3"/>
  <pageSetup scale="50" orientation="landscape" r:id="rId1"/>
  <headerFooter>
    <oddHeader>&amp;R&amp;"Times New Roman,Bold"&amp;12Exhibit MJB - 10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zoomScale="80" zoomScaleNormal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355" t="s">
        <v>623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233"/>
      <c r="M1" s="233"/>
      <c r="N1" s="233"/>
    </row>
    <row r="2" spans="1:14" ht="15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75">
      <c r="A3" s="355" t="s">
        <v>1214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233"/>
      <c r="M3" s="233"/>
      <c r="N3" s="233"/>
    </row>
    <row r="4" spans="1:14" ht="15.75">
      <c r="A4" s="355" t="s">
        <v>1372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233"/>
      <c r="M4" s="233"/>
      <c r="N4" s="233"/>
    </row>
    <row r="5" spans="1:14" ht="15.75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75">
      <c r="A6" s="355" t="s">
        <v>594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233"/>
      <c r="M6" s="233"/>
      <c r="N6" s="233"/>
    </row>
    <row r="8" spans="1:14" ht="15.75" thickBot="1"/>
    <row r="9" spans="1:14" ht="15.75" thickBot="1">
      <c r="A9" s="189"/>
      <c r="B9" s="190"/>
      <c r="C9" s="191"/>
      <c r="D9" s="189"/>
      <c r="E9" s="353" t="s">
        <v>730</v>
      </c>
      <c r="F9" s="354"/>
      <c r="G9" s="192" t="s">
        <v>1153</v>
      </c>
      <c r="H9" s="353" t="s">
        <v>960</v>
      </c>
      <c r="I9" s="354"/>
      <c r="J9" s="274" t="s">
        <v>1216</v>
      </c>
      <c r="K9" s="191"/>
      <c r="L9" s="276"/>
    </row>
    <row r="10" spans="1:14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5.75" thickBot="1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>
      <c r="A14" s="206" t="s">
        <v>1222</v>
      </c>
      <c r="B14" s="207" t="s">
        <v>987</v>
      </c>
      <c r="C14" s="208"/>
      <c r="D14" s="280">
        <f>'Allocation ProForma'!H176</f>
        <v>251228398.05062819</v>
      </c>
      <c r="E14" s="281">
        <f>'Allocation ProForma'!H125+'Allocation ProForma'!H126+'Allocation ProForma'!H127</f>
        <v>142163276.27572989</v>
      </c>
      <c r="F14" s="281">
        <f>'Allocation ProForma'!H128</f>
        <v>6323848.2682743678</v>
      </c>
      <c r="G14" s="281">
        <f>'Allocation ProForma'!H137</f>
        <v>25937943.59921398</v>
      </c>
      <c r="H14" s="281">
        <f>'Allocation ProForma'!H147+'Allocation ProForma'!H149+'Allocation ProForma'!H154+'Allocation ProForma'!H143</f>
        <v>36468005.25587929</v>
      </c>
      <c r="I14" s="281">
        <f>'Allocation ProForma'!H148+'Allocation ProForma'!H150+'Allocation ProForma'!H155+'Allocation ProForma'!H159+'Allocation ProForma'!H162+'Allocation ProForma'!H165</f>
        <v>39841453.381607376</v>
      </c>
      <c r="J14" s="281">
        <f>'Allocation ProForma'!H168+'Allocation ProForma'!H171</f>
        <v>493871.26992326311</v>
      </c>
      <c r="K14" s="297">
        <f>SUM(E14:J14)</f>
        <v>251228398.05062819</v>
      </c>
      <c r="L14" s="209" t="str">
        <f>IF(ABS(K14-D14)&lt;0.01,"ok","err")</f>
        <v>ok</v>
      </c>
    </row>
    <row r="15" spans="1:14">
      <c r="A15" s="210" t="s">
        <v>1223</v>
      </c>
      <c r="B15" s="215" t="s">
        <v>1224</v>
      </c>
      <c r="C15" s="208"/>
      <c r="D15" s="282">
        <f>'Allocation ProForma'!H840+'Allocation ProForma'!H841+'Allocation ProForma'!H842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>
      <c r="A16" s="210" t="s">
        <v>1225</v>
      </c>
      <c r="B16" s="236" t="s">
        <v>1226</v>
      </c>
      <c r="C16" s="208"/>
      <c r="D16" s="234">
        <f>D14+D15</f>
        <v>251228398.05062819</v>
      </c>
      <c r="E16" s="235">
        <f t="shared" ref="E16:K16" si="1">E14+E15</f>
        <v>142163276.27572989</v>
      </c>
      <c r="F16" s="235">
        <f t="shared" si="1"/>
        <v>6323848.2682743678</v>
      </c>
      <c r="G16" s="235">
        <f t="shared" si="1"/>
        <v>25937943.59921398</v>
      </c>
      <c r="H16" s="235">
        <f t="shared" si="1"/>
        <v>36468005.25587929</v>
      </c>
      <c r="I16" s="235">
        <f t="shared" si="1"/>
        <v>39841453.381607376</v>
      </c>
      <c r="J16" s="235">
        <f t="shared" si="1"/>
        <v>493871.26992326311</v>
      </c>
      <c r="K16" s="297">
        <f t="shared" si="1"/>
        <v>251228398.05062819</v>
      </c>
      <c r="L16" s="209" t="str">
        <f>IF(ABS(K16-D16)&lt;0.01,"ok","err")</f>
        <v>ok</v>
      </c>
    </row>
    <row r="17" spans="1:12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>
      <c r="A18" s="210" t="s">
        <v>1227</v>
      </c>
      <c r="B18" s="207" t="s">
        <v>1143</v>
      </c>
      <c r="C18" s="208"/>
      <c r="D18" s="284">
        <f>'Allocation ProForma'!H995</f>
        <v>0.13103798906525363</v>
      </c>
      <c r="E18" s="285">
        <f t="shared" ref="E18:J18" si="2">D18</f>
        <v>0.13103798906525363</v>
      </c>
      <c r="F18" s="285">
        <f t="shared" si="2"/>
        <v>0.13103798906525363</v>
      </c>
      <c r="G18" s="285">
        <f t="shared" si="2"/>
        <v>0.13103798906525363</v>
      </c>
      <c r="H18" s="285">
        <f t="shared" si="2"/>
        <v>0.13103798906525363</v>
      </c>
      <c r="I18" s="285">
        <f t="shared" si="2"/>
        <v>0.13103798906525363</v>
      </c>
      <c r="J18" s="285">
        <f t="shared" si="2"/>
        <v>0.13103798906525363</v>
      </c>
      <c r="K18" s="296"/>
      <c r="L18" s="209"/>
    </row>
    <row r="19" spans="1:12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>
      <c r="A20" s="210" t="s">
        <v>1228</v>
      </c>
      <c r="B20" s="207" t="s">
        <v>1229</v>
      </c>
      <c r="C20" s="208"/>
      <c r="D20" s="286">
        <f>D18*D16</f>
        <v>32920464.076639403</v>
      </c>
      <c r="E20" s="235">
        <f t="shared" ref="E20:J20" si="3">E18*E16</f>
        <v>18628789.842099726</v>
      </c>
      <c r="F20" s="235">
        <f t="shared" si="3"/>
        <v>828664.3602284597</v>
      </c>
      <c r="G20" s="235">
        <f t="shared" si="3"/>
        <v>3398855.9697289667</v>
      </c>
      <c r="H20" s="235">
        <f t="shared" si="3"/>
        <v>4778694.0739515219</v>
      </c>
      <c r="I20" s="235">
        <f t="shared" si="3"/>
        <v>5220743.9325628793</v>
      </c>
      <c r="J20" s="235">
        <f t="shared" si="3"/>
        <v>64715.898067847476</v>
      </c>
      <c r="K20" s="297">
        <f>SUM(E20:J20)</f>
        <v>32920464.076639399</v>
      </c>
      <c r="L20" s="209" t="str">
        <f>IF(ABS(K20-D20)&lt;0.01,"ok","err")</f>
        <v>ok</v>
      </c>
    </row>
    <row r="21" spans="1:12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>
      <c r="A22" s="210" t="s">
        <v>1230</v>
      </c>
      <c r="B22" s="207" t="s">
        <v>817</v>
      </c>
      <c r="C22" s="208"/>
      <c r="D22" s="286">
        <f>'Allocation ProForma'!H742</f>
        <v>6087872.2709291046</v>
      </c>
      <c r="E22" s="235">
        <f t="shared" ref="E22:J22" si="4">(E14/$D$14)*$D$22</f>
        <v>3444960.3400688698</v>
      </c>
      <c r="F22" s="235">
        <f t="shared" si="4"/>
        <v>153242.15262572421</v>
      </c>
      <c r="G22" s="235">
        <f t="shared" si="4"/>
        <v>628539.1652688724</v>
      </c>
      <c r="H22" s="235">
        <f t="shared" si="4"/>
        <v>883708.05090523185</v>
      </c>
      <c r="I22" s="235">
        <f t="shared" si="4"/>
        <v>965454.86560210818</v>
      </c>
      <c r="J22" s="235">
        <f t="shared" si="4"/>
        <v>11967.696458297974</v>
      </c>
      <c r="K22" s="297">
        <f>SUM(E22:J22)</f>
        <v>6087872.2709291028</v>
      </c>
      <c r="L22" s="209" t="str">
        <f>IF(ABS(K22-D22)&lt;0.01,"ok","err")</f>
        <v>ok</v>
      </c>
    </row>
    <row r="23" spans="1:12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>
      <c r="A24" s="210" t="s">
        <v>1231</v>
      </c>
      <c r="B24" s="207" t="s">
        <v>1232</v>
      </c>
      <c r="C24" s="208"/>
      <c r="D24" s="286">
        <f>D20-D22</f>
        <v>26832591.805710297</v>
      </c>
      <c r="E24" s="235">
        <f t="shared" ref="E24:J24" si="5">E20-E22</f>
        <v>15183829.502030857</v>
      </c>
      <c r="F24" s="235">
        <f t="shared" si="5"/>
        <v>675422.20760273549</v>
      </c>
      <c r="G24" s="235">
        <f t="shared" si="5"/>
        <v>2770316.8044600943</v>
      </c>
      <c r="H24" s="235">
        <f t="shared" si="5"/>
        <v>3894986.02304629</v>
      </c>
      <c r="I24" s="235">
        <f t="shared" si="5"/>
        <v>4255289.0669607706</v>
      </c>
      <c r="J24" s="235">
        <f t="shared" si="5"/>
        <v>52748.201609549506</v>
      </c>
      <c r="K24" s="297">
        <f>SUM(E24:J24)</f>
        <v>26832591.805710293</v>
      </c>
      <c r="L24" s="209" t="str">
        <f>IF(ABS(K24-D24)&lt;0.01,"ok","err")</f>
        <v>ok</v>
      </c>
    </row>
    <row r="25" spans="1:12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>
      <c r="A26" s="210" t="s">
        <v>1233</v>
      </c>
      <c r="B26" s="207" t="s">
        <v>1234</v>
      </c>
      <c r="C26" s="212"/>
      <c r="D26" s="286">
        <f>'Allocation ProForma'!H792+'Allocation ProForma'!H986</f>
        <v>17277272.299362596</v>
      </c>
      <c r="E26" s="235">
        <f t="shared" ref="E26:J26" si="6">$D$26*(E24/$K$24)</f>
        <v>9776735.6486917622</v>
      </c>
      <c r="F26" s="235">
        <f t="shared" si="6"/>
        <v>434898.48026181635</v>
      </c>
      <c r="G26" s="235">
        <f t="shared" si="6"/>
        <v>1783782.8761652152</v>
      </c>
      <c r="H26" s="235">
        <f t="shared" si="6"/>
        <v>2507947.5963280234</v>
      </c>
      <c r="I26" s="235">
        <f t="shared" si="6"/>
        <v>2739943.5900461893</v>
      </c>
      <c r="J26" s="235">
        <f t="shared" si="6"/>
        <v>33964.107869591564</v>
      </c>
      <c r="K26" s="297">
        <f>SUM(E26:J26)</f>
        <v>17277272.299362596</v>
      </c>
      <c r="L26" s="209" t="str">
        <f>IF(ABS(K26-D26)&lt;0.01,"ok","err")</f>
        <v>ok</v>
      </c>
    </row>
    <row r="27" spans="1:12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>
      <c r="A28" s="210" t="s">
        <v>1235</v>
      </c>
      <c r="B28" s="207" t="s">
        <v>997</v>
      </c>
      <c r="C28" s="208"/>
      <c r="D28" s="286">
        <f>'Allocation ProForma'!H712</f>
        <v>83152120.01189895</v>
      </c>
      <c r="E28" s="235">
        <f>'Allocation ProForma'!H182+'Allocation ProForma'!H183+'Allocation ProForma'!H184</f>
        <v>12356208.852218568</v>
      </c>
      <c r="F28" s="235">
        <f>'Allocation ProForma'!H185</f>
        <v>55163170.140123792</v>
      </c>
      <c r="G28" s="235">
        <f>'Allocation ProForma'!H194</f>
        <v>2324982.8522165506</v>
      </c>
      <c r="H28" s="235">
        <f>'Allocation ProForma'!H200+'Allocation ProForma'!H204+'Allocation ProForma'!H206+'Allocation ProForma'!H211</f>
        <v>3367325.2174936212</v>
      </c>
      <c r="I28" s="235">
        <f>'Allocation ProForma'!H205+'Allocation ProForma'!H207+'Allocation ProForma'!H212+'Allocation ProForma'!H216+'Allocation ProForma'!H219</f>
        <v>5852441.0813872963</v>
      </c>
      <c r="J28" s="235">
        <f>'Allocation ProForma'!H225+'Allocation ProForma'!H228</f>
        <v>4087991.8684591255</v>
      </c>
      <c r="K28" s="297">
        <f t="shared" ref="K28:K33" si="7">SUM(E28:J28)</f>
        <v>83152120.01189895</v>
      </c>
      <c r="L28" s="209" t="str">
        <f>IF(ABS(K28-D28)&lt;0.01,"ok","err")</f>
        <v>ok</v>
      </c>
    </row>
    <row r="29" spans="1:12">
      <c r="A29" s="210" t="s">
        <v>1236</v>
      </c>
      <c r="B29" s="207" t="s">
        <v>1094</v>
      </c>
      <c r="C29" s="208"/>
      <c r="D29" s="282">
        <f>'Allocation ProForma'!H713</f>
        <v>13057591.782655954</v>
      </c>
      <c r="E29" s="235">
        <f>'Allocation ProForma'!H302</f>
        <v>7704448.6543631144</v>
      </c>
      <c r="F29" s="235">
        <v>0</v>
      </c>
      <c r="G29" s="235">
        <f>'Allocation ProForma'!H308</f>
        <v>1073181.440077771</v>
      </c>
      <c r="H29" s="235">
        <f>'Allocation ProForma'!H314+'Allocation ProForma'!H318+'Allocation ProForma'!H320+'Allocation ProForma'!H325</f>
        <v>2052370.4740229095</v>
      </c>
      <c r="I29" s="235">
        <f>'Allocation ProForma'!H319+'Allocation ProForma'!H321+'Allocation ProForma'!H326+'Allocation ProForma'!H330+'Allocation ProForma'!H333</f>
        <v>2227591.2141921604</v>
      </c>
      <c r="J29" s="235">
        <v>0</v>
      </c>
      <c r="K29" s="297">
        <f t="shared" si="7"/>
        <v>13057591.782655954</v>
      </c>
      <c r="L29" s="209" t="str">
        <f>IF(ABS(K29-D29)&lt;0.01,"ok","err")</f>
        <v>ok</v>
      </c>
    </row>
    <row r="30" spans="1:12">
      <c r="A30" s="210" t="s">
        <v>1237</v>
      </c>
      <c r="B30" s="207" t="s">
        <v>1238</v>
      </c>
      <c r="C30" s="208"/>
      <c r="D30" s="282">
        <f>'Allocation ProForma'!H714+'Allocation ProForma'!H715+'Allocation ProForma'!H718+'Allocation ProForma'!H719+'Allocation ProForma'!H720</f>
        <v>3192652.3064173078</v>
      </c>
      <c r="E30" s="235">
        <f>'Allocation ProForma'!H417+'Allocation ProForma'!H474+'Allocation ProForma'!H359+'Allocation ProForma'!H531+'Allocation ProForma'!H589</f>
        <v>1862373.7642217588</v>
      </c>
      <c r="F30" s="235">
        <f>'Allocation ProForma'!H356+'Allocation ProForma'!H357+'Allocation ProForma'!H358+'Allocation ProForma'!H414+'Allocation ProForma'!H415+'Allocation ProForma'!H416+'Allocation ProForma'!H471+'Allocation ProForma'!H472+'Allocation ProForma'!H473+'Allocation ProForma'!H528+'Allocation ProForma'!H529+'Allocation ProForma'!H530+'Allocation ProForma'!H586+'Allocation ProForma'!H587+'Allocation ProForma'!H588</f>
        <v>0</v>
      </c>
      <c r="G30" s="235">
        <f>'Allocation ProForma'!H365+'Allocation ProForma'!H423+'Allocation ProForma'!H480+'Allocation ProForma'!H537+'Allocation ProForma'!H595</f>
        <v>330195.66529443872</v>
      </c>
      <c r="H30" s="235">
        <f>'Allocation ProForma'!H371+'Allocation ProForma'!H375+'Allocation ProForma'!H377+'Allocation ProForma'!H382+'Allocation ProForma'!H429+'Allocation ProForma'!H433+'Allocation ProForma'!H435+'Allocation ProForma'!H440+'Allocation ProForma'!H486+'Allocation ProForma'!H490+'Allocation ProForma'!H492+'Allocation ProForma'!H497+'Allocation ProForma'!H543+'Allocation ProForma'!H547+'Allocation ProForma'!H549+'Allocation ProForma'!H554+'Allocation ProForma'!H601+'Allocation ProForma'!H605+'Allocation ProForma'!H607+'Allocation ProForma'!H612</f>
        <v>479569.84609918942</v>
      </c>
      <c r="I30" s="235">
        <f>'Allocation ProForma'!H376+'Allocation ProForma'!H378+'Allocation ProForma'!H383+'Allocation ProForma'!H387+'Allocation ProForma'!H391+'Allocation ProForma'!H434+'Allocation ProForma'!H436+'Allocation ProForma'!H441+'Allocation ProForma'!H445+'Allocation ProForma'!H448+'Allocation ProForma'!H491+'Allocation ProForma'!H493+'Allocation ProForma'!H498+'Allocation ProForma'!H502+'Allocation ProForma'!H505+'Allocation ProForma'!H548+'Allocation ProForma'!H550+'Allocation ProForma'!H555+'Allocation ProForma'!H559+'Allocation ProForma'!H562+'Allocation ProForma'!H606+'Allocation ProForma'!H608+'Allocation ProForma'!H613+'Allocation ProForma'!H617+'Allocation ProForma'!H620</f>
        <v>520513.0308019215</v>
      </c>
      <c r="J30" s="235">
        <v>0</v>
      </c>
      <c r="K30" s="297">
        <f t="shared" si="7"/>
        <v>3192652.3064173087</v>
      </c>
      <c r="L30" s="209" t="str">
        <f>IF(ABS(K30-D30)&lt;0.01,"ok","err")</f>
        <v>ok</v>
      </c>
    </row>
    <row r="31" spans="1:12">
      <c r="A31" s="210" t="s">
        <v>1239</v>
      </c>
      <c r="B31" s="207" t="s">
        <v>1270</v>
      </c>
      <c r="C31" s="208"/>
      <c r="D31" s="282">
        <f>'Allocation ProForma'!H716+'Allocation ProForma'!H717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>
      <c r="A32" s="210" t="s">
        <v>1241</v>
      </c>
      <c r="B32" s="215" t="s">
        <v>1240</v>
      </c>
      <c r="C32" s="208"/>
      <c r="D32" s="282">
        <f>'Allocation ProForma'!H723</f>
        <v>373063.22445483645</v>
      </c>
      <c r="E32" s="235">
        <f>D32</f>
        <v>373063.22445483645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373063.22445483645</v>
      </c>
      <c r="L32" s="209" t="str">
        <f>IF(ABS(K32-D32)&lt;0.01,"ok","err")</f>
        <v>ok</v>
      </c>
    </row>
    <row r="33" spans="1:12">
      <c r="A33" s="210" t="s">
        <v>1243</v>
      </c>
      <c r="B33" s="215" t="s">
        <v>1242</v>
      </c>
      <c r="C33" s="208"/>
      <c r="D33" s="282">
        <f>'Allocation ProForma'!H810</f>
        <v>8788.1290608184154</v>
      </c>
      <c r="E33" s="235">
        <f>D33</f>
        <v>8788.1290608184154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8788.1290608184154</v>
      </c>
      <c r="L33" s="209" t="str">
        <f t="shared" ref="L33:L39" si="9">IF(ABS(K33-D33)&lt;0.01,"ok","err")</f>
        <v>ok</v>
      </c>
    </row>
    <row r="34" spans="1:12">
      <c r="A34" s="210" t="s">
        <v>1245</v>
      </c>
      <c r="B34" s="215" t="s">
        <v>1244</v>
      </c>
      <c r="C34" s="208"/>
      <c r="D34" s="282">
        <f>'Allocation ProForma'!H797+'Allocation ProForma'!H800+'Allocation ProForma'!H801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>
      <c r="A35" s="210" t="s">
        <v>1247</v>
      </c>
      <c r="B35" s="207" t="s">
        <v>1246</v>
      </c>
      <c r="C35" s="208"/>
      <c r="D35" s="282">
        <f>'Allocation ProForma'!H808+'Allocation ProForma'!H811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>
      <c r="A36" s="210" t="s">
        <v>1249</v>
      </c>
      <c r="B36" s="207" t="s">
        <v>1248</v>
      </c>
      <c r="C36" s="208"/>
      <c r="D36" s="282">
        <f>'Allocation ProForma'!H802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>
      <c r="A37" s="216" t="s">
        <v>1251</v>
      </c>
      <c r="B37" s="207" t="s">
        <v>1250</v>
      </c>
      <c r="C37" s="208"/>
      <c r="D37" s="282">
        <f>'Allocation ProForma'!H803+'Allocation ProForma'!H804+'Allocation ProForma'!H805+'Allocation ProForma'!H806+'Allocation ProForma'!H807+'Allocation ProForma'!H809+'Allocation ProForma'!H814+'Allocation ProForma'!H815+'Allocation ProForma'!H818+'Allocation ProForma'!H819+'Allocation ProForma'!H820+'Allocation ProForma'!H821+'Allocation ProForma'!H822+'Allocation ProForma'!H823+'Allocation ProForma'!H824+'Allocation ProForma'!H826+'Allocation ProForma'!H827+'Allocation ProForma'!H983+'Allocation ProForma'!H984</f>
        <v>650844.68997049367</v>
      </c>
      <c r="E37" s="235">
        <f t="shared" ref="E37:J37" si="11">(E14/($D$14)*$D$37)</f>
        <v>368295.20146134496</v>
      </c>
      <c r="F37" s="235">
        <f t="shared" si="11"/>
        <v>16382.873502843571</v>
      </c>
      <c r="G37" s="235">
        <f t="shared" si="11"/>
        <v>67196.117124070326</v>
      </c>
      <c r="H37" s="235">
        <f t="shared" si="11"/>
        <v>94475.814672121385</v>
      </c>
      <c r="I37" s="235">
        <f t="shared" si="11"/>
        <v>103215.23591811676</v>
      </c>
      <c r="J37" s="235">
        <f t="shared" si="11"/>
        <v>1279.4472919966797</v>
      </c>
      <c r="K37" s="297">
        <f t="shared" si="10"/>
        <v>650844.68997049367</v>
      </c>
      <c r="L37" s="209" t="str">
        <f t="shared" si="9"/>
        <v>ok</v>
      </c>
    </row>
    <row r="38" spans="1:12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>
      <c r="A39" s="210" t="s">
        <v>1253</v>
      </c>
      <c r="B39" s="207" t="s">
        <v>1252</v>
      </c>
      <c r="C39" s="208"/>
      <c r="D39" s="286">
        <f>'Allocation ProForma'!H828+'Allocation ProForma'!H983+'Allocation ProForma'!H984</f>
        <v>659632.81903131213</v>
      </c>
      <c r="E39" s="235">
        <f>SUM(E33:E37)</f>
        <v>377083.33052216336</v>
      </c>
      <c r="F39" s="235">
        <f>SUM(F34:F37)</f>
        <v>16382.873502843571</v>
      </c>
      <c r="G39" s="235">
        <f>SUM(G33:G37)</f>
        <v>67196.117124070326</v>
      </c>
      <c r="H39" s="235">
        <f>SUM(H33:H37)</f>
        <v>94475.814672121385</v>
      </c>
      <c r="I39" s="235">
        <f>SUM(I33:I37)</f>
        <v>103215.23591811676</v>
      </c>
      <c r="J39" s="235">
        <f>SUM(J33:J37)</f>
        <v>1279.4472919966797</v>
      </c>
      <c r="K39" s="297">
        <f t="shared" si="10"/>
        <v>659632.81903131213</v>
      </c>
      <c r="L39" s="209" t="str">
        <f t="shared" si="9"/>
        <v>ok</v>
      </c>
    </row>
    <row r="40" spans="1:12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>
      <c r="A41" s="210" t="s">
        <v>1255</v>
      </c>
      <c r="B41" s="207" t="s">
        <v>1254</v>
      </c>
      <c r="C41" s="217">
        <f>'Allocation ProForma'!H975</f>
        <v>150632796.52046037</v>
      </c>
      <c r="D41" s="286">
        <f t="shared" ref="D41:I41" si="12">SUM(D28:D32)+D22+D26+D39+D24</f>
        <v>150632796.52046034</v>
      </c>
      <c r="E41" s="235">
        <f t="shared" si="12"/>
        <v>51078703.316571929</v>
      </c>
      <c r="F41" s="235">
        <f t="shared" si="12"/>
        <v>56443115.854116909</v>
      </c>
      <c r="G41" s="235">
        <f t="shared" si="12"/>
        <v>8978194.9206070118</v>
      </c>
      <c r="H41" s="235">
        <f t="shared" si="12"/>
        <v>13280383.022567388</v>
      </c>
      <c r="I41" s="235">
        <f t="shared" si="12"/>
        <v>16664448.084908564</v>
      </c>
      <c r="J41" s="235">
        <f>SUM(J28:J32)+J22+J26+J39+J24</f>
        <v>4187951.3216885612</v>
      </c>
      <c r="K41" s="297">
        <f>SUM(E41:J41)</f>
        <v>150632796.52046037</v>
      </c>
      <c r="L41" s="209" t="str">
        <f>IF(ABS(K41-D41)&lt;0.01,"ok","err")</f>
        <v>ok</v>
      </c>
    </row>
    <row r="42" spans="1:12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>
      <c r="A43" s="210" t="s">
        <v>1256</v>
      </c>
      <c r="B43" s="207" t="s">
        <v>1257</v>
      </c>
      <c r="C43" s="208"/>
      <c r="D43" s="286">
        <f>-('Allocation ProForma'!H700+'Allocation ProForma'!H701+'Allocation ProForma'!H702)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>
      <c r="A44" s="210" t="s">
        <v>1258</v>
      </c>
      <c r="B44" s="207" t="s">
        <v>1259</v>
      </c>
      <c r="C44" s="208"/>
      <c r="D44" s="282">
        <f>-('Allocation ProForma'!H698+'Allocation ProForma'!H699+'Allocation ProForma'!H703+'Allocation ProForma'!H704+'Allocation ProForma'!H705+'Allocation ProForma'!H706)</f>
        <v>-9666595.0110879857</v>
      </c>
      <c r="E44" s="235">
        <f>-('Allocation ProForma'!H698+'Allocation ProForma'!H699)-(E14/($D$14)*('Allocation ProForma'!H703+'Allocation ProForma'!H704+'Allocation ProForma'!H705+'Allocation ProForma'!H706))</f>
        <v>-8868555.5024454501</v>
      </c>
      <c r="F44" s="235">
        <f>(F14/($D$14)*-('Allocation ProForma'!H703+'Allocation ProForma'!H704+'Allocation ProForma'!H705+'Allocation ProForma'!H706))</f>
        <v>-46272.178333597541</v>
      </c>
      <c r="G44" s="235">
        <f>(G14/($D$14)*-('Allocation ProForma'!H703+'Allocation ProForma'!H704+'Allocation ProForma'!H705+'Allocation ProForma'!H706))</f>
        <v>-189790.31452270001</v>
      </c>
      <c r="H44" s="235">
        <f>(H14/($D$14)*-('Allocation ProForma'!H703+'Allocation ProForma'!H704+'Allocation ProForma'!H705+'Allocation ProForma'!H706))</f>
        <v>-266839.74236641295</v>
      </c>
      <c r="I44" s="235">
        <f>(I14/($D$14)*-('Allocation ProForma'!H703+'Allocation ProForma'!H704+'Allocation ProForma'!H705+'Allocation ProForma'!H706))</f>
        <v>-291523.57199843315</v>
      </c>
      <c r="J44" s="235">
        <f>(J14/($D$14)*-('Allocation ProForma'!H703+'Allocation ProForma'!H704+'Allocation ProForma'!H705+'Allocation ProForma'!H706))</f>
        <v>-3613.7014213918574</v>
      </c>
      <c r="K44" s="297">
        <f>SUM(E44:J44)</f>
        <v>-9666595.0110879838</v>
      </c>
      <c r="L44" s="209" t="str">
        <f>IF(ABS(K44-D44)&lt;0.01,"ok","err")</f>
        <v>ok</v>
      </c>
    </row>
    <row r="45" spans="1:12">
      <c r="A45" s="210" t="s">
        <v>1260</v>
      </c>
      <c r="B45" s="207" t="s">
        <v>1261</v>
      </c>
      <c r="C45" s="208"/>
      <c r="D45" s="282">
        <f t="shared" ref="D45:J45" si="13">SUM(D43:D44)</f>
        <v>-9666595.0110879857</v>
      </c>
      <c r="E45" s="235">
        <f t="shared" si="13"/>
        <v>-8868555.5024454501</v>
      </c>
      <c r="F45" s="235">
        <f t="shared" si="13"/>
        <v>-46272.178333597541</v>
      </c>
      <c r="G45" s="235">
        <f t="shared" si="13"/>
        <v>-189790.31452270001</v>
      </c>
      <c r="H45" s="235">
        <f t="shared" si="13"/>
        <v>-266839.74236641295</v>
      </c>
      <c r="I45" s="235">
        <f t="shared" si="13"/>
        <v>-291523.57199843315</v>
      </c>
      <c r="J45" s="235">
        <f t="shared" si="13"/>
        <v>-3613.7014213918574</v>
      </c>
      <c r="K45" s="297">
        <f>SUM(E45:J45)</f>
        <v>-9666595.0110879838</v>
      </c>
      <c r="L45" s="209" t="str">
        <f>IF(ABS(K45-D45)&lt;0.01,"ok","err")</f>
        <v>ok</v>
      </c>
    </row>
    <row r="46" spans="1:12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>
      <c r="A47" s="210" t="s">
        <v>1262</v>
      </c>
      <c r="B47" s="207" t="s">
        <v>1263</v>
      </c>
      <c r="C47" s="218">
        <f>'Allocation ProForma'!H975-SUM('Allocation ProForma'!H698:H706)</f>
        <v>140966201.50937238</v>
      </c>
      <c r="D47" s="286">
        <f t="shared" ref="D47:I47" si="14">D41+D45</f>
        <v>140966201.50937235</v>
      </c>
      <c r="E47" s="235">
        <f t="shared" si="14"/>
        <v>42210147.814126477</v>
      </c>
      <c r="F47" s="235">
        <f t="shared" si="14"/>
        <v>56396843.675783314</v>
      </c>
      <c r="G47" s="235">
        <f t="shared" si="14"/>
        <v>8788404.6060843114</v>
      </c>
      <c r="H47" s="235">
        <f t="shared" si="14"/>
        <v>13013543.280200975</v>
      </c>
      <c r="I47" s="235">
        <f t="shared" si="14"/>
        <v>16372924.512910131</v>
      </c>
      <c r="J47" s="235">
        <f>J41+J45</f>
        <v>4184337.6202671696</v>
      </c>
      <c r="K47" s="297">
        <f>SUM(E47:J47)</f>
        <v>140966201.50937241</v>
      </c>
      <c r="L47" s="209" t="str">
        <f>IF(ABS(K47-D47)&lt;0.01,"ok","err")</f>
        <v>ok</v>
      </c>
    </row>
    <row r="48" spans="1:12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>
      <c r="A49" s="210" t="s">
        <v>1264</v>
      </c>
      <c r="B49" s="207" t="s">
        <v>1265</v>
      </c>
      <c r="C49" s="208"/>
      <c r="D49" s="290"/>
      <c r="E49" s="291">
        <f>'Allocation ProForma'!H1013</f>
        <v>1384842707</v>
      </c>
      <c r="F49" s="291">
        <f>'Allocation ProForma'!H1013</f>
        <v>1384842707</v>
      </c>
      <c r="G49" s="291">
        <f>'Allocation ProForma'!H1013</f>
        <v>1384842707</v>
      </c>
      <c r="H49" s="291">
        <f>'Allocation ProForma'!H1013</f>
        <v>1384842707</v>
      </c>
      <c r="I49" s="291">
        <f>'Allocation ProForma'!$H$1029*12</f>
        <v>535170</v>
      </c>
      <c r="J49" s="291">
        <f>'Allocation ProForma'!$H$1029*12</f>
        <v>535170</v>
      </c>
      <c r="K49" s="277"/>
      <c r="L49" s="213"/>
    </row>
    <row r="50" spans="1:12" ht="15.75" thickBot="1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5.75" thickBot="1">
      <c r="A51" s="219" t="s">
        <v>1266</v>
      </c>
      <c r="B51" s="220" t="s">
        <v>1267</v>
      </c>
      <c r="C51" s="221"/>
      <c r="D51" s="292"/>
      <c r="E51" s="293">
        <f t="shared" ref="E51:J51" si="15">E47/E49</f>
        <v>3.0480102614373283E-2</v>
      </c>
      <c r="F51" s="293">
        <f t="shared" si="15"/>
        <v>4.0724367750007089E-2</v>
      </c>
      <c r="G51" s="293">
        <f t="shared" si="15"/>
        <v>6.3461392125339121E-3</v>
      </c>
      <c r="H51" s="293">
        <f t="shared" si="15"/>
        <v>9.3971273520242291E-3</v>
      </c>
      <c r="I51" s="294">
        <f t="shared" si="15"/>
        <v>30.593875801913658</v>
      </c>
      <c r="J51" s="294">
        <f t="shared" si="15"/>
        <v>7.8187073645143963</v>
      </c>
      <c r="K51" s="275">
        <f>I51+J51</f>
        <v>38.412583166428057</v>
      </c>
      <c r="L51" s="222"/>
    </row>
    <row r="53" spans="1:12">
      <c r="D53" s="269"/>
      <c r="J53" s="223" t="s">
        <v>1268</v>
      </c>
      <c r="K53" s="224">
        <f>I51+J51</f>
        <v>38.412583166428057</v>
      </c>
    </row>
    <row r="54" spans="1:12">
      <c r="I54" s="20"/>
      <c r="J54" s="223" t="s">
        <v>1269</v>
      </c>
      <c r="K54" s="9">
        <f>E51+F51+G51+H51</f>
        <v>8.6947736928938521E-2</v>
      </c>
    </row>
    <row r="56" spans="1:12">
      <c r="I56" s="8"/>
      <c r="J56" s="238"/>
      <c r="K56" s="340"/>
    </row>
    <row r="57" spans="1:12">
      <c r="J57" s="238"/>
      <c r="K57" s="341"/>
    </row>
    <row r="58" spans="1:12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80" zoomScaleNormal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355" t="s">
        <v>623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233"/>
      <c r="M1" s="233"/>
      <c r="N1" s="233"/>
    </row>
    <row r="2" spans="1:14" ht="15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75">
      <c r="A3" s="355" t="s">
        <v>1214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233"/>
      <c r="M3" s="233"/>
      <c r="N3" s="233"/>
    </row>
    <row r="4" spans="1:14" ht="15.75">
      <c r="A4" s="355" t="s">
        <v>1372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233"/>
      <c r="M4" s="233"/>
      <c r="N4" s="233"/>
    </row>
    <row r="5" spans="1:14" ht="15.75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75">
      <c r="A6" s="355" t="s">
        <v>1384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233"/>
      <c r="M6" s="233"/>
      <c r="N6" s="233"/>
    </row>
    <row r="8" spans="1:14" ht="15.75" thickBot="1"/>
    <row r="9" spans="1:14" ht="15.75" thickBot="1">
      <c r="A9" s="189"/>
      <c r="B9" s="190"/>
      <c r="C9" s="191"/>
      <c r="D9" s="189"/>
      <c r="E9" s="353" t="s">
        <v>730</v>
      </c>
      <c r="F9" s="354"/>
      <c r="G9" s="192" t="s">
        <v>1153</v>
      </c>
      <c r="H9" s="353" t="s">
        <v>960</v>
      </c>
      <c r="I9" s="354"/>
      <c r="J9" s="274" t="s">
        <v>1216</v>
      </c>
      <c r="K9" s="191"/>
      <c r="L9" s="276"/>
    </row>
    <row r="10" spans="1:14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5.75" thickBot="1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>
      <c r="A14" s="206" t="s">
        <v>1222</v>
      </c>
      <c r="B14" s="207" t="s">
        <v>987</v>
      </c>
      <c r="C14" s="208"/>
      <c r="D14" s="280">
        <f>'Allocation ProForma'!K176</f>
        <v>264810730.26187834</v>
      </c>
      <c r="E14" s="281">
        <f>'Allocation ProForma'!K125+'Allocation ProForma'!K126+'Allocation ProForma'!K127</f>
        <v>186610126.88498041</v>
      </c>
      <c r="F14" s="281">
        <f>'Allocation ProForma'!K128</f>
        <v>8977304.6717738248</v>
      </c>
      <c r="G14" s="281">
        <f>'Allocation ProForma'!K137</f>
        <v>34047350.855905391</v>
      </c>
      <c r="H14" s="281">
        <f>'Allocation ProForma'!K147+'Allocation ProForma'!K149+'Allocation ProForma'!K154+'Allocation ProForma'!K143</f>
        <v>31963877.223378688</v>
      </c>
      <c r="I14" s="281">
        <f>'Allocation ProForma'!K148+'Allocation ProForma'!K150+'Allocation ProForma'!K155+'Allocation ProForma'!K159+'Allocation ProForma'!K162+'Allocation ProForma'!K165</f>
        <v>3138164.2490672618</v>
      </c>
      <c r="J14" s="281">
        <f>'Allocation ProForma'!K168+'Allocation ProForma'!K171</f>
        <v>73906.376772784191</v>
      </c>
      <c r="K14" s="297">
        <f>SUM(E14:J14)</f>
        <v>264810730.26187834</v>
      </c>
      <c r="L14" s="209" t="str">
        <f>IF(ABS(K14-D14)&lt;0.01,"ok","err")</f>
        <v>ok</v>
      </c>
    </row>
    <row r="15" spans="1:14">
      <c r="A15" s="210" t="s">
        <v>1223</v>
      </c>
      <c r="B15" s="215" t="s">
        <v>1224</v>
      </c>
      <c r="C15" s="208"/>
      <c r="D15" s="282">
        <f>'Allocation ProForma'!K840+'Allocation ProForma'!K841+'Allocation ProForma'!K842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>
      <c r="A16" s="210" t="s">
        <v>1225</v>
      </c>
      <c r="B16" s="236" t="s">
        <v>1226</v>
      </c>
      <c r="C16" s="208"/>
      <c r="D16" s="234">
        <f>D14+D15</f>
        <v>264810730.26187834</v>
      </c>
      <c r="E16" s="235">
        <f t="shared" ref="E16:K16" si="1">E14+E15</f>
        <v>186610126.88498041</v>
      </c>
      <c r="F16" s="235">
        <f t="shared" si="1"/>
        <v>8977304.6717738248</v>
      </c>
      <c r="G16" s="235">
        <f t="shared" si="1"/>
        <v>34047350.855905391</v>
      </c>
      <c r="H16" s="235">
        <f t="shared" si="1"/>
        <v>31963877.223378688</v>
      </c>
      <c r="I16" s="235">
        <f t="shared" si="1"/>
        <v>3138164.2490672618</v>
      </c>
      <c r="J16" s="235">
        <f t="shared" si="1"/>
        <v>73906.376772784191</v>
      </c>
      <c r="K16" s="297">
        <f t="shared" si="1"/>
        <v>264810730.26187834</v>
      </c>
      <c r="L16" s="209" t="str">
        <f>IF(ABS(K16-D16)&lt;0.01,"ok","err")</f>
        <v>ok</v>
      </c>
    </row>
    <row r="17" spans="1:12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>
      <c r="A18" s="210" t="s">
        <v>1227</v>
      </c>
      <c r="B18" s="207" t="s">
        <v>1143</v>
      </c>
      <c r="C18" s="208"/>
      <c r="D18" s="284">
        <f>'Allocation ProForma'!K995</f>
        <v>0.12671412936912668</v>
      </c>
      <c r="E18" s="285">
        <f t="shared" ref="E18:J18" si="2">D18</f>
        <v>0.12671412936912668</v>
      </c>
      <c r="F18" s="285">
        <f t="shared" si="2"/>
        <v>0.12671412936912668</v>
      </c>
      <c r="G18" s="285">
        <f t="shared" si="2"/>
        <v>0.12671412936912668</v>
      </c>
      <c r="H18" s="285">
        <f t="shared" si="2"/>
        <v>0.12671412936912668</v>
      </c>
      <c r="I18" s="285">
        <f t="shared" si="2"/>
        <v>0.12671412936912668</v>
      </c>
      <c r="J18" s="285">
        <f t="shared" si="2"/>
        <v>0.12671412936912668</v>
      </c>
      <c r="K18" s="296"/>
      <c r="L18" s="209"/>
    </row>
    <row r="19" spans="1:12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>
      <c r="A20" s="210" t="s">
        <v>1228</v>
      </c>
      <c r="B20" s="207" t="s">
        <v>1229</v>
      </c>
      <c r="C20" s="208"/>
      <c r="D20" s="286">
        <f>D18*D16</f>
        <v>33555261.132736564</v>
      </c>
      <c r="E20" s="235">
        <f t="shared" ref="E20:J20" si="3">E18*E16</f>
        <v>23646139.759692553</v>
      </c>
      <c r="F20" s="235">
        <f t="shared" si="3"/>
        <v>1137551.3455652138</v>
      </c>
      <c r="G20" s="235">
        <f t="shared" si="3"/>
        <v>4314280.4210312422</v>
      </c>
      <c r="H20" s="235">
        <f t="shared" si="3"/>
        <v>4050274.8736220887</v>
      </c>
      <c r="I20" s="235">
        <f t="shared" si="3"/>
        <v>397649.75063787733</v>
      </c>
      <c r="J20" s="235">
        <f t="shared" si="3"/>
        <v>9364.9821875899961</v>
      </c>
      <c r="K20" s="297">
        <f>SUM(E20:J20)</f>
        <v>33555261.132736564</v>
      </c>
      <c r="L20" s="209" t="str">
        <f>IF(ABS(K20-D20)&lt;0.01,"ok","err")</f>
        <v>ok</v>
      </c>
    </row>
    <row r="21" spans="1:12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>
      <c r="A22" s="210" t="s">
        <v>1230</v>
      </c>
      <c r="B22" s="207" t="s">
        <v>817</v>
      </c>
      <c r="C22" s="208"/>
      <c r="D22" s="286">
        <f>'Allocation ProForma'!K742</f>
        <v>6366517.9410056956</v>
      </c>
      <c r="E22" s="235">
        <f t="shared" ref="E22:J22" si="4">(E14/$D$14)*$D$22</f>
        <v>4486437.2361787464</v>
      </c>
      <c r="F22" s="235">
        <f t="shared" si="4"/>
        <v>215830.26940864907</v>
      </c>
      <c r="G22" s="235">
        <f t="shared" si="4"/>
        <v>818558.48459567537</v>
      </c>
      <c r="H22" s="235">
        <f t="shared" si="4"/>
        <v>768468.09646081401</v>
      </c>
      <c r="I22" s="235">
        <f t="shared" si="4"/>
        <v>75447.014453498356</v>
      </c>
      <c r="J22" s="235">
        <f t="shared" si="4"/>
        <v>1776.8399083124061</v>
      </c>
      <c r="K22" s="297">
        <f>SUM(E22:J22)</f>
        <v>6366517.9410056947</v>
      </c>
      <c r="L22" s="209" t="str">
        <f>IF(ABS(K22-D22)&lt;0.01,"ok","err")</f>
        <v>ok</v>
      </c>
    </row>
    <row r="23" spans="1:12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>
      <c r="A24" s="210" t="s">
        <v>1231</v>
      </c>
      <c r="B24" s="207" t="s">
        <v>1232</v>
      </c>
      <c r="C24" s="208"/>
      <c r="D24" s="286">
        <f>D20-D22</f>
        <v>27188743.191730868</v>
      </c>
      <c r="E24" s="235">
        <f t="shared" ref="E24:J24" si="5">E20-E22</f>
        <v>19159702.523513809</v>
      </c>
      <c r="F24" s="235">
        <f t="shared" si="5"/>
        <v>921721.07615656476</v>
      </c>
      <c r="G24" s="235">
        <f t="shared" si="5"/>
        <v>3495721.9364355667</v>
      </c>
      <c r="H24" s="235">
        <f t="shared" si="5"/>
        <v>3281806.7771612746</v>
      </c>
      <c r="I24" s="235">
        <f t="shared" si="5"/>
        <v>322202.73618437897</v>
      </c>
      <c r="J24" s="235">
        <f t="shared" si="5"/>
        <v>7588.1422792775902</v>
      </c>
      <c r="K24" s="297">
        <f>SUM(E24:J24)</f>
        <v>27188743.191730868</v>
      </c>
      <c r="L24" s="209" t="str">
        <f>IF(ABS(K24-D24)&lt;0.01,"ok","err")</f>
        <v>ok</v>
      </c>
    </row>
    <row r="25" spans="1:12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>
      <c r="A26" s="210" t="s">
        <v>1233</v>
      </c>
      <c r="B26" s="207" t="s">
        <v>1234</v>
      </c>
      <c r="C26" s="212"/>
      <c r="D26" s="286">
        <f>'Allocation ProForma'!K792+'Allocation ProForma'!K986</f>
        <v>17726632.291257188</v>
      </c>
      <c r="E26" s="235">
        <f t="shared" ref="E26:J26" si="6">$D$26*(E24/$K$24)</f>
        <v>12491824.246863248</v>
      </c>
      <c r="F26" s="235">
        <f t="shared" si="6"/>
        <v>600947.62295222981</v>
      </c>
      <c r="G26" s="235">
        <f t="shared" si="6"/>
        <v>2279155.6388866645</v>
      </c>
      <c r="H26" s="235">
        <f t="shared" si="6"/>
        <v>2139686.3245737334</v>
      </c>
      <c r="I26" s="235">
        <f t="shared" si="6"/>
        <v>210071.10874159634</v>
      </c>
      <c r="J26" s="235">
        <f t="shared" si="6"/>
        <v>4947.3492397179407</v>
      </c>
      <c r="K26" s="297">
        <f>SUM(E26:J26)</f>
        <v>17726632.291257191</v>
      </c>
      <c r="L26" s="209" t="str">
        <f>IF(ABS(K26-D26)&lt;0.01,"ok","err")</f>
        <v>ok</v>
      </c>
    </row>
    <row r="27" spans="1:12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>
      <c r="A28" s="210" t="s">
        <v>1235</v>
      </c>
      <c r="B28" s="207" t="s">
        <v>997</v>
      </c>
      <c r="C28" s="208"/>
      <c r="D28" s="286">
        <f>'Allocation ProForma'!K712</f>
        <v>101908637.65436581</v>
      </c>
      <c r="E28" s="235">
        <f>'Allocation ProForma'!K182+'Allocation ProForma'!K183+'Allocation ProForma'!K184</f>
        <v>16219334.290366733</v>
      </c>
      <c r="F28" s="235">
        <f>'Allocation ProForma'!K185</f>
        <v>78309371.762317881</v>
      </c>
      <c r="G28" s="235">
        <f>'Allocation ProForma'!K194</f>
        <v>3051880.6011197958</v>
      </c>
      <c r="H28" s="235">
        <f>'Allocation ProForma'!K200+'Allocation ProForma'!K204+'Allocation ProForma'!K206+'Allocation ProForma'!K211</f>
        <v>2859738.9962778576</v>
      </c>
      <c r="I28" s="235">
        <f>'Allocation ProForma'!K205+'Allocation ProForma'!K207+'Allocation ProForma'!K212+'Allocation ProForma'!K216+'Allocation ProForma'!K219</f>
        <v>827694.18555616844</v>
      </c>
      <c r="J28" s="235">
        <f>'Allocation ProForma'!K225+'Allocation ProForma'!K228</f>
        <v>640617.81872736616</v>
      </c>
      <c r="K28" s="297">
        <f t="shared" ref="K28:K33" si="7">SUM(E28:J28)</f>
        <v>101908637.65436581</v>
      </c>
      <c r="L28" s="209" t="str">
        <f>IF(ABS(K28-D28)&lt;0.01,"ok","err")</f>
        <v>ok</v>
      </c>
    </row>
    <row r="29" spans="1:12">
      <c r="A29" s="210" t="s">
        <v>1236</v>
      </c>
      <c r="B29" s="207" t="s">
        <v>1094</v>
      </c>
      <c r="C29" s="208"/>
      <c r="D29" s="282">
        <f>'Allocation ProForma'!K713</f>
        <v>13493597.652055068</v>
      </c>
      <c r="E29" s="235">
        <f>'Allocation ProForma'!K302</f>
        <v>10113217.552618872</v>
      </c>
      <c r="F29" s="235">
        <v>0</v>
      </c>
      <c r="G29" s="235">
        <f>'Allocation ProForma'!K308</f>
        <v>1408707.8600741869</v>
      </c>
      <c r="H29" s="235">
        <f>'Allocation ProForma'!K314+'Allocation ProForma'!K318+'Allocation ProForma'!K320+'Allocation ProForma'!K325</f>
        <v>1799062.1141903242</v>
      </c>
      <c r="I29" s="235">
        <f>'Allocation ProForma'!K319+'Allocation ProForma'!K321+'Allocation ProForma'!K326+'Allocation ProForma'!K330+'Allocation ProForma'!K333</f>
        <v>172610.12517168463</v>
      </c>
      <c r="J29" s="235">
        <v>0</v>
      </c>
      <c r="K29" s="297">
        <f t="shared" si="7"/>
        <v>13493597.652055066</v>
      </c>
      <c r="L29" s="209" t="str">
        <f>IF(ABS(K29-D29)&lt;0.01,"ok","err")</f>
        <v>ok</v>
      </c>
    </row>
    <row r="30" spans="1:12">
      <c r="A30" s="210" t="s">
        <v>1237</v>
      </c>
      <c r="B30" s="207" t="s">
        <v>1238</v>
      </c>
      <c r="C30" s="208"/>
      <c r="D30" s="282">
        <f>'Allocation ProForma'!K714+'Allocation ProForma'!K715+'Allocation ProForma'!K718+'Allocation ProForma'!K719+'Allocation ProForma'!K720</f>
        <v>3338781.9723584517</v>
      </c>
      <c r="E30" s="235">
        <f>'Allocation ProForma'!K417+'Allocation ProForma'!K474+'Allocation ProForma'!K359+'Allocation ProForma'!K531+'Allocation ProForma'!K589</f>
        <v>2444638.4013732295</v>
      </c>
      <c r="F30" s="235">
        <f>'Allocation ProForma'!K356+'Allocation ProForma'!K357+'Allocation ProForma'!K358+'Allocation ProForma'!K414+'Allocation ProForma'!K415+'Allocation ProForma'!K416+'Allocation ProForma'!K471+'Allocation ProForma'!K472+'Allocation ProForma'!K473+'Allocation ProForma'!K528+'Allocation ProForma'!K529+'Allocation ProForma'!K530+'Allocation ProForma'!K586+'Allocation ProForma'!K587+'Allocation ProForma'!K588</f>
        <v>0</v>
      </c>
      <c r="G30" s="235">
        <f>'Allocation ProForma'!K365+'Allocation ProForma'!K423+'Allocation ProForma'!K480+'Allocation ProForma'!K537+'Allocation ProForma'!K595</f>
        <v>433430.18402274349</v>
      </c>
      <c r="H30" s="235">
        <f>'Allocation ProForma'!K371+'Allocation ProForma'!K375+'Allocation ProForma'!K377+'Allocation ProForma'!K382+'Allocation ProForma'!K429+'Allocation ProForma'!K433+'Allocation ProForma'!K435+'Allocation ProForma'!K440+'Allocation ProForma'!K486+'Allocation ProForma'!K490+'Allocation ProForma'!K492+'Allocation ProForma'!K497+'Allocation ProForma'!K543+'Allocation ProForma'!K547+'Allocation ProForma'!K549+'Allocation ProForma'!K554+'Allocation ProForma'!K601+'Allocation ProForma'!K605+'Allocation ProForma'!K607+'Allocation ProForma'!K612</f>
        <v>420380.21504664537</v>
      </c>
      <c r="I30" s="235">
        <f>'Allocation ProForma'!K376+'Allocation ProForma'!K378+'Allocation ProForma'!K383+'Allocation ProForma'!K387+'Allocation ProForma'!K391+'Allocation ProForma'!K434+'Allocation ProForma'!K436+'Allocation ProForma'!K441+'Allocation ProForma'!K445+'Allocation ProForma'!K448+'Allocation ProForma'!K491+'Allocation ProForma'!K493+'Allocation ProForma'!K498+'Allocation ProForma'!K502+'Allocation ProForma'!K505+'Allocation ProForma'!K548+'Allocation ProForma'!K550+'Allocation ProForma'!K555+'Allocation ProForma'!K559+'Allocation ProForma'!K562+'Allocation ProForma'!K606+'Allocation ProForma'!K608+'Allocation ProForma'!K613+'Allocation ProForma'!K617+'Allocation ProForma'!K620</f>
        <v>40333.171915833453</v>
      </c>
      <c r="J30" s="235">
        <v>0</v>
      </c>
      <c r="K30" s="297">
        <f t="shared" si="7"/>
        <v>3338781.9723584517</v>
      </c>
      <c r="L30" s="209" t="str">
        <f>IF(ABS(K30-D30)&lt;0.01,"ok","err")</f>
        <v>ok</v>
      </c>
    </row>
    <row r="31" spans="1:12">
      <c r="A31" s="210" t="s">
        <v>1239</v>
      </c>
      <c r="B31" s="207" t="s">
        <v>1270</v>
      </c>
      <c r="C31" s="208"/>
      <c r="D31" s="282">
        <f>'Allocation ProForma'!K716+'Allocation ProForma'!K717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>
      <c r="A32" s="210" t="s">
        <v>1241</v>
      </c>
      <c r="B32" s="215" t="s">
        <v>1240</v>
      </c>
      <c r="C32" s="208"/>
      <c r="D32" s="282">
        <f>'Allocation ProForma'!K723</f>
        <v>466769.61376214057</v>
      </c>
      <c r="E32" s="235">
        <f>D32</f>
        <v>466769.61376214057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466769.61376214057</v>
      </c>
      <c r="L32" s="209" t="str">
        <f>IF(ABS(K32-D32)&lt;0.01,"ok","err")</f>
        <v>ok</v>
      </c>
    </row>
    <row r="33" spans="1:12">
      <c r="A33" s="210" t="s">
        <v>1243</v>
      </c>
      <c r="B33" s="215" t="s">
        <v>1242</v>
      </c>
      <c r="C33" s="208"/>
      <c r="D33" s="282">
        <f>'Allocation ProForma'!K810</f>
        <v>11535.706844151291</v>
      </c>
      <c r="E33" s="235">
        <f>D33</f>
        <v>11535.706844151291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11535.706844151291</v>
      </c>
      <c r="L33" s="209" t="str">
        <f t="shared" ref="L33:L39" si="9">IF(ABS(K33-D33)&lt;0.01,"ok","err")</f>
        <v>ok</v>
      </c>
    </row>
    <row r="34" spans="1:12">
      <c r="A34" s="210" t="s">
        <v>1245</v>
      </c>
      <c r="B34" s="215" t="s">
        <v>1244</v>
      </c>
      <c r="C34" s="208"/>
      <c r="D34" s="282">
        <f>'Allocation ProForma'!K797+'Allocation ProForma'!K800+'Allocation ProForma'!K801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>
      <c r="A35" s="210" t="s">
        <v>1247</v>
      </c>
      <c r="B35" s="207" t="s">
        <v>1246</v>
      </c>
      <c r="C35" s="208"/>
      <c r="D35" s="282">
        <f>'Allocation ProForma'!K808+'Allocation ProForma'!K811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>
      <c r="A36" s="210" t="s">
        <v>1249</v>
      </c>
      <c r="B36" s="207" t="s">
        <v>1248</v>
      </c>
      <c r="C36" s="208"/>
      <c r="D36" s="282">
        <f>'Allocation ProForma'!K802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>
      <c r="A37" s="216" t="s">
        <v>1251</v>
      </c>
      <c r="B37" s="207" t="s">
        <v>1250</v>
      </c>
      <c r="C37" s="208"/>
      <c r="D37" s="282">
        <f>'Allocation ProForma'!K803+'Allocation ProForma'!K804+'Allocation ProForma'!K805+'Allocation ProForma'!K806+'Allocation ProForma'!K807+'Allocation ProForma'!K809+'Allocation ProForma'!K814+'Allocation ProForma'!K815+'Allocation ProForma'!K818+'Allocation ProForma'!K819+'Allocation ProForma'!K820+'Allocation ProForma'!K821+'Allocation ProForma'!K822+'Allocation ProForma'!K823+'Allocation ProForma'!K824+'Allocation ProForma'!K826+'Allocation ProForma'!K827+'Allocation ProForma'!K983+'Allocation ProForma'!K984</f>
        <v>645415.13344130956</v>
      </c>
      <c r="E37" s="235">
        <f t="shared" ref="E37:J37" si="11">(E14/($D$14)*$D$37)</f>
        <v>454819.1828399931</v>
      </c>
      <c r="F37" s="235">
        <f t="shared" si="11"/>
        <v>21880.111455250575</v>
      </c>
      <c r="G37" s="235">
        <f t="shared" si="11"/>
        <v>82982.572021367581</v>
      </c>
      <c r="H37" s="235">
        <f t="shared" si="11"/>
        <v>77904.585146633093</v>
      </c>
      <c r="I37" s="235">
        <f t="shared" si="11"/>
        <v>7648.5522152727854</v>
      </c>
      <c r="J37" s="235">
        <f t="shared" si="11"/>
        <v>180.12976279245984</v>
      </c>
      <c r="K37" s="297">
        <f t="shared" si="10"/>
        <v>645415.13344130968</v>
      </c>
      <c r="L37" s="209" t="str">
        <f t="shared" si="9"/>
        <v>ok</v>
      </c>
    </row>
    <row r="38" spans="1:12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>
      <c r="A39" s="210" t="s">
        <v>1253</v>
      </c>
      <c r="B39" s="207" t="s">
        <v>1252</v>
      </c>
      <c r="C39" s="208"/>
      <c r="D39" s="286">
        <f>'Allocation ProForma'!K828+'Allocation ProForma'!K983+'Allocation ProForma'!K984</f>
        <v>656950.84028546081</v>
      </c>
      <c r="E39" s="235">
        <f>SUM(E33:E37)</f>
        <v>466354.88968414441</v>
      </c>
      <c r="F39" s="235">
        <f>SUM(F34:F37)</f>
        <v>21880.111455250575</v>
      </c>
      <c r="G39" s="235">
        <f>SUM(G33:G37)</f>
        <v>82982.572021367581</v>
      </c>
      <c r="H39" s="235">
        <f>SUM(H33:H37)</f>
        <v>77904.585146633093</v>
      </c>
      <c r="I39" s="235">
        <f>SUM(I33:I37)</f>
        <v>7648.5522152727854</v>
      </c>
      <c r="J39" s="235">
        <f>SUM(J33:J37)</f>
        <v>180.12976279245984</v>
      </c>
      <c r="K39" s="297">
        <f t="shared" si="10"/>
        <v>656950.84028546093</v>
      </c>
      <c r="L39" s="209" t="str">
        <f t="shared" si="9"/>
        <v>ok</v>
      </c>
    </row>
    <row r="40" spans="1:12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>
      <c r="A41" s="210" t="s">
        <v>1255</v>
      </c>
      <c r="B41" s="207" t="s">
        <v>1254</v>
      </c>
      <c r="C41" s="217">
        <f>'Allocation ProForma'!K975</f>
        <v>171146631.15682068</v>
      </c>
      <c r="D41" s="286">
        <f t="shared" ref="D41:I41" si="12">SUM(D28:D32)+D22+D26+D39+D24</f>
        <v>171146631.15682065</v>
      </c>
      <c r="E41" s="235">
        <f t="shared" si="12"/>
        <v>65848278.754360929</v>
      </c>
      <c r="F41" s="235">
        <f t="shared" si="12"/>
        <v>80069750.842290565</v>
      </c>
      <c r="G41" s="235">
        <f t="shared" si="12"/>
        <v>11570437.277155999</v>
      </c>
      <c r="H41" s="235">
        <f t="shared" si="12"/>
        <v>11347047.108857282</v>
      </c>
      <c r="I41" s="235">
        <f t="shared" si="12"/>
        <v>1656006.8942384329</v>
      </c>
      <c r="J41" s="235">
        <f>SUM(J28:J32)+J22+J26+J39+J24</f>
        <v>655110.27991746657</v>
      </c>
      <c r="K41" s="297">
        <f>SUM(E41:J41)</f>
        <v>171146631.15682068</v>
      </c>
      <c r="L41" s="209" t="str">
        <f>IF(ABS(K41-D41)&lt;0.01,"ok","err")</f>
        <v>ok</v>
      </c>
    </row>
    <row r="42" spans="1:12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>
      <c r="A43" s="210" t="s">
        <v>1256</v>
      </c>
      <c r="B43" s="207" t="s">
        <v>1257</v>
      </c>
      <c r="C43" s="208"/>
      <c r="D43" s="286">
        <f>-('Allocation ProForma'!K700+'Allocation ProForma'!K701+'Allocation ProForma'!K702)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>
      <c r="A44" s="210" t="s">
        <v>1258</v>
      </c>
      <c r="B44" s="207" t="s">
        <v>1259</v>
      </c>
      <c r="C44" s="208"/>
      <c r="D44" s="282">
        <f>-('Allocation ProForma'!K698+'Allocation ProForma'!K699+'Allocation ProForma'!K703+'Allocation ProForma'!K704+'Allocation ProForma'!K705+'Allocation ProForma'!K706)</f>
        <v>-11188400.195053875</v>
      </c>
      <c r="E44" s="235">
        <f>-('Allocation ProForma'!K698+'Allocation ProForma'!K699)-(E14/($D$14)*('Allocation ProForma'!K703+'Allocation ProForma'!K704+'Allocation ProForma'!K705+'Allocation ProForma'!K706))</f>
        <v>-10806977.578099629</v>
      </c>
      <c r="F44" s="235">
        <f>(F14/($D$14)*-('Allocation ProForma'!K703+'Allocation ProForma'!K704+'Allocation ProForma'!K705+'Allocation ProForma'!K706))</f>
        <v>-43786.708711190506</v>
      </c>
      <c r="G44" s="235">
        <f>(G14/($D$14)*-('Allocation ProForma'!K703+'Allocation ProForma'!K704+'Allocation ProForma'!K705+'Allocation ProForma'!K706))</f>
        <v>-166065.5941646526</v>
      </c>
      <c r="H44" s="235">
        <f>(H14/($D$14)*-('Allocation ProForma'!K703+'Allocation ProForma'!K704+'Allocation ProForma'!K705+'Allocation ProForma'!K706))</f>
        <v>-155903.47352929862</v>
      </c>
      <c r="I44" s="235">
        <f>(I14/($D$14)*-('Allocation ProForma'!K703+'Allocation ProForma'!K704+'Allocation ProForma'!K705+'Allocation ProForma'!K706))</f>
        <v>-15306.362977054812</v>
      </c>
      <c r="J44" s="235">
        <f>(J14/($D$14)*-('Allocation ProForma'!K703+'Allocation ProForma'!K704+'Allocation ProForma'!K705+'Allocation ProForma'!K706))</f>
        <v>-360.47757205169836</v>
      </c>
      <c r="K44" s="297">
        <f>SUM(E44:J44)</f>
        <v>-11188400.195053875</v>
      </c>
      <c r="L44" s="209" t="str">
        <f>IF(ABS(K44-D44)&lt;0.01,"ok","err")</f>
        <v>ok</v>
      </c>
    </row>
    <row r="45" spans="1:12">
      <c r="A45" s="210" t="s">
        <v>1260</v>
      </c>
      <c r="B45" s="207" t="s">
        <v>1261</v>
      </c>
      <c r="C45" s="208"/>
      <c r="D45" s="282">
        <f t="shared" ref="D45:J45" si="13">SUM(D43:D44)</f>
        <v>-11188400.195053875</v>
      </c>
      <c r="E45" s="235">
        <f t="shared" si="13"/>
        <v>-10806977.578099629</v>
      </c>
      <c r="F45" s="235">
        <f t="shared" si="13"/>
        <v>-43786.708711190506</v>
      </c>
      <c r="G45" s="235">
        <f t="shared" si="13"/>
        <v>-166065.5941646526</v>
      </c>
      <c r="H45" s="235">
        <f t="shared" si="13"/>
        <v>-155903.47352929862</v>
      </c>
      <c r="I45" s="235">
        <f t="shared" si="13"/>
        <v>-15306.362977054812</v>
      </c>
      <c r="J45" s="235">
        <f t="shared" si="13"/>
        <v>-360.47757205169836</v>
      </c>
      <c r="K45" s="297">
        <f>SUM(E45:J45)</f>
        <v>-11188400.195053875</v>
      </c>
      <c r="L45" s="209" t="str">
        <f>IF(ABS(K45-D45)&lt;0.01,"ok","err")</f>
        <v>ok</v>
      </c>
    </row>
    <row r="46" spans="1:12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>
      <c r="A47" s="210" t="s">
        <v>1262</v>
      </c>
      <c r="B47" s="207" t="s">
        <v>1263</v>
      </c>
      <c r="C47" s="218">
        <f>'Allocation ProForma'!K975-SUM('Allocation ProForma'!K698:K706)</f>
        <v>159958230.96176681</v>
      </c>
      <c r="D47" s="286">
        <f t="shared" ref="D47:I47" si="14">D41+D45</f>
        <v>159958230.96176678</v>
      </c>
      <c r="E47" s="235">
        <f t="shared" si="14"/>
        <v>55041301.176261298</v>
      </c>
      <c r="F47" s="235">
        <f t="shared" si="14"/>
        <v>80025964.133579373</v>
      </c>
      <c r="G47" s="235">
        <f t="shared" si="14"/>
        <v>11404371.682991346</v>
      </c>
      <c r="H47" s="235">
        <f t="shared" si="14"/>
        <v>11191143.635327984</v>
      </c>
      <c r="I47" s="235">
        <f t="shared" si="14"/>
        <v>1640700.531261378</v>
      </c>
      <c r="J47" s="235">
        <f>J41+J45</f>
        <v>654749.80234541488</v>
      </c>
      <c r="K47" s="297">
        <f>SUM(E47:J47)</f>
        <v>159958230.96176684</v>
      </c>
      <c r="L47" s="209" t="str">
        <f>IF(ABS(K47-D47)&lt;0.01,"ok","err")</f>
        <v>ok</v>
      </c>
    </row>
    <row r="48" spans="1:12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>
      <c r="A49" s="210" t="s">
        <v>1264</v>
      </c>
      <c r="B49" s="207" t="s">
        <v>1265</v>
      </c>
      <c r="C49" s="208"/>
      <c r="D49" s="290"/>
      <c r="E49" s="344">
        <f>'[9]Sch M-2.3 pgs 3-19'!$D$179+'[9]Sch M-2.3 pgs 3-19'!$D$180</f>
        <v>4979368.1612047162</v>
      </c>
      <c r="F49" s="291">
        <f>'Allocation ProForma'!K1013</f>
        <v>1965916065</v>
      </c>
      <c r="G49" s="291">
        <f>E49</f>
        <v>4979368.1612047162</v>
      </c>
      <c r="H49" s="291">
        <f>G49</f>
        <v>4979368.1612047162</v>
      </c>
      <c r="I49" s="291">
        <f>'Allocation ProForma'!$K$1029*12</f>
        <v>33546</v>
      </c>
      <c r="J49" s="291">
        <f>'Allocation ProForma'!$K$1029*12</f>
        <v>33546</v>
      </c>
      <c r="K49" s="277"/>
      <c r="L49" s="213"/>
    </row>
    <row r="50" spans="1:12" ht="15.75" thickBot="1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5.75" thickBot="1">
      <c r="A51" s="219" t="s">
        <v>1266</v>
      </c>
      <c r="B51" s="220" t="s">
        <v>1267</v>
      </c>
      <c r="C51" s="221"/>
      <c r="D51" s="292"/>
      <c r="E51" s="293">
        <f t="shared" ref="E51:J51" si="15">E47/E49</f>
        <v>11.053872578673619</v>
      </c>
      <c r="F51" s="293">
        <f t="shared" si="15"/>
        <v>4.0706704400210174E-2</v>
      </c>
      <c r="G51" s="293">
        <f t="shared" si="15"/>
        <v>2.2903250600839593</v>
      </c>
      <c r="H51" s="293">
        <f t="shared" si="15"/>
        <v>2.2475027499513875</v>
      </c>
      <c r="I51" s="294">
        <f t="shared" si="15"/>
        <v>48.908976666707744</v>
      </c>
      <c r="J51" s="294">
        <f t="shared" si="15"/>
        <v>19.517969425428216</v>
      </c>
      <c r="K51" s="275">
        <f>I51+J51</f>
        <v>68.426946092135964</v>
      </c>
      <c r="L51" s="222"/>
    </row>
    <row r="53" spans="1:12">
      <c r="D53" s="269"/>
      <c r="E53" s="345"/>
      <c r="J53" s="223" t="s">
        <v>1268</v>
      </c>
      <c r="K53" s="224">
        <f>I51+J51</f>
        <v>68.426946092135964</v>
      </c>
    </row>
    <row r="54" spans="1:12">
      <c r="I54" s="20"/>
      <c r="J54" s="223" t="s">
        <v>1269</v>
      </c>
      <c r="K54" s="9">
        <f>F51</f>
        <v>4.0706704400210174E-2</v>
      </c>
    </row>
    <row r="55" spans="1:12">
      <c r="J55" t="s">
        <v>1351</v>
      </c>
      <c r="K55" s="377">
        <f>E51+G51+H51</f>
        <v>15.591700388708965</v>
      </c>
    </row>
    <row r="56" spans="1:12">
      <c r="I56" s="8"/>
      <c r="J56" s="238"/>
      <c r="K56" s="340"/>
    </row>
    <row r="57" spans="1:12">
      <c r="J57" s="238"/>
      <c r="K57" s="341"/>
    </row>
    <row r="58" spans="1:12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8"/>
  <sheetViews>
    <sheetView zoomScale="80" zoomScaleNormal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355" t="s">
        <v>623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233"/>
      <c r="M1" s="233"/>
      <c r="N1" s="233"/>
    </row>
    <row r="2" spans="1:14" ht="15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75">
      <c r="A3" s="355" t="s">
        <v>1214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233"/>
      <c r="M3" s="233"/>
      <c r="N3" s="233"/>
    </row>
    <row r="4" spans="1:14" ht="15.75">
      <c r="A4" s="355" t="s">
        <v>1372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233"/>
      <c r="M4" s="233"/>
      <c r="N4" s="233"/>
    </row>
    <row r="5" spans="1:14" ht="15.75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75">
      <c r="A6" s="355" t="s">
        <v>1385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233"/>
      <c r="M6" s="233"/>
      <c r="N6" s="233"/>
    </row>
    <row r="8" spans="1:14" ht="15.75" thickBot="1"/>
    <row r="9" spans="1:14" ht="15.75" thickBot="1">
      <c r="A9" s="189"/>
      <c r="B9" s="190"/>
      <c r="C9" s="191"/>
      <c r="D9" s="189"/>
      <c r="E9" s="353" t="s">
        <v>730</v>
      </c>
      <c r="F9" s="354"/>
      <c r="G9" s="192" t="s">
        <v>1153</v>
      </c>
      <c r="H9" s="353" t="s">
        <v>960</v>
      </c>
      <c r="I9" s="354"/>
      <c r="J9" s="274" t="s">
        <v>1216</v>
      </c>
      <c r="K9" s="191"/>
      <c r="L9" s="276"/>
    </row>
    <row r="10" spans="1:14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5.75" thickBot="1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>
      <c r="A14" s="206" t="s">
        <v>1222</v>
      </c>
      <c r="B14" s="207" t="s">
        <v>987</v>
      </c>
      <c r="C14" s="208"/>
      <c r="D14" s="280">
        <f>'Allocation ProForma'!J176</f>
        <v>20717603.658515487</v>
      </c>
      <c r="E14" s="281">
        <f>'Allocation ProForma'!J125+'Allocation ProForma'!J126+'Allocation ProForma'!J127</f>
        <v>14883784.810417948</v>
      </c>
      <c r="F14" s="281">
        <f>'Allocation ProForma'!J128</f>
        <v>728288.56909196812</v>
      </c>
      <c r="G14" s="281">
        <f>'Allocation ProForma'!J137</f>
        <v>2715573.1147240428</v>
      </c>
      <c r="H14" s="281">
        <f>'Allocation ProForma'!J147+'Allocation ProForma'!J149+'Allocation ProForma'!J154+'Allocation ProForma'!J143</f>
        <v>2152996.2515029311</v>
      </c>
      <c r="I14" s="281">
        <f>'Allocation ProForma'!J148+'Allocation ProForma'!J150+'Allocation ProForma'!J155+'Allocation ProForma'!J159+'Allocation ProForma'!J162+'Allocation ProForma'!J165</f>
        <v>235030.96625582711</v>
      </c>
      <c r="J14" s="281">
        <f>'Allocation ProForma'!J168+'Allocation ProForma'!J171</f>
        <v>1929.9465227734738</v>
      </c>
      <c r="K14" s="297">
        <f>SUM(E14:J14)</f>
        <v>20717603.658515491</v>
      </c>
      <c r="L14" s="209" t="str">
        <f>IF(ABS(K14-D14)&lt;0.01,"ok","err")</f>
        <v>ok</v>
      </c>
    </row>
    <row r="15" spans="1:14">
      <c r="A15" s="210" t="s">
        <v>1223</v>
      </c>
      <c r="B15" s="215" t="s">
        <v>1224</v>
      </c>
      <c r="C15" s="208"/>
      <c r="D15" s="282">
        <f>'Allocation ProForma'!J840+'Allocation ProForma'!J841+'Allocation ProForma'!J842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>
      <c r="A16" s="210" t="s">
        <v>1225</v>
      </c>
      <c r="B16" s="236" t="s">
        <v>1226</v>
      </c>
      <c r="C16" s="208"/>
      <c r="D16" s="234">
        <f>D14+D15</f>
        <v>20717603.658515487</v>
      </c>
      <c r="E16" s="235">
        <f t="shared" ref="E16:K16" si="1">E14+E15</f>
        <v>14883784.810417948</v>
      </c>
      <c r="F16" s="235">
        <f t="shared" si="1"/>
        <v>728288.56909196812</v>
      </c>
      <c r="G16" s="235">
        <f t="shared" si="1"/>
        <v>2715573.1147240428</v>
      </c>
      <c r="H16" s="235">
        <f t="shared" si="1"/>
        <v>2152996.2515029311</v>
      </c>
      <c r="I16" s="235">
        <f t="shared" si="1"/>
        <v>235030.96625582711</v>
      </c>
      <c r="J16" s="235">
        <f t="shared" si="1"/>
        <v>1929.9465227734738</v>
      </c>
      <c r="K16" s="297">
        <f t="shared" si="1"/>
        <v>20717603.658515491</v>
      </c>
      <c r="L16" s="209" t="str">
        <f>IF(ABS(K16-D16)&lt;0.01,"ok","err")</f>
        <v>ok</v>
      </c>
    </row>
    <row r="17" spans="1:12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>
      <c r="A18" s="210" t="s">
        <v>1227</v>
      </c>
      <c r="B18" s="207" t="s">
        <v>1143</v>
      </c>
      <c r="C18" s="208"/>
      <c r="D18" s="284">
        <f>'Allocation ProForma'!J995</f>
        <v>9.8574177604096661E-2</v>
      </c>
      <c r="E18" s="285">
        <f t="shared" ref="E18:J18" si="2">D18</f>
        <v>9.8574177604096661E-2</v>
      </c>
      <c r="F18" s="285">
        <f t="shared" si="2"/>
        <v>9.8574177604096661E-2</v>
      </c>
      <c r="G18" s="285">
        <f t="shared" si="2"/>
        <v>9.8574177604096661E-2</v>
      </c>
      <c r="H18" s="285">
        <f t="shared" si="2"/>
        <v>9.8574177604096661E-2</v>
      </c>
      <c r="I18" s="285">
        <f t="shared" si="2"/>
        <v>9.8574177604096661E-2</v>
      </c>
      <c r="J18" s="285">
        <f t="shared" si="2"/>
        <v>9.8574177604096661E-2</v>
      </c>
      <c r="K18" s="296"/>
      <c r="L18" s="209"/>
    </row>
    <row r="19" spans="1:12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>
      <c r="A20" s="210" t="s">
        <v>1228</v>
      </c>
      <c r="B20" s="207" t="s">
        <v>1229</v>
      </c>
      <c r="C20" s="208"/>
      <c r="D20" s="286">
        <f>D18*D16</f>
        <v>2042220.7425657883</v>
      </c>
      <c r="E20" s="235">
        <f t="shared" ref="E20:J20" si="3">E18*E16</f>
        <v>1467156.847323295</v>
      </c>
      <c r="F20" s="235">
        <f t="shared" si="3"/>
        <v>71790.446756705089</v>
      </c>
      <c r="G20" s="235">
        <f t="shared" si="3"/>
        <v>267685.38650771778</v>
      </c>
      <c r="H20" s="235">
        <f t="shared" si="3"/>
        <v>212229.83487660429</v>
      </c>
      <c r="I20" s="235">
        <f t="shared" si="3"/>
        <v>23167.984210164352</v>
      </c>
      <c r="J20" s="235">
        <f t="shared" si="3"/>
        <v>190.24289130228118</v>
      </c>
      <c r="K20" s="297">
        <f>SUM(E20:J20)</f>
        <v>2042220.7425657888</v>
      </c>
      <c r="L20" s="209" t="str">
        <f>IF(ABS(K20-D20)&lt;0.01,"ok","err")</f>
        <v>ok</v>
      </c>
    </row>
    <row r="21" spans="1:12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>
      <c r="A22" s="210" t="s">
        <v>1230</v>
      </c>
      <c r="B22" s="207" t="s">
        <v>817</v>
      </c>
      <c r="C22" s="208"/>
      <c r="D22" s="286">
        <f>'Allocation ProForma'!J742</f>
        <v>497236.88164384896</v>
      </c>
      <c r="E22" s="235">
        <f t="shared" ref="E22:J22" si="4">(E14/$D$14)*$D$22</f>
        <v>357221.17616379797</v>
      </c>
      <c r="F22" s="235">
        <f t="shared" si="4"/>
        <v>17479.431646685895</v>
      </c>
      <c r="G22" s="235">
        <f t="shared" si="4"/>
        <v>65175.641435067941</v>
      </c>
      <c r="H22" s="235">
        <f t="shared" si="4"/>
        <v>51673.405859764542</v>
      </c>
      <c r="I22" s="235">
        <f t="shared" si="4"/>
        <v>5640.9064811293028</v>
      </c>
      <c r="J22" s="235">
        <f t="shared" si="4"/>
        <v>46.320057403397321</v>
      </c>
      <c r="K22" s="297">
        <f>SUM(E22:J22)</f>
        <v>497236.88164384902</v>
      </c>
      <c r="L22" s="209" t="str">
        <f>IF(ABS(K22-D22)&lt;0.01,"ok","err")</f>
        <v>ok</v>
      </c>
    </row>
    <row r="23" spans="1:12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>
      <c r="A24" s="210" t="s">
        <v>1231</v>
      </c>
      <c r="B24" s="207" t="s">
        <v>1232</v>
      </c>
      <c r="C24" s="208"/>
      <c r="D24" s="286">
        <f>D20-D22</f>
        <v>1544983.8609219394</v>
      </c>
      <c r="E24" s="235">
        <f t="shared" ref="E24:J24" si="5">E20-E22</f>
        <v>1109935.671159497</v>
      </c>
      <c r="F24" s="235">
        <f t="shared" si="5"/>
        <v>54311.015110019194</v>
      </c>
      <c r="G24" s="235">
        <f t="shared" si="5"/>
        <v>202509.74507264985</v>
      </c>
      <c r="H24" s="235">
        <f t="shared" si="5"/>
        <v>160556.42901683974</v>
      </c>
      <c r="I24" s="235">
        <f t="shared" si="5"/>
        <v>17527.077729035049</v>
      </c>
      <c r="J24" s="235">
        <f t="shared" si="5"/>
        <v>143.92283389888385</v>
      </c>
      <c r="K24" s="297">
        <f>SUM(E24:J24)</f>
        <v>1544983.8609219394</v>
      </c>
      <c r="L24" s="209" t="str">
        <f>IF(ABS(K24-D24)&lt;0.01,"ok","err")</f>
        <v>ok</v>
      </c>
    </row>
    <row r="25" spans="1:12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>
      <c r="A26" s="210" t="s">
        <v>1233</v>
      </c>
      <c r="B26" s="207" t="s">
        <v>1234</v>
      </c>
      <c r="C26" s="212"/>
      <c r="D26" s="286">
        <f>'Allocation ProForma'!J792+'Allocation ProForma'!J986</f>
        <v>1030516.9039403846</v>
      </c>
      <c r="E26" s="235">
        <f t="shared" ref="E26:J26" si="6">$D$26*(E24/$K$24)</f>
        <v>740336.19401935546</v>
      </c>
      <c r="F26" s="235">
        <f t="shared" si="6"/>
        <v>36225.892423004567</v>
      </c>
      <c r="G26" s="235">
        <f t="shared" si="6"/>
        <v>135075.66052210546</v>
      </c>
      <c r="H26" s="235">
        <f t="shared" si="6"/>
        <v>107092.45470009316</v>
      </c>
      <c r="I26" s="235">
        <f t="shared" si="6"/>
        <v>11690.70456546358</v>
      </c>
      <c r="J26" s="235">
        <f t="shared" si="6"/>
        <v>95.99771036268298</v>
      </c>
      <c r="K26" s="297">
        <f>SUM(E26:J26)</f>
        <v>1030516.903940385</v>
      </c>
      <c r="L26" s="209" t="str">
        <f>IF(ABS(K26-D26)&lt;0.01,"ok","err")</f>
        <v>ok</v>
      </c>
    </row>
    <row r="27" spans="1:12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>
      <c r="A28" s="210" t="s">
        <v>1235</v>
      </c>
      <c r="B28" s="207" t="s">
        <v>997</v>
      </c>
      <c r="C28" s="208"/>
      <c r="D28" s="286">
        <f>'Allocation ProForma'!J712</f>
        <v>8238283.0985103268</v>
      </c>
      <c r="E28" s="235">
        <f>'Allocation ProForma'!J182+'Allocation ProForma'!J183+'Allocation ProForma'!J184</f>
        <v>1293633.3379958768</v>
      </c>
      <c r="F28" s="235">
        <f>'Allocation ProForma'!J185</f>
        <v>6352889.0232039504</v>
      </c>
      <c r="G28" s="235">
        <f>'Allocation ProForma'!J194</f>
        <v>243414.08953734546</v>
      </c>
      <c r="H28" s="235">
        <f>'Allocation ProForma'!J200+'Allocation ProForma'!J204+'Allocation ProForma'!J206+'Allocation ProForma'!J211</f>
        <v>222334.09407957364</v>
      </c>
      <c r="I28" s="235">
        <f>'Allocation ProForma'!J205+'Allocation ProForma'!J207+'Allocation ProForma'!J212+'Allocation ProForma'!J216+'Allocation ProForma'!J219</f>
        <v>109283.84656888143</v>
      </c>
      <c r="J28" s="235">
        <f>'Allocation ProForma'!J225+'Allocation ProForma'!J228</f>
        <v>16728.707124699598</v>
      </c>
      <c r="K28" s="297">
        <f t="shared" ref="K28:K33" si="7">SUM(E28:J28)</f>
        <v>8238283.0985103277</v>
      </c>
      <c r="L28" s="209" t="str">
        <f>IF(ABS(K28-D28)&lt;0.01,"ok","err")</f>
        <v>ok</v>
      </c>
    </row>
    <row r="29" spans="1:12">
      <c r="A29" s="210" t="s">
        <v>1236</v>
      </c>
      <c r="B29" s="207" t="s">
        <v>1094</v>
      </c>
      <c r="C29" s="208"/>
      <c r="D29" s="282">
        <f>'Allocation ProForma'!J713</f>
        <v>1052557.7182267362</v>
      </c>
      <c r="E29" s="235">
        <f>'Allocation ProForma'!J302</f>
        <v>806617.2844247499</v>
      </c>
      <c r="F29" s="235">
        <v>0</v>
      </c>
      <c r="G29" s="235">
        <f>'Allocation ProForma'!J308</f>
        <v>112356.73540381751</v>
      </c>
      <c r="H29" s="235">
        <f>'Allocation ProForma'!J314+'Allocation ProForma'!J318+'Allocation ProForma'!J320+'Allocation ProForma'!J325</f>
        <v>121012.49205289508</v>
      </c>
      <c r="I29" s="235">
        <f>'Allocation ProForma'!J319+'Allocation ProForma'!J321+'Allocation ProForma'!J326+'Allocation ProForma'!J330+'Allocation ProForma'!J333</f>
        <v>12571.206345273746</v>
      </c>
      <c r="J29" s="235">
        <v>0</v>
      </c>
      <c r="K29" s="297">
        <f t="shared" si="7"/>
        <v>1052557.7182267362</v>
      </c>
      <c r="L29" s="209" t="str">
        <f>IF(ABS(K29-D29)&lt;0.01,"ok","err")</f>
        <v>ok</v>
      </c>
    </row>
    <row r="30" spans="1:12">
      <c r="A30" s="210" t="s">
        <v>1237</v>
      </c>
      <c r="B30" s="207" t="s">
        <v>1238</v>
      </c>
      <c r="C30" s="208"/>
      <c r="D30" s="282">
        <f>'Allocation ProForma'!J714+'Allocation ProForma'!J715+'Allocation ProForma'!J718+'Allocation ProForma'!J719+'Allocation ProForma'!J720</f>
        <v>260765.07626427364</v>
      </c>
      <c r="E30" s="235">
        <f>'Allocation ProForma'!J417+'Allocation ProForma'!J474+'Allocation ProForma'!J359+'Allocation ProForma'!J531+'Allocation ProForma'!J589</f>
        <v>194981.22911491265</v>
      </c>
      <c r="F30" s="235">
        <f>'Allocation ProForma'!J356+'Allocation ProForma'!J357+'Allocation ProForma'!J358+'Allocation ProForma'!J414+'Allocation ProForma'!J415+'Allocation ProForma'!J416+'Allocation ProForma'!J471+'Allocation ProForma'!J472+'Allocation ProForma'!J473+'Allocation ProForma'!J528+'Allocation ProForma'!J529+'Allocation ProForma'!J530+'Allocation ProForma'!J586+'Allocation ProForma'!J587+'Allocation ProForma'!J588</f>
        <v>0</v>
      </c>
      <c r="G30" s="235">
        <f>'Allocation ProForma'!J365+'Allocation ProForma'!J423+'Allocation ProForma'!J480+'Allocation ProForma'!J537+'Allocation ProForma'!J595</f>
        <v>34569.836573288296</v>
      </c>
      <c r="H30" s="235">
        <f>'Allocation ProForma'!J371+'Allocation ProForma'!J375+'Allocation ProForma'!J377+'Allocation ProForma'!J382+'Allocation ProForma'!J429+'Allocation ProForma'!J433+'Allocation ProForma'!J435+'Allocation ProForma'!J440+'Allocation ProForma'!J486+'Allocation ProForma'!J490+'Allocation ProForma'!J492+'Allocation ProForma'!J497+'Allocation ProForma'!J543+'Allocation ProForma'!J547+'Allocation ProForma'!J549+'Allocation ProForma'!J554+'Allocation ProForma'!J601+'Allocation ProForma'!J605+'Allocation ProForma'!J607+'Allocation ProForma'!J612</f>
        <v>28276.543111698691</v>
      </c>
      <c r="I30" s="235">
        <f>'Allocation ProForma'!J376+'Allocation ProForma'!J378+'Allocation ProForma'!J383+'Allocation ProForma'!J387+'Allocation ProForma'!J391+'Allocation ProForma'!J434+'Allocation ProForma'!J436+'Allocation ProForma'!J441+'Allocation ProForma'!J445+'Allocation ProForma'!J448+'Allocation ProForma'!J491+'Allocation ProForma'!J493+'Allocation ProForma'!J498+'Allocation ProForma'!J502+'Allocation ProForma'!J505+'Allocation ProForma'!J548+'Allocation ProForma'!J550+'Allocation ProForma'!J555+'Allocation ProForma'!J559+'Allocation ProForma'!J562+'Allocation ProForma'!J606+'Allocation ProForma'!J608+'Allocation ProForma'!J613+'Allocation ProForma'!J617+'Allocation ProForma'!J620</f>
        <v>2937.4674643739727</v>
      </c>
      <c r="J30" s="235">
        <v>0</v>
      </c>
      <c r="K30" s="297">
        <f t="shared" si="7"/>
        <v>260765.07626427361</v>
      </c>
      <c r="L30" s="209" t="str">
        <f>IF(ABS(K30-D30)&lt;0.01,"ok","err")</f>
        <v>ok</v>
      </c>
    </row>
    <row r="31" spans="1:12">
      <c r="A31" s="210" t="s">
        <v>1239</v>
      </c>
      <c r="B31" s="207" t="s">
        <v>1270</v>
      </c>
      <c r="C31" s="208"/>
      <c r="D31" s="282">
        <f>'Allocation ProForma'!J716+'Allocation ProForma'!J717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>
      <c r="A32" s="210" t="s">
        <v>1241</v>
      </c>
      <c r="B32" s="215" t="s">
        <v>1240</v>
      </c>
      <c r="C32" s="208"/>
      <c r="D32" s="282">
        <f>'Allocation ProForma'!J723</f>
        <v>36812.928276041901</v>
      </c>
      <c r="E32" s="235">
        <f>D32</f>
        <v>36812.928276041901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36812.928276041901</v>
      </c>
      <c r="L32" s="209" t="str">
        <f>IF(ABS(K32-D32)&lt;0.01,"ok","err")</f>
        <v>ok</v>
      </c>
    </row>
    <row r="33" spans="1:12">
      <c r="A33" s="210" t="s">
        <v>1243</v>
      </c>
      <c r="B33" s="215" t="s">
        <v>1242</v>
      </c>
      <c r="C33" s="208"/>
      <c r="D33" s="282">
        <f>'Allocation ProForma'!J810</f>
        <v>920.07320915782759</v>
      </c>
      <c r="E33" s="235">
        <f>D33</f>
        <v>920.07320915782759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920.07320915782759</v>
      </c>
      <c r="L33" s="209" t="str">
        <f t="shared" ref="L33:L39" si="9">IF(ABS(K33-D33)&lt;0.01,"ok","err")</f>
        <v>ok</v>
      </c>
    </row>
    <row r="34" spans="1:12">
      <c r="A34" s="210" t="s">
        <v>1245</v>
      </c>
      <c r="B34" s="215" t="s">
        <v>1244</v>
      </c>
      <c r="C34" s="208"/>
      <c r="D34" s="282">
        <f>'Allocation ProForma'!J797+'Allocation ProForma'!J800+'Allocation ProForma'!J801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>
      <c r="A35" s="210" t="s">
        <v>1247</v>
      </c>
      <c r="B35" s="207" t="s">
        <v>1246</v>
      </c>
      <c r="C35" s="208"/>
      <c r="D35" s="282">
        <f>'Allocation ProForma'!J808+'Allocation ProForma'!J811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>
      <c r="A36" s="210" t="s">
        <v>1249</v>
      </c>
      <c r="B36" s="207" t="s">
        <v>1248</v>
      </c>
      <c r="C36" s="208"/>
      <c r="D36" s="282">
        <f>'Allocation ProForma'!J802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>
      <c r="A37" s="216" t="s">
        <v>1251</v>
      </c>
      <c r="B37" s="207" t="s">
        <v>1250</v>
      </c>
      <c r="C37" s="208"/>
      <c r="D37" s="282">
        <f>'Allocation ProForma'!J803+'Allocation ProForma'!J804+'Allocation ProForma'!J805+'Allocation ProForma'!J806+'Allocation ProForma'!J807+'Allocation ProForma'!J809+'Allocation ProForma'!J814+'Allocation ProForma'!J815+'Allocation ProForma'!J818+'Allocation ProForma'!J819+'Allocation ProForma'!J820+'Allocation ProForma'!J821+'Allocation ProForma'!J822+'Allocation ProForma'!J823+'Allocation ProForma'!J824+'Allocation ProForma'!J826+'Allocation ProForma'!J827+'Allocation ProForma'!J983+'Allocation ProForma'!J984</f>
        <v>37605.229981449018</v>
      </c>
      <c r="E37" s="235">
        <f t="shared" ref="E37:J37" si="11">(E14/($D$14)*$D$37)</f>
        <v>27016.066144315373</v>
      </c>
      <c r="F37" s="235">
        <f t="shared" si="11"/>
        <v>1321.9414554398481</v>
      </c>
      <c r="G37" s="235">
        <f t="shared" si="11"/>
        <v>4929.1295071504819</v>
      </c>
      <c r="H37" s="235">
        <f t="shared" si="11"/>
        <v>3907.9770286891771</v>
      </c>
      <c r="I37" s="235">
        <f t="shared" si="11"/>
        <v>426.61273400602715</v>
      </c>
      <c r="J37" s="235">
        <f t="shared" si="11"/>
        <v>3.5031118481197328</v>
      </c>
      <c r="K37" s="297">
        <f t="shared" si="10"/>
        <v>37605.229981449025</v>
      </c>
      <c r="L37" s="209" t="str">
        <f t="shared" si="9"/>
        <v>ok</v>
      </c>
    </row>
    <row r="38" spans="1:12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>
      <c r="A39" s="210" t="s">
        <v>1253</v>
      </c>
      <c r="B39" s="207" t="s">
        <v>1252</v>
      </c>
      <c r="C39" s="208"/>
      <c r="D39" s="286">
        <f>'Allocation ProForma'!J828+'Allocation ProForma'!J983+'Allocation ProForma'!J984</f>
        <v>38525.30319060685</v>
      </c>
      <c r="E39" s="235">
        <f>SUM(E33:E37)</f>
        <v>27936.139353473201</v>
      </c>
      <c r="F39" s="235">
        <f>SUM(F34:F37)</f>
        <v>1321.9414554398481</v>
      </c>
      <c r="G39" s="235">
        <f>SUM(G33:G37)</f>
        <v>4929.1295071504819</v>
      </c>
      <c r="H39" s="235">
        <f>SUM(H33:H37)</f>
        <v>3907.9770286891771</v>
      </c>
      <c r="I39" s="235">
        <f>SUM(I33:I37)</f>
        <v>426.61273400602715</v>
      </c>
      <c r="J39" s="235">
        <f>SUM(J33:J37)</f>
        <v>3.5031118481197328</v>
      </c>
      <c r="K39" s="297">
        <f t="shared" si="10"/>
        <v>38525.303190606857</v>
      </c>
      <c r="L39" s="209" t="str">
        <f t="shared" si="9"/>
        <v>ok</v>
      </c>
    </row>
    <row r="40" spans="1:12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>
      <c r="A41" s="210" t="s">
        <v>1255</v>
      </c>
      <c r="B41" s="207" t="s">
        <v>1254</v>
      </c>
      <c r="C41" s="217">
        <f>'Allocation ProForma'!J975</f>
        <v>12699681.770974159</v>
      </c>
      <c r="D41" s="286">
        <f t="shared" ref="D41:I41" si="12">SUM(D28:D32)+D22+D26+D39+D24</f>
        <v>12699681.770974159</v>
      </c>
      <c r="E41" s="235">
        <f t="shared" si="12"/>
        <v>4567473.9605077039</v>
      </c>
      <c r="F41" s="235">
        <f t="shared" si="12"/>
        <v>6462227.3038391005</v>
      </c>
      <c r="G41" s="235">
        <f t="shared" si="12"/>
        <v>798030.83805142506</v>
      </c>
      <c r="H41" s="235">
        <f t="shared" si="12"/>
        <v>694853.3958495541</v>
      </c>
      <c r="I41" s="235">
        <f t="shared" si="12"/>
        <v>160077.8218881631</v>
      </c>
      <c r="J41" s="235">
        <f>SUM(J28:J32)+J22+J26+J39+J24</f>
        <v>17018.450838212684</v>
      </c>
      <c r="K41" s="297">
        <f>SUM(E41:J41)</f>
        <v>12699681.770974159</v>
      </c>
      <c r="L41" s="209" t="str">
        <f>IF(ABS(K41-D41)&lt;0.01,"ok","err")</f>
        <v>ok</v>
      </c>
    </row>
    <row r="42" spans="1:12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>
      <c r="A43" s="210" t="s">
        <v>1256</v>
      </c>
      <c r="B43" s="207" t="s">
        <v>1257</v>
      </c>
      <c r="C43" s="208"/>
      <c r="D43" s="286">
        <f>-('Allocation ProForma'!J700+'Allocation ProForma'!J701+'Allocation ProForma'!J702)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>
      <c r="A44" s="210" t="s">
        <v>1258</v>
      </c>
      <c r="B44" s="207" t="s">
        <v>1259</v>
      </c>
      <c r="C44" s="208"/>
      <c r="D44" s="282">
        <f>-('Allocation ProForma'!J698+'Allocation ProForma'!J699+'Allocation ProForma'!J703+'Allocation ProForma'!J704+'Allocation ProForma'!J705+'Allocation ProForma'!J706)</f>
        <v>-880927.51427395316</v>
      </c>
      <c r="E44" s="235">
        <f>-('Allocation ProForma'!J698+'Allocation ProForma'!J699)-(E14/($D$14)*('Allocation ProForma'!J703+'Allocation ProForma'!J704+'Allocation ProForma'!J705+'Allocation ProForma'!J706))</f>
        <v>-853205.46054131922</v>
      </c>
      <c r="F44" s="235">
        <f>(F14/($D$14)*-('Allocation ProForma'!J703+'Allocation ProForma'!J704+'Allocation ProForma'!J705+'Allocation ProForma'!J706))</f>
        <v>-3460.7956419172633</v>
      </c>
      <c r="G44" s="235">
        <f>(G14/($D$14)*-('Allocation ProForma'!J703+'Allocation ProForma'!J704+'Allocation ProForma'!J705+'Allocation ProForma'!J706))</f>
        <v>-12904.285470884375</v>
      </c>
      <c r="H44" s="235">
        <f>(H14/($D$14)*-('Allocation ProForma'!J703+'Allocation ProForma'!J704+'Allocation ProForma'!J705+'Allocation ProForma'!J706))</f>
        <v>-10230.944656395708</v>
      </c>
      <c r="I44" s="235">
        <f>(I14/($D$14)*-('Allocation ProForma'!J703+'Allocation ProForma'!J704+'Allocation ProForma'!J705+'Allocation ProForma'!J706))</f>
        <v>-1116.856941401554</v>
      </c>
      <c r="J44" s="235">
        <f>(J14/($D$14)*-('Allocation ProForma'!J703+'Allocation ProForma'!J704+'Allocation ProForma'!J705+'Allocation ProForma'!J706))</f>
        <v>-9.1710220352289689</v>
      </c>
      <c r="K44" s="297">
        <f>SUM(E44:J44)</f>
        <v>-880927.51427395339</v>
      </c>
      <c r="L44" s="209" t="str">
        <f>IF(ABS(K44-D44)&lt;0.01,"ok","err")</f>
        <v>ok</v>
      </c>
    </row>
    <row r="45" spans="1:12">
      <c r="A45" s="210" t="s">
        <v>1260</v>
      </c>
      <c r="B45" s="207" t="s">
        <v>1261</v>
      </c>
      <c r="C45" s="208"/>
      <c r="D45" s="282">
        <f t="shared" ref="D45:J45" si="13">SUM(D43:D44)</f>
        <v>-880927.51427395316</v>
      </c>
      <c r="E45" s="235">
        <f t="shared" si="13"/>
        <v>-853205.46054131922</v>
      </c>
      <c r="F45" s="235">
        <f t="shared" si="13"/>
        <v>-3460.7956419172633</v>
      </c>
      <c r="G45" s="235">
        <f t="shared" si="13"/>
        <v>-12904.285470884375</v>
      </c>
      <c r="H45" s="235">
        <f t="shared" si="13"/>
        <v>-10230.944656395708</v>
      </c>
      <c r="I45" s="235">
        <f t="shared" si="13"/>
        <v>-1116.856941401554</v>
      </c>
      <c r="J45" s="235">
        <f t="shared" si="13"/>
        <v>-9.1710220352289689</v>
      </c>
      <c r="K45" s="297">
        <f>SUM(E45:J45)</f>
        <v>-880927.51427395339</v>
      </c>
      <c r="L45" s="209" t="str">
        <f>IF(ABS(K45-D45)&lt;0.01,"ok","err")</f>
        <v>ok</v>
      </c>
    </row>
    <row r="46" spans="1:12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>
      <c r="A47" s="210" t="s">
        <v>1262</v>
      </c>
      <c r="B47" s="207" t="s">
        <v>1263</v>
      </c>
      <c r="C47" s="218">
        <f>'Allocation ProForma'!J975-SUM('Allocation ProForma'!J698:J706)</f>
        <v>11818754.256700207</v>
      </c>
      <c r="D47" s="286">
        <f t="shared" ref="D47:I47" si="14">D41+D45</f>
        <v>11818754.256700207</v>
      </c>
      <c r="E47" s="235">
        <f t="shared" si="14"/>
        <v>3714268.4999663848</v>
      </c>
      <c r="F47" s="235">
        <f t="shared" si="14"/>
        <v>6458766.5081971837</v>
      </c>
      <c r="G47" s="235">
        <f t="shared" si="14"/>
        <v>785126.55258054065</v>
      </c>
      <c r="H47" s="235">
        <f t="shared" si="14"/>
        <v>684622.4511931584</v>
      </c>
      <c r="I47" s="235">
        <f t="shared" si="14"/>
        <v>158960.96494676155</v>
      </c>
      <c r="J47" s="235">
        <f>J41+J45</f>
        <v>17009.279816177455</v>
      </c>
      <c r="K47" s="297">
        <f>SUM(E47:J47)</f>
        <v>11818754.256700205</v>
      </c>
      <c r="L47" s="209" t="str">
        <f>IF(ABS(K47-D47)&lt;0.01,"ok","err")</f>
        <v>ok</v>
      </c>
    </row>
    <row r="48" spans="1:12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>
      <c r="A49" s="210" t="s">
        <v>1264</v>
      </c>
      <c r="B49" s="207" t="s">
        <v>1265</v>
      </c>
      <c r="C49" s="208"/>
      <c r="D49" s="290"/>
      <c r="E49" s="344">
        <f>'[9]Sch M-2.3 pgs 3-19'!$D$216+'[9]Sch M-2.3 pgs 3-19'!$D$217</f>
        <v>400332.38770662411</v>
      </c>
      <c r="F49" s="291">
        <f>'Allocation ProForma'!J1013</f>
        <v>162948372</v>
      </c>
      <c r="G49" s="291">
        <f>E49</f>
        <v>400332.38770662411</v>
      </c>
      <c r="H49" s="291">
        <f>G49</f>
        <v>400332.38770662411</v>
      </c>
      <c r="I49" s="291">
        <f>'Allocation ProForma'!$J$1029*12</f>
        <v>876</v>
      </c>
      <c r="J49" s="291">
        <f>'Allocation ProForma'!$J$1029*12</f>
        <v>876</v>
      </c>
      <c r="K49" s="277"/>
      <c r="L49" s="213"/>
    </row>
    <row r="50" spans="1:12" ht="15.75" thickBot="1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5.75" thickBot="1">
      <c r="A51" s="219" t="s">
        <v>1266</v>
      </c>
      <c r="B51" s="220" t="s">
        <v>1267</v>
      </c>
      <c r="C51" s="221"/>
      <c r="D51" s="292"/>
      <c r="E51" s="293">
        <f t="shared" ref="E51:J51" si="15">E47/E49</f>
        <v>9.2779615490124048</v>
      </c>
      <c r="F51" s="293">
        <f t="shared" si="15"/>
        <v>3.9636888843523913E-2</v>
      </c>
      <c r="G51" s="293">
        <f t="shared" si="15"/>
        <v>1.9611866955813366</v>
      </c>
      <c r="H51" s="293">
        <f t="shared" si="15"/>
        <v>1.710135058307775</v>
      </c>
      <c r="I51" s="294">
        <f t="shared" si="15"/>
        <v>181.46228875201089</v>
      </c>
      <c r="J51" s="294">
        <f t="shared" si="15"/>
        <v>19.416986091526777</v>
      </c>
      <c r="K51" s="275">
        <f>I51+J51</f>
        <v>200.87927484353767</v>
      </c>
      <c r="L51" s="222"/>
    </row>
    <row r="53" spans="1:12">
      <c r="D53" s="269"/>
      <c r="E53" s="345"/>
      <c r="J53" s="223" t="s">
        <v>1268</v>
      </c>
      <c r="K53" s="224">
        <f>I51+J51</f>
        <v>200.87927484353767</v>
      </c>
    </row>
    <row r="54" spans="1:12">
      <c r="I54" s="20"/>
      <c r="J54" s="223" t="s">
        <v>1269</v>
      </c>
      <c r="K54" s="9">
        <f>F51</f>
        <v>3.9636888843523913E-2</v>
      </c>
    </row>
    <row r="55" spans="1:12">
      <c r="J55" t="s">
        <v>1351</v>
      </c>
      <c r="K55" s="224">
        <f>E51+G51+H51</f>
        <v>12.949283302901517</v>
      </c>
    </row>
    <row r="56" spans="1:12">
      <c r="I56" s="8"/>
      <c r="J56" s="238"/>
      <c r="K56" s="340"/>
    </row>
    <row r="57" spans="1:12">
      <c r="J57" s="238"/>
      <c r="K57" s="341"/>
    </row>
    <row r="58" spans="1:12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zoomScale="80" zoomScaleNormal="80" workbookViewId="0">
      <selection sqref="A1:K1"/>
    </sheetView>
  </sheetViews>
  <sheetFormatPr defaultRowHeight="15"/>
  <cols>
    <col min="1" max="1" width="4.5703125" customWidth="1"/>
    <col min="2" max="2" width="41.140625" bestFit="1" customWidth="1"/>
    <col min="3" max="3" width="30.7109375" hidden="1" customWidth="1"/>
    <col min="4" max="4" width="28.28515625" customWidth="1"/>
    <col min="5" max="5" width="22.5703125" bestFit="1" customWidth="1"/>
    <col min="6" max="6" width="20.5703125" customWidth="1"/>
    <col min="7" max="8" width="22.5703125" bestFit="1" customWidth="1"/>
    <col min="9" max="9" width="24.7109375" bestFit="1" customWidth="1"/>
    <col min="10" max="10" width="37" bestFit="1" customWidth="1"/>
    <col min="11" max="11" width="21.42578125" customWidth="1"/>
    <col min="12" max="12" width="17.85546875" customWidth="1"/>
  </cols>
  <sheetData>
    <row r="1" spans="1:14" ht="15.75">
      <c r="A1" s="355" t="s">
        <v>623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233"/>
      <c r="M1" s="233"/>
      <c r="N1" s="233"/>
    </row>
    <row r="2" spans="1:14" ht="15.7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87"/>
      <c r="M2" s="187"/>
      <c r="N2" s="187"/>
    </row>
    <row r="3" spans="1:14" ht="15.75">
      <c r="A3" s="355" t="s">
        <v>1214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233"/>
      <c r="M3" s="233"/>
      <c r="N3" s="233"/>
    </row>
    <row r="4" spans="1:14" ht="15.75">
      <c r="A4" s="355" t="s">
        <v>1372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233"/>
      <c r="M4" s="233"/>
      <c r="N4" s="233"/>
    </row>
    <row r="5" spans="1:14" ht="15.75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1"/>
      <c r="M5" s="21"/>
      <c r="N5" s="21"/>
    </row>
    <row r="6" spans="1:14" ht="15.75">
      <c r="A6" s="355" t="s">
        <v>1386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233"/>
      <c r="M6" s="233"/>
      <c r="N6" s="233"/>
    </row>
    <row r="8" spans="1:14" ht="15.75" thickBot="1"/>
    <row r="9" spans="1:14" ht="15.75" thickBot="1">
      <c r="A9" s="189"/>
      <c r="B9" s="190"/>
      <c r="C9" s="191"/>
      <c r="D9" s="189"/>
      <c r="E9" s="353" t="s">
        <v>730</v>
      </c>
      <c r="F9" s="354"/>
      <c r="G9" s="192" t="s">
        <v>1153</v>
      </c>
      <c r="H9" s="353" t="s">
        <v>960</v>
      </c>
      <c r="I9" s="354"/>
      <c r="J9" s="274" t="s">
        <v>1216</v>
      </c>
      <c r="K9" s="191"/>
      <c r="L9" s="276"/>
    </row>
    <row r="10" spans="1:14">
      <c r="A10" s="194"/>
      <c r="B10" s="195"/>
      <c r="C10" s="196"/>
      <c r="D10" s="196"/>
      <c r="E10" s="191"/>
      <c r="F10" s="191"/>
      <c r="G10" s="191"/>
      <c r="H10" s="191"/>
      <c r="I10" s="191"/>
      <c r="J10" s="189"/>
      <c r="K10" s="196"/>
      <c r="L10" s="277"/>
    </row>
    <row r="11" spans="1:14">
      <c r="A11" s="194"/>
      <c r="B11" s="195"/>
      <c r="C11" s="196"/>
      <c r="D11" s="196"/>
      <c r="E11" s="196"/>
      <c r="F11" s="196"/>
      <c r="G11" s="196"/>
      <c r="H11" s="196"/>
      <c r="I11" s="196"/>
      <c r="J11" s="194"/>
      <c r="K11" s="196"/>
      <c r="L11" s="277"/>
    </row>
    <row r="12" spans="1:14" ht="15.75" thickBot="1">
      <c r="A12" s="198"/>
      <c r="B12" s="278" t="s">
        <v>947</v>
      </c>
      <c r="C12" s="279" t="s">
        <v>1217</v>
      </c>
      <c r="D12" s="279" t="s">
        <v>1282</v>
      </c>
      <c r="E12" s="199" t="s">
        <v>1218</v>
      </c>
      <c r="F12" s="199" t="s">
        <v>1219</v>
      </c>
      <c r="G12" s="199" t="s">
        <v>1218</v>
      </c>
      <c r="H12" s="199" t="s">
        <v>1218</v>
      </c>
      <c r="I12" s="199" t="s">
        <v>1220</v>
      </c>
      <c r="J12" s="298" t="s">
        <v>1220</v>
      </c>
      <c r="K12" s="200" t="s">
        <v>944</v>
      </c>
      <c r="L12" s="200" t="s">
        <v>1221</v>
      </c>
    </row>
    <row r="13" spans="1:14">
      <c r="A13" s="201"/>
      <c r="B13" s="202"/>
      <c r="C13" s="203"/>
      <c r="D13" s="204"/>
      <c r="E13" s="205"/>
      <c r="F13" s="205"/>
      <c r="G13" s="205"/>
      <c r="H13" s="205"/>
      <c r="I13" s="205"/>
      <c r="J13" s="205"/>
      <c r="K13" s="193"/>
      <c r="L13" s="197"/>
    </row>
    <row r="14" spans="1:14">
      <c r="A14" s="206" t="s">
        <v>1222</v>
      </c>
      <c r="B14" s="207" t="s">
        <v>987</v>
      </c>
      <c r="C14" s="208"/>
      <c r="D14" s="280">
        <f>'Allocation ProForma'!O176</f>
        <v>132606108.94803558</v>
      </c>
      <c r="E14" s="281">
        <f>'Allocation ProForma'!O125+'Allocation ProForma'!O126+'Allocation ProForma'!O127</f>
        <v>94044017.769365817</v>
      </c>
      <c r="F14" s="281">
        <f>'Allocation ProForma'!O128</f>
        <v>4750991.0704411957</v>
      </c>
      <c r="G14" s="281">
        <f>'Allocation ProForma'!O137</f>
        <v>17158498.964347001</v>
      </c>
      <c r="H14" s="281">
        <f>'Allocation ProForma'!O147+'Allocation ProForma'!O149+'Allocation ProForma'!O154+'Allocation ProForma'!O143</f>
        <v>16219662.620214682</v>
      </c>
      <c r="I14" s="281">
        <f>'Allocation ProForma'!O148+'Allocation ProForma'!O150+'Allocation ProForma'!O155+'Allocation ProForma'!O159+'Allocation ProForma'!O162+'Allocation ProForma'!O165</f>
        <v>391810.06964094163</v>
      </c>
      <c r="J14" s="281">
        <f>'Allocation ProForma'!O168+'Allocation ProForma'!O171</f>
        <v>41128.454025950385</v>
      </c>
      <c r="K14" s="297">
        <f>SUM(E14:J14)</f>
        <v>132606108.9480356</v>
      </c>
      <c r="L14" s="209" t="str">
        <f>IF(ABS(K14-D14)&lt;0.01,"ok","err")</f>
        <v>ok</v>
      </c>
    </row>
    <row r="15" spans="1:14">
      <c r="A15" s="210" t="s">
        <v>1223</v>
      </c>
      <c r="B15" s="215" t="s">
        <v>1224</v>
      </c>
      <c r="C15" s="208"/>
      <c r="D15" s="282">
        <f>'Allocation ProForma'!O840+'Allocation ProForma'!O841+'Allocation ProForma'!O842</f>
        <v>0</v>
      </c>
      <c r="E15" s="237">
        <f t="shared" ref="E15:J15" si="0">(E14/$D$14)*$D$15</f>
        <v>0</v>
      </c>
      <c r="F15" s="237">
        <f t="shared" si="0"/>
        <v>0</v>
      </c>
      <c r="G15" s="237">
        <f t="shared" si="0"/>
        <v>0</v>
      </c>
      <c r="H15" s="237">
        <f t="shared" si="0"/>
        <v>0</v>
      </c>
      <c r="I15" s="237">
        <f t="shared" si="0"/>
        <v>0</v>
      </c>
      <c r="J15" s="237">
        <f t="shared" si="0"/>
        <v>0</v>
      </c>
      <c r="K15" s="297">
        <f>SUM(E15:J15)</f>
        <v>0</v>
      </c>
      <c r="L15" s="209" t="str">
        <f>IF(ABS(K15-D15)&lt;0.01,"ok","err")</f>
        <v>ok</v>
      </c>
    </row>
    <row r="16" spans="1:14">
      <c r="A16" s="210" t="s">
        <v>1225</v>
      </c>
      <c r="B16" s="236" t="s">
        <v>1226</v>
      </c>
      <c r="C16" s="208"/>
      <c r="D16" s="234">
        <f>D14+D15</f>
        <v>132606108.94803558</v>
      </c>
      <c r="E16" s="235">
        <f t="shared" ref="E16:K16" si="1">E14+E15</f>
        <v>94044017.769365817</v>
      </c>
      <c r="F16" s="235">
        <f t="shared" si="1"/>
        <v>4750991.0704411957</v>
      </c>
      <c r="G16" s="235">
        <f t="shared" si="1"/>
        <v>17158498.964347001</v>
      </c>
      <c r="H16" s="235">
        <f t="shared" si="1"/>
        <v>16219662.620214682</v>
      </c>
      <c r="I16" s="235">
        <f t="shared" si="1"/>
        <v>391810.06964094163</v>
      </c>
      <c r="J16" s="235">
        <f t="shared" si="1"/>
        <v>41128.454025950385</v>
      </c>
      <c r="K16" s="297">
        <f t="shared" si="1"/>
        <v>132606108.9480356</v>
      </c>
      <c r="L16" s="209" t="str">
        <f>IF(ABS(K16-D16)&lt;0.01,"ok","err")</f>
        <v>ok</v>
      </c>
    </row>
    <row r="17" spans="1:12">
      <c r="A17" s="210"/>
      <c r="B17" s="211"/>
      <c r="C17" s="212"/>
      <c r="D17" s="283"/>
      <c r="E17" s="238"/>
      <c r="F17" s="238"/>
      <c r="G17" s="238"/>
      <c r="H17" s="238"/>
      <c r="I17" s="238"/>
      <c r="J17" s="238"/>
      <c r="K17" s="296"/>
      <c r="L17" s="213"/>
    </row>
    <row r="18" spans="1:12">
      <c r="A18" s="210" t="s">
        <v>1227</v>
      </c>
      <c r="B18" s="207" t="s">
        <v>1143</v>
      </c>
      <c r="C18" s="208"/>
      <c r="D18" s="284">
        <f>'Allocation ProForma'!O995</f>
        <v>9.6486259219757231E-2</v>
      </c>
      <c r="E18" s="285">
        <f t="shared" ref="E18:J18" si="2">D18</f>
        <v>9.6486259219757231E-2</v>
      </c>
      <c r="F18" s="285">
        <f t="shared" si="2"/>
        <v>9.6486259219757231E-2</v>
      </c>
      <c r="G18" s="285">
        <f t="shared" si="2"/>
        <v>9.6486259219757231E-2</v>
      </c>
      <c r="H18" s="285">
        <f t="shared" si="2"/>
        <v>9.6486259219757231E-2</v>
      </c>
      <c r="I18" s="285">
        <f t="shared" si="2"/>
        <v>9.6486259219757231E-2</v>
      </c>
      <c r="J18" s="285">
        <f t="shared" si="2"/>
        <v>9.6486259219757231E-2</v>
      </c>
      <c r="K18" s="296"/>
      <c r="L18" s="209"/>
    </row>
    <row r="19" spans="1:12">
      <c r="A19" s="214"/>
      <c r="B19" s="207"/>
      <c r="C19" s="212"/>
      <c r="D19" s="283"/>
      <c r="E19" s="238"/>
      <c r="F19" s="238"/>
      <c r="G19" s="238"/>
      <c r="H19" s="238"/>
      <c r="I19" s="238"/>
      <c r="J19" s="238"/>
      <c r="K19" s="296"/>
      <c r="L19" s="213"/>
    </row>
    <row r="20" spans="1:12">
      <c r="A20" s="210" t="s">
        <v>1228</v>
      </c>
      <c r="B20" s="207" t="s">
        <v>1229</v>
      </c>
      <c r="C20" s="208"/>
      <c r="D20" s="286">
        <f>D18*D16</f>
        <v>12794667.402083531</v>
      </c>
      <c r="E20" s="235">
        <f t="shared" ref="E20:J20" si="3">E18*E16</f>
        <v>9073955.4765624851</v>
      </c>
      <c r="F20" s="235">
        <f t="shared" si="3"/>
        <v>458405.35597334109</v>
      </c>
      <c r="G20" s="235">
        <f t="shared" si="3"/>
        <v>1655559.3788959207</v>
      </c>
      <c r="H20" s="235">
        <f t="shared" si="3"/>
        <v>1564974.5720310407</v>
      </c>
      <c r="I20" s="235">
        <f t="shared" si="3"/>
        <v>37804.287944287025</v>
      </c>
      <c r="J20" s="235">
        <f t="shared" si="3"/>
        <v>3968.3306764557169</v>
      </c>
      <c r="K20" s="297">
        <f>SUM(E20:J20)</f>
        <v>12794667.402083527</v>
      </c>
      <c r="L20" s="209" t="str">
        <f>IF(ABS(K20-D20)&lt;0.01,"ok","err")</f>
        <v>ok</v>
      </c>
    </row>
    <row r="21" spans="1:12">
      <c r="A21" s="214"/>
      <c r="B21" s="207"/>
      <c r="C21" s="212"/>
      <c r="D21" s="283"/>
      <c r="E21" s="238"/>
      <c r="F21" s="238"/>
      <c r="G21" s="238"/>
      <c r="H21" s="238"/>
      <c r="I21" s="238"/>
      <c r="J21" s="238"/>
      <c r="K21" s="297"/>
      <c r="L21" s="213"/>
    </row>
    <row r="22" spans="1:12">
      <c r="A22" s="210" t="s">
        <v>1230</v>
      </c>
      <c r="B22" s="207" t="s">
        <v>817</v>
      </c>
      <c r="C22" s="208"/>
      <c r="D22" s="286">
        <f>'Allocation ProForma'!O742</f>
        <v>3182117.3374702912</v>
      </c>
      <c r="E22" s="235">
        <f t="shared" ref="E22:J22" si="4">(E14/$D$14)*$D$22</f>
        <v>2256751.983775754</v>
      </c>
      <c r="F22" s="235">
        <f t="shared" si="4"/>
        <v>114008.40561079918</v>
      </c>
      <c r="G22" s="235">
        <f t="shared" si="4"/>
        <v>411748.42903211113</v>
      </c>
      <c r="H22" s="235">
        <f t="shared" si="4"/>
        <v>389219.39600783784</v>
      </c>
      <c r="I22" s="235">
        <f t="shared" si="4"/>
        <v>9402.1732896820085</v>
      </c>
      <c r="J22" s="235">
        <f t="shared" si="4"/>
        <v>986.94975410682468</v>
      </c>
      <c r="K22" s="297">
        <f>SUM(E22:J22)</f>
        <v>3182117.3374702907</v>
      </c>
      <c r="L22" s="209" t="str">
        <f>IF(ABS(K22-D22)&lt;0.01,"ok","err")</f>
        <v>ok</v>
      </c>
    </row>
    <row r="23" spans="1:12">
      <c r="A23" s="214"/>
      <c r="B23" s="207"/>
      <c r="C23" s="212"/>
      <c r="D23" s="283"/>
      <c r="E23" s="238"/>
      <c r="F23" s="238"/>
      <c r="G23" s="238"/>
      <c r="H23" s="238"/>
      <c r="I23" s="238"/>
      <c r="J23" s="238"/>
      <c r="K23" s="297"/>
      <c r="L23" s="213"/>
    </row>
    <row r="24" spans="1:12">
      <c r="A24" s="210" t="s">
        <v>1231</v>
      </c>
      <c r="B24" s="207" t="s">
        <v>1232</v>
      </c>
      <c r="C24" s="208"/>
      <c r="D24" s="286">
        <f>D20-D22</f>
        <v>9612550.0646132398</v>
      </c>
      <c r="E24" s="235">
        <f t="shared" ref="E24:J24" si="5">E20-E22</f>
        <v>6817203.4927867316</v>
      </c>
      <c r="F24" s="235">
        <f t="shared" si="5"/>
        <v>344396.95036254195</v>
      </c>
      <c r="G24" s="235">
        <f t="shared" si="5"/>
        <v>1243810.9498638096</v>
      </c>
      <c r="H24" s="235">
        <f t="shared" si="5"/>
        <v>1175755.1760232029</v>
      </c>
      <c r="I24" s="235">
        <f t="shared" si="5"/>
        <v>28402.114654605015</v>
      </c>
      <c r="J24" s="235">
        <f t="shared" si="5"/>
        <v>2981.3809223488925</v>
      </c>
      <c r="K24" s="297">
        <f>SUM(E24:J24)</f>
        <v>9612550.0646132398</v>
      </c>
      <c r="L24" s="209" t="str">
        <f>IF(ABS(K24-D24)&lt;0.01,"ok","err")</f>
        <v>ok</v>
      </c>
    </row>
    <row r="25" spans="1:12">
      <c r="A25" s="214"/>
      <c r="B25" s="207"/>
      <c r="C25" s="212"/>
      <c r="D25" s="283"/>
      <c r="E25" s="238"/>
      <c r="F25" s="238"/>
      <c r="G25" s="238"/>
      <c r="H25" s="238"/>
      <c r="I25" s="238"/>
      <c r="J25" s="238"/>
      <c r="K25" s="297"/>
      <c r="L25" s="213"/>
    </row>
    <row r="26" spans="1:12">
      <c r="A26" s="210" t="s">
        <v>1233</v>
      </c>
      <c r="B26" s="207" t="s">
        <v>1234</v>
      </c>
      <c r="C26" s="212"/>
      <c r="D26" s="286">
        <f>'Allocation ProForma'!O792+'Allocation ProForma'!O986</f>
        <v>6403242.2003327496</v>
      </c>
      <c r="E26" s="235">
        <f t="shared" ref="E26:J26" si="6">$D$26*(E24/$K$24)</f>
        <v>4541168.0355210882</v>
      </c>
      <c r="F26" s="235">
        <f t="shared" si="6"/>
        <v>229414.36678135631</v>
      </c>
      <c r="G26" s="235">
        <f t="shared" si="6"/>
        <v>828544.21666144591</v>
      </c>
      <c r="H26" s="235">
        <f t="shared" si="6"/>
        <v>783209.98171824322</v>
      </c>
      <c r="I26" s="235">
        <f t="shared" si="6"/>
        <v>18919.601761509621</v>
      </c>
      <c r="J26" s="235">
        <f t="shared" si="6"/>
        <v>1985.997889106392</v>
      </c>
      <c r="K26" s="297">
        <f>SUM(E26:J26)</f>
        <v>6403242.2003327496</v>
      </c>
      <c r="L26" s="209" t="str">
        <f>IF(ABS(K26-D26)&lt;0.01,"ok","err")</f>
        <v>ok</v>
      </c>
    </row>
    <row r="27" spans="1:12">
      <c r="A27" s="214"/>
      <c r="B27" s="207"/>
      <c r="C27" s="212"/>
      <c r="D27" s="283"/>
      <c r="E27" s="238"/>
      <c r="F27" s="238"/>
      <c r="G27" s="238"/>
      <c r="H27" s="238"/>
      <c r="I27" s="238"/>
      <c r="J27" s="238"/>
      <c r="K27" s="297"/>
      <c r="L27" s="213"/>
    </row>
    <row r="28" spans="1:12">
      <c r="A28" s="210" t="s">
        <v>1235</v>
      </c>
      <c r="B28" s="207" t="s">
        <v>997</v>
      </c>
      <c r="C28" s="208"/>
      <c r="D28" s="286">
        <f>'Allocation ProForma'!O712</f>
        <v>53068151.720623754</v>
      </c>
      <c r="E28" s="235">
        <f>'Allocation ProForma'!O182+'Allocation ProForma'!O183+'Allocation ProForma'!O184</f>
        <v>8173893.8163344748</v>
      </c>
      <c r="F28" s="235">
        <f>'Allocation ProForma'!O185</f>
        <v>41443076.689199574</v>
      </c>
      <c r="G28" s="235">
        <f>'Allocation ProForma'!O194</f>
        <v>1538025.3916155149</v>
      </c>
      <c r="H28" s="235">
        <f>'Allocation ProForma'!O200+'Allocation ProForma'!O204+'Allocation ProForma'!O206+'Allocation ProForma'!O211</f>
        <v>1444994.118385708</v>
      </c>
      <c r="I28" s="235">
        <f>'Allocation ProForma'!O205+'Allocation ProForma'!O207+'Allocation ProForma'!O212+'Allocation ProForma'!O216+'Allocation ProForma'!O219</f>
        <v>102459.94545605418</v>
      </c>
      <c r="J28" s="235">
        <f>'Allocation ProForma'!O225+'Allocation ProForma'!O228</f>
        <v>365701.75963241706</v>
      </c>
      <c r="K28" s="297">
        <f t="shared" ref="K28:K33" si="7">SUM(E28:J28)</f>
        <v>53068151.720623754</v>
      </c>
      <c r="L28" s="209" t="str">
        <f>IF(ABS(K28-D28)&lt;0.01,"ok","err")</f>
        <v>ok</v>
      </c>
    </row>
    <row r="29" spans="1:12">
      <c r="A29" s="210" t="s">
        <v>1236</v>
      </c>
      <c r="B29" s="207" t="s">
        <v>1094</v>
      </c>
      <c r="C29" s="208"/>
      <c r="D29" s="282">
        <f>'Allocation ProForma'!O713</f>
        <v>6741088.1930493889</v>
      </c>
      <c r="E29" s="235">
        <f>'Allocation ProForma'!O302</f>
        <v>5096655.9377035666</v>
      </c>
      <c r="F29" s="235">
        <v>0</v>
      </c>
      <c r="G29" s="235">
        <f>'Allocation ProForma'!O308</f>
        <v>709932.24878046545</v>
      </c>
      <c r="H29" s="235">
        <f>'Allocation ProForma'!O314+'Allocation ProForma'!O318+'Allocation ProForma'!O320+'Allocation ProForma'!O325</f>
        <v>912945.75358038722</v>
      </c>
      <c r="I29" s="235">
        <f>'Allocation ProForma'!O319+'Allocation ProForma'!O321+'Allocation ProForma'!O326+'Allocation ProForma'!O330+'Allocation ProForma'!O333</f>
        <v>21554.252984968996</v>
      </c>
      <c r="J29" s="235">
        <v>0</v>
      </c>
      <c r="K29" s="297">
        <f t="shared" si="7"/>
        <v>6741088.193049388</v>
      </c>
      <c r="L29" s="209" t="str">
        <f>IF(ABS(K29-D29)&lt;0.01,"ok","err")</f>
        <v>ok</v>
      </c>
    </row>
    <row r="30" spans="1:12">
      <c r="A30" s="210" t="s">
        <v>1237</v>
      </c>
      <c r="B30" s="207" t="s">
        <v>1238</v>
      </c>
      <c r="C30" s="208"/>
      <c r="D30" s="282">
        <f>'Allocation ProForma'!O714+'Allocation ProForma'!O715+'Allocation ProForma'!O718+'Allocation ProForma'!O719+'Allocation ProForma'!O720</f>
        <v>1668792.2815461014</v>
      </c>
      <c r="E30" s="235">
        <f>'Allocation ProForma'!O417+'Allocation ProForma'!O474+'Allocation ProForma'!O359+'Allocation ProForma'!O531+'Allocation ProForma'!O589</f>
        <v>1231999.6834905006</v>
      </c>
      <c r="F30" s="235">
        <f>'Allocation ProForma'!O356+'Allocation ProForma'!O357+'Allocation ProForma'!O358+'Allocation ProForma'!O414+'Allocation ProForma'!O415+'Allocation ProForma'!O416+'Allocation ProForma'!O471+'Allocation ProForma'!O472+'Allocation ProForma'!O473+'Allocation ProForma'!O528+'Allocation ProForma'!O529+'Allocation ProForma'!O530+'Allocation ProForma'!O586+'Allocation ProForma'!O587+'Allocation ProForma'!O588</f>
        <v>0</v>
      </c>
      <c r="G30" s="235">
        <f>'Allocation ProForma'!O365+'Allocation ProForma'!O423+'Allocation ProForma'!O480+'Allocation ProForma'!O537+'Allocation ProForma'!O595</f>
        <v>218431.42496301007</v>
      </c>
      <c r="H30" s="235">
        <f>'Allocation ProForma'!O371+'Allocation ProForma'!O375+'Allocation ProForma'!O377+'Allocation ProForma'!O382+'Allocation ProForma'!O429+'Allocation ProForma'!O433+'Allocation ProForma'!O435+'Allocation ProForma'!O440+'Allocation ProForma'!O486+'Allocation ProForma'!O490+'Allocation ProForma'!O492+'Allocation ProForma'!O497+'Allocation ProForma'!O543+'Allocation ProForma'!O547+'Allocation ProForma'!O549+'Allocation ProForma'!O554+'Allocation ProForma'!O601+'Allocation ProForma'!O605+'Allocation ProForma'!O607+'Allocation ProForma'!O612</f>
        <v>213324.67022061031</v>
      </c>
      <c r="I30" s="235">
        <f>'Allocation ProForma'!O376+'Allocation ProForma'!O378+'Allocation ProForma'!O383+'Allocation ProForma'!O387+'Allocation ProForma'!O391+'Allocation ProForma'!O434+'Allocation ProForma'!O436+'Allocation ProForma'!O441+'Allocation ProForma'!O445+'Allocation ProForma'!O448+'Allocation ProForma'!O491+'Allocation ProForma'!O493+'Allocation ProForma'!O498+'Allocation ProForma'!O502+'Allocation ProForma'!O505+'Allocation ProForma'!O548+'Allocation ProForma'!O550+'Allocation ProForma'!O555+'Allocation ProForma'!O559+'Allocation ProForma'!O562+'Allocation ProForma'!O606+'Allocation ProForma'!O608+'Allocation ProForma'!O613+'Allocation ProForma'!O617+'Allocation ProForma'!O620</f>
        <v>5036.5028719806023</v>
      </c>
      <c r="J30" s="235">
        <v>0</v>
      </c>
      <c r="K30" s="297">
        <f t="shared" si="7"/>
        <v>1668792.2815461014</v>
      </c>
      <c r="L30" s="209" t="str">
        <f>IF(ABS(K30-D30)&lt;0.01,"ok","err")</f>
        <v>ok</v>
      </c>
    </row>
    <row r="31" spans="1:12">
      <c r="A31" s="210" t="s">
        <v>1239</v>
      </c>
      <c r="B31" s="207" t="s">
        <v>1270</v>
      </c>
      <c r="C31" s="208"/>
      <c r="D31" s="282">
        <f>'Allocation ProForma'!O716+'Allocation ProForma'!O717</f>
        <v>0</v>
      </c>
      <c r="E31" s="235">
        <f t="shared" ref="E31:J31" si="8">$D$31*(E14/$K$14)</f>
        <v>0</v>
      </c>
      <c r="F31" s="235">
        <f t="shared" si="8"/>
        <v>0</v>
      </c>
      <c r="G31" s="235">
        <f t="shared" si="8"/>
        <v>0</v>
      </c>
      <c r="H31" s="235">
        <f t="shared" si="8"/>
        <v>0</v>
      </c>
      <c r="I31" s="235">
        <f t="shared" si="8"/>
        <v>0</v>
      </c>
      <c r="J31" s="235">
        <f t="shared" si="8"/>
        <v>0</v>
      </c>
      <c r="K31" s="297">
        <f t="shared" si="7"/>
        <v>0</v>
      </c>
      <c r="L31" s="209" t="str">
        <f>IF(ABS(K31-D31)&lt;0.01,"ok","err")</f>
        <v>ok</v>
      </c>
    </row>
    <row r="32" spans="1:12">
      <c r="A32" s="210" t="s">
        <v>1241</v>
      </c>
      <c r="B32" s="215" t="s">
        <v>1240</v>
      </c>
      <c r="C32" s="208"/>
      <c r="D32" s="282">
        <f>'Allocation ProForma'!O723</f>
        <v>227543.97344306912</v>
      </c>
      <c r="E32" s="235">
        <f>D32</f>
        <v>227543.97344306912</v>
      </c>
      <c r="F32" s="235">
        <v>0</v>
      </c>
      <c r="G32" s="235">
        <v>0</v>
      </c>
      <c r="H32" s="235">
        <v>0</v>
      </c>
      <c r="I32" s="235">
        <v>0</v>
      </c>
      <c r="J32" s="235">
        <v>0</v>
      </c>
      <c r="K32" s="297">
        <f t="shared" si="7"/>
        <v>227543.97344306912</v>
      </c>
      <c r="L32" s="209" t="str">
        <f>IF(ABS(K32-D32)&lt;0.01,"ok","err")</f>
        <v>ok</v>
      </c>
    </row>
    <row r="33" spans="1:12">
      <c r="A33" s="210" t="s">
        <v>1243</v>
      </c>
      <c r="B33" s="215" t="s">
        <v>1242</v>
      </c>
      <c r="C33" s="208"/>
      <c r="D33" s="282">
        <f>'Allocation ProForma'!O810</f>
        <v>5813.5334750735637</v>
      </c>
      <c r="E33" s="235">
        <f>D33</f>
        <v>5813.5334750735637</v>
      </c>
      <c r="F33" s="235">
        <v>0</v>
      </c>
      <c r="G33" s="235">
        <v>0</v>
      </c>
      <c r="H33" s="235">
        <v>0</v>
      </c>
      <c r="I33" s="235">
        <v>0</v>
      </c>
      <c r="J33" s="235">
        <v>0</v>
      </c>
      <c r="K33" s="297">
        <f t="shared" si="7"/>
        <v>5813.5334750735637</v>
      </c>
      <c r="L33" s="209" t="str">
        <f t="shared" ref="L33:L39" si="9">IF(ABS(K33-D33)&lt;0.01,"ok","err")</f>
        <v>ok</v>
      </c>
    </row>
    <row r="34" spans="1:12">
      <c r="A34" s="210" t="s">
        <v>1245</v>
      </c>
      <c r="B34" s="215" t="s">
        <v>1244</v>
      </c>
      <c r="C34" s="208"/>
      <c r="D34" s="282">
        <f>'Allocation ProForma'!O797+'Allocation ProForma'!O800+'Allocation ProForma'!O801</f>
        <v>0</v>
      </c>
      <c r="E34" s="235">
        <v>0</v>
      </c>
      <c r="F34" s="235">
        <f>D34</f>
        <v>0</v>
      </c>
      <c r="G34" s="235">
        <v>0</v>
      </c>
      <c r="H34" s="235">
        <v>0</v>
      </c>
      <c r="I34" s="235">
        <v>0</v>
      </c>
      <c r="J34" s="235">
        <v>0</v>
      </c>
      <c r="K34" s="297">
        <f t="shared" ref="K34:K39" si="10">SUM(E34:J34)</f>
        <v>0</v>
      </c>
      <c r="L34" s="209" t="str">
        <f t="shared" si="9"/>
        <v>ok</v>
      </c>
    </row>
    <row r="35" spans="1:12">
      <c r="A35" s="210" t="s">
        <v>1247</v>
      </c>
      <c r="B35" s="207" t="s">
        <v>1246</v>
      </c>
      <c r="C35" s="208"/>
      <c r="D35" s="282">
        <f>'Allocation ProForma'!O808+'Allocation ProForma'!O811</f>
        <v>0</v>
      </c>
      <c r="E35" s="235">
        <v>0</v>
      </c>
      <c r="F35" s="235">
        <v>0</v>
      </c>
      <c r="G35" s="235">
        <f>D35</f>
        <v>0</v>
      </c>
      <c r="H35" s="235">
        <v>0</v>
      </c>
      <c r="I35" s="235">
        <v>0</v>
      </c>
      <c r="J35" s="235">
        <v>0</v>
      </c>
      <c r="K35" s="297">
        <f t="shared" si="10"/>
        <v>0</v>
      </c>
      <c r="L35" s="209" t="str">
        <f t="shared" si="9"/>
        <v>ok</v>
      </c>
    </row>
    <row r="36" spans="1:12">
      <c r="A36" s="210" t="s">
        <v>1249</v>
      </c>
      <c r="B36" s="207" t="s">
        <v>1248</v>
      </c>
      <c r="C36" s="208"/>
      <c r="D36" s="282">
        <f>'Allocation ProForma'!O802</f>
        <v>0</v>
      </c>
      <c r="E36" s="235">
        <v>0</v>
      </c>
      <c r="F36" s="235">
        <v>0</v>
      </c>
      <c r="G36" s="235">
        <v>0</v>
      </c>
      <c r="H36" s="235">
        <f>(H14/($I$14+$H$14)*$D$36)</f>
        <v>0</v>
      </c>
      <c r="I36" s="235">
        <f>(I14/($I$14+$H$14)*$D$36)</f>
        <v>0</v>
      </c>
      <c r="J36" s="235">
        <v>0</v>
      </c>
      <c r="K36" s="297">
        <f t="shared" si="10"/>
        <v>0</v>
      </c>
      <c r="L36" s="209" t="str">
        <f t="shared" si="9"/>
        <v>ok</v>
      </c>
    </row>
    <row r="37" spans="1:12">
      <c r="A37" s="216" t="s">
        <v>1251</v>
      </c>
      <c r="B37" s="207" t="s">
        <v>1250</v>
      </c>
      <c r="C37" s="208"/>
      <c r="D37" s="282">
        <f>'Allocation ProForma'!O803+'Allocation ProForma'!O804+'Allocation ProForma'!O805+'Allocation ProForma'!O806+'Allocation ProForma'!O807+'Allocation ProForma'!O809+'Allocation ProForma'!O814+'Allocation ProForma'!O815+'Allocation ProForma'!O818+'Allocation ProForma'!O819+'Allocation ProForma'!O820+'Allocation ProForma'!O821+'Allocation ProForma'!O822+'Allocation ProForma'!O823+'Allocation ProForma'!O824+'Allocation ProForma'!O826+'Allocation ProForma'!O827+'Allocation ProForma'!O983+'Allocation ProForma'!O984</f>
        <v>233148.59689534493</v>
      </c>
      <c r="E37" s="235">
        <f t="shared" ref="E37:J37" si="11">(E14/($D$14)*$D$37)</f>
        <v>165348.57227370096</v>
      </c>
      <c r="F37" s="235">
        <f t="shared" si="11"/>
        <v>8353.2117088945542</v>
      </c>
      <c r="G37" s="235">
        <f t="shared" si="11"/>
        <v>30168.142253049609</v>
      </c>
      <c r="H37" s="235">
        <f t="shared" si="11"/>
        <v>28517.476396964648</v>
      </c>
      <c r="I37" s="235">
        <f t="shared" si="11"/>
        <v>688.88204857930248</v>
      </c>
      <c r="J37" s="235">
        <f t="shared" si="11"/>
        <v>72.31221415585533</v>
      </c>
      <c r="K37" s="297">
        <f t="shared" si="10"/>
        <v>233148.59689534496</v>
      </c>
      <c r="L37" s="209" t="str">
        <f t="shared" si="9"/>
        <v>ok</v>
      </c>
    </row>
    <row r="38" spans="1:12">
      <c r="A38" s="210"/>
      <c r="B38" s="207"/>
      <c r="D38" s="286"/>
      <c r="E38" s="235"/>
      <c r="F38" s="235"/>
      <c r="G38" s="235"/>
      <c r="H38" s="235"/>
      <c r="I38" s="235"/>
      <c r="J38" s="235"/>
      <c r="K38" s="297"/>
      <c r="L38" s="209"/>
    </row>
    <row r="39" spans="1:12">
      <c r="A39" s="210" t="s">
        <v>1253</v>
      </c>
      <c r="B39" s="207" t="s">
        <v>1252</v>
      </c>
      <c r="C39" s="208"/>
      <c r="D39" s="286">
        <f>'Allocation ProForma'!O828+'Allocation ProForma'!O983+'Allocation ProForma'!O984</f>
        <v>238962.13037041851</v>
      </c>
      <c r="E39" s="235">
        <f>SUM(E33:E37)</f>
        <v>171162.10574877454</v>
      </c>
      <c r="F39" s="235">
        <f>SUM(F34:F37)</f>
        <v>8353.2117088945542</v>
      </c>
      <c r="G39" s="235">
        <f>SUM(G33:G37)</f>
        <v>30168.142253049609</v>
      </c>
      <c r="H39" s="235">
        <f>SUM(H33:H37)</f>
        <v>28517.476396964648</v>
      </c>
      <c r="I39" s="235">
        <f>SUM(I33:I37)</f>
        <v>688.88204857930248</v>
      </c>
      <c r="J39" s="235">
        <f>SUM(J33:J37)</f>
        <v>72.31221415585533</v>
      </c>
      <c r="K39" s="297">
        <f t="shared" si="10"/>
        <v>238962.13037041854</v>
      </c>
      <c r="L39" s="209" t="str">
        <f t="shared" si="9"/>
        <v>ok</v>
      </c>
    </row>
    <row r="40" spans="1:12">
      <c r="A40" s="214"/>
      <c r="B40" s="207"/>
      <c r="C40" s="212"/>
      <c r="D40" s="234"/>
      <c r="E40" s="238"/>
      <c r="F40" s="238"/>
      <c r="G40" s="238"/>
      <c r="H40" s="238"/>
      <c r="I40" s="238"/>
      <c r="J40" s="238"/>
      <c r="K40" s="277"/>
      <c r="L40" s="213"/>
    </row>
    <row r="41" spans="1:12">
      <c r="A41" s="210" t="s">
        <v>1255</v>
      </c>
      <c r="B41" s="207" t="s">
        <v>1254</v>
      </c>
      <c r="C41" s="217">
        <f>'Allocation ProForma'!O975</f>
        <v>81142447.90144901</v>
      </c>
      <c r="D41" s="286">
        <f t="shared" ref="D41:I41" si="12">SUM(D28:D32)+D22+D26+D39+D24</f>
        <v>81142447.90144901</v>
      </c>
      <c r="E41" s="235">
        <f t="shared" si="12"/>
        <v>28516379.028803959</v>
      </c>
      <c r="F41" s="235">
        <f t="shared" si="12"/>
        <v>42139249.623663165</v>
      </c>
      <c r="G41" s="235">
        <f t="shared" si="12"/>
        <v>4980660.803169407</v>
      </c>
      <c r="H41" s="235">
        <f t="shared" si="12"/>
        <v>4947966.572332954</v>
      </c>
      <c r="I41" s="235">
        <f t="shared" si="12"/>
        <v>186463.47306737973</v>
      </c>
      <c r="J41" s="235">
        <f>SUM(J28:J32)+J22+J26+J39+J24</f>
        <v>371728.400412135</v>
      </c>
      <c r="K41" s="297">
        <f>SUM(E41:J41)</f>
        <v>81142447.901448995</v>
      </c>
      <c r="L41" s="209" t="str">
        <f>IF(ABS(K41-D41)&lt;0.01,"ok","err")</f>
        <v>ok</v>
      </c>
    </row>
    <row r="42" spans="1:12">
      <c r="A42" s="214"/>
      <c r="B42" s="207"/>
      <c r="C42" s="212"/>
      <c r="D42" s="287"/>
      <c r="E42" s="238"/>
      <c r="F42" s="238"/>
      <c r="G42" s="238"/>
      <c r="H42" s="238"/>
      <c r="I42" s="238"/>
      <c r="J42" s="238"/>
      <c r="K42" s="277"/>
      <c r="L42" s="213"/>
    </row>
    <row r="43" spans="1:12">
      <c r="A43" s="210" t="s">
        <v>1256</v>
      </c>
      <c r="B43" s="207" t="s">
        <v>1257</v>
      </c>
      <c r="C43" s="208"/>
      <c r="D43" s="286">
        <f>-('Allocation ProForma'!O700+'Allocation ProForma'!O701+'Allocation ProForma'!O702)</f>
        <v>0</v>
      </c>
      <c r="E43" s="235">
        <v>0</v>
      </c>
      <c r="F43" s="235">
        <f>D43</f>
        <v>0</v>
      </c>
      <c r="G43" s="235">
        <v>0</v>
      </c>
      <c r="H43" s="235">
        <v>0</v>
      </c>
      <c r="I43" s="235">
        <v>0</v>
      </c>
      <c r="J43" s="235">
        <v>0</v>
      </c>
      <c r="K43" s="297">
        <f>SUM(E43:J43)</f>
        <v>0</v>
      </c>
      <c r="L43" s="209" t="str">
        <f>IF(ABS(K43-D43)&lt;0.01,"ok","err")</f>
        <v>ok</v>
      </c>
    </row>
    <row r="44" spans="1:12">
      <c r="A44" s="210" t="s">
        <v>1258</v>
      </c>
      <c r="B44" s="207" t="s">
        <v>1259</v>
      </c>
      <c r="C44" s="208"/>
      <c r="D44" s="282">
        <f>-('Allocation ProForma'!O698+'Allocation ProForma'!O699+'Allocation ProForma'!O703+'Allocation ProForma'!O704+'Allocation ProForma'!O705+'Allocation ProForma'!O706)</f>
        <v>-5497631.9580515325</v>
      </c>
      <c r="E44" s="235">
        <f>-('Allocation ProForma'!O698+'Allocation ProForma'!O699)-(E14/($D$14)*('Allocation ProForma'!O703+'Allocation ProForma'!O704+'Allocation ProForma'!O705+'Allocation ProForma'!O706))</f>
        <v>-5312347.2372009251</v>
      </c>
      <c r="F44" s="235">
        <f>(F14/($D$14)*-('Allocation ProForma'!O703+'Allocation ProForma'!O704+'Allocation ProForma'!O705+'Allocation ProForma'!O706))</f>
        <v>-22827.757192207158</v>
      </c>
      <c r="G44" s="235">
        <f>(G14/($D$14)*-('Allocation ProForma'!O703+'Allocation ProForma'!O704+'Allocation ProForma'!O705+'Allocation ProForma'!O706))</f>
        <v>-82443.861150948753</v>
      </c>
      <c r="H44" s="235">
        <f>(H14/($D$14)*-('Allocation ProForma'!O703+'Allocation ProForma'!O704+'Allocation ProForma'!O705+'Allocation ProForma'!O706))</f>
        <v>-77932.901692319036</v>
      </c>
      <c r="I44" s="235">
        <f>(I14/($D$14)*-('Allocation ProForma'!O703+'Allocation ProForma'!O704+'Allocation ProForma'!O705+'Allocation ProForma'!O706))</f>
        <v>-1882.5851285792048</v>
      </c>
      <c r="J44" s="235">
        <f>(J14/($D$14)*-('Allocation ProForma'!O703+'Allocation ProForma'!O704+'Allocation ProForma'!O705+'Allocation ProForma'!O706))</f>
        <v>-197.61568655359801</v>
      </c>
      <c r="K44" s="297">
        <f>SUM(E44:J44)</f>
        <v>-5497631.9580515325</v>
      </c>
      <c r="L44" s="209" t="str">
        <f>IF(ABS(K44-D44)&lt;0.01,"ok","err")</f>
        <v>ok</v>
      </c>
    </row>
    <row r="45" spans="1:12">
      <c r="A45" s="210" t="s">
        <v>1260</v>
      </c>
      <c r="B45" s="207" t="s">
        <v>1261</v>
      </c>
      <c r="C45" s="208"/>
      <c r="D45" s="282">
        <f t="shared" ref="D45:J45" si="13">SUM(D43:D44)</f>
        <v>-5497631.9580515325</v>
      </c>
      <c r="E45" s="235">
        <f t="shared" si="13"/>
        <v>-5312347.2372009251</v>
      </c>
      <c r="F45" s="235">
        <f t="shared" si="13"/>
        <v>-22827.757192207158</v>
      </c>
      <c r="G45" s="235">
        <f t="shared" si="13"/>
        <v>-82443.861150948753</v>
      </c>
      <c r="H45" s="235">
        <f t="shared" si="13"/>
        <v>-77932.901692319036</v>
      </c>
      <c r="I45" s="235">
        <f t="shared" si="13"/>
        <v>-1882.5851285792048</v>
      </c>
      <c r="J45" s="235">
        <f t="shared" si="13"/>
        <v>-197.61568655359801</v>
      </c>
      <c r="K45" s="297">
        <f>SUM(E45:J45)</f>
        <v>-5497631.9580515325</v>
      </c>
      <c r="L45" s="209" t="str">
        <f>IF(ABS(K45-D45)&lt;0.01,"ok","err")</f>
        <v>ok</v>
      </c>
    </row>
    <row r="46" spans="1:12">
      <c r="A46" s="214"/>
      <c r="B46" s="207"/>
      <c r="D46" s="288"/>
      <c r="E46" s="238"/>
      <c r="F46" s="238"/>
      <c r="G46" s="238"/>
      <c r="H46" s="238"/>
      <c r="I46" s="238"/>
      <c r="J46" s="238"/>
      <c r="K46" s="277"/>
      <c r="L46" s="213"/>
    </row>
    <row r="47" spans="1:12">
      <c r="A47" s="210" t="s">
        <v>1262</v>
      </c>
      <c r="B47" s="207" t="s">
        <v>1263</v>
      </c>
      <c r="C47" s="218">
        <f>'Allocation ProForma'!O975-SUM('Allocation ProForma'!O698:O706)</f>
        <v>75644815.943397477</v>
      </c>
      <c r="D47" s="286">
        <f t="shared" ref="D47:I47" si="14">D41+D45</f>
        <v>75644815.943397477</v>
      </c>
      <c r="E47" s="235">
        <f t="shared" si="14"/>
        <v>23204031.791603036</v>
      </c>
      <c r="F47" s="235">
        <f t="shared" si="14"/>
        <v>42116421.866470955</v>
      </c>
      <c r="G47" s="235">
        <f t="shared" si="14"/>
        <v>4898216.9420184586</v>
      </c>
      <c r="H47" s="235">
        <f t="shared" si="14"/>
        <v>4870033.6706406353</v>
      </c>
      <c r="I47" s="235">
        <f t="shared" si="14"/>
        <v>184580.88793880053</v>
      </c>
      <c r="J47" s="235">
        <f>J41+J45</f>
        <v>371530.78472558141</v>
      </c>
      <c r="K47" s="297">
        <f>SUM(E47:J47)</f>
        <v>75644815.943397462</v>
      </c>
      <c r="L47" s="209" t="str">
        <f>IF(ABS(K47-D47)&lt;0.01,"ok","err")</f>
        <v>ok</v>
      </c>
    </row>
    <row r="48" spans="1:12">
      <c r="A48" s="214"/>
      <c r="B48" s="207"/>
      <c r="C48" s="212"/>
      <c r="D48" s="289"/>
      <c r="E48" s="238"/>
      <c r="F48" s="238"/>
      <c r="G48" s="238"/>
      <c r="H48" s="238"/>
      <c r="I48" s="238"/>
      <c r="J48" s="238"/>
      <c r="K48" s="277"/>
      <c r="L48" s="213"/>
    </row>
    <row r="49" spans="1:12">
      <c r="A49" s="210" t="s">
        <v>1264</v>
      </c>
      <c r="B49" s="207" t="s">
        <v>1265</v>
      </c>
      <c r="C49" s="208"/>
      <c r="D49" s="290"/>
      <c r="E49" s="344">
        <f>'[9]Sch M-2.3 pgs 3-19'!$D$255</f>
        <v>2122416.0723105436</v>
      </c>
      <c r="F49" s="291">
        <f>'Allocation ProForma'!O1013</f>
        <v>1040406894</v>
      </c>
      <c r="G49" s="291">
        <f>E49</f>
        <v>2122416.0723105436</v>
      </c>
      <c r="H49" s="291">
        <f>G49</f>
        <v>2122416.0723105436</v>
      </c>
      <c r="I49" s="291">
        <f>'Allocation ProForma'!$O$1029*12</f>
        <v>3830</v>
      </c>
      <c r="J49" s="291">
        <f>'Allocation ProForma'!$O$1029*12</f>
        <v>3830</v>
      </c>
      <c r="K49" s="277"/>
      <c r="L49" s="213"/>
    </row>
    <row r="50" spans="1:12" ht="15.75" thickBot="1">
      <c r="A50" s="214"/>
      <c r="B50" s="207"/>
      <c r="C50" s="212"/>
      <c r="D50" s="288"/>
      <c r="E50" s="238"/>
      <c r="F50" s="238"/>
      <c r="G50" s="238"/>
      <c r="H50" s="238"/>
      <c r="I50" s="238"/>
      <c r="J50" s="238"/>
      <c r="K50" s="277"/>
      <c r="L50" s="213"/>
    </row>
    <row r="51" spans="1:12" ht="15.75" thickBot="1">
      <c r="A51" s="219" t="s">
        <v>1266</v>
      </c>
      <c r="B51" s="220" t="s">
        <v>1267</v>
      </c>
      <c r="C51" s="221"/>
      <c r="D51" s="292"/>
      <c r="E51" s="293">
        <f t="shared" ref="E51:J51" si="15">E47/E49</f>
        <v>10.932838331902678</v>
      </c>
      <c r="F51" s="293">
        <f t="shared" si="15"/>
        <v>4.0480721638192982E-2</v>
      </c>
      <c r="G51" s="293">
        <f t="shared" si="15"/>
        <v>2.3078495333321105</v>
      </c>
      <c r="H51" s="293">
        <f t="shared" si="15"/>
        <v>2.2945706707445583</v>
      </c>
      <c r="I51" s="294">
        <f t="shared" si="15"/>
        <v>48.193443326057583</v>
      </c>
      <c r="J51" s="294">
        <f t="shared" si="15"/>
        <v>97.005426821300631</v>
      </c>
      <c r="K51" s="275">
        <f>I51+J51</f>
        <v>145.19887014735821</v>
      </c>
      <c r="L51" s="222"/>
    </row>
    <row r="53" spans="1:12">
      <c r="D53" s="269"/>
      <c r="E53" s="345"/>
      <c r="J53" s="223" t="s">
        <v>1268</v>
      </c>
      <c r="K53" s="224">
        <f>I51+J51</f>
        <v>145.19887014735821</v>
      </c>
    </row>
    <row r="54" spans="1:12">
      <c r="I54" s="20"/>
      <c r="J54" s="223" t="s">
        <v>1269</v>
      </c>
      <c r="K54" s="9">
        <f>F51</f>
        <v>4.0480721638192982E-2</v>
      </c>
    </row>
    <row r="55" spans="1:12">
      <c r="J55" t="s">
        <v>1351</v>
      </c>
      <c r="K55" s="345">
        <f>E51+G51+H51</f>
        <v>15.535258535979347</v>
      </c>
    </row>
    <row r="56" spans="1:12">
      <c r="I56" s="8"/>
      <c r="J56" s="238"/>
      <c r="K56" s="340"/>
    </row>
    <row r="57" spans="1:12">
      <c r="J57" s="238"/>
      <c r="K57" s="341"/>
    </row>
    <row r="58" spans="1:12">
      <c r="J58" s="21"/>
      <c r="K58" s="342"/>
    </row>
  </sheetData>
  <mergeCells count="6">
    <mergeCell ref="A1:K1"/>
    <mergeCell ref="A3:K3"/>
    <mergeCell ref="A4:K4"/>
    <mergeCell ref="A6:K6"/>
    <mergeCell ref="E9:F9"/>
    <mergeCell ref="H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Functional Assignment</vt:lpstr>
      <vt:lpstr>Allocation ProForma</vt:lpstr>
      <vt:lpstr>Summary of Returns</vt:lpstr>
      <vt:lpstr>Billing Det</vt:lpstr>
      <vt:lpstr>Res Unit Costs</vt:lpstr>
      <vt:lpstr>GS</vt:lpstr>
      <vt:lpstr>PS Sec</vt:lpstr>
      <vt:lpstr>PS Primary</vt:lpstr>
      <vt:lpstr>TOD Sec</vt:lpstr>
      <vt:lpstr>RTS</vt:lpstr>
      <vt:lpstr>Meters</vt:lpstr>
      <vt:lpstr>Services</vt:lpstr>
      <vt:lpstr>Lighting</vt:lpstr>
      <vt:lpstr>'Allocation ProForma'!Print_Area</vt:lpstr>
      <vt:lpstr>'Billing Det'!Print_Area</vt:lpstr>
      <vt:lpstr>'Functional Assignment'!Print_Area</vt:lpstr>
      <vt:lpstr>'Res Unit Costs'!Print_Area</vt:lpstr>
      <vt:lpstr>'Summary of Returns'!Print_Area</vt:lpstr>
      <vt:lpstr>'Allocation ProForma'!Print_Titles</vt:lpstr>
      <vt:lpstr>'Billing Det'!Print_Titles</vt:lpstr>
      <vt:lpstr>'Functional Assignment'!Print_Titles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Wernert, Jeff</dc:creator>
  <cp:lastModifiedBy>John W</cp:lastModifiedBy>
  <cp:lastPrinted>2014-11-07T19:47:38Z</cp:lastPrinted>
  <dcterms:created xsi:type="dcterms:W3CDTF">1999-02-10T22:20:33Z</dcterms:created>
  <dcterms:modified xsi:type="dcterms:W3CDTF">2015-01-12T19:47:54Z</dcterms:modified>
</cp:coreProperties>
</file>