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30" yWindow="-120" windowWidth="19155" windowHeight="12330"/>
  </bookViews>
  <sheets>
    <sheet name="Index" sheetId="1" r:id="rId1"/>
    <sheet name="Sch M-1.1-G" sheetId="2" r:id="rId2"/>
    <sheet name="Sch M-1.2-G" sheetId="3" r:id="rId3"/>
    <sheet name="Sch M-1.3 Pg.1" sheetId="4" r:id="rId4"/>
    <sheet name="Sch M-1.3 Pg. 2-8" sheetId="5" r:id="rId5"/>
  </sheets>
  <definedNames>
    <definedName name="BNE_MESSAGES_HIDDEN" localSheetId="4" hidden="1">#REF!</definedName>
    <definedName name="BNE_MESSAGES_HIDDEN" hidden="1">#REF!</definedName>
  </definedNames>
  <calcPr calcId="145621"/>
</workbook>
</file>

<file path=xl/calcChain.xml><?xml version="1.0" encoding="utf-8"?>
<calcChain xmlns="http://schemas.openxmlformats.org/spreadsheetml/2006/main">
  <c r="J290" i="5" l="1"/>
  <c r="F287" i="5"/>
  <c r="G265" i="5"/>
  <c r="I191" i="5"/>
  <c r="J116" i="5"/>
  <c r="F117" i="5"/>
  <c r="J71" i="5"/>
  <c r="G23" i="5"/>
  <c r="F30" i="4"/>
  <c r="F29" i="4"/>
  <c r="F21" i="4"/>
  <c r="J66" i="5" l="1"/>
  <c r="J120" i="5"/>
  <c r="J190" i="5"/>
  <c r="J213" i="5"/>
  <c r="J216" i="5" s="1"/>
  <c r="J191" i="5"/>
  <c r="G261" i="5"/>
  <c r="J254" i="5"/>
  <c r="J70" i="5"/>
  <c r="J289" i="5"/>
  <c r="G293" i="5"/>
  <c r="F21" i="3"/>
  <c r="F23" i="3"/>
  <c r="F19" i="3"/>
  <c r="J188" i="5"/>
  <c r="J199" i="5" s="1"/>
  <c r="J237" i="5"/>
  <c r="F9" i="3"/>
  <c r="J67" i="5"/>
  <c r="J121" i="5"/>
  <c r="J14" i="5"/>
  <c r="J117" i="5"/>
  <c r="G194" i="5"/>
  <c r="J256" i="5"/>
  <c r="D27" i="4"/>
  <c r="D32" i="4" s="1"/>
  <c r="F23" i="4"/>
  <c r="F24" i="4"/>
  <c r="F25" i="4"/>
  <c r="J239" i="5"/>
  <c r="J243" i="5" s="1"/>
  <c r="J248" i="5" s="1"/>
  <c r="J258" i="5"/>
  <c r="J287" i="5"/>
  <c r="J17" i="5"/>
  <c r="J285" i="5"/>
  <c r="F17" i="3"/>
  <c r="J263" i="5" l="1"/>
  <c r="J267" i="5" s="1"/>
  <c r="J298" i="5"/>
  <c r="J19" i="3"/>
  <c r="J21" i="3"/>
  <c r="J23" i="3"/>
  <c r="C27" i="4" l="1"/>
  <c r="C32" i="4" s="1"/>
  <c r="E27" i="4" l="1"/>
  <c r="E32" i="4" s="1"/>
  <c r="J23" i="5" l="1"/>
  <c r="F11" i="4" l="1"/>
  <c r="J27" i="5" l="1"/>
  <c r="F17" i="4" l="1"/>
  <c r="F15" i="4" l="1"/>
  <c r="F13" i="4"/>
  <c r="J203" i="5" l="1"/>
  <c r="J208" i="5" s="1"/>
  <c r="J219" i="5" s="1"/>
  <c r="F19" i="4"/>
  <c r="F27" i="4" s="1"/>
  <c r="F32" i="4" s="1"/>
  <c r="B27" i="4"/>
  <c r="B32" i="4" s="1"/>
  <c r="J17" i="3" l="1"/>
  <c r="J36" i="5" l="1"/>
  <c r="J9" i="3" l="1"/>
  <c r="J55" i="5" l="1"/>
  <c r="J105" i="5" l="1"/>
  <c r="J59" i="5" l="1"/>
  <c r="H74" i="5"/>
  <c r="J155" i="5"/>
  <c r="G160" i="5"/>
  <c r="J108" i="5"/>
  <c r="G124" i="5"/>
  <c r="J54" i="5"/>
  <c r="J104" i="5"/>
  <c r="J109" i="5"/>
  <c r="H124" i="5"/>
  <c r="J153" i="5"/>
  <c r="F15" i="3"/>
  <c r="J58" i="5"/>
  <c r="F11" i="3"/>
  <c r="G74" i="5"/>
  <c r="J74" i="5" l="1"/>
  <c r="J78" i="5" s="1"/>
  <c r="J85" i="5" s="1"/>
  <c r="G85" i="5"/>
  <c r="J124" i="5"/>
  <c r="J128" i="5" s="1"/>
  <c r="J135" i="5" s="1"/>
  <c r="G135" i="5"/>
  <c r="F13" i="3"/>
  <c r="J160" i="5"/>
  <c r="J11" i="3" l="1"/>
  <c r="J13" i="3"/>
  <c r="J164" i="5"/>
  <c r="J170" i="5" s="1"/>
  <c r="J15" i="3" l="1"/>
  <c r="B27" i="2"/>
</calcChain>
</file>

<file path=xl/sharedStrings.xml><?xml version="1.0" encoding="utf-8"?>
<sst xmlns="http://schemas.openxmlformats.org/spreadsheetml/2006/main" count="345" uniqueCount="151">
  <si>
    <t>SCHEDULE M</t>
  </si>
  <si>
    <t>BILLING DETERMINANTS AND EXHIBITS FOR THE BASE PERIOD</t>
  </si>
  <si>
    <t>LOUISVILLE GAS AND ELECTRIC COMPANY</t>
  </si>
  <si>
    <t>CASE NO. 2014-00372</t>
  </si>
  <si>
    <t>BASE PERIOD:</t>
  </si>
  <si>
    <t>FOR THE 12 MONTHS ENDED FEBRUARY 28, 2015</t>
  </si>
  <si>
    <t>FORECASTED PERIOD:</t>
  </si>
  <si>
    <t>FOR THE 12 MONTHS ENDED JUNE 30, 2016</t>
  </si>
  <si>
    <t>SCHEDULE</t>
  </si>
  <si>
    <t>DESCRIPTION</t>
  </si>
  <si>
    <t>M-1.1-G</t>
  </si>
  <si>
    <t>BASE PERIOD REVENUES AT CURRENT RATES BY RATE CLASS</t>
  </si>
  <si>
    <t>M-1.2-G</t>
  </si>
  <si>
    <t>AVERAGE BILL AT CURRENT RATES BY RATE CLASS</t>
  </si>
  <si>
    <t>M-1.3-G</t>
  </si>
  <si>
    <t>Page 1</t>
  </si>
  <si>
    <t>SUMMARY OF BASE GAS REVENUE BY RATE CLASS</t>
  </si>
  <si>
    <t>Pages 2-8</t>
  </si>
  <si>
    <t xml:space="preserve">DETAILED CALCULATION OF BASE PERIOD REVENUE BY RATE CLASS </t>
  </si>
  <si>
    <t>DATA:  __X__ BASE PERIOD  ____  FORECAST PERIOD</t>
  </si>
  <si>
    <t>SCHEDULE M-1.1-G</t>
  </si>
  <si>
    <t>TYPE OF FILING: __X__ ORIGINAL  _____ UPDATED  _____ REVISED</t>
  </si>
  <si>
    <t>Page 1 of 1</t>
  </si>
  <si>
    <t>WORK PAPER REFERENCE NO(S):</t>
  </si>
  <si>
    <t>Witness:  M. J. Blake</t>
  </si>
  <si>
    <t>Rate Class</t>
  </si>
  <si>
    <t>Total Revenue at Present Rates</t>
  </si>
  <si>
    <t>Residential Gas Service (RGS)</t>
  </si>
  <si>
    <t>Commercial Gas Service (CGS)</t>
  </si>
  <si>
    <t>Industrial Gas Service (IGS)</t>
  </si>
  <si>
    <t>As Available Gas Service (AAGS)</t>
  </si>
  <si>
    <t>Firm Transportation (FT)</t>
  </si>
  <si>
    <t>Special Contract Intra-Company Sales</t>
  </si>
  <si>
    <t>Special Contract Intra-Company Transportation</t>
  </si>
  <si>
    <t>Special Contract</t>
  </si>
  <si>
    <t>Distributed Generation Gas Service (DGGS)</t>
  </si>
  <si>
    <t>TOTAL</t>
  </si>
  <si>
    <t>SCHEDULE M-1.2-G</t>
  </si>
  <si>
    <t>Customer Months</t>
  </si>
  <si>
    <t>Billed Mcf</t>
  </si>
  <si>
    <t>Average Consumption Mcf</t>
  </si>
  <si>
    <t>Annual Revenue at Current Rates</t>
  </si>
  <si>
    <t>Average Current Bill</t>
  </si>
  <si>
    <t>SCHEDULE M-1.3-G</t>
  </si>
  <si>
    <t>PAGE 1 OF 8</t>
  </si>
  <si>
    <t>WITNESS:   M. J. BLAKE</t>
  </si>
  <si>
    <t>30 Year Normalized with Adjustments</t>
  </si>
  <si>
    <t>Total</t>
  </si>
  <si>
    <t>Base Rate</t>
  </si>
  <si>
    <t xml:space="preserve">GLT </t>
  </si>
  <si>
    <t>GSC</t>
  </si>
  <si>
    <t>DSM</t>
  </si>
  <si>
    <t>Current</t>
  </si>
  <si>
    <t>Revenue</t>
  </si>
  <si>
    <t>Residential Gas Service - Rate RGS</t>
  </si>
  <si>
    <t>Commercial Gas Service - Rate CGS</t>
  </si>
  <si>
    <t>Industrial Gas Service - Rate IGS</t>
  </si>
  <si>
    <t>As-Available Gas Service - Rate AAGS</t>
  </si>
  <si>
    <t>Total Firm Transportation Service (Non-Standby) Rate FT</t>
  </si>
  <si>
    <t>Total Rate PS-FT</t>
  </si>
  <si>
    <t>Special Contract - Intra-Company Sales</t>
  </si>
  <si>
    <t>Special Contract - Intra-Company Transportation</t>
  </si>
  <si>
    <t>Subtotal Sales to Ultimate Consumers and Inter-Company</t>
  </si>
  <si>
    <t>LPC</t>
  </si>
  <si>
    <t>Miscellaneous Revenue</t>
  </si>
  <si>
    <t>Total Sales to Ultimate Consumers and Inter-Company</t>
  </si>
  <si>
    <t>Monthly Transport Customer Charge</t>
  </si>
  <si>
    <t>Page 2 of 8</t>
  </si>
  <si>
    <t>Calculated</t>
  </si>
  <si>
    <t>Present</t>
  </si>
  <si>
    <t>@ Present</t>
  </si>
  <si>
    <t>Customers</t>
  </si>
  <si>
    <t>MCF</t>
  </si>
  <si>
    <t>Rates</t>
  </si>
  <si>
    <t>RATE RGS:</t>
  </si>
  <si>
    <t>RGS</t>
  </si>
  <si>
    <t>Residential Gas Service Rate RGS</t>
  </si>
  <si>
    <t>Basic Service Charge for the 12-Month Period</t>
  </si>
  <si>
    <t>Distribution Cost Component (MCF)</t>
  </si>
  <si>
    <t>Billing Adjustments</t>
  </si>
  <si>
    <t>Subtotal</t>
  </si>
  <si>
    <t>Correction Factor</t>
  </si>
  <si>
    <r>
      <rPr>
        <b/>
        <sz val="12"/>
        <rFont val="Times New Roman"/>
        <family val="1"/>
      </rPr>
      <t>Subtotal Rate RGS</t>
    </r>
    <r>
      <rPr>
        <sz val="12"/>
        <rFont val="Times New Roman"/>
        <family val="1"/>
      </rPr>
      <t xml:space="preserve"> after application of Correction Factor</t>
    </r>
  </si>
  <si>
    <t>Gas Line Tracker</t>
  </si>
  <si>
    <t>Gas Supply Clause</t>
  </si>
  <si>
    <t>Demand-Side Management</t>
  </si>
  <si>
    <t>Weather Normalization Adjustment</t>
  </si>
  <si>
    <t>Total Residential Gas Service Rate RGS</t>
  </si>
  <si>
    <t>Page 3 of 8</t>
  </si>
  <si>
    <t>Off-Peak</t>
  </si>
  <si>
    <t>RATE CGS:</t>
  </si>
  <si>
    <t>Firm Commercial Gas Service Rate CGS</t>
  </si>
  <si>
    <t>Customers for the 12-Month Period</t>
  </si>
  <si>
    <t>CGS</t>
  </si>
  <si>
    <t>Basic Service Charge (meters &lt; 5000 cfh)</t>
  </si>
  <si>
    <t>Basic Service Charge (meters 5000 cfh or &gt;)</t>
  </si>
  <si>
    <t>TSC-Cashout</t>
  </si>
  <si>
    <t>Distribution Cost Component</t>
  </si>
  <si>
    <t>On Peak Mcf</t>
  </si>
  <si>
    <t>Off Peak Mcf</t>
  </si>
  <si>
    <t>Gas Transportation Service/Firm Balancing Service Rider to Rate CGS</t>
  </si>
  <si>
    <t>Administrative Charges</t>
  </si>
  <si>
    <t>from TS Tab</t>
  </si>
  <si>
    <t>Pool Manager Charges</t>
  </si>
  <si>
    <r>
      <rPr>
        <b/>
        <sz val="12"/>
        <rFont val="Times New Roman"/>
        <family val="1"/>
      </rPr>
      <t>Subtotal Rate CGS</t>
    </r>
    <r>
      <rPr>
        <sz val="12"/>
        <rFont val="Times New Roman"/>
        <family val="1"/>
      </rPr>
      <t xml:space="preserve"> after application of Correction Factor</t>
    </r>
  </si>
  <si>
    <t>Total Commercial Gas Service Rate CGS</t>
  </si>
  <si>
    <t>Page 4 of 8</t>
  </si>
  <si>
    <t>RATE IGS:</t>
  </si>
  <si>
    <t>Firm Industrial Gas Service Rate IGS</t>
  </si>
  <si>
    <t>IGS</t>
  </si>
  <si>
    <t>TSI-Cashout</t>
  </si>
  <si>
    <t>Gas Transportation Service/Firm Balancing Service Rider to Rate IGS</t>
  </si>
  <si>
    <r>
      <rPr>
        <b/>
        <sz val="12"/>
        <rFont val="Times New Roman"/>
        <family val="1"/>
      </rPr>
      <t>Subtotal Rate IGS</t>
    </r>
    <r>
      <rPr>
        <sz val="12"/>
        <rFont val="Times New Roman"/>
        <family val="1"/>
      </rPr>
      <t xml:space="preserve"> after application of Correction Factor</t>
    </r>
  </si>
  <si>
    <t>Total Industrial Gas Service Rate IGS</t>
  </si>
  <si>
    <t>Page 5 of 8</t>
  </si>
  <si>
    <r>
      <t>RATE AAGS:</t>
    </r>
    <r>
      <rPr>
        <sz val="14"/>
        <rFont val="Times New Roman"/>
        <family val="1"/>
      </rPr>
      <t xml:space="preserve">  </t>
    </r>
  </si>
  <si>
    <t>As Available Gas Service Rate AAGS</t>
  </si>
  <si>
    <t>AAGS-C</t>
  </si>
  <si>
    <t>AAGS-I</t>
  </si>
  <si>
    <r>
      <rPr>
        <b/>
        <sz val="12"/>
        <rFont val="Times New Roman"/>
        <family val="1"/>
      </rPr>
      <t>Subtotal Rate AAGS</t>
    </r>
    <r>
      <rPr>
        <sz val="12"/>
        <rFont val="Times New Roman"/>
        <family val="1"/>
      </rPr>
      <t xml:space="preserve"> after application of Correction Factor</t>
    </r>
  </si>
  <si>
    <t>Total As Available Gas Service Rate AAGS</t>
  </si>
  <si>
    <t>Page 6 of 8</t>
  </si>
  <si>
    <t>RATE FT:</t>
  </si>
  <si>
    <t>Firm Transportation Service (Transportation Only) Rate FT</t>
  </si>
  <si>
    <t xml:space="preserve">Sales </t>
  </si>
  <si>
    <t>Utilization Charge for Daily Imbalances:</t>
  </si>
  <si>
    <t>Daily Storage Charge</t>
  </si>
  <si>
    <r>
      <rPr>
        <b/>
        <sz val="12"/>
        <rFont val="Times New Roman"/>
        <family val="1"/>
      </rPr>
      <t>Subtotal Rate FT</t>
    </r>
    <r>
      <rPr>
        <sz val="12"/>
        <rFont val="Times New Roman"/>
        <family val="1"/>
      </rPr>
      <t xml:space="preserve"> after application of Correction Factor</t>
    </r>
  </si>
  <si>
    <t>Total Firm Transportation (Non-Standby) Rate FT</t>
  </si>
  <si>
    <t>RATE PS-FT:</t>
  </si>
  <si>
    <t>Pooling Service Rate PS - FT</t>
  </si>
  <si>
    <t xml:space="preserve">         Total Rate PS-FT</t>
  </si>
  <si>
    <t>Page 7 of 8</t>
  </si>
  <si>
    <t>INTRA-COMPANY SPECIAL CONTRACTS</t>
  </si>
  <si>
    <t>Intra-Company Special Contract - Sales Service</t>
  </si>
  <si>
    <t>SPC-LGE</t>
  </si>
  <si>
    <t>Mcf</t>
  </si>
  <si>
    <t>Demand Charge</t>
  </si>
  <si>
    <t>Mcfd</t>
  </si>
  <si>
    <t xml:space="preserve">  Subtotal</t>
  </si>
  <si>
    <t>Total Intra-Company Special Contract - Sales Service</t>
  </si>
  <si>
    <t>Intra-Company Special Contract - Rate FT Customer</t>
  </si>
  <si>
    <t>SPC-PADDY</t>
  </si>
  <si>
    <t xml:space="preserve">     Subtotal</t>
  </si>
  <si>
    <t>UCDI Charge - Daily Demand (current)</t>
  </si>
  <si>
    <t>Total Intra-Company Special Contract - Rate FT Customer</t>
  </si>
  <si>
    <t>Page 8 of 8</t>
  </si>
  <si>
    <t>SPECIAL CONTRACTS - TRANSPORTATION SERVICE</t>
  </si>
  <si>
    <t>Customer Charges</t>
  </si>
  <si>
    <t>Distribution Charge</t>
  </si>
  <si>
    <t>Total Special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</si>
</sst>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;\(0\)"/>
    <numFmt numFmtId="166" formatCode="_(* #,##0_);_(* \(#,##0\);_(* &quot;-&quot;??_);_(@_)"/>
    <numFmt numFmtId="167" formatCode="[$-409]mmmm\-yy;@"/>
    <numFmt numFmtId="168" formatCode="General_)"/>
    <numFmt numFmtId="169" formatCode="_(&quot;$&quot;* #,##0.00000_);_(&quot;$&quot;* \(#,##0.00000\);_(&quot;$&quot;* &quot;-&quot;??_);_(@_)"/>
    <numFmt numFmtId="170" formatCode="_(* #,##0.000000_);_(* \(#,##0.000000\);_(* &quot;-&quot;??_);_(@_)"/>
    <numFmt numFmtId="171" formatCode="_(* #,##0.0_);_(* \(#,##0.0\);_(* &quot;-&quot;??_);_(@_)"/>
    <numFmt numFmtId="172" formatCode="_(&quot;$&quot;* #,##0.0000_);_(&quot;$&quot;* \(#,##0.0000\);_(&quot;$&quot;* &quot;-&quot;??_);_(@_)"/>
    <numFmt numFmtId="173" formatCode="[$-409]mmm\-yy;@"/>
    <numFmt numFmtId="174" formatCode="&quot;$&quot;#,##0\ ;\(&quot;$&quot;#,##0\)"/>
    <numFmt numFmtId="175" formatCode="_([$€-2]* #,##0.00_);_([$€-2]* \(#,##0.00\);_([$€-2]* &quot;-&quot;??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11"/>
      <color indexed="10"/>
      <name val="Calibri"/>
      <family val="2"/>
    </font>
    <font>
      <sz val="11"/>
      <color rgb="FFFF0000"/>
      <name val="Times New Roman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4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6" fillId="0" borderId="0"/>
    <xf numFmtId="43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73" fontId="26" fillId="10" borderId="0" applyNumberFormat="0" applyBorder="0" applyAlignment="0" applyProtection="0"/>
    <xf numFmtId="173" fontId="26" fillId="10" borderId="0" applyNumberFormat="0" applyBorder="0" applyAlignment="0" applyProtection="0"/>
    <xf numFmtId="167" fontId="18" fillId="34" borderId="0" applyNumberFormat="0" applyBorder="0" applyAlignment="0" applyProtection="0"/>
    <xf numFmtId="167" fontId="18" fillId="34" borderId="0" applyNumberFormat="0" applyBorder="0" applyAlignment="0" applyProtection="0"/>
    <xf numFmtId="167" fontId="18" fillId="34" borderId="0" applyNumberFormat="0" applyBorder="0" applyAlignment="0" applyProtection="0"/>
    <xf numFmtId="167" fontId="18" fillId="34" borderId="0" applyNumberFormat="0" applyBorder="0" applyAlignment="0" applyProtection="0"/>
    <xf numFmtId="167" fontId="18" fillId="34" borderId="0" applyNumberFormat="0" applyBorder="0" applyAlignment="0" applyProtection="0"/>
    <xf numFmtId="167" fontId="18" fillId="34" borderId="0" applyNumberFormat="0" applyBorder="0" applyAlignment="0" applyProtection="0"/>
    <xf numFmtId="167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73" fontId="26" fillId="14" borderId="0" applyNumberFormat="0" applyBorder="0" applyAlignment="0" applyProtection="0"/>
    <xf numFmtId="173" fontId="26" fillId="14" borderId="0" applyNumberFormat="0" applyBorder="0" applyAlignment="0" applyProtection="0"/>
    <xf numFmtId="167" fontId="18" fillId="35" borderId="0" applyNumberFormat="0" applyBorder="0" applyAlignment="0" applyProtection="0"/>
    <xf numFmtId="167" fontId="18" fillId="35" borderId="0" applyNumberFormat="0" applyBorder="0" applyAlignment="0" applyProtection="0"/>
    <xf numFmtId="167" fontId="18" fillId="35" borderId="0" applyNumberFormat="0" applyBorder="0" applyAlignment="0" applyProtection="0"/>
    <xf numFmtId="167" fontId="18" fillId="35" borderId="0" applyNumberFormat="0" applyBorder="0" applyAlignment="0" applyProtection="0"/>
    <xf numFmtId="167" fontId="18" fillId="35" borderId="0" applyNumberFormat="0" applyBorder="0" applyAlignment="0" applyProtection="0"/>
    <xf numFmtId="167" fontId="18" fillId="35" borderId="0" applyNumberFormat="0" applyBorder="0" applyAlignment="0" applyProtection="0"/>
    <xf numFmtId="167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73" fontId="26" fillId="18" borderId="0" applyNumberFormat="0" applyBorder="0" applyAlignment="0" applyProtection="0"/>
    <xf numFmtId="173" fontId="26" fillId="18" borderId="0" applyNumberFormat="0" applyBorder="0" applyAlignment="0" applyProtection="0"/>
    <xf numFmtId="167" fontId="18" fillId="36" borderId="0" applyNumberFormat="0" applyBorder="0" applyAlignment="0" applyProtection="0"/>
    <xf numFmtId="167" fontId="18" fillId="36" borderId="0" applyNumberFormat="0" applyBorder="0" applyAlignment="0" applyProtection="0"/>
    <xf numFmtId="167" fontId="18" fillId="36" borderId="0" applyNumberFormat="0" applyBorder="0" applyAlignment="0" applyProtection="0"/>
    <xf numFmtId="167" fontId="18" fillId="36" borderId="0" applyNumberFormat="0" applyBorder="0" applyAlignment="0" applyProtection="0"/>
    <xf numFmtId="167" fontId="18" fillId="36" borderId="0" applyNumberFormat="0" applyBorder="0" applyAlignment="0" applyProtection="0"/>
    <xf numFmtId="167" fontId="18" fillId="36" borderId="0" applyNumberFormat="0" applyBorder="0" applyAlignment="0" applyProtection="0"/>
    <xf numFmtId="167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3" fontId="26" fillId="22" borderId="0" applyNumberFormat="0" applyBorder="0" applyAlignment="0" applyProtection="0"/>
    <xf numFmtId="173" fontId="26" fillId="22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3" fontId="26" fillId="26" borderId="0" applyNumberFormat="0" applyBorder="0" applyAlignment="0" applyProtection="0"/>
    <xf numFmtId="173" fontId="26" fillId="26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3" fontId="26" fillId="30" borderId="0" applyNumberFormat="0" applyBorder="0" applyAlignment="0" applyProtection="0"/>
    <xf numFmtId="173" fontId="26" fillId="30" borderId="0" applyNumberFormat="0" applyBorder="0" applyAlignment="0" applyProtection="0"/>
    <xf numFmtId="167" fontId="18" fillId="39" borderId="0" applyNumberFormat="0" applyBorder="0" applyAlignment="0" applyProtection="0"/>
    <xf numFmtId="167" fontId="18" fillId="39" borderId="0" applyNumberFormat="0" applyBorder="0" applyAlignment="0" applyProtection="0"/>
    <xf numFmtId="167" fontId="18" fillId="39" borderId="0" applyNumberFormat="0" applyBorder="0" applyAlignment="0" applyProtection="0"/>
    <xf numFmtId="167" fontId="18" fillId="39" borderId="0" applyNumberFormat="0" applyBorder="0" applyAlignment="0" applyProtection="0"/>
    <xf numFmtId="167" fontId="18" fillId="39" borderId="0" applyNumberFormat="0" applyBorder="0" applyAlignment="0" applyProtection="0"/>
    <xf numFmtId="167" fontId="18" fillId="39" borderId="0" applyNumberFormat="0" applyBorder="0" applyAlignment="0" applyProtection="0"/>
    <xf numFmtId="167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3" fontId="26" fillId="11" borderId="0" applyNumberFormat="0" applyBorder="0" applyAlignment="0" applyProtection="0"/>
    <xf numFmtId="173" fontId="26" fillId="11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3" fontId="26" fillId="15" borderId="0" applyNumberFormat="0" applyBorder="0" applyAlignment="0" applyProtection="0"/>
    <xf numFmtId="173" fontId="26" fillId="15" borderId="0" applyNumberFormat="0" applyBorder="0" applyAlignment="0" applyProtection="0"/>
    <xf numFmtId="167" fontId="18" fillId="41" borderId="0" applyNumberFormat="0" applyBorder="0" applyAlignment="0" applyProtection="0"/>
    <xf numFmtId="167" fontId="18" fillId="41" borderId="0" applyNumberFormat="0" applyBorder="0" applyAlignment="0" applyProtection="0"/>
    <xf numFmtId="167" fontId="18" fillId="41" borderId="0" applyNumberFormat="0" applyBorder="0" applyAlignment="0" applyProtection="0"/>
    <xf numFmtId="167" fontId="18" fillId="41" borderId="0" applyNumberFormat="0" applyBorder="0" applyAlignment="0" applyProtection="0"/>
    <xf numFmtId="167" fontId="18" fillId="41" borderId="0" applyNumberFormat="0" applyBorder="0" applyAlignment="0" applyProtection="0"/>
    <xf numFmtId="167" fontId="18" fillId="41" borderId="0" applyNumberFormat="0" applyBorder="0" applyAlignment="0" applyProtection="0"/>
    <xf numFmtId="167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73" fontId="26" fillId="19" borderId="0" applyNumberFormat="0" applyBorder="0" applyAlignment="0" applyProtection="0"/>
    <xf numFmtId="173" fontId="26" fillId="19" borderId="0" applyNumberFormat="0" applyBorder="0" applyAlignment="0" applyProtection="0"/>
    <xf numFmtId="167" fontId="18" fillId="42" borderId="0" applyNumberFormat="0" applyBorder="0" applyAlignment="0" applyProtection="0"/>
    <xf numFmtId="167" fontId="18" fillId="42" borderId="0" applyNumberFormat="0" applyBorder="0" applyAlignment="0" applyProtection="0"/>
    <xf numFmtId="167" fontId="18" fillId="42" borderId="0" applyNumberFormat="0" applyBorder="0" applyAlignment="0" applyProtection="0"/>
    <xf numFmtId="167" fontId="18" fillId="42" borderId="0" applyNumberFormat="0" applyBorder="0" applyAlignment="0" applyProtection="0"/>
    <xf numFmtId="167" fontId="18" fillId="42" borderId="0" applyNumberFormat="0" applyBorder="0" applyAlignment="0" applyProtection="0"/>
    <xf numFmtId="167" fontId="18" fillId="42" borderId="0" applyNumberFormat="0" applyBorder="0" applyAlignment="0" applyProtection="0"/>
    <xf numFmtId="167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3" fontId="26" fillId="23" borderId="0" applyNumberFormat="0" applyBorder="0" applyAlignment="0" applyProtection="0"/>
    <xf numFmtId="173" fontId="26" fillId="23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167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3" fontId="26" fillId="27" borderId="0" applyNumberFormat="0" applyBorder="0" applyAlignment="0" applyProtection="0"/>
    <xf numFmtId="173" fontId="26" fillId="27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167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3" fontId="26" fillId="31" borderId="0" applyNumberFormat="0" applyBorder="0" applyAlignment="0" applyProtection="0"/>
    <xf numFmtId="173" fontId="26" fillId="31" borderId="0" applyNumberFormat="0" applyBorder="0" applyAlignment="0" applyProtection="0"/>
    <xf numFmtId="167" fontId="18" fillId="43" borderId="0" applyNumberFormat="0" applyBorder="0" applyAlignment="0" applyProtection="0"/>
    <xf numFmtId="167" fontId="18" fillId="43" borderId="0" applyNumberFormat="0" applyBorder="0" applyAlignment="0" applyProtection="0"/>
    <xf numFmtId="167" fontId="18" fillId="43" borderId="0" applyNumberFormat="0" applyBorder="0" applyAlignment="0" applyProtection="0"/>
    <xf numFmtId="167" fontId="18" fillId="43" borderId="0" applyNumberFormat="0" applyBorder="0" applyAlignment="0" applyProtection="0"/>
    <xf numFmtId="167" fontId="18" fillId="43" borderId="0" applyNumberFormat="0" applyBorder="0" applyAlignment="0" applyProtection="0"/>
    <xf numFmtId="167" fontId="18" fillId="43" borderId="0" applyNumberFormat="0" applyBorder="0" applyAlignment="0" applyProtection="0"/>
    <xf numFmtId="167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73" fontId="28" fillId="12" borderId="0" applyNumberFormat="0" applyBorder="0" applyAlignment="0" applyProtection="0"/>
    <xf numFmtId="173" fontId="28" fillId="12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73" fontId="28" fillId="16" borderId="0" applyNumberFormat="0" applyBorder="0" applyAlignment="0" applyProtection="0"/>
    <xf numFmtId="173" fontId="28" fillId="16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73" fontId="28" fillId="20" borderId="0" applyNumberFormat="0" applyBorder="0" applyAlignment="0" applyProtection="0"/>
    <xf numFmtId="173" fontId="28" fillId="20" borderId="0" applyNumberFormat="0" applyBorder="0" applyAlignment="0" applyProtection="0"/>
    <xf numFmtId="167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73" fontId="28" fillId="24" borderId="0" applyNumberFormat="0" applyBorder="0" applyAlignment="0" applyProtection="0"/>
    <xf numFmtId="173" fontId="28" fillId="24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3" fontId="28" fillId="28" borderId="0" applyNumberFormat="0" applyBorder="0" applyAlignment="0" applyProtection="0"/>
    <xf numFmtId="173" fontId="28" fillId="28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173" fontId="28" fillId="32" borderId="0" applyNumberFormat="0" applyBorder="0" applyAlignment="0" applyProtection="0"/>
    <xf numFmtId="173" fontId="28" fillId="32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73" fontId="28" fillId="9" borderId="0" applyNumberFormat="0" applyBorder="0" applyAlignment="0" applyProtection="0"/>
    <xf numFmtId="173" fontId="28" fillId="9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167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173" fontId="28" fillId="13" borderId="0" applyNumberFormat="0" applyBorder="0" applyAlignment="0" applyProtection="0"/>
    <xf numFmtId="173" fontId="28" fillId="13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167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173" fontId="28" fillId="17" borderId="0" applyNumberFormat="0" applyBorder="0" applyAlignment="0" applyProtection="0"/>
    <xf numFmtId="173" fontId="28" fillId="17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73" fontId="28" fillId="21" borderId="0" applyNumberFormat="0" applyBorder="0" applyAlignment="0" applyProtection="0"/>
    <xf numFmtId="173" fontId="28" fillId="21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3" fontId="28" fillId="25" borderId="0" applyNumberFormat="0" applyBorder="0" applyAlignment="0" applyProtection="0"/>
    <xf numFmtId="173" fontId="28" fillId="25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173" fontId="28" fillId="29" borderId="0" applyNumberFormat="0" applyBorder="0" applyAlignment="0" applyProtection="0"/>
    <xf numFmtId="173" fontId="28" fillId="29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73" fontId="30" fillId="3" borderId="0" applyNumberFormat="0" applyBorder="0" applyAlignment="0" applyProtection="0"/>
    <xf numFmtId="173" fontId="30" fillId="3" borderId="0" applyNumberFormat="0" applyBorder="0" applyAlignment="0" applyProtection="0"/>
    <xf numFmtId="167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1" fillId="52" borderId="14" applyNumberFormat="0" applyAlignment="0" applyProtection="0"/>
    <xf numFmtId="0" fontId="31" fillId="52" borderId="14" applyNumberFormat="0" applyAlignment="0" applyProtection="0"/>
    <xf numFmtId="0" fontId="31" fillId="52" borderId="14" applyNumberFormat="0" applyAlignment="0" applyProtection="0"/>
    <xf numFmtId="0" fontId="31" fillId="52" borderId="14" applyNumberFormat="0" applyAlignment="0" applyProtection="0"/>
    <xf numFmtId="0" fontId="31" fillId="52" borderId="14" applyNumberFormat="0" applyAlignment="0" applyProtection="0"/>
    <xf numFmtId="173" fontId="32" fillId="6" borderId="4" applyNumberFormat="0" applyAlignment="0" applyProtection="0"/>
    <xf numFmtId="173" fontId="32" fillId="6" borderId="4" applyNumberFormat="0" applyAlignment="0" applyProtection="0"/>
    <xf numFmtId="167" fontId="31" fillId="52" borderId="14" applyNumberFormat="0" applyAlignment="0" applyProtection="0"/>
    <xf numFmtId="167" fontId="31" fillId="52" borderId="14" applyNumberFormat="0" applyAlignment="0" applyProtection="0"/>
    <xf numFmtId="167" fontId="31" fillId="52" borderId="14" applyNumberFormat="0" applyAlignment="0" applyProtection="0"/>
    <xf numFmtId="167" fontId="31" fillId="52" borderId="14" applyNumberFormat="0" applyAlignment="0" applyProtection="0"/>
    <xf numFmtId="167" fontId="31" fillId="52" borderId="14" applyNumberFormat="0" applyAlignment="0" applyProtection="0"/>
    <xf numFmtId="167" fontId="31" fillId="52" borderId="14" applyNumberFormat="0" applyAlignment="0" applyProtection="0"/>
    <xf numFmtId="167" fontId="31" fillId="52" borderId="14" applyNumberFormat="0" applyAlignment="0" applyProtection="0"/>
    <xf numFmtId="0" fontId="31" fillId="52" borderId="14" applyNumberFormat="0" applyAlignment="0" applyProtection="0"/>
    <xf numFmtId="0" fontId="33" fillId="53" borderId="15" applyNumberFormat="0" applyAlignment="0" applyProtection="0"/>
    <xf numFmtId="0" fontId="33" fillId="53" borderId="15" applyNumberFormat="0" applyAlignment="0" applyProtection="0"/>
    <xf numFmtId="0" fontId="33" fillId="53" borderId="15" applyNumberFormat="0" applyAlignment="0" applyProtection="0"/>
    <xf numFmtId="0" fontId="33" fillId="53" borderId="15" applyNumberFormat="0" applyAlignment="0" applyProtection="0"/>
    <xf numFmtId="0" fontId="33" fillId="53" borderId="15" applyNumberFormat="0" applyAlignment="0" applyProtection="0"/>
    <xf numFmtId="173" fontId="34" fillId="7" borderId="7" applyNumberFormat="0" applyAlignment="0" applyProtection="0"/>
    <xf numFmtId="173" fontId="34" fillId="7" borderId="7" applyNumberFormat="0" applyAlignment="0" applyProtection="0"/>
    <xf numFmtId="167" fontId="33" fillId="53" borderId="15" applyNumberFormat="0" applyAlignment="0" applyProtection="0"/>
    <xf numFmtId="167" fontId="33" fillId="53" borderId="15" applyNumberFormat="0" applyAlignment="0" applyProtection="0"/>
    <xf numFmtId="167" fontId="33" fillId="53" borderId="15" applyNumberFormat="0" applyAlignment="0" applyProtection="0"/>
    <xf numFmtId="167" fontId="33" fillId="53" borderId="15" applyNumberFormat="0" applyAlignment="0" applyProtection="0"/>
    <xf numFmtId="167" fontId="33" fillId="53" borderId="15" applyNumberFormat="0" applyAlignment="0" applyProtection="0"/>
    <xf numFmtId="167" fontId="33" fillId="53" borderId="15" applyNumberFormat="0" applyAlignment="0" applyProtection="0"/>
    <xf numFmtId="167" fontId="33" fillId="53" borderId="15" applyNumberFormat="0" applyAlignment="0" applyProtection="0"/>
    <xf numFmtId="0" fontId="33" fillId="53" borderId="15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3" fontId="37" fillId="0" borderId="0" applyProtection="0"/>
    <xf numFmtId="173" fontId="37" fillId="0" borderId="0" applyProtection="0"/>
    <xf numFmtId="0" fontId="37" fillId="0" borderId="0" applyProtection="0"/>
    <xf numFmtId="167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3" fontId="38" fillId="0" borderId="0" applyProtection="0"/>
    <xf numFmtId="173" fontId="38" fillId="0" borderId="0" applyProtection="0"/>
    <xf numFmtId="0" fontId="38" fillId="0" borderId="0" applyProtection="0"/>
    <xf numFmtId="167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3" fontId="39" fillId="0" borderId="0" applyProtection="0"/>
    <xf numFmtId="173" fontId="39" fillId="0" borderId="0" applyProtection="0"/>
    <xf numFmtId="0" fontId="39" fillId="0" borderId="0" applyProtection="0"/>
    <xf numFmtId="167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3" fontId="40" fillId="0" borderId="0" applyProtection="0"/>
    <xf numFmtId="173" fontId="40" fillId="0" borderId="0" applyProtection="0"/>
    <xf numFmtId="0" fontId="40" fillId="0" borderId="0" applyProtection="0"/>
    <xf numFmtId="167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3" fontId="19" fillId="0" borderId="0" applyProtection="0"/>
    <xf numFmtId="173" fontId="19" fillId="0" borderId="0" applyProtection="0"/>
    <xf numFmtId="0" fontId="19" fillId="0" borderId="0" applyProtection="0"/>
    <xf numFmtId="167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3" fontId="37" fillId="0" borderId="0" applyProtection="0"/>
    <xf numFmtId="173" fontId="37" fillId="0" borderId="0" applyProtection="0"/>
    <xf numFmtId="0" fontId="37" fillId="0" borderId="0" applyProtection="0"/>
    <xf numFmtId="167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0" fontId="41" fillId="0" borderId="0" applyProtection="0"/>
    <xf numFmtId="173" fontId="41" fillId="0" borderId="0" applyProtection="0"/>
    <xf numFmtId="173" fontId="41" fillId="0" borderId="0" applyProtection="0"/>
    <xf numFmtId="0" fontId="41" fillId="0" borderId="0" applyProtection="0"/>
    <xf numFmtId="2" fontId="19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173" fontId="43" fillId="2" borderId="0" applyNumberFormat="0" applyBorder="0" applyAlignment="0" applyProtection="0"/>
    <xf numFmtId="173" fontId="43" fillId="2" borderId="0" applyNumberFormat="0" applyBorder="0" applyAlignment="0" applyProtection="0"/>
    <xf numFmtId="167" fontId="42" fillId="36" borderId="0" applyNumberFormat="0" applyBorder="0" applyAlignment="0" applyProtection="0"/>
    <xf numFmtId="167" fontId="42" fillId="36" borderId="0" applyNumberFormat="0" applyBorder="0" applyAlignment="0" applyProtection="0"/>
    <xf numFmtId="167" fontId="42" fillId="36" borderId="0" applyNumberFormat="0" applyBorder="0" applyAlignment="0" applyProtection="0"/>
    <xf numFmtId="167" fontId="42" fillId="36" borderId="0" applyNumberFormat="0" applyBorder="0" applyAlignment="0" applyProtection="0"/>
    <xf numFmtId="167" fontId="42" fillId="36" borderId="0" applyNumberFormat="0" applyBorder="0" applyAlignment="0" applyProtection="0"/>
    <xf numFmtId="167" fontId="42" fillId="36" borderId="0" applyNumberFormat="0" applyBorder="0" applyAlignment="0" applyProtection="0"/>
    <xf numFmtId="167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73" fontId="45" fillId="0" borderId="1" applyNumberFormat="0" applyFill="0" applyAlignment="0" applyProtection="0"/>
    <xf numFmtId="173" fontId="45" fillId="0" borderId="1" applyNumberFormat="0" applyFill="0" applyAlignment="0" applyProtection="0"/>
    <xf numFmtId="167" fontId="44" fillId="0" borderId="16" applyNumberFormat="0" applyFill="0" applyAlignment="0" applyProtection="0"/>
    <xf numFmtId="167" fontId="44" fillId="0" borderId="16" applyNumberFormat="0" applyFill="0" applyAlignment="0" applyProtection="0"/>
    <xf numFmtId="167" fontId="44" fillId="0" borderId="16" applyNumberFormat="0" applyFill="0" applyAlignment="0" applyProtection="0"/>
    <xf numFmtId="167" fontId="44" fillId="0" borderId="16" applyNumberFormat="0" applyFill="0" applyAlignment="0" applyProtection="0"/>
    <xf numFmtId="167" fontId="44" fillId="0" borderId="16" applyNumberFormat="0" applyFill="0" applyAlignment="0" applyProtection="0"/>
    <xf numFmtId="167" fontId="44" fillId="0" borderId="16" applyNumberFormat="0" applyFill="0" applyAlignment="0" applyProtection="0"/>
    <xf numFmtId="167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173" fontId="47" fillId="0" borderId="2" applyNumberFormat="0" applyFill="0" applyAlignment="0" applyProtection="0"/>
    <xf numFmtId="173" fontId="47" fillId="0" borderId="2" applyNumberFormat="0" applyFill="0" applyAlignment="0" applyProtection="0"/>
    <xf numFmtId="167" fontId="46" fillId="0" borderId="17" applyNumberFormat="0" applyFill="0" applyAlignment="0" applyProtection="0"/>
    <xf numFmtId="167" fontId="46" fillId="0" borderId="17" applyNumberFormat="0" applyFill="0" applyAlignment="0" applyProtection="0"/>
    <xf numFmtId="167" fontId="46" fillId="0" borderId="17" applyNumberFormat="0" applyFill="0" applyAlignment="0" applyProtection="0"/>
    <xf numFmtId="167" fontId="46" fillId="0" borderId="17" applyNumberFormat="0" applyFill="0" applyAlignment="0" applyProtection="0"/>
    <xf numFmtId="167" fontId="46" fillId="0" borderId="17" applyNumberFormat="0" applyFill="0" applyAlignment="0" applyProtection="0"/>
    <xf numFmtId="167" fontId="46" fillId="0" borderId="17" applyNumberFormat="0" applyFill="0" applyAlignment="0" applyProtection="0"/>
    <xf numFmtId="167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173" fontId="49" fillId="0" borderId="3" applyNumberFormat="0" applyFill="0" applyAlignment="0" applyProtection="0"/>
    <xf numFmtId="173" fontId="49" fillId="0" borderId="3" applyNumberFormat="0" applyFill="0" applyAlignment="0" applyProtection="0"/>
    <xf numFmtId="167" fontId="48" fillId="0" borderId="18" applyNumberFormat="0" applyFill="0" applyAlignment="0" applyProtection="0"/>
    <xf numFmtId="167" fontId="48" fillId="0" borderId="18" applyNumberFormat="0" applyFill="0" applyAlignment="0" applyProtection="0"/>
    <xf numFmtId="167" fontId="48" fillId="0" borderId="18" applyNumberFormat="0" applyFill="0" applyAlignment="0" applyProtection="0"/>
    <xf numFmtId="167" fontId="48" fillId="0" borderId="18" applyNumberFormat="0" applyFill="0" applyAlignment="0" applyProtection="0"/>
    <xf numFmtId="167" fontId="48" fillId="0" borderId="18" applyNumberFormat="0" applyFill="0" applyAlignment="0" applyProtection="0"/>
    <xf numFmtId="167" fontId="48" fillId="0" borderId="18" applyNumberFormat="0" applyFill="0" applyAlignment="0" applyProtection="0"/>
    <xf numFmtId="167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73" fontId="49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167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39" borderId="14" applyNumberFormat="0" applyAlignment="0" applyProtection="0"/>
    <xf numFmtId="0" fontId="50" fillId="39" borderId="14" applyNumberFormat="0" applyAlignment="0" applyProtection="0"/>
    <xf numFmtId="0" fontId="50" fillId="39" borderId="14" applyNumberFormat="0" applyAlignment="0" applyProtection="0"/>
    <xf numFmtId="0" fontId="50" fillId="39" borderId="14" applyNumberFormat="0" applyAlignment="0" applyProtection="0"/>
    <xf numFmtId="0" fontId="50" fillId="39" borderId="14" applyNumberFormat="0" applyAlignment="0" applyProtection="0"/>
    <xf numFmtId="173" fontId="51" fillId="5" borderId="4" applyNumberFormat="0" applyAlignment="0" applyProtection="0"/>
    <xf numFmtId="173" fontId="51" fillId="5" borderId="4" applyNumberFormat="0" applyAlignment="0" applyProtection="0"/>
    <xf numFmtId="167" fontId="50" fillId="39" borderId="14" applyNumberFormat="0" applyAlignment="0" applyProtection="0"/>
    <xf numFmtId="167" fontId="50" fillId="39" borderId="14" applyNumberFormat="0" applyAlignment="0" applyProtection="0"/>
    <xf numFmtId="167" fontId="50" fillId="39" borderId="14" applyNumberFormat="0" applyAlignment="0" applyProtection="0"/>
    <xf numFmtId="167" fontId="50" fillId="39" borderId="14" applyNumberFormat="0" applyAlignment="0" applyProtection="0"/>
    <xf numFmtId="167" fontId="50" fillId="39" borderId="14" applyNumberFormat="0" applyAlignment="0" applyProtection="0"/>
    <xf numFmtId="167" fontId="50" fillId="39" borderId="14" applyNumberFormat="0" applyAlignment="0" applyProtection="0"/>
    <xf numFmtId="167" fontId="50" fillId="39" borderId="14" applyNumberFormat="0" applyAlignment="0" applyProtection="0"/>
    <xf numFmtId="0" fontId="50" fillId="39" borderId="14" applyNumberFormat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173" fontId="53" fillId="0" borderId="6" applyNumberFormat="0" applyFill="0" applyAlignment="0" applyProtection="0"/>
    <xf numFmtId="173" fontId="53" fillId="0" borderId="6" applyNumberFormat="0" applyFill="0" applyAlignment="0" applyProtection="0"/>
    <xf numFmtId="167" fontId="52" fillId="0" borderId="19" applyNumberFormat="0" applyFill="0" applyAlignment="0" applyProtection="0"/>
    <xf numFmtId="167" fontId="52" fillId="0" borderId="19" applyNumberFormat="0" applyFill="0" applyAlignment="0" applyProtection="0"/>
    <xf numFmtId="167" fontId="52" fillId="0" borderId="19" applyNumberFormat="0" applyFill="0" applyAlignment="0" applyProtection="0"/>
    <xf numFmtId="167" fontId="52" fillId="0" borderId="19" applyNumberFormat="0" applyFill="0" applyAlignment="0" applyProtection="0"/>
    <xf numFmtId="167" fontId="52" fillId="0" borderId="19" applyNumberFormat="0" applyFill="0" applyAlignment="0" applyProtection="0"/>
    <xf numFmtId="167" fontId="52" fillId="0" borderId="19" applyNumberFormat="0" applyFill="0" applyAlignment="0" applyProtection="0"/>
    <xf numFmtId="167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173" fontId="55" fillId="4" borderId="0" applyNumberFormat="0" applyBorder="0" applyAlignment="0" applyProtection="0"/>
    <xf numFmtId="173" fontId="55" fillId="4" borderId="0" applyNumberFormat="0" applyBorder="0" applyAlignment="0" applyProtection="0"/>
    <xf numFmtId="167" fontId="54" fillId="54" borderId="0" applyNumberFormat="0" applyBorder="0" applyAlignment="0" applyProtection="0"/>
    <xf numFmtId="167" fontId="54" fillId="54" borderId="0" applyNumberFormat="0" applyBorder="0" applyAlignment="0" applyProtection="0"/>
    <xf numFmtId="167" fontId="54" fillId="54" borderId="0" applyNumberFormat="0" applyBorder="0" applyAlignment="0" applyProtection="0"/>
    <xf numFmtId="167" fontId="54" fillId="54" borderId="0" applyNumberFormat="0" applyBorder="0" applyAlignment="0" applyProtection="0"/>
    <xf numFmtId="167" fontId="54" fillId="54" borderId="0" applyNumberFormat="0" applyBorder="0" applyAlignment="0" applyProtection="0"/>
    <xf numFmtId="167" fontId="54" fillId="54" borderId="0" applyNumberFormat="0" applyBorder="0" applyAlignment="0" applyProtection="0"/>
    <xf numFmtId="167" fontId="54" fillId="54" borderId="0" applyNumberFormat="0" applyBorder="0" applyAlignment="0" applyProtection="0"/>
    <xf numFmtId="0" fontId="54" fillId="54" borderId="0" applyNumberFormat="0" applyBorder="0" applyAlignment="0" applyProtection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73" fontId="19" fillId="0" borderId="0"/>
    <xf numFmtId="173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41" fontId="6" fillId="0" borderId="0"/>
    <xf numFmtId="41" fontId="6" fillId="0" borderId="0"/>
    <xf numFmtId="41" fontId="6" fillId="0" borderId="0"/>
    <xf numFmtId="0" fontId="1" fillId="0" borderId="0"/>
    <xf numFmtId="167" fontId="56" fillId="0" borderId="0"/>
    <xf numFmtId="167" fontId="56" fillId="0" borderId="0"/>
    <xf numFmtId="167" fontId="56" fillId="0" borderId="0"/>
    <xf numFmtId="167" fontId="56" fillId="0" borderId="0"/>
    <xf numFmtId="167" fontId="56" fillId="0" borderId="0"/>
    <xf numFmtId="173" fontId="26" fillId="0" borderId="0"/>
    <xf numFmtId="173" fontId="26" fillId="0" borderId="0"/>
    <xf numFmtId="0" fontId="19" fillId="0" borderId="0"/>
    <xf numFmtId="167" fontId="56" fillId="0" borderId="0"/>
    <xf numFmtId="167" fontId="56" fillId="0" borderId="0"/>
    <xf numFmtId="167" fontId="56" fillId="0" borderId="0"/>
    <xf numFmtId="167" fontId="56" fillId="0" borderId="0"/>
    <xf numFmtId="167" fontId="56" fillId="0" borderId="0"/>
    <xf numFmtId="167" fontId="56" fillId="0" borderId="0"/>
    <xf numFmtId="167" fontId="56" fillId="0" borderId="0"/>
    <xf numFmtId="167" fontId="56" fillId="0" borderId="0"/>
    <xf numFmtId="167" fontId="56" fillId="0" borderId="0"/>
    <xf numFmtId="0" fontId="19" fillId="0" borderId="0"/>
    <xf numFmtId="173" fontId="26" fillId="0" borderId="0"/>
    <xf numFmtId="173" fontId="26" fillId="0" borderId="0"/>
    <xf numFmtId="0" fontId="19" fillId="0" borderId="0"/>
    <xf numFmtId="168" fontId="57" fillId="0" borderId="0"/>
    <xf numFmtId="173" fontId="26" fillId="0" borderId="0"/>
    <xf numFmtId="173" fontId="26" fillId="0" borderId="0"/>
    <xf numFmtId="167" fontId="19" fillId="0" borderId="0"/>
    <xf numFmtId="173" fontId="26" fillId="0" borderId="0"/>
    <xf numFmtId="173" fontId="26" fillId="0" borderId="0"/>
    <xf numFmtId="167" fontId="19" fillId="0" borderId="0"/>
    <xf numFmtId="173" fontId="26" fillId="0" borderId="0"/>
    <xf numFmtId="173" fontId="26" fillId="0" borderId="0"/>
    <xf numFmtId="167" fontId="19" fillId="0" borderId="0"/>
    <xf numFmtId="173" fontId="26" fillId="0" borderId="0"/>
    <xf numFmtId="173" fontId="26" fillId="0" borderId="0"/>
    <xf numFmtId="167" fontId="19" fillId="0" borderId="0"/>
    <xf numFmtId="173" fontId="26" fillId="0" borderId="0"/>
    <xf numFmtId="173" fontId="26" fillId="0" borderId="0"/>
    <xf numFmtId="0" fontId="58" fillId="55" borderId="20" applyNumberFormat="0" applyFont="0" applyAlignment="0" applyProtection="0"/>
    <xf numFmtId="0" fontId="58" fillId="55" borderId="20" applyNumberFormat="0" applyFont="0" applyAlignment="0" applyProtection="0"/>
    <xf numFmtId="0" fontId="58" fillId="55" borderId="20" applyNumberFormat="0" applyFont="0" applyAlignment="0" applyProtection="0"/>
    <xf numFmtId="0" fontId="58" fillId="55" borderId="20" applyNumberFormat="0" applyFont="0" applyAlignment="0" applyProtection="0"/>
    <xf numFmtId="0" fontId="58" fillId="55" borderId="20" applyNumberFormat="0" applyFont="0" applyAlignment="0" applyProtection="0"/>
    <xf numFmtId="167" fontId="58" fillId="55" borderId="20" applyNumberFormat="0" applyFont="0" applyAlignment="0" applyProtection="0"/>
    <xf numFmtId="173" fontId="58" fillId="8" borderId="8" applyNumberFormat="0" applyFont="0" applyAlignment="0" applyProtection="0"/>
    <xf numFmtId="173" fontId="58" fillId="8" borderId="8" applyNumberFormat="0" applyFont="0" applyAlignment="0" applyProtection="0"/>
    <xf numFmtId="167" fontId="58" fillId="55" borderId="20" applyNumberFormat="0" applyFont="0" applyAlignment="0" applyProtection="0"/>
    <xf numFmtId="173" fontId="58" fillId="8" borderId="8" applyNumberFormat="0" applyFont="0" applyAlignment="0" applyProtection="0"/>
    <xf numFmtId="173" fontId="58" fillId="8" borderId="8" applyNumberFormat="0" applyFont="0" applyAlignment="0" applyProtection="0"/>
    <xf numFmtId="167" fontId="58" fillId="55" borderId="20" applyNumberFormat="0" applyFont="0" applyAlignment="0" applyProtection="0"/>
    <xf numFmtId="173" fontId="58" fillId="8" borderId="8" applyNumberFormat="0" applyFont="0" applyAlignment="0" applyProtection="0"/>
    <xf numFmtId="173" fontId="58" fillId="8" borderId="8" applyNumberFormat="0" applyFont="0" applyAlignment="0" applyProtection="0"/>
    <xf numFmtId="167" fontId="58" fillId="55" borderId="20" applyNumberFormat="0" applyFont="0" applyAlignment="0" applyProtection="0"/>
    <xf numFmtId="173" fontId="58" fillId="8" borderId="8" applyNumberFormat="0" applyFont="0" applyAlignment="0" applyProtection="0"/>
    <xf numFmtId="173" fontId="58" fillId="8" borderId="8" applyNumberFormat="0" applyFont="0" applyAlignment="0" applyProtection="0"/>
    <xf numFmtId="167" fontId="58" fillId="55" borderId="20" applyNumberFormat="0" applyFont="0" applyAlignment="0" applyProtection="0"/>
    <xf numFmtId="173" fontId="58" fillId="8" borderId="8" applyNumberFormat="0" applyFont="0" applyAlignment="0" applyProtection="0"/>
    <xf numFmtId="173" fontId="58" fillId="8" borderId="8" applyNumberFormat="0" applyFont="0" applyAlignment="0" applyProtection="0"/>
    <xf numFmtId="167" fontId="58" fillId="55" borderId="20" applyNumberFormat="0" applyFont="0" applyAlignment="0" applyProtection="0"/>
    <xf numFmtId="173" fontId="58" fillId="8" borderId="8" applyNumberFormat="0" applyFont="0" applyAlignment="0" applyProtection="0"/>
    <xf numFmtId="173" fontId="58" fillId="8" borderId="8" applyNumberFormat="0" applyFont="0" applyAlignment="0" applyProtection="0"/>
    <xf numFmtId="167" fontId="58" fillId="55" borderId="20" applyNumberFormat="0" applyFont="0" applyAlignment="0" applyProtection="0"/>
    <xf numFmtId="173" fontId="58" fillId="8" borderId="8" applyNumberFormat="0" applyFont="0" applyAlignment="0" applyProtection="0"/>
    <xf numFmtId="173" fontId="58" fillId="8" borderId="8" applyNumberFormat="0" applyFont="0" applyAlignment="0" applyProtection="0"/>
    <xf numFmtId="0" fontId="58" fillId="55" borderId="20" applyNumberFormat="0" applyFont="0" applyAlignment="0" applyProtection="0"/>
    <xf numFmtId="0" fontId="59" fillId="52" borderId="21" applyNumberFormat="0" applyAlignment="0" applyProtection="0"/>
    <xf numFmtId="0" fontId="59" fillId="52" borderId="21" applyNumberFormat="0" applyAlignment="0" applyProtection="0"/>
    <xf numFmtId="0" fontId="59" fillId="52" borderId="21" applyNumberFormat="0" applyAlignment="0" applyProtection="0"/>
    <xf numFmtId="0" fontId="59" fillId="52" borderId="21" applyNumberFormat="0" applyAlignment="0" applyProtection="0"/>
    <xf numFmtId="0" fontId="59" fillId="52" borderId="21" applyNumberFormat="0" applyAlignment="0" applyProtection="0"/>
    <xf numFmtId="173" fontId="60" fillId="6" borderId="5" applyNumberFormat="0" applyAlignment="0" applyProtection="0"/>
    <xf numFmtId="173" fontId="60" fillId="6" borderId="5" applyNumberFormat="0" applyAlignment="0" applyProtection="0"/>
    <xf numFmtId="167" fontId="59" fillId="52" borderId="21" applyNumberFormat="0" applyAlignment="0" applyProtection="0"/>
    <xf numFmtId="167" fontId="59" fillId="52" borderId="21" applyNumberFormat="0" applyAlignment="0" applyProtection="0"/>
    <xf numFmtId="167" fontId="59" fillId="52" borderId="21" applyNumberFormat="0" applyAlignment="0" applyProtection="0"/>
    <xf numFmtId="167" fontId="59" fillId="52" borderId="21" applyNumberFormat="0" applyAlignment="0" applyProtection="0"/>
    <xf numFmtId="167" fontId="59" fillId="52" borderId="21" applyNumberFormat="0" applyAlignment="0" applyProtection="0"/>
    <xf numFmtId="167" fontId="59" fillId="52" borderId="21" applyNumberFormat="0" applyAlignment="0" applyProtection="0"/>
    <xf numFmtId="167" fontId="59" fillId="52" borderId="21" applyNumberFormat="0" applyAlignment="0" applyProtection="0"/>
    <xf numFmtId="0" fontId="59" fillId="52" borderId="21" applyNumberFormat="0" applyAlignment="0" applyProtection="0"/>
    <xf numFmtId="4" fontId="61" fillId="56" borderId="0">
      <alignment horizontal="right"/>
    </xf>
    <xf numFmtId="167" fontId="62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center" vertical="center"/>
    </xf>
    <xf numFmtId="173" fontId="62" fillId="56" borderId="0">
      <alignment horizontal="center" vertical="center"/>
    </xf>
    <xf numFmtId="173" fontId="62" fillId="56" borderId="0">
      <alignment horizontal="center" vertical="center"/>
    </xf>
    <xf numFmtId="0" fontId="62" fillId="56" borderId="0">
      <alignment horizontal="center" vertical="center"/>
    </xf>
    <xf numFmtId="167" fontId="63" fillId="56" borderId="22"/>
    <xf numFmtId="0" fontId="63" fillId="56" borderId="22"/>
    <xf numFmtId="0" fontId="63" fillId="56" borderId="22"/>
    <xf numFmtId="0" fontId="63" fillId="56" borderId="22"/>
    <xf numFmtId="0" fontId="63" fillId="56" borderId="22"/>
    <xf numFmtId="0" fontId="63" fillId="56" borderId="22"/>
    <xf numFmtId="0" fontId="63" fillId="56" borderId="22"/>
    <xf numFmtId="173" fontId="63" fillId="56" borderId="22"/>
    <xf numFmtId="173" fontId="63" fillId="56" borderId="22"/>
    <xf numFmtId="0" fontId="63" fillId="56" borderId="22"/>
    <xf numFmtId="167" fontId="62" fillId="56" borderId="0" applyBorder="0">
      <alignment horizontal="centerContinuous"/>
    </xf>
    <xf numFmtId="0" fontId="62" fillId="56" borderId="0" applyBorder="0">
      <alignment horizontal="centerContinuous"/>
    </xf>
    <xf numFmtId="0" fontId="62" fillId="56" borderId="0" applyBorder="0">
      <alignment horizontal="centerContinuous"/>
    </xf>
    <xf numFmtId="0" fontId="62" fillId="56" borderId="0" applyBorder="0">
      <alignment horizontal="centerContinuous"/>
    </xf>
    <xf numFmtId="0" fontId="62" fillId="56" borderId="0" applyBorder="0">
      <alignment horizontal="centerContinuous"/>
    </xf>
    <xf numFmtId="0" fontId="62" fillId="56" borderId="0" applyBorder="0">
      <alignment horizontal="centerContinuous"/>
    </xf>
    <xf numFmtId="0" fontId="62" fillId="56" borderId="0" applyBorder="0">
      <alignment horizontal="centerContinuous"/>
    </xf>
    <xf numFmtId="173" fontId="62" fillId="56" borderId="0" applyBorder="0">
      <alignment horizontal="centerContinuous"/>
    </xf>
    <xf numFmtId="173" fontId="62" fillId="56" borderId="0" applyBorder="0">
      <alignment horizontal="centerContinuous"/>
    </xf>
    <xf numFmtId="0" fontId="62" fillId="56" borderId="0" applyBorder="0">
      <alignment horizontal="centerContinuous"/>
    </xf>
    <xf numFmtId="167" fontId="64" fillId="56" borderId="0" applyBorder="0">
      <alignment horizontal="centerContinuous"/>
    </xf>
    <xf numFmtId="0" fontId="64" fillId="56" borderId="0" applyBorder="0">
      <alignment horizontal="centerContinuous"/>
    </xf>
    <xf numFmtId="0" fontId="64" fillId="56" borderId="0" applyBorder="0">
      <alignment horizontal="centerContinuous"/>
    </xf>
    <xf numFmtId="0" fontId="64" fillId="56" borderId="0" applyBorder="0">
      <alignment horizontal="centerContinuous"/>
    </xf>
    <xf numFmtId="0" fontId="64" fillId="56" borderId="0" applyBorder="0">
      <alignment horizontal="centerContinuous"/>
    </xf>
    <xf numFmtId="0" fontId="64" fillId="56" borderId="0" applyBorder="0">
      <alignment horizontal="centerContinuous"/>
    </xf>
    <xf numFmtId="0" fontId="64" fillId="56" borderId="0" applyBorder="0">
      <alignment horizontal="centerContinuous"/>
    </xf>
    <xf numFmtId="173" fontId="64" fillId="56" borderId="0" applyBorder="0">
      <alignment horizontal="centerContinuous"/>
    </xf>
    <xf numFmtId="173" fontId="64" fillId="56" borderId="0" applyBorder="0">
      <alignment horizontal="centerContinuous"/>
    </xf>
    <xf numFmtId="0" fontId="64" fillId="56" borderId="0" applyBorder="0">
      <alignment horizontal="centerContinuous"/>
    </xf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173" fontId="67" fillId="0" borderId="9" applyNumberFormat="0" applyFill="0" applyAlignment="0" applyProtection="0"/>
    <xf numFmtId="173" fontId="67" fillId="0" borderId="9" applyNumberFormat="0" applyFill="0" applyAlignment="0" applyProtection="0"/>
    <xf numFmtId="167" fontId="66" fillId="0" borderId="23" applyNumberFormat="0" applyFill="0" applyAlignment="0" applyProtection="0"/>
    <xf numFmtId="167" fontId="66" fillId="0" borderId="23" applyNumberFormat="0" applyFill="0" applyAlignment="0" applyProtection="0"/>
    <xf numFmtId="167" fontId="66" fillId="0" borderId="23" applyNumberFormat="0" applyFill="0" applyAlignment="0" applyProtection="0"/>
    <xf numFmtId="167" fontId="66" fillId="0" borderId="23" applyNumberFormat="0" applyFill="0" applyAlignment="0" applyProtection="0"/>
    <xf numFmtId="167" fontId="66" fillId="0" borderId="23" applyNumberFormat="0" applyFill="0" applyAlignment="0" applyProtection="0"/>
    <xf numFmtId="167" fontId="66" fillId="0" borderId="23" applyNumberFormat="0" applyFill="0" applyAlignment="0" applyProtection="0"/>
    <xf numFmtId="167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73" fontId="69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43" fontId="4" fillId="0" borderId="0" xfId="0" applyNumberFormat="1" applyFont="1"/>
    <xf numFmtId="41" fontId="4" fillId="0" borderId="0" xfId="0" applyNumberFormat="1" applyFont="1" applyAlignment="1">
      <alignment horizontal="right"/>
    </xf>
    <xf numFmtId="41" fontId="4" fillId="0" borderId="0" xfId="0" applyNumberFormat="1" applyFont="1"/>
    <xf numFmtId="41" fontId="5" fillId="0" borderId="0" xfId="0" applyNumberFormat="1" applyFont="1"/>
    <xf numFmtId="41" fontId="5" fillId="0" borderId="0" xfId="0" applyNumberFormat="1" applyFont="1" applyAlignment="1">
      <alignment horizontal="right"/>
    </xf>
    <xf numFmtId="41" fontId="6" fillId="0" borderId="10" xfId="4" applyFont="1" applyBorder="1" applyAlignment="1">
      <alignment horizontal="center"/>
    </xf>
    <xf numFmtId="41" fontId="6" fillId="0" borderId="10" xfId="4" quotePrefix="1" applyFont="1" applyBorder="1" applyAlignment="1">
      <alignment horizontal="center" wrapText="1"/>
    </xf>
    <xf numFmtId="41" fontId="6" fillId="0" borderId="0" xfId="4" quotePrefix="1" applyFont="1" applyAlignment="1">
      <alignment horizontal="center"/>
    </xf>
    <xf numFmtId="41" fontId="6" fillId="0" borderId="0" xfId="4" quotePrefix="1" applyFont="1" applyAlignment="1">
      <alignment horizontal="left"/>
    </xf>
    <xf numFmtId="164" fontId="6" fillId="0" borderId="0" xfId="2" applyNumberFormat="1" applyFont="1" applyFill="1"/>
    <xf numFmtId="164" fontId="6" fillId="0" borderId="0" xfId="2" applyNumberFormat="1" applyFont="1" applyFill="1" applyBorder="1"/>
    <xf numFmtId="41" fontId="7" fillId="0" borderId="0" xfId="4" applyFont="1"/>
    <xf numFmtId="164" fontId="6" fillId="0" borderId="11" xfId="2" applyNumberFormat="1" applyFont="1" applyBorder="1"/>
    <xf numFmtId="43" fontId="9" fillId="0" borderId="0" xfId="5" quotePrefix="1" applyFont="1" applyAlignment="1">
      <alignment horizontal="left"/>
    </xf>
    <xf numFmtId="0" fontId="10" fillId="0" borderId="0" xfId="0" applyFont="1"/>
    <xf numFmtId="0" fontId="11" fillId="0" borderId="0" xfId="0" quotePrefix="1" applyFont="1" applyAlignment="1">
      <alignment horizontal="right"/>
    </xf>
    <xf numFmtId="41" fontId="9" fillId="0" borderId="0" xfId="4" applyFont="1" applyFill="1" applyAlignment="1">
      <alignment horizontal="left"/>
    </xf>
    <xf numFmtId="0" fontId="11" fillId="0" borderId="0" xfId="0" applyFont="1" applyAlignment="1">
      <alignment horizontal="right"/>
    </xf>
    <xf numFmtId="41" fontId="12" fillId="0" borderId="0" xfId="4" applyFont="1" applyFill="1" applyAlignment="1">
      <alignment horizontal="left"/>
    </xf>
    <xf numFmtId="0" fontId="10" fillId="0" borderId="10" xfId="0" applyFont="1" applyBorder="1"/>
    <xf numFmtId="0" fontId="5" fillId="0" borderId="10" xfId="0" applyFont="1" applyBorder="1" applyAlignment="1">
      <alignment horizontal="center" wrapText="1"/>
    </xf>
    <xf numFmtId="0" fontId="5" fillId="0" borderId="10" xfId="0" quotePrefix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37" fontId="0" fillId="0" borderId="0" xfId="0" applyNumberFormat="1"/>
    <xf numFmtId="39" fontId="0" fillId="0" borderId="0" xfId="0" applyNumberFormat="1"/>
    <xf numFmtId="164" fontId="0" fillId="0" borderId="0" xfId="2" applyNumberFormat="1" applyFont="1"/>
    <xf numFmtId="44" fontId="0" fillId="0" borderId="0" xfId="2" applyFont="1"/>
    <xf numFmtId="44" fontId="0" fillId="0" borderId="0" xfId="0" applyNumberFormat="1"/>
    <xf numFmtId="164" fontId="10" fillId="0" borderId="0" xfId="0" applyNumberFormat="1" applyFont="1"/>
    <xf numFmtId="1" fontId="0" fillId="0" borderId="0" xfId="0" applyNumberFormat="1"/>
    <xf numFmtId="41" fontId="12" fillId="0" borderId="0" xfId="4" applyFont="1" applyFill="1"/>
    <xf numFmtId="166" fontId="10" fillId="0" borderId="0" xfId="5" applyNumberFormat="1" applyFont="1" applyFill="1"/>
    <xf numFmtId="164" fontId="10" fillId="0" borderId="0" xfId="2" applyNumberFormat="1" applyFont="1" applyFill="1"/>
    <xf numFmtId="41" fontId="9" fillId="0" borderId="0" xfId="4" applyFont="1" applyFill="1"/>
    <xf numFmtId="166" fontId="10" fillId="0" borderId="0" xfId="5" applyNumberFormat="1" applyFont="1"/>
    <xf numFmtId="0" fontId="10" fillId="0" borderId="0" xfId="0" applyFont="1" applyAlignment="1">
      <alignment horizontal="left" indent="1"/>
    </xf>
    <xf numFmtId="166" fontId="13" fillId="0" borderId="0" xfId="5" applyNumberFormat="1" applyFont="1"/>
    <xf numFmtId="0" fontId="10" fillId="0" borderId="0" xfId="0" applyFont="1" applyAlignment="1">
      <alignment horizontal="left"/>
    </xf>
    <xf numFmtId="164" fontId="10" fillId="0" borderId="0" xfId="2" applyNumberFormat="1" applyFont="1"/>
    <xf numFmtId="166" fontId="14" fillId="0" borderId="0" xfId="5" applyNumberFormat="1" applyFont="1"/>
    <xf numFmtId="166" fontId="15" fillId="0" borderId="0" xfId="5" applyNumberFormat="1" applyFont="1"/>
    <xf numFmtId="164" fontId="15" fillId="0" borderId="0" xfId="0" applyNumberFormat="1" applyFont="1"/>
    <xf numFmtId="37" fontId="10" fillId="0" borderId="0" xfId="0" applyNumberFormat="1" applyFont="1"/>
    <xf numFmtId="37" fontId="10" fillId="33" borderId="0" xfId="0" applyNumberFormat="1" applyFont="1" applyFill="1"/>
    <xf numFmtId="0" fontId="10" fillId="33" borderId="0" xfId="0" applyFont="1" applyFill="1"/>
    <xf numFmtId="37" fontId="10" fillId="0" borderId="0" xfId="0" applyNumberFormat="1" applyFont="1" applyFill="1"/>
    <xf numFmtId="0" fontId="10" fillId="0" borderId="0" xfId="0" applyFont="1" applyFill="1"/>
    <xf numFmtId="164" fontId="13" fillId="0" borderId="0" xfId="2" applyNumberFormat="1" applyFont="1"/>
    <xf numFmtId="0" fontId="10" fillId="0" borderId="0" xfId="0" quotePrefix="1" applyFont="1" applyAlignment="1">
      <alignment horizontal="left"/>
    </xf>
    <xf numFmtId="164" fontId="15" fillId="0" borderId="0" xfId="2" applyNumberFormat="1" applyFont="1"/>
    <xf numFmtId="43" fontId="9" fillId="0" borderId="0" xfId="5" applyFont="1" applyBorder="1" applyAlignment="1">
      <alignment horizontal="left"/>
    </xf>
    <xf numFmtId="41" fontId="12" fillId="0" borderId="0" xfId="4" applyFont="1" applyBorder="1"/>
    <xf numFmtId="41" fontId="9" fillId="0" borderId="0" xfId="4" quotePrefix="1" applyFont="1" applyBorder="1" applyAlignment="1">
      <alignment horizontal="right"/>
    </xf>
    <xf numFmtId="0" fontId="16" fillId="0" borderId="0" xfId="0" applyFont="1" applyBorder="1"/>
    <xf numFmtId="41" fontId="12" fillId="0" borderId="0" xfId="4" applyFont="1"/>
    <xf numFmtId="0" fontId="16" fillId="0" borderId="0" xfId="0" applyFont="1"/>
    <xf numFmtId="41" fontId="9" fillId="0" borderId="0" xfId="4" applyFont="1" applyBorder="1" applyAlignment="1">
      <alignment horizontal="left"/>
    </xf>
    <xf numFmtId="41" fontId="9" fillId="0" borderId="0" xfId="4" applyFont="1" applyBorder="1" applyAlignment="1">
      <alignment horizontal="right"/>
    </xf>
    <xf numFmtId="41" fontId="12" fillId="0" borderId="0" xfId="4" applyFont="1" applyBorder="1" applyAlignment="1">
      <alignment horizontal="left"/>
    </xf>
    <xf numFmtId="0" fontId="0" fillId="0" borderId="0" xfId="0" applyBorder="1"/>
    <xf numFmtId="0" fontId="17" fillId="0" borderId="0" xfId="0" applyFont="1" applyBorder="1" applyAlignment="1">
      <alignment horizontal="right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right"/>
    </xf>
    <xf numFmtId="164" fontId="16" fillId="0" borderId="0" xfId="6" applyNumberFormat="1" applyFont="1"/>
    <xf numFmtId="166" fontId="16" fillId="0" borderId="0" xfId="7" applyNumberFormat="1" applyFont="1"/>
    <xf numFmtId="166" fontId="16" fillId="0" borderId="0" xfId="0" applyNumberFormat="1" applyFont="1"/>
    <xf numFmtId="166" fontId="16" fillId="0" borderId="0" xfId="7" applyNumberFormat="1" applyFont="1" applyFill="1"/>
    <xf numFmtId="0" fontId="16" fillId="0" borderId="0" xfId="0" applyFont="1" applyFill="1"/>
    <xf numFmtId="166" fontId="16" fillId="0" borderId="0" xfId="0" applyNumberFormat="1" applyFont="1" applyFill="1"/>
    <xf numFmtId="164" fontId="16" fillId="0" borderId="12" xfId="6" applyNumberFormat="1" applyFont="1" applyBorder="1"/>
    <xf numFmtId="164" fontId="16" fillId="0" borderId="12" xfId="6" applyNumberFormat="1" applyFont="1" applyFill="1" applyBorder="1"/>
    <xf numFmtId="164" fontId="16" fillId="0" borderId="0" xfId="7" applyNumberFormat="1" applyFont="1" applyFill="1"/>
    <xf numFmtId="164" fontId="16" fillId="0" borderId="0" xfId="0" applyNumberFormat="1" applyFont="1"/>
    <xf numFmtId="10" fontId="16" fillId="0" borderId="0" xfId="3" applyNumberFormat="1" applyFont="1"/>
    <xf numFmtId="9" fontId="16" fillId="0" borderId="0" xfId="0" applyNumberFormat="1" applyFont="1"/>
    <xf numFmtId="0" fontId="10" fillId="0" borderId="0" xfId="0" applyFont="1" applyBorder="1"/>
    <xf numFmtId="0" fontId="6" fillId="0" borderId="0" xfId="0" applyFont="1" applyFill="1"/>
    <xf numFmtId="167" fontId="12" fillId="0" borderId="0" xfId="8" applyFont="1" applyBorder="1"/>
    <xf numFmtId="167" fontId="12" fillId="0" borderId="0" xfId="8" applyFont="1" applyBorder="1" applyAlignment="1">
      <alignment horizontal="right"/>
    </xf>
    <xf numFmtId="168" fontId="12" fillId="0" borderId="0" xfId="8" applyNumberFormat="1" applyFont="1" applyBorder="1" applyAlignment="1" applyProtection="1">
      <alignment horizontal="right"/>
    </xf>
    <xf numFmtId="167" fontId="12" fillId="0" borderId="0" xfId="8" quotePrefix="1" applyFont="1" applyBorder="1" applyAlignment="1"/>
    <xf numFmtId="0" fontId="7" fillId="0" borderId="0" xfId="0" applyFont="1" applyFill="1" applyAlignment="1">
      <alignment horizontal="right"/>
    </xf>
    <xf numFmtId="167" fontId="7" fillId="0" borderId="0" xfId="8" applyFont="1" applyFill="1" applyBorder="1" applyAlignment="1">
      <alignment horizontal="center"/>
    </xf>
    <xf numFmtId="0" fontId="7" fillId="0" borderId="0" xfId="9" applyFont="1" applyFill="1" applyBorder="1" applyAlignment="1">
      <alignment horizontal="center"/>
    </xf>
    <xf numFmtId="0" fontId="7" fillId="0" borderId="0" xfId="0" quotePrefix="1" applyFont="1" applyFill="1" applyAlignment="1">
      <alignment horizontal="right"/>
    </xf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0" xfId="9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20" fillId="0" borderId="0" xfId="0" applyFont="1" applyFill="1"/>
    <xf numFmtId="0" fontId="7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right"/>
    </xf>
    <xf numFmtId="0" fontId="6" fillId="0" borderId="0" xfId="9" applyFont="1" applyFill="1"/>
    <xf numFmtId="166" fontId="23" fillId="0" borderId="0" xfId="10" applyNumberFormat="1" applyFont="1" applyFill="1"/>
    <xf numFmtId="37" fontId="6" fillId="0" borderId="0" xfId="1" applyNumberFormat="1" applyFont="1" applyFill="1"/>
    <xf numFmtId="44" fontId="6" fillId="0" borderId="0" xfId="2" applyFont="1" applyFill="1"/>
    <xf numFmtId="164" fontId="6" fillId="0" borderId="0" xfId="0" applyNumberFormat="1" applyFont="1" applyFill="1"/>
    <xf numFmtId="0" fontId="6" fillId="0" borderId="0" xfId="0" quotePrefix="1" applyFont="1" applyFill="1" applyAlignment="1">
      <alignment horizontal="left"/>
    </xf>
    <xf numFmtId="169" fontId="6" fillId="0" borderId="0" xfId="2" applyNumberFormat="1" applyFont="1" applyFill="1"/>
    <xf numFmtId="37" fontId="6" fillId="0" borderId="0" xfId="0" applyNumberFormat="1" applyFont="1" applyFill="1"/>
    <xf numFmtId="0" fontId="7" fillId="0" borderId="0" xfId="9" applyFont="1" applyFill="1"/>
    <xf numFmtId="37" fontId="7" fillId="0" borderId="0" xfId="0" applyNumberFormat="1" applyFont="1" applyFill="1"/>
    <xf numFmtId="164" fontId="7" fillId="0" borderId="0" xfId="9" applyNumberFormat="1" applyFont="1" applyFill="1" applyBorder="1"/>
    <xf numFmtId="0" fontId="6" fillId="0" borderId="0" xfId="9" applyFont="1" applyFill="1" applyAlignment="1">
      <alignment horizontal="right"/>
    </xf>
    <xf numFmtId="170" fontId="6" fillId="0" borderId="0" xfId="10" applyNumberFormat="1" applyFont="1" applyFill="1" applyBorder="1"/>
    <xf numFmtId="164" fontId="6" fillId="0" borderId="13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0" fontId="24" fillId="0" borderId="0" xfId="11" applyNumberFormat="1" applyFont="1" applyFill="1"/>
    <xf numFmtId="0" fontId="6" fillId="0" borderId="0" xfId="0" applyFont="1" applyFill="1" applyAlignment="1">
      <alignment horizontal="left" indent="1"/>
    </xf>
    <xf numFmtId="10" fontId="24" fillId="0" borderId="0" xfId="0" applyNumberFormat="1" applyFont="1" applyFill="1"/>
    <xf numFmtId="42" fontId="6" fillId="0" borderId="0" xfId="0" applyNumberFormat="1" applyFont="1" applyFill="1"/>
    <xf numFmtId="44" fontId="6" fillId="0" borderId="0" xfId="0" applyNumberFormat="1" applyFont="1" applyFill="1"/>
    <xf numFmtId="164" fontId="6" fillId="0" borderId="0" xfId="9" applyNumberFormat="1" applyFont="1" applyFill="1" applyBorder="1"/>
    <xf numFmtId="164" fontId="0" fillId="0" borderId="0" xfId="0" applyNumberFormat="1"/>
    <xf numFmtId="37" fontId="6" fillId="0" borderId="0" xfId="1" applyNumberFormat="1" applyFont="1" applyFill="1" applyAlignment="1">
      <alignment horizontal="center"/>
    </xf>
    <xf numFmtId="164" fontId="6" fillId="0" borderId="13" xfId="9" applyNumberFormat="1" applyFont="1" applyFill="1" applyBorder="1"/>
    <xf numFmtId="10" fontId="16" fillId="0" borderId="0" xfId="0" applyNumberFormat="1" applyFont="1" applyFill="1"/>
    <xf numFmtId="0" fontId="6" fillId="0" borderId="0" xfId="0" applyFont="1" applyFill="1" applyAlignment="1">
      <alignment horizontal="center"/>
    </xf>
    <xf numFmtId="0" fontId="20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0" fontId="6" fillId="0" borderId="0" xfId="0" applyFont="1" applyFill="1" applyBorder="1"/>
    <xf numFmtId="42" fontId="0" fillId="0" borderId="0" xfId="0" applyNumberFormat="1"/>
    <xf numFmtId="1" fontId="6" fillId="0" borderId="0" xfId="0" applyNumberFormat="1" applyFont="1" applyFill="1" applyBorder="1"/>
    <xf numFmtId="0" fontId="6" fillId="0" borderId="0" xfId="9" applyFont="1" applyFill="1" applyAlignment="1">
      <alignment horizontal="left" indent="1"/>
    </xf>
    <xf numFmtId="171" fontId="6" fillId="0" borderId="0" xfId="0" applyNumberFormat="1" applyFont="1" applyFill="1"/>
    <xf numFmtId="166" fontId="6" fillId="0" borderId="0" xfId="0" applyNumberFormat="1" applyFont="1" applyFill="1"/>
    <xf numFmtId="164" fontId="7" fillId="0" borderId="13" xfId="9" applyNumberFormat="1" applyFont="1" applyFill="1" applyBorder="1"/>
    <xf numFmtId="164" fontId="5" fillId="0" borderId="0" xfId="0" applyNumberFormat="1" applyFont="1" applyFill="1"/>
    <xf numFmtId="0" fontId="16" fillId="0" borderId="0" xfId="0" applyFont="1" applyFill="1" applyAlignment="1">
      <alignment horizontal="left"/>
    </xf>
    <xf numFmtId="42" fontId="6" fillId="0" borderId="0" xfId="0" applyNumberFormat="1" applyFont="1" applyFill="1" applyBorder="1"/>
    <xf numFmtId="0" fontId="6" fillId="0" borderId="0" xfId="9" applyFont="1" applyFill="1" applyBorder="1"/>
    <xf numFmtId="172" fontId="6" fillId="0" borderId="0" xfId="2" applyNumberFormat="1" applyFont="1" applyFill="1" applyBorder="1"/>
    <xf numFmtId="172" fontId="6" fillId="0" borderId="0" xfId="2" applyNumberFormat="1" applyFont="1" applyFill="1"/>
    <xf numFmtId="166" fontId="7" fillId="0" borderId="0" xfId="0" applyNumberFormat="1" applyFont="1" applyFill="1"/>
    <xf numFmtId="42" fontId="7" fillId="0" borderId="0" xfId="0" applyNumberFormat="1" applyFont="1" applyFill="1"/>
    <xf numFmtId="164" fontId="6" fillId="0" borderId="13" xfId="6" applyNumberFormat="1" applyFont="1" applyFill="1" applyBorder="1"/>
    <xf numFmtId="44" fontId="6" fillId="0" borderId="0" xfId="2" applyNumberFormat="1" applyFont="1" applyFill="1"/>
    <xf numFmtId="43" fontId="6" fillId="0" borderId="0" xfId="0" applyNumberFormat="1" applyFont="1" applyFill="1"/>
    <xf numFmtId="0" fontId="7" fillId="0" borderId="0" xfId="0" quotePrefix="1" applyFont="1" applyFill="1" applyProtection="1"/>
    <xf numFmtId="42" fontId="7" fillId="0" borderId="0" xfId="9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49">
    <cellStyle name="20% - Accent1 10" xfId="12"/>
    <cellStyle name="20% - Accent1 11" xfId="13"/>
    <cellStyle name="20% - Accent1 12" xfId="14"/>
    <cellStyle name="20% - Accent1 13" xfId="15"/>
    <cellStyle name="20% - Accent1 14" xfId="16"/>
    <cellStyle name="20% - Accent1 15" xfId="17"/>
    <cellStyle name="20% - Accent1 16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13" xfId="30"/>
    <cellStyle name="20% - Accent2 14" xfId="31"/>
    <cellStyle name="20% - Accent2 15" xfId="32"/>
    <cellStyle name="20% - Accent2 16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 10" xfId="42"/>
    <cellStyle name="20% - Accent3 11" xfId="43"/>
    <cellStyle name="20% - Accent3 12" xfId="44"/>
    <cellStyle name="20% - Accent3 13" xfId="45"/>
    <cellStyle name="20% - Accent3 14" xfId="46"/>
    <cellStyle name="20% - Accent3 15" xfId="47"/>
    <cellStyle name="20% - Accent3 16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14" xfId="61"/>
    <cellStyle name="20% - Accent4 15" xfId="62"/>
    <cellStyle name="20% - Accent4 16" xfId="63"/>
    <cellStyle name="20% - Accent4 2" xfId="64"/>
    <cellStyle name="20% - Accent4 3" xfId="65"/>
    <cellStyle name="20% - Accent4 4" xfId="66"/>
    <cellStyle name="20% - Accent4 5" xfId="67"/>
    <cellStyle name="20% - Accent4 6" xfId="68"/>
    <cellStyle name="20% - Accent4 7" xfId="69"/>
    <cellStyle name="20% - Accent4 8" xfId="70"/>
    <cellStyle name="20% - Accent4 9" xfId="71"/>
    <cellStyle name="20% - Accent5 10" xfId="72"/>
    <cellStyle name="20% - Accent5 11" xfId="73"/>
    <cellStyle name="20% - Accent5 12" xfId="74"/>
    <cellStyle name="20% - Accent5 13" xfId="75"/>
    <cellStyle name="20% - Accent5 14" xfId="76"/>
    <cellStyle name="20% - Accent5 15" xfId="77"/>
    <cellStyle name="20% - Accent5 16" xfId="78"/>
    <cellStyle name="20% - Accent5 2" xfId="79"/>
    <cellStyle name="20% - Accent5 3" xfId="80"/>
    <cellStyle name="20% - Accent5 4" xfId="81"/>
    <cellStyle name="20% - Accent5 5" xfId="82"/>
    <cellStyle name="20% - Accent5 6" xfId="83"/>
    <cellStyle name="20% - Accent5 7" xfId="84"/>
    <cellStyle name="20% - Accent5 8" xfId="85"/>
    <cellStyle name="20% - Accent5 9" xfId="86"/>
    <cellStyle name="20% - Accent6 10" xfId="87"/>
    <cellStyle name="20% - Accent6 11" xfId="88"/>
    <cellStyle name="20% - Accent6 12" xfId="89"/>
    <cellStyle name="20% - Accent6 13" xfId="90"/>
    <cellStyle name="20% - Accent6 14" xfId="91"/>
    <cellStyle name="20% - Accent6 15" xfId="92"/>
    <cellStyle name="20% - Accent6 16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12" xfId="104"/>
    <cellStyle name="40% - Accent1 13" xfId="105"/>
    <cellStyle name="40% - Accent1 14" xfId="106"/>
    <cellStyle name="40% - Accent1 15" xfId="107"/>
    <cellStyle name="40% - Accent1 16" xfId="108"/>
    <cellStyle name="40% - Accent1 2" xfId="109"/>
    <cellStyle name="40% - Accent1 3" xfId="110"/>
    <cellStyle name="40% - Accent1 4" xfId="111"/>
    <cellStyle name="40% - Accent1 5" xfId="112"/>
    <cellStyle name="40% - Accent1 6" xfId="113"/>
    <cellStyle name="40% - Accent1 7" xfId="114"/>
    <cellStyle name="40% - Accent1 8" xfId="115"/>
    <cellStyle name="40% - Accent1 9" xfId="116"/>
    <cellStyle name="40% - Accent2 10" xfId="117"/>
    <cellStyle name="40% - Accent2 11" xfId="118"/>
    <cellStyle name="40% - Accent2 12" xfId="119"/>
    <cellStyle name="40% - Accent2 13" xfId="120"/>
    <cellStyle name="40% - Accent2 14" xfId="121"/>
    <cellStyle name="40% - Accent2 15" xfId="122"/>
    <cellStyle name="40% - Accent2 16" xfId="123"/>
    <cellStyle name="40% - Accent2 2" xfId="124"/>
    <cellStyle name="40% - Accent2 3" xfId="125"/>
    <cellStyle name="40% - Accent2 4" xfId="126"/>
    <cellStyle name="40% - Accent2 5" xfId="127"/>
    <cellStyle name="40% - Accent2 6" xfId="128"/>
    <cellStyle name="40% - Accent2 7" xfId="129"/>
    <cellStyle name="40% - Accent2 8" xfId="130"/>
    <cellStyle name="40% - Accent2 9" xfId="131"/>
    <cellStyle name="40% - Accent3 10" xfId="132"/>
    <cellStyle name="40% - Accent3 11" xfId="133"/>
    <cellStyle name="40% - Accent3 12" xfId="134"/>
    <cellStyle name="40% - Accent3 13" xfId="135"/>
    <cellStyle name="40% - Accent3 14" xfId="136"/>
    <cellStyle name="40% - Accent3 15" xfId="137"/>
    <cellStyle name="40% - Accent3 16" xfId="138"/>
    <cellStyle name="40% - Accent3 2" xfId="139"/>
    <cellStyle name="40% - Accent3 3" xfId="140"/>
    <cellStyle name="40% - Accent3 4" xfId="141"/>
    <cellStyle name="40% - Accent3 5" xfId="142"/>
    <cellStyle name="40% - Accent3 6" xfId="143"/>
    <cellStyle name="40% - Accent3 7" xfId="144"/>
    <cellStyle name="40% - Accent3 8" xfId="145"/>
    <cellStyle name="40% - Accent3 9" xfId="146"/>
    <cellStyle name="40% - Accent4 10" xfId="147"/>
    <cellStyle name="40% - Accent4 11" xfId="148"/>
    <cellStyle name="40% - Accent4 12" xfId="149"/>
    <cellStyle name="40% - Accent4 13" xfId="150"/>
    <cellStyle name="40% - Accent4 14" xfId="151"/>
    <cellStyle name="40% - Accent4 15" xfId="152"/>
    <cellStyle name="40% - Accent4 16" xfId="153"/>
    <cellStyle name="40% - Accent4 2" xfId="154"/>
    <cellStyle name="40% - Accent4 3" xfId="155"/>
    <cellStyle name="40% - Accent4 4" xfId="156"/>
    <cellStyle name="40% - Accent4 5" xfId="157"/>
    <cellStyle name="40% - Accent4 6" xfId="158"/>
    <cellStyle name="40% - Accent4 7" xfId="159"/>
    <cellStyle name="40% - Accent4 8" xfId="160"/>
    <cellStyle name="40% - Accent4 9" xfId="161"/>
    <cellStyle name="40% - Accent5 10" xfId="162"/>
    <cellStyle name="40% - Accent5 11" xfId="163"/>
    <cellStyle name="40% - Accent5 12" xfId="164"/>
    <cellStyle name="40% - Accent5 13" xfId="165"/>
    <cellStyle name="40% - Accent5 14" xfId="166"/>
    <cellStyle name="40% - Accent5 15" xfId="167"/>
    <cellStyle name="40% - Accent5 16" xfId="168"/>
    <cellStyle name="40% - Accent5 2" xfId="169"/>
    <cellStyle name="40% - Accent5 3" xfId="170"/>
    <cellStyle name="40% - Accent5 4" xfId="171"/>
    <cellStyle name="40% - Accent5 5" xfId="172"/>
    <cellStyle name="40% - Accent5 6" xfId="173"/>
    <cellStyle name="40% - Accent5 7" xfId="174"/>
    <cellStyle name="40% - Accent5 8" xfId="175"/>
    <cellStyle name="40% - Accent5 9" xfId="176"/>
    <cellStyle name="40% - Accent6 10" xfId="177"/>
    <cellStyle name="40% - Accent6 11" xfId="178"/>
    <cellStyle name="40% - Accent6 12" xfId="179"/>
    <cellStyle name="40% - Accent6 13" xfId="180"/>
    <cellStyle name="40% - Accent6 14" xfId="181"/>
    <cellStyle name="40% - Accent6 15" xfId="182"/>
    <cellStyle name="40% - Accent6 16" xfId="183"/>
    <cellStyle name="40% - Accent6 2" xfId="184"/>
    <cellStyle name="40% - Accent6 3" xfId="185"/>
    <cellStyle name="40% - Accent6 4" xfId="186"/>
    <cellStyle name="40% - Accent6 5" xfId="187"/>
    <cellStyle name="40% - Accent6 6" xfId="188"/>
    <cellStyle name="40% - Accent6 7" xfId="189"/>
    <cellStyle name="40% - Accent6 8" xfId="190"/>
    <cellStyle name="40% - Accent6 9" xfId="191"/>
    <cellStyle name="60% - Accent1 10" xfId="192"/>
    <cellStyle name="60% - Accent1 11" xfId="193"/>
    <cellStyle name="60% - Accent1 12" xfId="194"/>
    <cellStyle name="60% - Accent1 13" xfId="195"/>
    <cellStyle name="60% - Accent1 14" xfId="196"/>
    <cellStyle name="60% - Accent1 15" xfId="197"/>
    <cellStyle name="60% - Accent1 16" xfId="198"/>
    <cellStyle name="60% - Accent1 2" xfId="199"/>
    <cellStyle name="60% - Accent1 3" xfId="200"/>
    <cellStyle name="60% - Accent1 4" xfId="201"/>
    <cellStyle name="60% - Accent1 5" xfId="202"/>
    <cellStyle name="60% - Accent1 6" xfId="203"/>
    <cellStyle name="60% - Accent1 7" xfId="204"/>
    <cellStyle name="60% - Accent1 8" xfId="205"/>
    <cellStyle name="60% - Accent1 9" xfId="206"/>
    <cellStyle name="60% - Accent2 10" xfId="207"/>
    <cellStyle name="60% - Accent2 11" xfId="208"/>
    <cellStyle name="60% - Accent2 12" xfId="209"/>
    <cellStyle name="60% - Accent2 13" xfId="210"/>
    <cellStyle name="60% - Accent2 14" xfId="211"/>
    <cellStyle name="60% - Accent2 15" xfId="212"/>
    <cellStyle name="60% - Accent2 16" xfId="213"/>
    <cellStyle name="60% - Accent2 2" xfId="214"/>
    <cellStyle name="60% - Accent2 3" xfId="215"/>
    <cellStyle name="60% - Accent2 4" xfId="216"/>
    <cellStyle name="60% - Accent2 5" xfId="217"/>
    <cellStyle name="60% - Accent2 6" xfId="218"/>
    <cellStyle name="60% - Accent2 7" xfId="219"/>
    <cellStyle name="60% - Accent2 8" xfId="220"/>
    <cellStyle name="60% - Accent2 9" xfId="221"/>
    <cellStyle name="60% - Accent3 10" xfId="222"/>
    <cellStyle name="60% - Accent3 11" xfId="223"/>
    <cellStyle name="60% - Accent3 12" xfId="224"/>
    <cellStyle name="60% - Accent3 13" xfId="225"/>
    <cellStyle name="60% - Accent3 14" xfId="226"/>
    <cellStyle name="60% - Accent3 15" xfId="227"/>
    <cellStyle name="60% - Accent3 16" xfId="228"/>
    <cellStyle name="60% - Accent3 2" xfId="229"/>
    <cellStyle name="60% - Accent3 3" xfId="230"/>
    <cellStyle name="60% - Accent3 4" xfId="231"/>
    <cellStyle name="60% - Accent3 5" xfId="232"/>
    <cellStyle name="60% - Accent3 6" xfId="233"/>
    <cellStyle name="60% - Accent3 7" xfId="234"/>
    <cellStyle name="60% - Accent3 8" xfId="235"/>
    <cellStyle name="60% - Accent3 9" xfId="236"/>
    <cellStyle name="60% - Accent4 10" xfId="237"/>
    <cellStyle name="60% - Accent4 11" xfId="238"/>
    <cellStyle name="60% - Accent4 12" xfId="239"/>
    <cellStyle name="60% - Accent4 13" xfId="240"/>
    <cellStyle name="60% - Accent4 14" xfId="241"/>
    <cellStyle name="60% - Accent4 15" xfId="242"/>
    <cellStyle name="60% - Accent4 16" xfId="243"/>
    <cellStyle name="60% - Accent4 2" xfId="244"/>
    <cellStyle name="60% - Accent4 3" xfId="245"/>
    <cellStyle name="60% - Accent4 4" xfId="246"/>
    <cellStyle name="60% - Accent4 5" xfId="247"/>
    <cellStyle name="60% - Accent4 6" xfId="248"/>
    <cellStyle name="60% - Accent4 7" xfId="249"/>
    <cellStyle name="60% - Accent4 8" xfId="250"/>
    <cellStyle name="60% - Accent4 9" xfId="251"/>
    <cellStyle name="60% - Accent5 10" xfId="252"/>
    <cellStyle name="60% - Accent5 11" xfId="253"/>
    <cellStyle name="60% - Accent5 12" xfId="254"/>
    <cellStyle name="60% - Accent5 13" xfId="255"/>
    <cellStyle name="60% - Accent5 14" xfId="256"/>
    <cellStyle name="60% - Accent5 15" xfId="257"/>
    <cellStyle name="60% - Accent5 16" xfId="258"/>
    <cellStyle name="60% - Accent5 2" xfId="259"/>
    <cellStyle name="60% - Accent5 3" xfId="260"/>
    <cellStyle name="60% - Accent5 4" xfId="261"/>
    <cellStyle name="60% - Accent5 5" xfId="262"/>
    <cellStyle name="60% - Accent5 6" xfId="263"/>
    <cellStyle name="60% - Accent5 7" xfId="264"/>
    <cellStyle name="60% - Accent5 8" xfId="265"/>
    <cellStyle name="60% - Accent5 9" xfId="266"/>
    <cellStyle name="60% - Accent6 10" xfId="267"/>
    <cellStyle name="60% - Accent6 11" xfId="268"/>
    <cellStyle name="60% - Accent6 12" xfId="269"/>
    <cellStyle name="60% - Accent6 13" xfId="270"/>
    <cellStyle name="60% - Accent6 14" xfId="271"/>
    <cellStyle name="60% - Accent6 15" xfId="272"/>
    <cellStyle name="60% - Accent6 16" xfId="273"/>
    <cellStyle name="60% - Accent6 2" xfId="274"/>
    <cellStyle name="60% - Accent6 3" xfId="275"/>
    <cellStyle name="60% - Accent6 4" xfId="276"/>
    <cellStyle name="60% - Accent6 5" xfId="277"/>
    <cellStyle name="60% - Accent6 6" xfId="278"/>
    <cellStyle name="60% - Accent6 7" xfId="279"/>
    <cellStyle name="60% - Accent6 8" xfId="280"/>
    <cellStyle name="60% - Accent6 9" xfId="281"/>
    <cellStyle name="Accent1 10" xfId="282"/>
    <cellStyle name="Accent1 11" xfId="283"/>
    <cellStyle name="Accent1 12" xfId="284"/>
    <cellStyle name="Accent1 13" xfId="285"/>
    <cellStyle name="Accent1 14" xfId="286"/>
    <cellStyle name="Accent1 15" xfId="287"/>
    <cellStyle name="Accent1 16" xfId="288"/>
    <cellStyle name="Accent1 2" xfId="289"/>
    <cellStyle name="Accent1 3" xfId="290"/>
    <cellStyle name="Accent1 4" xfId="291"/>
    <cellStyle name="Accent1 5" xfId="292"/>
    <cellStyle name="Accent1 6" xfId="293"/>
    <cellStyle name="Accent1 7" xfId="294"/>
    <cellStyle name="Accent1 8" xfId="295"/>
    <cellStyle name="Accent1 9" xfId="296"/>
    <cellStyle name="Accent2 10" xfId="297"/>
    <cellStyle name="Accent2 11" xfId="298"/>
    <cellStyle name="Accent2 12" xfId="299"/>
    <cellStyle name="Accent2 13" xfId="300"/>
    <cellStyle name="Accent2 14" xfId="301"/>
    <cellStyle name="Accent2 15" xfId="302"/>
    <cellStyle name="Accent2 16" xfId="303"/>
    <cellStyle name="Accent2 2" xfId="304"/>
    <cellStyle name="Accent2 3" xfId="305"/>
    <cellStyle name="Accent2 4" xfId="306"/>
    <cellStyle name="Accent2 5" xfId="307"/>
    <cellStyle name="Accent2 6" xfId="308"/>
    <cellStyle name="Accent2 7" xfId="309"/>
    <cellStyle name="Accent2 8" xfId="310"/>
    <cellStyle name="Accent2 9" xfId="311"/>
    <cellStyle name="Accent3 10" xfId="312"/>
    <cellStyle name="Accent3 11" xfId="313"/>
    <cellStyle name="Accent3 12" xfId="314"/>
    <cellStyle name="Accent3 13" xfId="315"/>
    <cellStyle name="Accent3 14" xfId="316"/>
    <cellStyle name="Accent3 15" xfId="317"/>
    <cellStyle name="Accent3 16" xfId="318"/>
    <cellStyle name="Accent3 2" xfId="319"/>
    <cellStyle name="Accent3 3" xfId="320"/>
    <cellStyle name="Accent3 4" xfId="321"/>
    <cellStyle name="Accent3 5" xfId="322"/>
    <cellStyle name="Accent3 6" xfId="323"/>
    <cellStyle name="Accent3 7" xfId="324"/>
    <cellStyle name="Accent3 8" xfId="325"/>
    <cellStyle name="Accent3 9" xfId="326"/>
    <cellStyle name="Accent4 10" xfId="327"/>
    <cellStyle name="Accent4 11" xfId="328"/>
    <cellStyle name="Accent4 12" xfId="329"/>
    <cellStyle name="Accent4 13" xfId="330"/>
    <cellStyle name="Accent4 14" xfId="331"/>
    <cellStyle name="Accent4 15" xfId="332"/>
    <cellStyle name="Accent4 16" xfId="333"/>
    <cellStyle name="Accent4 2" xfId="334"/>
    <cellStyle name="Accent4 3" xfId="335"/>
    <cellStyle name="Accent4 4" xfId="336"/>
    <cellStyle name="Accent4 5" xfId="337"/>
    <cellStyle name="Accent4 6" xfId="338"/>
    <cellStyle name="Accent4 7" xfId="339"/>
    <cellStyle name="Accent4 8" xfId="340"/>
    <cellStyle name="Accent4 9" xfId="341"/>
    <cellStyle name="Accent5 10" xfId="342"/>
    <cellStyle name="Accent5 11" xfId="343"/>
    <cellStyle name="Accent5 12" xfId="344"/>
    <cellStyle name="Accent5 13" xfId="345"/>
    <cellStyle name="Accent5 14" xfId="346"/>
    <cellStyle name="Accent5 15" xfId="347"/>
    <cellStyle name="Accent5 16" xfId="348"/>
    <cellStyle name="Accent5 2" xfId="349"/>
    <cellStyle name="Accent5 3" xfId="350"/>
    <cellStyle name="Accent5 4" xfId="351"/>
    <cellStyle name="Accent5 5" xfId="352"/>
    <cellStyle name="Accent5 6" xfId="353"/>
    <cellStyle name="Accent5 7" xfId="354"/>
    <cellStyle name="Accent5 8" xfId="355"/>
    <cellStyle name="Accent5 9" xfId="356"/>
    <cellStyle name="Accent6 10" xfId="357"/>
    <cellStyle name="Accent6 11" xfId="358"/>
    <cellStyle name="Accent6 12" xfId="359"/>
    <cellStyle name="Accent6 13" xfId="360"/>
    <cellStyle name="Accent6 14" xfId="361"/>
    <cellStyle name="Accent6 15" xfId="362"/>
    <cellStyle name="Accent6 16" xfId="363"/>
    <cellStyle name="Accent6 2" xfId="364"/>
    <cellStyle name="Accent6 3" xfId="365"/>
    <cellStyle name="Accent6 4" xfId="366"/>
    <cellStyle name="Accent6 5" xfId="367"/>
    <cellStyle name="Accent6 6" xfId="368"/>
    <cellStyle name="Accent6 7" xfId="369"/>
    <cellStyle name="Accent6 8" xfId="370"/>
    <cellStyle name="Accent6 9" xfId="371"/>
    <cellStyle name="Bad 10" xfId="372"/>
    <cellStyle name="Bad 11" xfId="373"/>
    <cellStyle name="Bad 12" xfId="374"/>
    <cellStyle name="Bad 13" xfId="375"/>
    <cellStyle name="Bad 14" xfId="376"/>
    <cellStyle name="Bad 15" xfId="377"/>
    <cellStyle name="Bad 16" xfId="378"/>
    <cellStyle name="Bad 2" xfId="379"/>
    <cellStyle name="Bad 3" xfId="380"/>
    <cellStyle name="Bad 4" xfId="381"/>
    <cellStyle name="Bad 5" xfId="382"/>
    <cellStyle name="Bad 6" xfId="383"/>
    <cellStyle name="Bad 7" xfId="384"/>
    <cellStyle name="Bad 8" xfId="385"/>
    <cellStyle name="Bad 9" xfId="386"/>
    <cellStyle name="Calculation 10" xfId="387"/>
    <cellStyle name="Calculation 11" xfId="388"/>
    <cellStyle name="Calculation 12" xfId="389"/>
    <cellStyle name="Calculation 13" xfId="390"/>
    <cellStyle name="Calculation 14" xfId="391"/>
    <cellStyle name="Calculation 15" xfId="392"/>
    <cellStyle name="Calculation 16" xfId="393"/>
    <cellStyle name="Calculation 2" xfId="394"/>
    <cellStyle name="Calculation 3" xfId="395"/>
    <cellStyle name="Calculation 4" xfId="396"/>
    <cellStyle name="Calculation 5" xfId="397"/>
    <cellStyle name="Calculation 6" xfId="398"/>
    <cellStyle name="Calculation 7" xfId="399"/>
    <cellStyle name="Calculation 8" xfId="400"/>
    <cellStyle name="Calculation 9" xfId="401"/>
    <cellStyle name="Check Cell 10" xfId="402"/>
    <cellStyle name="Check Cell 11" xfId="403"/>
    <cellStyle name="Check Cell 12" xfId="404"/>
    <cellStyle name="Check Cell 13" xfId="405"/>
    <cellStyle name="Check Cell 14" xfId="406"/>
    <cellStyle name="Check Cell 15" xfId="407"/>
    <cellStyle name="Check Cell 16" xfId="408"/>
    <cellStyle name="Check Cell 2" xfId="409"/>
    <cellStyle name="Check Cell 3" xfId="410"/>
    <cellStyle name="Check Cell 4" xfId="411"/>
    <cellStyle name="Check Cell 5" xfId="412"/>
    <cellStyle name="Check Cell 6" xfId="413"/>
    <cellStyle name="Check Cell 7" xfId="414"/>
    <cellStyle name="Check Cell 8" xfId="415"/>
    <cellStyle name="Check Cell 9" xfId="416"/>
    <cellStyle name="Comma" xfId="1" builtinId="3"/>
    <cellStyle name="Comma 2" xfId="10"/>
    <cellStyle name="Comma 2 10" xfId="417"/>
    <cellStyle name="Comma 2 11" xfId="418"/>
    <cellStyle name="Comma 2 12" xfId="419"/>
    <cellStyle name="Comma 2 13" xfId="420"/>
    <cellStyle name="Comma 2 14" xfId="421"/>
    <cellStyle name="Comma 2 2" xfId="422"/>
    <cellStyle name="Comma 2 3" xfId="423"/>
    <cellStyle name="Comma 2 4" xfId="424"/>
    <cellStyle name="Comma 2 5" xfId="425"/>
    <cellStyle name="Comma 2 6" xfId="426"/>
    <cellStyle name="Comma 2 7" xfId="427"/>
    <cellStyle name="Comma 2 8" xfId="428"/>
    <cellStyle name="Comma 2 9" xfId="429"/>
    <cellStyle name="Comma 3" xfId="430"/>
    <cellStyle name="Comma 4" xfId="431"/>
    <cellStyle name="Comma 5" xfId="432"/>
    <cellStyle name="Comma 6" xfId="5"/>
    <cellStyle name="Comma 7" xfId="7"/>
    <cellStyle name="Comma0" xfId="433"/>
    <cellStyle name="Currency" xfId="2" builtinId="4"/>
    <cellStyle name="Currency 2" xfId="434"/>
    <cellStyle name="Currency 3" xfId="435"/>
    <cellStyle name="Currency 4" xfId="436"/>
    <cellStyle name="Currency 5" xfId="6"/>
    <cellStyle name="Currency0" xfId="437"/>
    <cellStyle name="Date" xfId="438"/>
    <cellStyle name="Euro" xfId="439"/>
    <cellStyle name="Explanatory Text 10" xfId="440"/>
    <cellStyle name="Explanatory Text 11" xfId="441"/>
    <cellStyle name="Explanatory Text 12" xfId="442"/>
    <cellStyle name="Explanatory Text 13" xfId="443"/>
    <cellStyle name="Explanatory Text 14" xfId="444"/>
    <cellStyle name="Explanatory Text 15" xfId="445"/>
    <cellStyle name="Explanatory Text 16" xfId="446"/>
    <cellStyle name="Explanatory Text 2" xfId="447"/>
    <cellStyle name="Explanatory Text 3" xfId="448"/>
    <cellStyle name="Explanatory Text 4" xfId="449"/>
    <cellStyle name="Explanatory Text 5" xfId="450"/>
    <cellStyle name="Explanatory Text 6" xfId="451"/>
    <cellStyle name="Explanatory Text 7" xfId="452"/>
    <cellStyle name="Explanatory Text 8" xfId="453"/>
    <cellStyle name="Explanatory Text 9" xfId="454"/>
    <cellStyle name="F2" xfId="455"/>
    <cellStyle name="F2 2" xfId="456"/>
    <cellStyle name="F2 3" xfId="457"/>
    <cellStyle name="F2 4" xfId="458"/>
    <cellStyle name="F2 5" xfId="459"/>
    <cellStyle name="F2 6" xfId="460"/>
    <cellStyle name="F2 7" xfId="461"/>
    <cellStyle name="F2 8" xfId="462"/>
    <cellStyle name="F2 9" xfId="463"/>
    <cellStyle name="F2_Regenerated Revenues LGE Gas 2008-04 with Elec Gen-Seelye final version " xfId="464"/>
    <cellStyle name="F3" xfId="465"/>
    <cellStyle name="F3 2" xfId="466"/>
    <cellStyle name="F3 3" xfId="467"/>
    <cellStyle name="F3 4" xfId="468"/>
    <cellStyle name="F3 5" xfId="469"/>
    <cellStyle name="F3 6" xfId="470"/>
    <cellStyle name="F3 7" xfId="471"/>
    <cellStyle name="F3 8" xfId="472"/>
    <cellStyle name="F3 9" xfId="473"/>
    <cellStyle name="F3_Regenerated Revenues LGE Gas 2008-04 with Elec Gen-Seelye final version " xfId="474"/>
    <cellStyle name="F4" xfId="475"/>
    <cellStyle name="F4 2" xfId="476"/>
    <cellStyle name="F4 3" xfId="477"/>
    <cellStyle name="F4 4" xfId="478"/>
    <cellStyle name="F4 5" xfId="479"/>
    <cellStyle name="F4 6" xfId="480"/>
    <cellStyle name="F4 7" xfId="481"/>
    <cellStyle name="F4 8" xfId="482"/>
    <cellStyle name="F4 9" xfId="483"/>
    <cellStyle name="F4_Regenerated Revenues LGE Gas 2008-04 with Elec Gen-Seelye final version " xfId="484"/>
    <cellStyle name="F5" xfId="485"/>
    <cellStyle name="F5 2" xfId="486"/>
    <cellStyle name="F5 3" xfId="487"/>
    <cellStyle name="F5 4" xfId="488"/>
    <cellStyle name="F5 5" xfId="489"/>
    <cellStyle name="F5 6" xfId="490"/>
    <cellStyle name="F5 7" xfId="491"/>
    <cellStyle name="F5 8" xfId="492"/>
    <cellStyle name="F5 9" xfId="493"/>
    <cellStyle name="F5_Regenerated Revenues LGE Gas 2008-04 with Elec Gen-Seelye final version " xfId="494"/>
    <cellStyle name="F6" xfId="495"/>
    <cellStyle name="F6 2" xfId="496"/>
    <cellStyle name="F6 3" xfId="497"/>
    <cellStyle name="F6 4" xfId="498"/>
    <cellStyle name="F6 5" xfId="499"/>
    <cellStyle name="F6 6" xfId="500"/>
    <cellStyle name="F6 7" xfId="501"/>
    <cellStyle name="F6 8" xfId="502"/>
    <cellStyle name="F6 9" xfId="503"/>
    <cellStyle name="F6_Regenerated Revenues LGE Gas 2008-04 with Elec Gen-Seelye final version " xfId="504"/>
    <cellStyle name="F7" xfId="505"/>
    <cellStyle name="F7 2" xfId="506"/>
    <cellStyle name="F7 3" xfId="507"/>
    <cellStyle name="F7 4" xfId="508"/>
    <cellStyle name="F7 5" xfId="509"/>
    <cellStyle name="F7 6" xfId="510"/>
    <cellStyle name="F7 7" xfId="511"/>
    <cellStyle name="F7 8" xfId="512"/>
    <cellStyle name="F7 9" xfId="513"/>
    <cellStyle name="F7_Regenerated Revenues LGE Gas 2008-04 with Elec Gen-Seelye final version " xfId="514"/>
    <cellStyle name="F8" xfId="515"/>
    <cellStyle name="F8 2" xfId="516"/>
    <cellStyle name="F8 3" xfId="517"/>
    <cellStyle name="F8 4" xfId="518"/>
    <cellStyle name="F8 5" xfId="519"/>
    <cellStyle name="F8 6" xfId="520"/>
    <cellStyle name="F8 7" xfId="521"/>
    <cellStyle name="F8 8" xfId="522"/>
    <cellStyle name="F8 9" xfId="523"/>
    <cellStyle name="F8_Regenerated Revenues LGE Gas 2008-04 with Elec Gen-Seelye final version " xfId="524"/>
    <cellStyle name="Fixed" xfId="525"/>
    <cellStyle name="Good 10" xfId="526"/>
    <cellStyle name="Good 11" xfId="527"/>
    <cellStyle name="Good 12" xfId="528"/>
    <cellStyle name="Good 13" xfId="529"/>
    <cellStyle name="Good 14" xfId="530"/>
    <cellStyle name="Good 15" xfId="531"/>
    <cellStyle name="Good 16" xfId="532"/>
    <cellStyle name="Good 2" xfId="533"/>
    <cellStyle name="Good 3" xfId="534"/>
    <cellStyle name="Good 4" xfId="535"/>
    <cellStyle name="Good 5" xfId="536"/>
    <cellStyle name="Good 6" xfId="537"/>
    <cellStyle name="Good 7" xfId="538"/>
    <cellStyle name="Good 8" xfId="539"/>
    <cellStyle name="Good 9" xfId="540"/>
    <cellStyle name="Heading 1 10" xfId="541"/>
    <cellStyle name="Heading 1 11" xfId="542"/>
    <cellStyle name="Heading 1 12" xfId="543"/>
    <cellStyle name="Heading 1 13" xfId="544"/>
    <cellStyle name="Heading 1 14" xfId="545"/>
    <cellStyle name="Heading 1 15" xfId="546"/>
    <cellStyle name="Heading 1 16" xfId="547"/>
    <cellStyle name="Heading 1 2" xfId="548"/>
    <cellStyle name="Heading 1 3" xfId="549"/>
    <cellStyle name="Heading 1 4" xfId="550"/>
    <cellStyle name="Heading 1 5" xfId="551"/>
    <cellStyle name="Heading 1 6" xfId="552"/>
    <cellStyle name="Heading 1 7" xfId="553"/>
    <cellStyle name="Heading 1 8" xfId="554"/>
    <cellStyle name="Heading 1 9" xfId="555"/>
    <cellStyle name="Heading 2 10" xfId="556"/>
    <cellStyle name="Heading 2 11" xfId="557"/>
    <cellStyle name="Heading 2 12" xfId="558"/>
    <cellStyle name="Heading 2 13" xfId="559"/>
    <cellStyle name="Heading 2 14" xfId="560"/>
    <cellStyle name="Heading 2 15" xfId="561"/>
    <cellStyle name="Heading 2 16" xfId="562"/>
    <cellStyle name="Heading 2 2" xfId="563"/>
    <cellStyle name="Heading 2 3" xfId="564"/>
    <cellStyle name="Heading 2 4" xfId="565"/>
    <cellStyle name="Heading 2 5" xfId="566"/>
    <cellStyle name="Heading 2 6" xfId="567"/>
    <cellStyle name="Heading 2 7" xfId="568"/>
    <cellStyle name="Heading 2 8" xfId="569"/>
    <cellStyle name="Heading 2 9" xfId="570"/>
    <cellStyle name="Heading 3 10" xfId="571"/>
    <cellStyle name="Heading 3 11" xfId="572"/>
    <cellStyle name="Heading 3 12" xfId="573"/>
    <cellStyle name="Heading 3 13" xfId="574"/>
    <cellStyle name="Heading 3 14" xfId="575"/>
    <cellStyle name="Heading 3 15" xfId="576"/>
    <cellStyle name="Heading 3 16" xfId="577"/>
    <cellStyle name="Heading 3 2" xfId="578"/>
    <cellStyle name="Heading 3 3" xfId="579"/>
    <cellStyle name="Heading 3 4" xfId="580"/>
    <cellStyle name="Heading 3 5" xfId="581"/>
    <cellStyle name="Heading 3 6" xfId="582"/>
    <cellStyle name="Heading 3 7" xfId="583"/>
    <cellStyle name="Heading 3 8" xfId="584"/>
    <cellStyle name="Heading 3 9" xfId="585"/>
    <cellStyle name="Heading 4 10" xfId="586"/>
    <cellStyle name="Heading 4 11" xfId="587"/>
    <cellStyle name="Heading 4 12" xfId="588"/>
    <cellStyle name="Heading 4 13" xfId="589"/>
    <cellStyle name="Heading 4 14" xfId="590"/>
    <cellStyle name="Heading 4 15" xfId="591"/>
    <cellStyle name="Heading 4 16" xfId="592"/>
    <cellStyle name="Heading 4 2" xfId="593"/>
    <cellStyle name="Heading 4 3" xfId="594"/>
    <cellStyle name="Heading 4 4" xfId="595"/>
    <cellStyle name="Heading 4 5" xfId="596"/>
    <cellStyle name="Heading 4 6" xfId="597"/>
    <cellStyle name="Heading 4 7" xfId="598"/>
    <cellStyle name="Heading 4 8" xfId="599"/>
    <cellStyle name="Heading 4 9" xfId="600"/>
    <cellStyle name="Input 10" xfId="601"/>
    <cellStyle name="Input 11" xfId="602"/>
    <cellStyle name="Input 12" xfId="603"/>
    <cellStyle name="Input 13" xfId="604"/>
    <cellStyle name="Input 14" xfId="605"/>
    <cellStyle name="Input 15" xfId="606"/>
    <cellStyle name="Input 16" xfId="607"/>
    <cellStyle name="Input 2" xfId="608"/>
    <cellStyle name="Input 3" xfId="609"/>
    <cellStyle name="Input 4" xfId="610"/>
    <cellStyle name="Input 5" xfId="611"/>
    <cellStyle name="Input 6" xfId="612"/>
    <cellStyle name="Input 7" xfId="613"/>
    <cellStyle name="Input 8" xfId="614"/>
    <cellStyle name="Input 9" xfId="615"/>
    <cellStyle name="Linked Cell 10" xfId="616"/>
    <cellStyle name="Linked Cell 11" xfId="617"/>
    <cellStyle name="Linked Cell 12" xfId="618"/>
    <cellStyle name="Linked Cell 13" xfId="619"/>
    <cellStyle name="Linked Cell 14" xfId="620"/>
    <cellStyle name="Linked Cell 15" xfId="621"/>
    <cellStyle name="Linked Cell 16" xfId="622"/>
    <cellStyle name="Linked Cell 2" xfId="623"/>
    <cellStyle name="Linked Cell 3" xfId="624"/>
    <cellStyle name="Linked Cell 4" xfId="625"/>
    <cellStyle name="Linked Cell 5" xfId="626"/>
    <cellStyle name="Linked Cell 6" xfId="627"/>
    <cellStyle name="Linked Cell 7" xfId="628"/>
    <cellStyle name="Linked Cell 8" xfId="629"/>
    <cellStyle name="Linked Cell 9" xfId="630"/>
    <cellStyle name="Neutral 10" xfId="631"/>
    <cellStyle name="Neutral 11" xfId="632"/>
    <cellStyle name="Neutral 12" xfId="633"/>
    <cellStyle name="Neutral 13" xfId="634"/>
    <cellStyle name="Neutral 14" xfId="635"/>
    <cellStyle name="Neutral 15" xfId="636"/>
    <cellStyle name="Neutral 16" xfId="637"/>
    <cellStyle name="Neutral 2" xfId="638"/>
    <cellStyle name="Neutral 3" xfId="639"/>
    <cellStyle name="Neutral 4" xfId="640"/>
    <cellStyle name="Neutral 5" xfId="641"/>
    <cellStyle name="Neutral 6" xfId="642"/>
    <cellStyle name="Neutral 7" xfId="643"/>
    <cellStyle name="Neutral 8" xfId="644"/>
    <cellStyle name="Neutral 9" xfId="645"/>
    <cellStyle name="Normal" xfId="0" builtinId="0"/>
    <cellStyle name="Normal 10" xfId="646"/>
    <cellStyle name="Normal 11" xfId="647"/>
    <cellStyle name="Normal 12" xfId="648"/>
    <cellStyle name="Normal 13" xfId="649"/>
    <cellStyle name="Normal 14" xfId="650"/>
    <cellStyle name="Normal 15" xfId="651"/>
    <cellStyle name="Normal 16" xfId="652"/>
    <cellStyle name="Normal 17" xfId="653"/>
    <cellStyle name="Normal 18" xfId="654"/>
    <cellStyle name="Normal 19" xfId="655"/>
    <cellStyle name="Normal 2" xfId="656"/>
    <cellStyle name="Normal 2 10" xfId="657"/>
    <cellStyle name="Normal 2 11" xfId="658"/>
    <cellStyle name="Normal 2 12" xfId="659"/>
    <cellStyle name="Normal 2 13" xfId="660"/>
    <cellStyle name="Normal 2 14" xfId="661"/>
    <cellStyle name="Normal 2 15" xfId="662"/>
    <cellStyle name="Normal 2 16" xfId="663"/>
    <cellStyle name="Normal 2 19" xfId="4"/>
    <cellStyle name="Normal 2 2" xfId="664"/>
    <cellStyle name="Normal 2 3" xfId="665"/>
    <cellStyle name="Normal 2 4" xfId="666"/>
    <cellStyle name="Normal 2 5" xfId="667"/>
    <cellStyle name="Normal 2 6" xfId="668"/>
    <cellStyle name="Normal 2 7" xfId="669"/>
    <cellStyle name="Normal 2 8" xfId="670"/>
    <cellStyle name="Normal 2 9" xfId="671"/>
    <cellStyle name="Normal 2_LGEElecBillingDeterminants2009-10" xfId="672"/>
    <cellStyle name="Normal 20" xfId="673"/>
    <cellStyle name="Normal 21" xfId="674"/>
    <cellStyle name="Normal 22" xfId="675"/>
    <cellStyle name="Normal 23" xfId="676"/>
    <cellStyle name="Normal 3" xfId="677"/>
    <cellStyle name="Normal 3 10" xfId="678"/>
    <cellStyle name="Normal 3 11" xfId="679"/>
    <cellStyle name="Normal 3 12" xfId="680"/>
    <cellStyle name="Normal 3 13" xfId="681"/>
    <cellStyle name="Normal 3 14" xfId="682"/>
    <cellStyle name="Normal 3 15" xfId="683"/>
    <cellStyle name="Normal 3 16" xfId="684"/>
    <cellStyle name="Normal 3 17" xfId="685"/>
    <cellStyle name="Normal 3 2" xfId="686"/>
    <cellStyle name="Normal 3 3" xfId="687"/>
    <cellStyle name="Normal 3 4" xfId="688"/>
    <cellStyle name="Normal 3 5" xfId="689"/>
    <cellStyle name="Normal 3 6" xfId="690"/>
    <cellStyle name="Normal 3 7" xfId="691"/>
    <cellStyle name="Normal 3 8" xfId="692"/>
    <cellStyle name="Normal 3 9" xfId="693"/>
    <cellStyle name="Normal 3_LGEElecBillingDeterminants2009-10" xfId="694"/>
    <cellStyle name="Normal 4" xfId="695"/>
    <cellStyle name="Normal 4 2" xfId="696"/>
    <cellStyle name="Normal 4 3" xfId="697"/>
    <cellStyle name="Normal 4_Regenerated Revenues LGE Gas 10312009" xfId="698"/>
    <cellStyle name="Normal 5" xfId="699"/>
    <cellStyle name="Normal 5 2" xfId="700"/>
    <cellStyle name="Normal 5 3" xfId="701"/>
    <cellStyle name="Normal 6" xfId="702"/>
    <cellStyle name="Normal 6 2" xfId="703"/>
    <cellStyle name="Normal 6 3" xfId="704"/>
    <cellStyle name="Normal 7" xfId="705"/>
    <cellStyle name="Normal 7 2" xfId="706"/>
    <cellStyle name="Normal 7 3" xfId="707"/>
    <cellStyle name="Normal 8" xfId="708"/>
    <cellStyle name="Normal 8 2" xfId="709"/>
    <cellStyle name="Normal 8 3" xfId="710"/>
    <cellStyle name="Normal 9" xfId="711"/>
    <cellStyle name="Normal 9 2" xfId="712"/>
    <cellStyle name="Normal 9 3" xfId="713"/>
    <cellStyle name="Normal_LGE Filed Test Period Billing Exhibits - SBR Summary" xfId="8"/>
    <cellStyle name="Normal_Regenerated Revenues LGE Gas 2008-04 with Elec Gen-Seelye final version " xfId="9"/>
    <cellStyle name="Note 10" xfId="714"/>
    <cellStyle name="Note 11" xfId="715"/>
    <cellStyle name="Note 12" xfId="716"/>
    <cellStyle name="Note 13" xfId="717"/>
    <cellStyle name="Note 14" xfId="718"/>
    <cellStyle name="Note 2" xfId="719"/>
    <cellStyle name="Note 2 2" xfId="720"/>
    <cellStyle name="Note 2 3" xfId="721"/>
    <cellStyle name="Note 3" xfId="722"/>
    <cellStyle name="Note 3 2" xfId="723"/>
    <cellStyle name="Note 3 3" xfId="724"/>
    <cellStyle name="Note 4" xfId="725"/>
    <cellStyle name="Note 4 2" xfId="726"/>
    <cellStyle name="Note 4 3" xfId="727"/>
    <cellStyle name="Note 5" xfId="728"/>
    <cellStyle name="Note 5 2" xfId="729"/>
    <cellStyle name="Note 5 3" xfId="730"/>
    <cellStyle name="Note 6" xfId="731"/>
    <cellStyle name="Note 6 2" xfId="732"/>
    <cellStyle name="Note 6 3" xfId="733"/>
    <cellStyle name="Note 7" xfId="734"/>
    <cellStyle name="Note 7 2" xfId="735"/>
    <cellStyle name="Note 7 3" xfId="736"/>
    <cellStyle name="Note 8" xfId="737"/>
    <cellStyle name="Note 8 2" xfId="738"/>
    <cellStyle name="Note 8 3" xfId="739"/>
    <cellStyle name="Note 9" xfId="740"/>
    <cellStyle name="Output 10" xfId="741"/>
    <cellStyle name="Output 11" xfId="742"/>
    <cellStyle name="Output 12" xfId="743"/>
    <cellStyle name="Output 13" xfId="744"/>
    <cellStyle name="Output 14" xfId="745"/>
    <cellStyle name="Output 15" xfId="746"/>
    <cellStyle name="Output 16" xfId="747"/>
    <cellStyle name="Output 2" xfId="748"/>
    <cellStyle name="Output 3" xfId="749"/>
    <cellStyle name="Output 4" xfId="750"/>
    <cellStyle name="Output 5" xfId="751"/>
    <cellStyle name="Output 6" xfId="752"/>
    <cellStyle name="Output 7" xfId="753"/>
    <cellStyle name="Output 8" xfId="754"/>
    <cellStyle name="Output 9" xfId="755"/>
    <cellStyle name="Output Amounts" xfId="756"/>
    <cellStyle name="Output Column Headings" xfId="757"/>
    <cellStyle name="Output Column Headings 2" xfId="758"/>
    <cellStyle name="Output Column Headings 3" xfId="759"/>
    <cellStyle name="Output Column Headings 4" xfId="760"/>
    <cellStyle name="Output Column Headings 5" xfId="761"/>
    <cellStyle name="Output Column Headings 6" xfId="762"/>
    <cellStyle name="Output Column Headings 7" xfId="763"/>
    <cellStyle name="Output Column Headings 8" xfId="764"/>
    <cellStyle name="Output Column Headings 9" xfId="765"/>
    <cellStyle name="Output Column Headings_Regenerated Revenues LGE Gas 2008-04 with Elec Gen-Seelye final version " xfId="766"/>
    <cellStyle name="Output Line Items" xfId="767"/>
    <cellStyle name="Output Line Items 2" xfId="768"/>
    <cellStyle name="Output Line Items 3" xfId="769"/>
    <cellStyle name="Output Line Items 4" xfId="770"/>
    <cellStyle name="Output Line Items 5" xfId="771"/>
    <cellStyle name="Output Line Items 6" xfId="772"/>
    <cellStyle name="Output Line Items 7" xfId="773"/>
    <cellStyle name="Output Line Items 8" xfId="774"/>
    <cellStyle name="Output Line Items 9" xfId="775"/>
    <cellStyle name="Output Line Items_Regenerated Revenues LGE Gas 2008-04 with Elec Gen-Seelye final version " xfId="776"/>
    <cellStyle name="Output Report Heading" xfId="777"/>
    <cellStyle name="Output Report Heading 2" xfId="778"/>
    <cellStyle name="Output Report Heading 3" xfId="779"/>
    <cellStyle name="Output Report Heading 4" xfId="780"/>
    <cellStyle name="Output Report Heading 5" xfId="781"/>
    <cellStyle name="Output Report Heading 6" xfId="782"/>
    <cellStyle name="Output Report Heading 7" xfId="783"/>
    <cellStyle name="Output Report Heading 8" xfId="784"/>
    <cellStyle name="Output Report Heading 9" xfId="785"/>
    <cellStyle name="Output Report Heading_Regenerated Revenues LGE Gas 2008-04 with Elec Gen-Seelye final version " xfId="786"/>
    <cellStyle name="Output Report Title" xfId="787"/>
    <cellStyle name="Output Report Title 2" xfId="788"/>
    <cellStyle name="Output Report Title 3" xfId="789"/>
    <cellStyle name="Output Report Title 4" xfId="790"/>
    <cellStyle name="Output Report Title 5" xfId="791"/>
    <cellStyle name="Output Report Title 6" xfId="792"/>
    <cellStyle name="Output Report Title 7" xfId="793"/>
    <cellStyle name="Output Report Title 8" xfId="794"/>
    <cellStyle name="Output Report Title 9" xfId="795"/>
    <cellStyle name="Output Report Title_Regenerated Revenues LGE Gas 2008-04 with Elec Gen-Seelye final version " xfId="796"/>
    <cellStyle name="Percent" xfId="3" builtinId="5"/>
    <cellStyle name="Percent 2" xfId="11"/>
    <cellStyle name="Percent 3" xfId="797"/>
    <cellStyle name="STYL5 - Style5" xfId="798"/>
    <cellStyle name="STYL6 - Style6" xfId="799"/>
    <cellStyle name="STYLE1 - Style1" xfId="800"/>
    <cellStyle name="STYLE2 - Style2" xfId="801"/>
    <cellStyle name="STYLE3 - Style3" xfId="802"/>
    <cellStyle name="STYLE4 - Style4" xfId="803"/>
    <cellStyle name="Title 10" xfId="804"/>
    <cellStyle name="Title 11" xfId="805"/>
    <cellStyle name="Title 12" xfId="806"/>
    <cellStyle name="Title 13" xfId="807"/>
    <cellStyle name="Title 14" xfId="808"/>
    <cellStyle name="Title 15" xfId="809"/>
    <cellStyle name="Title 16" xfId="810"/>
    <cellStyle name="Title 2" xfId="811"/>
    <cellStyle name="Title 3" xfId="812"/>
    <cellStyle name="Title 4" xfId="813"/>
    <cellStyle name="Title 5" xfId="814"/>
    <cellStyle name="Title 6" xfId="815"/>
    <cellStyle name="Title 7" xfId="816"/>
    <cellStyle name="Title 8" xfId="817"/>
    <cellStyle name="Title 9" xfId="818"/>
    <cellStyle name="Total 10" xfId="819"/>
    <cellStyle name="Total 11" xfId="820"/>
    <cellStyle name="Total 12" xfId="821"/>
    <cellStyle name="Total 13" xfId="822"/>
    <cellStyle name="Total 14" xfId="823"/>
    <cellStyle name="Total 15" xfId="824"/>
    <cellStyle name="Total 16" xfId="825"/>
    <cellStyle name="Total 2" xfId="826"/>
    <cellStyle name="Total 3" xfId="827"/>
    <cellStyle name="Total 4" xfId="828"/>
    <cellStyle name="Total 5" xfId="829"/>
    <cellStyle name="Total 6" xfId="830"/>
    <cellStyle name="Total 7" xfId="831"/>
    <cellStyle name="Total 8" xfId="832"/>
    <cellStyle name="Total 9" xfId="833"/>
    <cellStyle name="Warning Text 10" xfId="834"/>
    <cellStyle name="Warning Text 11" xfId="835"/>
    <cellStyle name="Warning Text 12" xfId="836"/>
    <cellStyle name="Warning Text 13" xfId="837"/>
    <cellStyle name="Warning Text 14" xfId="838"/>
    <cellStyle name="Warning Text 15" xfId="839"/>
    <cellStyle name="Warning Text 16" xfId="840"/>
    <cellStyle name="Warning Text 2" xfId="841"/>
    <cellStyle name="Warning Text 3" xfId="842"/>
    <cellStyle name="Warning Text 4" xfId="843"/>
    <cellStyle name="Warning Text 5" xfId="844"/>
    <cellStyle name="Warning Text 6" xfId="845"/>
    <cellStyle name="Warning Text 7" xfId="846"/>
    <cellStyle name="Warning Text 8" xfId="847"/>
    <cellStyle name="Warning Text 9" xfId="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2"/>
  <sheetViews>
    <sheetView tabSelected="1" zoomScaleNormal="100" workbookViewId="0">
      <selection activeCell="E8" sqref="E8"/>
    </sheetView>
  </sheetViews>
  <sheetFormatPr defaultRowHeight="15" x14ac:dyDescent="0.25"/>
  <cols>
    <col min="1" max="1" width="11" customWidth="1"/>
    <col min="2" max="2" width="11.140625" customWidth="1"/>
    <col min="8" max="8" width="15.140625" customWidth="1"/>
  </cols>
  <sheetData>
    <row r="1" spans="1:8" x14ac:dyDescent="0.25">
      <c r="A1" s="151" t="s">
        <v>0</v>
      </c>
      <c r="B1" s="151"/>
      <c r="C1" s="151"/>
      <c r="D1" s="151"/>
      <c r="E1" s="151"/>
      <c r="F1" s="151"/>
      <c r="G1" s="151"/>
      <c r="H1" s="151"/>
    </row>
    <row r="3" spans="1:8" x14ac:dyDescent="0.25">
      <c r="A3" s="151" t="s">
        <v>1</v>
      </c>
      <c r="B3" s="151"/>
      <c r="C3" s="151"/>
      <c r="D3" s="151"/>
      <c r="E3" s="151"/>
      <c r="F3" s="151"/>
      <c r="G3" s="151"/>
      <c r="H3" s="151"/>
    </row>
    <row r="5" spans="1:8" x14ac:dyDescent="0.25">
      <c r="A5" s="151" t="s">
        <v>2</v>
      </c>
      <c r="B5" s="151"/>
      <c r="C5" s="151"/>
      <c r="D5" s="151"/>
      <c r="E5" s="151"/>
      <c r="F5" s="151"/>
      <c r="G5" s="151"/>
      <c r="H5" s="151"/>
    </row>
    <row r="7" spans="1:8" x14ac:dyDescent="0.25">
      <c r="A7" s="151" t="s">
        <v>3</v>
      </c>
      <c r="B7" s="151"/>
      <c r="C7" s="151"/>
      <c r="D7" s="151"/>
      <c r="E7" s="151"/>
      <c r="F7" s="151"/>
      <c r="G7" s="151"/>
      <c r="H7" s="15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2" t="s">
        <v>4</v>
      </c>
      <c r="B11" s="1"/>
      <c r="C11" s="1"/>
      <c r="D11" s="2" t="s">
        <v>5</v>
      </c>
      <c r="E11" s="1"/>
      <c r="F11" s="1"/>
      <c r="G11" s="1"/>
      <c r="H11" s="1"/>
    </row>
    <row r="13" spans="1:8" x14ac:dyDescent="0.25">
      <c r="A13" t="s">
        <v>6</v>
      </c>
      <c r="D13" t="s">
        <v>7</v>
      </c>
    </row>
    <row r="16" spans="1:8" x14ac:dyDescent="0.25">
      <c r="A16" s="3" t="s">
        <v>8</v>
      </c>
      <c r="C16" s="152" t="s">
        <v>9</v>
      </c>
      <c r="D16" s="152"/>
      <c r="E16" s="152"/>
      <c r="F16" s="152"/>
      <c r="G16" s="152"/>
      <c r="H16" s="152"/>
    </row>
    <row r="19" spans="1:3" x14ac:dyDescent="0.25">
      <c r="A19" t="s">
        <v>10</v>
      </c>
      <c r="C19" t="s">
        <v>11</v>
      </c>
    </row>
    <row r="20" spans="1:3" x14ac:dyDescent="0.25">
      <c r="A20" t="s">
        <v>12</v>
      </c>
      <c r="C20" t="s">
        <v>13</v>
      </c>
    </row>
    <row r="21" spans="1:3" x14ac:dyDescent="0.25">
      <c r="A21" t="s">
        <v>14</v>
      </c>
      <c r="B21" t="s">
        <v>15</v>
      </c>
      <c r="C21" t="s">
        <v>16</v>
      </c>
    </row>
    <row r="22" spans="1:3" x14ac:dyDescent="0.25">
      <c r="A22" t="s">
        <v>14</v>
      </c>
      <c r="B22" t="s">
        <v>17</v>
      </c>
      <c r="C22" t="s">
        <v>18</v>
      </c>
    </row>
  </sheetData>
  <mergeCells count="5">
    <mergeCell ref="A1:H1"/>
    <mergeCell ref="A3:H3"/>
    <mergeCell ref="A5:H5"/>
    <mergeCell ref="A7:H7"/>
    <mergeCell ref="C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28"/>
  <sheetViews>
    <sheetView view="pageBreakPreview" zoomScale="90" zoomScaleNormal="100" zoomScaleSheetLayoutView="90" workbookViewId="0">
      <selection activeCell="B13" sqref="B13"/>
    </sheetView>
  </sheetViews>
  <sheetFormatPr defaultRowHeight="15" x14ac:dyDescent="0.25"/>
  <cols>
    <col min="1" max="1" width="77.28515625" customWidth="1"/>
    <col min="2" max="2" width="30.42578125" customWidth="1"/>
    <col min="3" max="3" width="19.140625" customWidth="1"/>
    <col min="4" max="4" width="15" bestFit="1" customWidth="1"/>
  </cols>
  <sheetData>
    <row r="1" spans="1:4" x14ac:dyDescent="0.25">
      <c r="A1" s="4" t="s">
        <v>19</v>
      </c>
      <c r="B1" s="5" t="s">
        <v>20</v>
      </c>
      <c r="C1" s="6"/>
    </row>
    <row r="2" spans="1:4" x14ac:dyDescent="0.25">
      <c r="A2" s="6" t="s">
        <v>21</v>
      </c>
      <c r="B2" s="5" t="s">
        <v>22</v>
      </c>
      <c r="C2" s="6"/>
    </row>
    <row r="3" spans="1:4" x14ac:dyDescent="0.25">
      <c r="A3" s="6" t="s">
        <v>23</v>
      </c>
      <c r="B3" s="5" t="s">
        <v>24</v>
      </c>
      <c r="C3" s="6"/>
    </row>
    <row r="4" spans="1:4" x14ac:dyDescent="0.25">
      <c r="A4" s="6"/>
      <c r="B4" s="6"/>
      <c r="C4" s="6"/>
      <c r="D4" s="5"/>
    </row>
    <row r="5" spans="1:4" x14ac:dyDescent="0.25">
      <c r="A5" s="6"/>
      <c r="B5" s="6"/>
      <c r="C5" s="6"/>
      <c r="D5" s="5"/>
    </row>
    <row r="6" spans="1:4" ht="15.75" x14ac:dyDescent="0.25">
      <c r="A6" s="7"/>
      <c r="B6" s="7"/>
      <c r="C6" s="7"/>
      <c r="D6" s="8"/>
    </row>
    <row r="7" spans="1:4" ht="16.5" thickBot="1" x14ac:dyDescent="0.3">
      <c r="A7" s="9" t="s">
        <v>25</v>
      </c>
      <c r="B7" s="10" t="s">
        <v>26</v>
      </c>
    </row>
    <row r="8" spans="1:4" ht="15.75" x14ac:dyDescent="0.25">
      <c r="A8" s="11"/>
      <c r="B8" s="11"/>
    </row>
    <row r="9" spans="1:4" ht="15.75" x14ac:dyDescent="0.25">
      <c r="A9" s="12" t="s">
        <v>27</v>
      </c>
      <c r="B9" s="13">
        <v>227717812.98000002</v>
      </c>
    </row>
    <row r="10" spans="1:4" ht="15.75" x14ac:dyDescent="0.25">
      <c r="A10" s="12"/>
      <c r="B10" s="13"/>
    </row>
    <row r="11" spans="1:4" ht="15.75" x14ac:dyDescent="0.25">
      <c r="A11" s="12" t="s">
        <v>28</v>
      </c>
      <c r="B11" s="13">
        <v>98004740.325550064</v>
      </c>
    </row>
    <row r="12" spans="1:4" ht="15.75" x14ac:dyDescent="0.25">
      <c r="A12" s="12"/>
      <c r="B12" s="13"/>
    </row>
    <row r="13" spans="1:4" ht="15.75" x14ac:dyDescent="0.25">
      <c r="A13" s="12" t="s">
        <v>29</v>
      </c>
      <c r="B13" s="13">
        <v>9836067.3459096681</v>
      </c>
    </row>
    <row r="14" spans="1:4" ht="15.75" x14ac:dyDescent="0.25">
      <c r="A14" s="12"/>
      <c r="B14" s="13"/>
    </row>
    <row r="15" spans="1:4" ht="15.75" x14ac:dyDescent="0.25">
      <c r="A15" s="12" t="s">
        <v>30</v>
      </c>
      <c r="B15" s="13">
        <v>2390754.6423913017</v>
      </c>
    </row>
    <row r="16" spans="1:4" ht="15.75" x14ac:dyDescent="0.25">
      <c r="A16" s="12"/>
      <c r="B16" s="13"/>
    </row>
    <row r="17" spans="1:2" ht="15.75" x14ac:dyDescent="0.25">
      <c r="A17" s="12" t="s">
        <v>31</v>
      </c>
      <c r="B17" s="13">
        <v>6129515.1652107267</v>
      </c>
    </row>
    <row r="18" spans="1:2" ht="15.75" x14ac:dyDescent="0.25">
      <c r="A18" s="12"/>
      <c r="B18" s="13"/>
    </row>
    <row r="19" spans="1:2" ht="15.75" x14ac:dyDescent="0.25">
      <c r="A19" s="12" t="s">
        <v>32</v>
      </c>
      <c r="B19" s="13">
        <v>5697194.0465000011</v>
      </c>
    </row>
    <row r="20" spans="1:2" ht="15.75" x14ac:dyDescent="0.25">
      <c r="A20" s="12"/>
      <c r="B20" s="13"/>
    </row>
    <row r="21" spans="1:2" ht="15.75" x14ac:dyDescent="0.25">
      <c r="A21" s="12" t="s">
        <v>33</v>
      </c>
      <c r="B21" s="13">
        <v>1365691.98709</v>
      </c>
    </row>
    <row r="22" spans="1:2" ht="15.75" x14ac:dyDescent="0.25">
      <c r="A22" s="12"/>
      <c r="B22" s="13"/>
    </row>
    <row r="23" spans="1:2" ht="15.75" x14ac:dyDescent="0.25">
      <c r="A23" s="12" t="s">
        <v>34</v>
      </c>
      <c r="B23" s="13">
        <v>191191.47831909682</v>
      </c>
    </row>
    <row r="24" spans="1:2" ht="15.75" x14ac:dyDescent="0.25">
      <c r="A24" s="12"/>
      <c r="B24" s="13"/>
    </row>
    <row r="25" spans="1:2" ht="15.75" x14ac:dyDescent="0.25">
      <c r="A25" s="12" t="s">
        <v>35</v>
      </c>
      <c r="B25" s="14">
        <v>0</v>
      </c>
    </row>
    <row r="26" spans="1:2" ht="15.75" x14ac:dyDescent="0.25">
      <c r="A26" s="12"/>
      <c r="B26" s="14"/>
    </row>
    <row r="27" spans="1:2" ht="16.5" thickBot="1" x14ac:dyDescent="0.3">
      <c r="A27" s="15" t="s">
        <v>36</v>
      </c>
      <c r="B27" s="16">
        <f>SUM(B9:B25)</f>
        <v>351332967.97097093</v>
      </c>
    </row>
    <row r="28" spans="1:2" ht="15.75" thickTop="1" x14ac:dyDescent="0.25"/>
  </sheetData>
  <pageMargins left="1.2" right="0.7" top="2.25" bottom="0.75" header="1.05" footer="0.3"/>
  <pageSetup scale="78" orientation="portrait" r:id="rId1"/>
  <headerFooter>
    <oddHeader xml:space="preserve">&amp;C&amp;"-,Bold"Louisville Gas and Electric Company
Case No. 2014-00372
Base Period Revenues at Current Rates
for the Twelve Months Ended February 28, 2015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P124"/>
  <sheetViews>
    <sheetView view="pageBreakPreview" zoomScale="90" zoomScaleNormal="100" zoomScaleSheetLayoutView="90" workbookViewId="0">
      <selection activeCell="F11" sqref="F11"/>
    </sheetView>
  </sheetViews>
  <sheetFormatPr defaultRowHeight="15" x14ac:dyDescent="0.25"/>
  <cols>
    <col min="1" max="1" width="47.140625" style="18" customWidth="1"/>
    <col min="2" max="2" width="16" style="18" customWidth="1"/>
    <col min="3" max="3" width="3.7109375" style="18" customWidth="1"/>
    <col min="4" max="4" width="12.5703125" style="18" customWidth="1"/>
    <col min="5" max="5" width="3.7109375" style="18" customWidth="1"/>
    <col min="6" max="6" width="13.5703125" style="18" customWidth="1"/>
    <col min="7" max="7" width="3.7109375" style="18" customWidth="1"/>
    <col min="8" max="8" width="15.85546875" style="18" customWidth="1"/>
    <col min="9" max="9" width="3.7109375" style="18" customWidth="1"/>
    <col min="10" max="10" width="15.7109375" style="18" customWidth="1"/>
    <col min="11" max="11" width="13.7109375" style="18" customWidth="1"/>
    <col min="12" max="12" width="14.140625" customWidth="1"/>
    <col min="13" max="13" width="16" bestFit="1" customWidth="1"/>
    <col min="14" max="14" width="15.85546875" bestFit="1" customWidth="1"/>
    <col min="15" max="15" width="12.42578125" bestFit="1" customWidth="1"/>
    <col min="16" max="16" width="8.28515625" style="18" bestFit="1" customWidth="1"/>
    <col min="17" max="16384" width="9.140625" style="18"/>
  </cols>
  <sheetData>
    <row r="1" spans="1:16" x14ac:dyDescent="0.25">
      <c r="A1" s="17" t="s">
        <v>19</v>
      </c>
      <c r="J1" s="19" t="s">
        <v>37</v>
      </c>
      <c r="K1" s="19"/>
    </row>
    <row r="2" spans="1:16" x14ac:dyDescent="0.25">
      <c r="A2" s="20" t="s">
        <v>21</v>
      </c>
      <c r="J2" s="19" t="s">
        <v>22</v>
      </c>
      <c r="K2" s="19"/>
    </row>
    <row r="3" spans="1:16" x14ac:dyDescent="0.25">
      <c r="A3" s="20" t="s">
        <v>23</v>
      </c>
      <c r="J3" s="21" t="s">
        <v>24</v>
      </c>
      <c r="K3" s="21"/>
    </row>
    <row r="4" spans="1:16" x14ac:dyDescent="0.25">
      <c r="A4" s="20"/>
      <c r="K4" s="21"/>
    </row>
    <row r="5" spans="1:16" x14ac:dyDescent="0.25">
      <c r="A5" s="20"/>
      <c r="K5" s="21"/>
    </row>
    <row r="6" spans="1:16" x14ac:dyDescent="0.25">
      <c r="A6" s="22"/>
    </row>
    <row r="7" spans="1:16" ht="48" thickBot="1" x14ac:dyDescent="0.3">
      <c r="A7" s="23"/>
      <c r="B7" s="24" t="s">
        <v>38</v>
      </c>
      <c r="C7" s="24"/>
      <c r="D7" s="24" t="s">
        <v>39</v>
      </c>
      <c r="E7" s="24"/>
      <c r="F7" s="24" t="s">
        <v>40</v>
      </c>
      <c r="G7" s="24"/>
      <c r="H7" s="24" t="s">
        <v>41</v>
      </c>
      <c r="I7" s="24"/>
      <c r="J7" s="25" t="s">
        <v>42</v>
      </c>
      <c r="K7" s="26"/>
    </row>
    <row r="8" spans="1:16" x14ac:dyDescent="0.25">
      <c r="B8" s="27"/>
      <c r="C8" s="27"/>
      <c r="D8" s="27"/>
      <c r="E8" s="27"/>
      <c r="F8" s="27"/>
      <c r="G8" s="27"/>
      <c r="H8" s="28"/>
      <c r="I8" s="28"/>
      <c r="K8" s="28"/>
    </row>
    <row r="9" spans="1:16" ht="15.75" x14ac:dyDescent="0.25">
      <c r="A9" s="12" t="s">
        <v>27</v>
      </c>
      <c r="B9" s="29">
        <v>3520146</v>
      </c>
      <c r="C9" s="29"/>
      <c r="D9" s="29">
        <v>21173315.730914012</v>
      </c>
      <c r="E9" s="29"/>
      <c r="F9" s="30">
        <f>D9/B9</f>
        <v>6.0148970329395466</v>
      </c>
      <c r="G9"/>
      <c r="H9" s="31">
        <v>227717812.98000002</v>
      </c>
      <c r="I9" s="31"/>
      <c r="J9" s="32">
        <f>H9/B9</f>
        <v>64.68987734599645</v>
      </c>
      <c r="K9" s="33"/>
    </row>
    <row r="10" spans="1:16" ht="15.75" x14ac:dyDescent="0.25">
      <c r="A10" s="12"/>
      <c r="B10" s="29"/>
      <c r="C10" s="29"/>
      <c r="D10" s="29"/>
      <c r="E10" s="29"/>
      <c r="F10" s="30"/>
      <c r="G10"/>
      <c r="H10" s="31"/>
      <c r="I10" s="31"/>
      <c r="J10" s="32"/>
      <c r="K10" s="33"/>
    </row>
    <row r="11" spans="1:16" ht="15.75" x14ac:dyDescent="0.25">
      <c r="A11" s="12" t="s">
        <v>28</v>
      </c>
      <c r="B11" s="29">
        <v>294579.00000000006</v>
      </c>
      <c r="C11" s="29"/>
      <c r="D11" s="29">
        <v>10989460.6</v>
      </c>
      <c r="E11" s="29"/>
      <c r="F11" s="30">
        <f>D11/B11</f>
        <v>37.305648399919875</v>
      </c>
      <c r="G11" s="29"/>
      <c r="H11" s="31">
        <v>98004740.325550064</v>
      </c>
      <c r="I11" s="31"/>
      <c r="J11" s="32">
        <f>H11/B11</f>
        <v>332.69425290176844</v>
      </c>
      <c r="K11" s="33"/>
      <c r="P11" s="34"/>
    </row>
    <row r="12" spans="1:16" ht="15.75" x14ac:dyDescent="0.25">
      <c r="A12" s="12"/>
      <c r="B12" s="29"/>
      <c r="C12" s="29"/>
      <c r="D12" s="29"/>
      <c r="E12" s="29"/>
      <c r="F12" s="30"/>
      <c r="G12" s="29"/>
      <c r="H12" s="31"/>
      <c r="I12" s="31"/>
      <c r="J12" s="32"/>
      <c r="K12" s="33"/>
      <c r="P12" s="34"/>
    </row>
    <row r="13" spans="1:16" ht="15.75" x14ac:dyDescent="0.25">
      <c r="A13" s="12" t="s">
        <v>29</v>
      </c>
      <c r="B13" s="29">
        <v>2969</v>
      </c>
      <c r="C13" s="29"/>
      <c r="D13" s="29">
        <v>1356160.9566733239</v>
      </c>
      <c r="E13" s="29"/>
      <c r="F13" s="30">
        <f>D13/B13</f>
        <v>456.77364657235563</v>
      </c>
      <c r="G13" s="29"/>
      <c r="H13" s="31">
        <v>9836067.3459096681</v>
      </c>
      <c r="I13" s="31"/>
      <c r="J13" s="32">
        <f>H13/B13</f>
        <v>3312.9226493464694</v>
      </c>
      <c r="K13" s="33"/>
    </row>
    <row r="14" spans="1:16" ht="15.75" x14ac:dyDescent="0.25">
      <c r="A14" s="12"/>
      <c r="B14" s="29"/>
      <c r="C14" s="29"/>
      <c r="D14" s="29"/>
      <c r="E14" s="29"/>
      <c r="F14" s="30"/>
      <c r="G14" s="29"/>
      <c r="H14" s="31"/>
      <c r="I14" s="31"/>
      <c r="J14" s="32"/>
      <c r="K14" s="33"/>
    </row>
    <row r="15" spans="1:16" ht="15.75" x14ac:dyDescent="0.25">
      <c r="A15" s="12" t="s">
        <v>30</v>
      </c>
      <c r="B15" s="29">
        <v>87</v>
      </c>
      <c r="C15" s="29"/>
      <c r="D15" s="29">
        <v>0</v>
      </c>
      <c r="E15" s="29"/>
      <c r="F15" s="30">
        <f>D15/B15</f>
        <v>0</v>
      </c>
      <c r="G15"/>
      <c r="H15" s="31">
        <v>2390754.6423913017</v>
      </c>
      <c r="I15" s="31"/>
      <c r="J15" s="32">
        <f>H15/B15</f>
        <v>27479.938418290825</v>
      </c>
      <c r="K15" s="33"/>
    </row>
    <row r="16" spans="1:16" ht="15.75" x14ac:dyDescent="0.25">
      <c r="A16" s="12"/>
      <c r="B16" s="29"/>
      <c r="C16" s="29"/>
      <c r="D16" s="29"/>
      <c r="E16" s="29"/>
      <c r="F16" s="30"/>
      <c r="G16"/>
      <c r="H16" s="31"/>
      <c r="I16" s="31"/>
      <c r="J16" s="32"/>
      <c r="K16" s="33"/>
    </row>
    <row r="17" spans="1:11" ht="15.75" x14ac:dyDescent="0.25">
      <c r="A17" s="12" t="s">
        <v>31</v>
      </c>
      <c r="B17" s="35">
        <v>902</v>
      </c>
      <c r="C17" s="35"/>
      <c r="D17" s="29">
        <v>11473644.622201625</v>
      </c>
      <c r="E17" s="29"/>
      <c r="F17" s="30">
        <f>D17/B17</f>
        <v>12720.226853882068</v>
      </c>
      <c r="G17"/>
      <c r="H17" s="31">
        <v>6129515.1652107267</v>
      </c>
      <c r="I17" s="31"/>
      <c r="J17" s="32">
        <f>H17/B17</f>
        <v>6795.4713583267476</v>
      </c>
      <c r="K17" s="33"/>
    </row>
    <row r="18" spans="1:11" ht="15.75" x14ac:dyDescent="0.25">
      <c r="A18" s="12"/>
      <c r="B18" s="29"/>
      <c r="C18" s="29"/>
      <c r="D18" s="29"/>
      <c r="E18" s="29"/>
      <c r="F18" s="30"/>
      <c r="G18"/>
      <c r="H18" s="31"/>
      <c r="I18" s="31"/>
      <c r="J18" s="32"/>
      <c r="K18" s="33"/>
    </row>
    <row r="19" spans="1:11" ht="15.75" x14ac:dyDescent="0.25">
      <c r="A19" s="12" t="s">
        <v>32</v>
      </c>
      <c r="B19">
        <v>18</v>
      </c>
      <c r="C19"/>
      <c r="D19" s="29">
        <v>449636.49999999994</v>
      </c>
      <c r="E19" s="29"/>
      <c r="F19" s="30">
        <f>D19/B19</f>
        <v>24979.805555555551</v>
      </c>
      <c r="G19"/>
      <c r="H19" s="31">
        <v>5697194.0465000011</v>
      </c>
      <c r="I19" s="31"/>
      <c r="J19" s="32">
        <f>H19/B19</f>
        <v>316510.78036111116</v>
      </c>
      <c r="K19" s="33"/>
    </row>
    <row r="20" spans="1:11" ht="15.75" x14ac:dyDescent="0.25">
      <c r="A20" s="12"/>
      <c r="B20"/>
      <c r="C20"/>
      <c r="D20" s="29"/>
      <c r="E20" s="29"/>
      <c r="F20" s="30"/>
      <c r="G20"/>
      <c r="H20" s="31"/>
      <c r="I20" s="31"/>
      <c r="J20" s="32"/>
      <c r="K20" s="33"/>
    </row>
    <row r="21" spans="1:11" ht="15.75" x14ac:dyDescent="0.25">
      <c r="A21" s="12" t="s">
        <v>33</v>
      </c>
      <c r="B21">
        <v>12</v>
      </c>
      <c r="C21"/>
      <c r="D21" s="29">
        <v>1474090.7</v>
      </c>
      <c r="E21" s="29"/>
      <c r="F21" s="30">
        <f>D21/B21</f>
        <v>122840.89166666666</v>
      </c>
      <c r="G21"/>
      <c r="H21" s="31">
        <v>1365691.98709</v>
      </c>
      <c r="I21" s="31"/>
      <c r="J21" s="32">
        <f>H21/B21</f>
        <v>113807.66559083333</v>
      </c>
      <c r="K21" s="33"/>
    </row>
    <row r="22" spans="1:11" ht="15.75" x14ac:dyDescent="0.25">
      <c r="A22" s="12"/>
      <c r="B22"/>
      <c r="C22"/>
      <c r="D22" s="29"/>
      <c r="E22" s="29"/>
      <c r="F22" s="30"/>
      <c r="G22"/>
      <c r="H22" s="31"/>
      <c r="I22" s="31"/>
      <c r="J22" s="32"/>
      <c r="K22" s="33"/>
    </row>
    <row r="23" spans="1:11" ht="15.75" x14ac:dyDescent="0.25">
      <c r="A23" s="12" t="s">
        <v>34</v>
      </c>
      <c r="B23">
        <v>12</v>
      </c>
      <c r="C23"/>
      <c r="D23" s="29">
        <v>533512.78738630551</v>
      </c>
      <c r="E23" s="29"/>
      <c r="F23" s="30">
        <f>D23/B23</f>
        <v>44459.39894885879</v>
      </c>
      <c r="G23"/>
      <c r="H23" s="31">
        <v>191191.47831909682</v>
      </c>
      <c r="I23" s="31"/>
      <c r="J23" s="32">
        <f>H23/B23</f>
        <v>15932.623193258069</v>
      </c>
      <c r="K23" s="33"/>
    </row>
    <row r="24" spans="1:11" ht="15.75" x14ac:dyDescent="0.25">
      <c r="A24" s="12"/>
      <c r="B24"/>
      <c r="C24"/>
      <c r="D24" s="29"/>
      <c r="E24" s="29"/>
      <c r="F24"/>
      <c r="G24"/>
      <c r="H24" s="31"/>
      <c r="I24" s="31"/>
      <c r="J24" s="32"/>
      <c r="K24" s="33"/>
    </row>
    <row r="25" spans="1:11" ht="15.75" x14ac:dyDescent="0.25">
      <c r="A25" s="12" t="s">
        <v>35</v>
      </c>
      <c r="B25">
        <v>0</v>
      </c>
      <c r="C25"/>
      <c r="D25" s="29">
        <v>0</v>
      </c>
      <c r="E25" s="29"/>
      <c r="F25">
        <v>0</v>
      </c>
      <c r="G25"/>
      <c r="H25" s="31">
        <v>0</v>
      </c>
      <c r="I25" s="31"/>
      <c r="J25" s="32">
        <v>0</v>
      </c>
      <c r="K25" s="33"/>
    </row>
    <row r="26" spans="1:11" x14ac:dyDescent="0.25">
      <c r="A26"/>
      <c r="B26"/>
      <c r="C26"/>
      <c r="D26" s="29"/>
      <c r="E26" s="29"/>
      <c r="F26"/>
      <c r="G26"/>
      <c r="H26" s="31"/>
      <c r="I26" s="31"/>
      <c r="J26" s="32"/>
      <c r="K26"/>
    </row>
    <row r="27" spans="1:11" x14ac:dyDescent="0.25">
      <c r="A27"/>
      <c r="B27"/>
      <c r="C27"/>
      <c r="D27"/>
      <c r="E27"/>
      <c r="F27"/>
      <c r="G27"/>
      <c r="H27" s="31"/>
      <c r="I27" s="31"/>
      <c r="J27" s="32"/>
      <c r="K27"/>
    </row>
    <row r="28" spans="1:11" x14ac:dyDescent="0.25">
      <c r="A28"/>
      <c r="B28"/>
      <c r="C28"/>
      <c r="D28"/>
      <c r="E28"/>
      <c r="F28"/>
      <c r="G28"/>
      <c r="H28" s="31"/>
      <c r="I28" s="31"/>
      <c r="J28" s="32"/>
      <c r="K28"/>
    </row>
    <row r="29" spans="1:11" x14ac:dyDescent="0.25">
      <c r="A29"/>
      <c r="B29"/>
      <c r="C29"/>
      <c r="D29"/>
      <c r="E29"/>
      <c r="F29"/>
      <c r="G29"/>
      <c r="H29" s="31"/>
      <c r="I29" s="31"/>
      <c r="J29" s="32"/>
      <c r="K29"/>
    </row>
    <row r="30" spans="1:11" x14ac:dyDescent="0.25">
      <c r="A30"/>
      <c r="B30"/>
      <c r="C30"/>
      <c r="D30"/>
      <c r="E30"/>
      <c r="F30"/>
      <c r="G30"/>
      <c r="H30" s="31"/>
      <c r="I30" s="31"/>
      <c r="J30" s="32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 s="36"/>
      <c r="B46" s="37"/>
      <c r="C46" s="37"/>
      <c r="D46" s="37"/>
      <c r="E46" s="37"/>
      <c r="F46" s="37"/>
      <c r="G46" s="37"/>
      <c r="H46" s="38"/>
      <c r="I46" s="38"/>
      <c r="J46" s="38"/>
      <c r="K46" s="38"/>
    </row>
    <row r="47" spans="1:1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x14ac:dyDescent="0.25">
      <c r="A49" s="41"/>
      <c r="B49" s="37"/>
      <c r="C49" s="37"/>
      <c r="D49" s="37"/>
      <c r="E49" s="37"/>
      <c r="F49" s="37"/>
      <c r="G49" s="37"/>
      <c r="H49" s="38"/>
      <c r="I49" s="38"/>
      <c r="J49" s="38"/>
      <c r="K49" s="38"/>
    </row>
    <row r="50" spans="1:11" ht="16.5" x14ac:dyDescent="0.35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x14ac:dyDescent="0.25">
      <c r="A51" s="43"/>
      <c r="B51" s="40"/>
      <c r="C51" s="40"/>
      <c r="D51" s="40"/>
      <c r="E51" s="40"/>
      <c r="F51" s="40"/>
      <c r="G51" s="40"/>
      <c r="H51" s="44"/>
      <c r="I51" s="44"/>
      <c r="J51" s="44"/>
      <c r="K51" s="44"/>
    </row>
    <row r="52" spans="1:11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x14ac:dyDescent="0.25">
      <c r="B53" s="37"/>
      <c r="C53" s="37"/>
      <c r="D53" s="37"/>
      <c r="E53" s="37"/>
      <c r="F53" s="37"/>
      <c r="G53" s="37"/>
      <c r="H53" s="38"/>
      <c r="I53" s="38"/>
      <c r="J53" s="38"/>
      <c r="K53" s="38"/>
    </row>
    <row r="54" spans="1:11" x14ac:dyDescent="0.25">
      <c r="B54" s="40"/>
      <c r="C54" s="40"/>
      <c r="D54" s="40"/>
      <c r="E54" s="40"/>
      <c r="F54" s="40"/>
      <c r="G54" s="40"/>
      <c r="H54" s="44"/>
      <c r="I54" s="44"/>
      <c r="J54" s="44"/>
      <c r="K54" s="44"/>
    </row>
    <row r="55" spans="1:11" x14ac:dyDescent="0.25">
      <c r="B55" s="37"/>
      <c r="C55" s="37"/>
      <c r="D55" s="37"/>
      <c r="E55" s="37"/>
      <c r="F55" s="37"/>
      <c r="G55" s="37"/>
      <c r="H55" s="38"/>
      <c r="I55" s="38"/>
      <c r="J55" s="38"/>
      <c r="K55" s="38"/>
    </row>
    <row r="56" spans="1:11" x14ac:dyDescent="0.25">
      <c r="B56" s="40"/>
      <c r="C56" s="40"/>
      <c r="D56" s="40"/>
      <c r="E56" s="40"/>
      <c r="F56" s="40"/>
      <c r="G56" s="40"/>
      <c r="H56" s="44"/>
      <c r="I56" s="44"/>
      <c r="J56" s="44"/>
      <c r="K56" s="44"/>
    </row>
    <row r="57" spans="1:11" x14ac:dyDescent="0.25">
      <c r="B57" s="37"/>
      <c r="C57" s="37"/>
      <c r="D57" s="37"/>
      <c r="E57" s="37"/>
      <c r="F57" s="37"/>
      <c r="G57" s="37"/>
      <c r="H57" s="38"/>
      <c r="I57" s="38"/>
      <c r="J57" s="38"/>
      <c r="K57" s="38"/>
    </row>
    <row r="58" spans="1:11" x14ac:dyDescent="0.25">
      <c r="B58" s="37"/>
      <c r="C58" s="37"/>
      <c r="D58" s="37"/>
      <c r="E58" s="37"/>
      <c r="F58" s="37"/>
      <c r="G58" s="37"/>
      <c r="H58" s="38"/>
      <c r="I58" s="38"/>
      <c r="J58" s="38"/>
      <c r="K58" s="38"/>
    </row>
    <row r="59" spans="1:11" x14ac:dyDescent="0.25"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x14ac:dyDescent="0.25">
      <c r="B60" s="40"/>
      <c r="C60" s="40"/>
      <c r="D60" s="40"/>
      <c r="E60" s="40"/>
      <c r="F60" s="40"/>
      <c r="G60" s="40"/>
      <c r="H60" s="44"/>
      <c r="I60" s="44"/>
      <c r="J60" s="44"/>
      <c r="K60" s="44"/>
    </row>
    <row r="61" spans="1:11" x14ac:dyDescent="0.25">
      <c r="B61" s="40"/>
      <c r="C61" s="40"/>
      <c r="D61" s="40"/>
      <c r="E61" s="40"/>
      <c r="F61" s="40"/>
      <c r="G61" s="40"/>
    </row>
    <row r="62" spans="1:11" ht="16.5" x14ac:dyDescent="0.35">
      <c r="B62" s="46"/>
      <c r="C62" s="46"/>
      <c r="D62" s="46"/>
      <c r="E62" s="46"/>
      <c r="F62" s="46"/>
      <c r="G62" s="46"/>
      <c r="H62" s="47"/>
      <c r="I62" s="47"/>
      <c r="J62" s="47"/>
      <c r="K62" s="47"/>
    </row>
    <row r="64" spans="1:11" x14ac:dyDescent="0.25">
      <c r="B64" s="34"/>
      <c r="C64" s="34"/>
    </row>
    <row r="67" spans="2:15" x14ac:dyDescent="0.25"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2:15" x14ac:dyDescent="0.25"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2:15" x14ac:dyDescent="0.25"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2:15" x14ac:dyDescent="0.25"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2:15" x14ac:dyDescent="0.25">
      <c r="B71" s="37"/>
      <c r="C71" s="37"/>
      <c r="D71" s="37"/>
      <c r="E71" s="37"/>
      <c r="F71" s="37"/>
      <c r="G71" s="37"/>
      <c r="H71" s="40"/>
      <c r="I71" s="40"/>
      <c r="J71" s="40"/>
      <c r="K71" s="40"/>
    </row>
    <row r="72" spans="2:15" x14ac:dyDescent="0.25">
      <c r="B72" s="48"/>
      <c r="C72" s="48"/>
      <c r="D72" s="48"/>
      <c r="E72" s="48"/>
      <c r="F72" s="48"/>
      <c r="G72" s="48"/>
      <c r="H72" s="48"/>
      <c r="I72" s="48"/>
      <c r="J72" s="48"/>
    </row>
    <row r="73" spans="2:15" x14ac:dyDescent="0.25">
      <c r="B73" s="48"/>
      <c r="C73" s="48"/>
      <c r="D73" s="48"/>
      <c r="E73" s="48"/>
      <c r="F73" s="48"/>
      <c r="G73" s="48"/>
      <c r="H73" s="48"/>
      <c r="I73" s="48"/>
      <c r="J73" s="48"/>
    </row>
    <row r="74" spans="2:15" s="50" customFormat="1" x14ac:dyDescent="0.25">
      <c r="B74" s="49"/>
      <c r="C74" s="49"/>
      <c r="D74" s="49"/>
      <c r="E74" s="49"/>
      <c r="F74" s="49"/>
      <c r="G74" s="49"/>
      <c r="H74" s="49"/>
      <c r="I74" s="49"/>
      <c r="J74" s="49"/>
      <c r="L74"/>
      <c r="M74"/>
      <c r="N74"/>
      <c r="O74"/>
    </row>
    <row r="75" spans="2:15" s="52" customFormat="1" x14ac:dyDescent="0.25">
      <c r="B75" s="51"/>
      <c r="C75" s="51"/>
      <c r="D75" s="51"/>
      <c r="E75" s="51"/>
      <c r="F75" s="51"/>
      <c r="G75" s="51"/>
      <c r="H75" s="51"/>
      <c r="I75" s="51"/>
      <c r="J75" s="51"/>
      <c r="L75"/>
      <c r="M75"/>
      <c r="N75"/>
      <c r="O75"/>
    </row>
    <row r="76" spans="2:15" s="52" customFormat="1" x14ac:dyDescent="0.25">
      <c r="B76" s="51"/>
      <c r="C76" s="51"/>
      <c r="D76" s="51"/>
      <c r="E76" s="51"/>
      <c r="F76" s="51"/>
      <c r="G76" s="51"/>
      <c r="H76" s="51"/>
      <c r="I76" s="51"/>
      <c r="J76" s="51"/>
      <c r="L76"/>
      <c r="M76"/>
      <c r="N76"/>
      <c r="O76"/>
    </row>
    <row r="77" spans="2:15" s="52" customFormat="1" x14ac:dyDescent="0.25">
      <c r="B77" s="51"/>
      <c r="C77" s="51"/>
      <c r="D77" s="51"/>
      <c r="E77" s="51"/>
      <c r="F77" s="51"/>
      <c r="G77" s="51"/>
      <c r="H77" s="51"/>
      <c r="I77" s="51"/>
      <c r="J77" s="51"/>
      <c r="L77"/>
      <c r="M77"/>
      <c r="N77"/>
      <c r="O77"/>
    </row>
    <row r="78" spans="2:15" s="52" customFormat="1" x14ac:dyDescent="0.25">
      <c r="B78" s="51"/>
      <c r="C78" s="51"/>
      <c r="D78" s="51"/>
      <c r="E78" s="51"/>
      <c r="F78" s="51"/>
      <c r="G78" s="51"/>
      <c r="H78" s="51"/>
      <c r="I78" s="51"/>
      <c r="J78" s="51"/>
      <c r="L78"/>
      <c r="M78"/>
      <c r="N78"/>
      <c r="O78"/>
    </row>
    <row r="79" spans="2:15" s="52" customFormat="1" x14ac:dyDescent="0.25">
      <c r="B79" s="51"/>
      <c r="C79" s="51"/>
      <c r="D79" s="51"/>
      <c r="E79" s="51"/>
      <c r="F79" s="51"/>
      <c r="G79" s="51"/>
      <c r="H79" s="51"/>
      <c r="I79" s="51"/>
      <c r="J79" s="51"/>
      <c r="L79"/>
      <c r="M79"/>
      <c r="N79"/>
      <c r="O79"/>
    </row>
    <row r="80" spans="2:15" s="52" customFormat="1" x14ac:dyDescent="0.25">
      <c r="B80" s="51"/>
      <c r="C80" s="51"/>
      <c r="D80" s="51"/>
      <c r="E80" s="51"/>
      <c r="F80" s="51"/>
      <c r="G80" s="51"/>
      <c r="H80" s="51"/>
      <c r="I80" s="51"/>
      <c r="J80" s="51"/>
      <c r="L80"/>
      <c r="M80"/>
      <c r="N80"/>
      <c r="O80"/>
    </row>
    <row r="81" spans="1:15" s="52" customFormat="1" x14ac:dyDescent="0.25">
      <c r="A81" s="41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/>
      <c r="M81"/>
      <c r="N81"/>
      <c r="O81"/>
    </row>
    <row r="82" spans="1:15" ht="16.5" x14ac:dyDescent="0.35">
      <c r="A82" s="41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5" x14ac:dyDescent="0.25"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5" x14ac:dyDescent="0.25">
      <c r="B84" s="48"/>
      <c r="C84" s="48"/>
      <c r="D84" s="48"/>
      <c r="E84" s="48"/>
      <c r="F84" s="48"/>
      <c r="G84" s="48"/>
      <c r="H84" s="48"/>
      <c r="I84" s="48"/>
      <c r="J84" s="48"/>
    </row>
    <row r="85" spans="1:15" x14ac:dyDescent="0.25">
      <c r="A85" s="54"/>
      <c r="B85" s="48"/>
      <c r="C85" s="48"/>
      <c r="D85" s="48"/>
      <c r="E85" s="48"/>
      <c r="F85" s="48"/>
      <c r="G85" s="48"/>
      <c r="H85" s="48"/>
      <c r="I85" s="48"/>
      <c r="J85" s="48"/>
    </row>
    <row r="86" spans="1:15" x14ac:dyDescent="0.25">
      <c r="A86" s="41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5" ht="16.5" x14ac:dyDescent="0.35">
      <c r="A87" s="41"/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5" x14ac:dyDescent="0.25"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5" x14ac:dyDescent="0.25">
      <c r="B89" s="48"/>
      <c r="C89" s="48"/>
      <c r="D89" s="48"/>
      <c r="E89" s="48"/>
      <c r="F89" s="48"/>
      <c r="G89" s="48"/>
      <c r="H89" s="48"/>
      <c r="I89" s="48"/>
      <c r="J89" s="48"/>
    </row>
    <row r="90" spans="1:15" x14ac:dyDescent="0.25"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5" x14ac:dyDescent="0.25"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5" ht="16.5" x14ac:dyDescent="0.35"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5" x14ac:dyDescent="0.25"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5" x14ac:dyDescent="0.25">
      <c r="B94" s="48"/>
      <c r="C94" s="48"/>
      <c r="D94" s="48"/>
      <c r="E94" s="48"/>
      <c r="F94" s="48"/>
      <c r="G94" s="48"/>
      <c r="H94" s="48"/>
      <c r="I94" s="48"/>
      <c r="J94" s="48"/>
    </row>
    <row r="95" spans="1:15" x14ac:dyDescent="0.25"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5" x14ac:dyDescent="0.25"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x14ac:dyDescent="0.25"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6.5" x14ac:dyDescent="0.35"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x14ac:dyDescent="0.25"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x14ac:dyDescent="0.25">
      <c r="B100" s="48"/>
      <c r="C100" s="48"/>
      <c r="D100" s="48"/>
      <c r="E100" s="48"/>
      <c r="F100" s="48"/>
      <c r="G100" s="48"/>
      <c r="H100" s="48"/>
      <c r="I100" s="48"/>
      <c r="J100" s="48"/>
    </row>
    <row r="101" spans="1:11" x14ac:dyDescent="0.25"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x14ac:dyDescent="0.25"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1" x14ac:dyDescent="0.25"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5" spans="1:11" x14ac:dyDescent="0.25"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x14ac:dyDescent="0.25">
      <c r="A106" s="41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6.5" x14ac:dyDescent="0.35">
      <c r="A107" s="41"/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x14ac:dyDescent="0.25"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10" spans="1:11" x14ac:dyDescent="0.25"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2" spans="1:11" x14ac:dyDescent="0.25"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4" spans="2:11" x14ac:dyDescent="0.25"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6" spans="2:11" x14ac:dyDescent="0.25"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8" spans="2:11" ht="16.5" x14ac:dyDescent="0.35"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23" spans="2:11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2:11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</sheetData>
  <pageMargins left="0.7" right="0.7" top="2" bottom="0.75" header="1.05" footer="0.3"/>
  <pageSetup scale="36" orientation="landscape" r:id="rId1"/>
  <headerFooter>
    <oddHeader>&amp;C&amp;"-,Bold"Louisville Gas and Electric Company
Case No. 2014-00372
Average Bill by Rate Class 
Current Rate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224"/>
  <sheetViews>
    <sheetView view="pageBreakPreview" zoomScale="80" zoomScaleNormal="100" zoomScaleSheetLayoutView="80" zoomScalePageLayoutView="80" workbookViewId="0">
      <selection activeCell="C27" sqref="C27"/>
    </sheetView>
  </sheetViews>
  <sheetFormatPr defaultRowHeight="15" x14ac:dyDescent="0.25"/>
  <cols>
    <col min="1" max="1" width="63.42578125" style="61" customWidth="1"/>
    <col min="2" max="2" width="14.85546875" style="61" bestFit="1" customWidth="1"/>
    <col min="3" max="3" width="16.85546875" style="61" customWidth="1"/>
    <col min="4" max="4" width="18.42578125" style="61" customWidth="1"/>
    <col min="5" max="5" width="16.42578125" style="61" customWidth="1"/>
    <col min="6" max="7" width="17.7109375" style="61" customWidth="1"/>
    <col min="8" max="8" width="13.7109375" style="61" customWidth="1"/>
    <col min="9" max="10" width="9.28515625" style="61" bestFit="1" customWidth="1"/>
    <col min="11" max="11" width="20.5703125" style="61" customWidth="1"/>
    <col min="12" max="12" width="9.140625" style="61"/>
    <col min="13" max="13" width="17.85546875" style="61" customWidth="1"/>
    <col min="14" max="14" width="9.28515625" style="61" bestFit="1" customWidth="1"/>
    <col min="15" max="15" width="9.140625" style="61"/>
    <col min="16" max="16" width="15.85546875" style="61" customWidth="1"/>
    <col min="17" max="17" width="9.28515625" style="61" bestFit="1" customWidth="1"/>
    <col min="18" max="18" width="17.5703125" style="61" bestFit="1" customWidth="1"/>
    <col min="19" max="19" width="15.42578125" style="61" bestFit="1" customWidth="1"/>
    <col min="20" max="20" width="12.7109375" style="61" bestFit="1" customWidth="1"/>
    <col min="21" max="16384" width="9.140625" style="61"/>
  </cols>
  <sheetData>
    <row r="1" spans="1:20" x14ac:dyDescent="0.25">
      <c r="A1" s="56" t="s">
        <v>19</v>
      </c>
      <c r="B1" s="57"/>
      <c r="C1" s="57"/>
      <c r="D1" s="57"/>
      <c r="E1" s="57"/>
      <c r="F1" s="58" t="s">
        <v>43</v>
      </c>
      <c r="G1" s="57"/>
      <c r="H1" s="59"/>
      <c r="I1" s="60"/>
      <c r="J1" s="60"/>
      <c r="K1" s="60"/>
      <c r="L1" s="60"/>
      <c r="M1" s="60"/>
    </row>
    <row r="2" spans="1:20" x14ac:dyDescent="0.25">
      <c r="A2" s="62" t="s">
        <v>21</v>
      </c>
      <c r="B2" s="57"/>
      <c r="C2" s="57"/>
      <c r="D2" s="57"/>
      <c r="E2" s="57"/>
      <c r="F2" s="58" t="s">
        <v>44</v>
      </c>
      <c r="G2" s="57"/>
      <c r="H2" s="59"/>
      <c r="I2"/>
      <c r="J2"/>
      <c r="K2"/>
      <c r="L2"/>
      <c r="M2"/>
      <c r="N2"/>
      <c r="O2"/>
      <c r="P2"/>
      <c r="Q2"/>
      <c r="R2"/>
      <c r="S2"/>
      <c r="T2"/>
    </row>
    <row r="3" spans="1:20" x14ac:dyDescent="0.25">
      <c r="A3" s="62" t="s">
        <v>23</v>
      </c>
      <c r="B3" s="57"/>
      <c r="C3" s="57"/>
      <c r="D3" s="57"/>
      <c r="E3" s="57"/>
      <c r="F3" s="63" t="s">
        <v>45</v>
      </c>
      <c r="G3" s="57"/>
      <c r="H3" s="59"/>
      <c r="I3"/>
      <c r="J3"/>
      <c r="K3"/>
      <c r="L3"/>
      <c r="M3"/>
      <c r="N3"/>
      <c r="O3"/>
      <c r="P3"/>
      <c r="Q3"/>
      <c r="R3"/>
      <c r="S3"/>
      <c r="T3"/>
    </row>
    <row r="4" spans="1:20" x14ac:dyDescent="0.25">
      <c r="A4" s="64" t="s">
        <v>46</v>
      </c>
      <c r="B4" s="57"/>
      <c r="C4" s="57"/>
      <c r="D4" s="57"/>
      <c r="E4" s="57"/>
      <c r="F4" s="57"/>
      <c r="G4" s="57"/>
      <c r="H4" s="57"/>
      <c r="I4"/>
      <c r="J4"/>
      <c r="K4"/>
      <c r="L4"/>
      <c r="M4"/>
      <c r="N4"/>
      <c r="O4"/>
      <c r="P4"/>
      <c r="Q4"/>
      <c r="R4"/>
      <c r="S4"/>
      <c r="T4"/>
    </row>
    <row r="5" spans="1:20" x14ac:dyDescent="0.25">
      <c r="A5" s="59"/>
      <c r="B5" s="59"/>
      <c r="C5" s="59"/>
      <c r="D5" s="59"/>
      <c r="E5" s="59"/>
      <c r="F5" s="59"/>
      <c r="G5" s="59"/>
      <c r="H5" s="59"/>
      <c r="I5"/>
      <c r="J5"/>
      <c r="K5"/>
      <c r="L5"/>
      <c r="M5"/>
      <c r="N5"/>
      <c r="O5"/>
      <c r="P5"/>
      <c r="Q5"/>
      <c r="R5"/>
      <c r="S5"/>
      <c r="T5"/>
    </row>
    <row r="6" spans="1:20" x14ac:dyDescent="0.25">
      <c r="A6" s="59"/>
      <c r="B6" s="59"/>
      <c r="C6" s="59"/>
      <c r="D6" s="59"/>
      <c r="E6" s="59"/>
      <c r="F6" s="59"/>
      <c r="G6" s="65"/>
      <c r="H6" s="65"/>
      <c r="I6"/>
      <c r="J6"/>
      <c r="K6"/>
      <c r="L6"/>
      <c r="M6"/>
      <c r="N6"/>
      <c r="O6"/>
      <c r="P6"/>
      <c r="Q6"/>
      <c r="R6"/>
      <c r="S6"/>
      <c r="T6"/>
    </row>
    <row r="7" spans="1:20" x14ac:dyDescent="0.25">
      <c r="A7" s="66"/>
      <c r="B7" s="66"/>
      <c r="C7" s="66"/>
      <c r="D7" s="66"/>
      <c r="E7" s="66"/>
      <c r="F7" s="66" t="s">
        <v>47</v>
      </c>
      <c r="G7" s="65"/>
      <c r="H7" s="65"/>
      <c r="I7"/>
      <c r="J7"/>
      <c r="K7"/>
      <c r="L7"/>
      <c r="M7"/>
      <c r="N7"/>
      <c r="O7"/>
      <c r="P7"/>
      <c r="Q7"/>
      <c r="R7"/>
      <c r="S7"/>
      <c r="T7"/>
    </row>
    <row r="8" spans="1:20" x14ac:dyDescent="0.25">
      <c r="A8" s="66"/>
      <c r="B8" s="66" t="s">
        <v>48</v>
      </c>
      <c r="C8" s="66" t="s">
        <v>49</v>
      </c>
      <c r="D8" s="66" t="s">
        <v>50</v>
      </c>
      <c r="E8" s="66" t="s">
        <v>51</v>
      </c>
      <c r="F8" s="66" t="s">
        <v>52</v>
      </c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15.75" thickBot="1" x14ac:dyDescent="0.3">
      <c r="A9" s="67" t="s">
        <v>25</v>
      </c>
      <c r="B9" s="68" t="s">
        <v>53</v>
      </c>
      <c r="C9" s="68" t="s">
        <v>53</v>
      </c>
      <c r="D9" s="68" t="s">
        <v>53</v>
      </c>
      <c r="E9" s="68" t="s">
        <v>53</v>
      </c>
      <c r="F9" s="68" t="s">
        <v>53</v>
      </c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x14ac:dyDescent="0.25"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x14ac:dyDescent="0.25">
      <c r="A11" s="61" t="s">
        <v>54</v>
      </c>
      <c r="B11" s="69">
        <v>103441721</v>
      </c>
      <c r="C11" s="69">
        <v>7159121.5099999998</v>
      </c>
      <c r="D11" s="69">
        <v>116293768.27240634</v>
      </c>
      <c r="E11" s="69">
        <v>2475494.59</v>
      </c>
      <c r="F11" s="69">
        <f>SUM(B11:E11)</f>
        <v>229370105.37240633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x14ac:dyDescent="0.25"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x14ac:dyDescent="0.25">
      <c r="A13" s="61" t="s">
        <v>55</v>
      </c>
      <c r="B13" s="70">
        <v>34570523.525550082</v>
      </c>
      <c r="C13" s="70">
        <v>2970972.65</v>
      </c>
      <c r="D13" s="70">
        <v>60505992.664449945</v>
      </c>
      <c r="E13" s="70">
        <v>582828.82000000007</v>
      </c>
      <c r="F13" s="70">
        <f>SUM(B13:E13)</f>
        <v>98630317.660000026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x14ac:dyDescent="0.25">
      <c r="E14" s="71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x14ac:dyDescent="0.25">
      <c r="A15" s="61" t="s">
        <v>56</v>
      </c>
      <c r="B15" s="70">
        <v>2968583.4416949162</v>
      </c>
      <c r="C15" s="70">
        <v>222605.16</v>
      </c>
      <c r="D15" s="70">
        <v>6671854.3482398568</v>
      </c>
      <c r="E15" s="70">
        <v>0</v>
      </c>
      <c r="F15" s="70">
        <f>SUM(B15:E15)</f>
        <v>9863042.9499347731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x14ac:dyDescent="0.25">
      <c r="E16" s="71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25">
      <c r="A17" s="61" t="s">
        <v>57</v>
      </c>
      <c r="B17" s="70">
        <v>248174.37737644603</v>
      </c>
      <c r="C17" s="70">
        <v>57898.710000000006</v>
      </c>
      <c r="D17" s="70">
        <v>2080299.1026235539</v>
      </c>
      <c r="E17" s="70">
        <v>4107.5599999999995</v>
      </c>
      <c r="F17" s="72">
        <f>SUM(B17:E17)</f>
        <v>2390479.75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x14ac:dyDescent="0.25">
      <c r="E18" s="71"/>
      <c r="F18" s="73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x14ac:dyDescent="0.25">
      <c r="A19" s="61" t="s">
        <v>58</v>
      </c>
      <c r="B19" s="70">
        <v>5189713.1960091088</v>
      </c>
      <c r="C19" s="70">
        <v>0</v>
      </c>
      <c r="D19" s="70">
        <v>375906.85</v>
      </c>
      <c r="E19" s="70">
        <v>682809.67579325882</v>
      </c>
      <c r="F19" s="72">
        <f>SUM(B19:E19)</f>
        <v>6248429.7218023669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x14ac:dyDescent="0.25">
      <c r="E20" s="71"/>
      <c r="F20" s="73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x14ac:dyDescent="0.25">
      <c r="A21" s="61" t="s">
        <v>59</v>
      </c>
      <c r="B21" s="70">
        <v>59035</v>
      </c>
      <c r="C21" s="70">
        <v>0</v>
      </c>
      <c r="D21" s="70">
        <v>0</v>
      </c>
      <c r="E21" s="70">
        <v>0</v>
      </c>
      <c r="F21" s="74">
        <f>SUM(B21:E21)</f>
        <v>59035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x14ac:dyDescent="0.25">
      <c r="F22" s="73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x14ac:dyDescent="0.25">
      <c r="A23" s="61" t="s">
        <v>60</v>
      </c>
      <c r="B23" s="70">
        <v>3157907.4893458961</v>
      </c>
      <c r="C23" s="61">
        <v>707.6</v>
      </c>
      <c r="D23" s="70">
        <v>2538578.957154104</v>
      </c>
      <c r="E23" s="61">
        <v>0</v>
      </c>
      <c r="F23" s="74">
        <f>SUM(B23:E23)</f>
        <v>5697194.0465000002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x14ac:dyDescent="0.25">
      <c r="A24" s="61" t="s">
        <v>61</v>
      </c>
      <c r="B24" s="70">
        <v>1346969.91</v>
      </c>
      <c r="C24" s="61">
        <v>0</v>
      </c>
      <c r="D24" s="70">
        <v>48903.519999999997</v>
      </c>
      <c r="E24" s="61">
        <v>0</v>
      </c>
      <c r="F24" s="74">
        <f t="shared" ref="F24:F25" si="0">SUM(B24:E24)</f>
        <v>1395873.43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x14ac:dyDescent="0.25">
      <c r="A25" s="61" t="s">
        <v>34</v>
      </c>
      <c r="B25" s="70">
        <v>153288.44139682341</v>
      </c>
      <c r="C25" s="61">
        <v>0</v>
      </c>
      <c r="D25" s="70">
        <v>9324.4</v>
      </c>
      <c r="E25" s="70">
        <v>30078.638319096808</v>
      </c>
      <c r="F25" s="74">
        <f t="shared" si="0"/>
        <v>192691.47971592023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x14ac:dyDescent="0.25">
      <c r="F26" s="73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x14ac:dyDescent="0.25">
      <c r="A27" s="61" t="s">
        <v>62</v>
      </c>
      <c r="B27" s="75">
        <f t="shared" ref="B27:F27" si="1">SUM(B10:B26)</f>
        <v>151135916.38137326</v>
      </c>
      <c r="C27" s="75">
        <f t="shared" si="1"/>
        <v>10411305.630000001</v>
      </c>
      <c r="D27" s="75">
        <f t="shared" si="1"/>
        <v>188524628.1148738</v>
      </c>
      <c r="E27" s="75">
        <f>ROUND(SUM(E10:E26),0)</f>
        <v>3775319</v>
      </c>
      <c r="F27" s="76">
        <f t="shared" si="1"/>
        <v>353847169.41035944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x14ac:dyDescent="0.25">
      <c r="F28" s="73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x14ac:dyDescent="0.25">
      <c r="A29" s="73" t="s">
        <v>63</v>
      </c>
      <c r="B29" s="77">
        <v>1234768</v>
      </c>
      <c r="C29" s="73"/>
      <c r="D29" s="73"/>
      <c r="E29" s="73"/>
      <c r="F29" s="74">
        <f>B29</f>
        <v>1234768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x14ac:dyDescent="0.25">
      <c r="A30" s="73" t="s">
        <v>64</v>
      </c>
      <c r="B30" s="72">
        <v>310022</v>
      </c>
      <c r="C30" s="73"/>
      <c r="D30" s="73"/>
      <c r="E30" s="73"/>
      <c r="F30" s="74">
        <f>B30</f>
        <v>310022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x14ac:dyDescent="0.25">
      <c r="A31" s="73"/>
      <c r="B31" s="73"/>
      <c r="C31" s="73"/>
      <c r="D31" s="73"/>
      <c r="E31" s="73"/>
      <c r="F31" s="73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x14ac:dyDescent="0.25">
      <c r="A32" s="73" t="s">
        <v>65</v>
      </c>
      <c r="B32" s="76">
        <f>+B27+B29+B30</f>
        <v>152680706.38137326</v>
      </c>
      <c r="C32" s="76">
        <f t="shared" ref="C32:F32" si="2">+C27+C29+C30</f>
        <v>10411305.630000001</v>
      </c>
      <c r="D32" s="76">
        <f t="shared" si="2"/>
        <v>188524628.1148738</v>
      </c>
      <c r="E32" s="76">
        <f t="shared" si="2"/>
        <v>3775319</v>
      </c>
      <c r="F32" s="76">
        <f t="shared" si="2"/>
        <v>355391959.41035944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2:20" x14ac:dyDescent="0.25">
      <c r="F33" s="7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2:20" x14ac:dyDescent="0.25"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2:20" x14ac:dyDescent="0.25">
      <c r="B35" s="71"/>
      <c r="C35" s="71"/>
      <c r="D35" s="71"/>
      <c r="E35" s="71"/>
      <c r="F35" s="71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2:20" x14ac:dyDescent="0.25">
      <c r="I36"/>
      <c r="J36"/>
      <c r="K36"/>
      <c r="L36"/>
      <c r="M36"/>
      <c r="N36"/>
      <c r="O36"/>
      <c r="P36"/>
      <c r="Q36"/>
      <c r="R36"/>
      <c r="S36"/>
      <c r="T36"/>
    </row>
    <row r="37" spans="2:20" x14ac:dyDescent="0.25">
      <c r="I37"/>
      <c r="J37"/>
      <c r="K37"/>
      <c r="L37"/>
      <c r="M37"/>
      <c r="N37"/>
      <c r="O37"/>
      <c r="P37"/>
      <c r="Q37"/>
      <c r="R37"/>
      <c r="S37"/>
      <c r="T37"/>
    </row>
    <row r="38" spans="2:20" x14ac:dyDescent="0.25">
      <c r="I38"/>
      <c r="J38"/>
      <c r="K38"/>
      <c r="L38"/>
      <c r="M38"/>
      <c r="N38"/>
      <c r="O38"/>
      <c r="P38"/>
      <c r="Q38"/>
      <c r="R38"/>
      <c r="S38"/>
      <c r="T38"/>
    </row>
    <row r="39" spans="2:20" x14ac:dyDescent="0.25">
      <c r="G39" s="78"/>
      <c r="I39"/>
      <c r="J39"/>
      <c r="K39"/>
      <c r="L39"/>
      <c r="M39"/>
      <c r="N39"/>
      <c r="O39"/>
      <c r="P39"/>
      <c r="Q39"/>
      <c r="R39"/>
      <c r="S39"/>
      <c r="T39"/>
    </row>
    <row r="40" spans="2:20" x14ac:dyDescent="0.25">
      <c r="I40"/>
      <c r="J40"/>
      <c r="K40"/>
      <c r="L40"/>
      <c r="M40"/>
      <c r="N40"/>
      <c r="O40"/>
      <c r="P40"/>
      <c r="Q40"/>
      <c r="R40"/>
      <c r="S40"/>
      <c r="T40"/>
    </row>
    <row r="41" spans="2:20" x14ac:dyDescent="0.25">
      <c r="I41"/>
      <c r="J41"/>
      <c r="K41"/>
      <c r="L41"/>
      <c r="M41"/>
      <c r="N41"/>
      <c r="O41"/>
      <c r="P41"/>
      <c r="Q41"/>
      <c r="R41"/>
      <c r="S41"/>
      <c r="T41"/>
    </row>
    <row r="42" spans="2:20" x14ac:dyDescent="0.25">
      <c r="I42"/>
      <c r="J42"/>
      <c r="K42"/>
      <c r="L42"/>
      <c r="M42"/>
      <c r="N42"/>
      <c r="O42"/>
      <c r="P42"/>
      <c r="Q42"/>
      <c r="R42"/>
      <c r="S42"/>
      <c r="T42"/>
    </row>
    <row r="43" spans="2:20" x14ac:dyDescent="0.25">
      <c r="H43" s="79"/>
      <c r="N43" s="80"/>
    </row>
    <row r="44" spans="2:20" x14ac:dyDescent="0.25">
      <c r="H44" s="79"/>
    </row>
    <row r="45" spans="2:20" x14ac:dyDescent="0.25">
      <c r="H45" s="79"/>
    </row>
    <row r="224" spans="4:4" x14ac:dyDescent="0.25">
      <c r="D224" s="61" t="s">
        <v>66</v>
      </c>
    </row>
  </sheetData>
  <printOptions horizontalCentered="1"/>
  <pageMargins left="0.75" right="0.75" top="2" bottom="0.75" header="1" footer="0.5"/>
  <pageSetup scale="12" orientation="landscape" r:id="rId1"/>
  <headerFooter>
    <oddHeader>&amp;C&amp;"-,Bold"Louisville Gas and Electric Company
Case No. 2014-00372
Summary of Gas Revenue
Base Period Sales for the Twelve Months Ended February 28,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336"/>
  <sheetViews>
    <sheetView view="pageBreakPreview" topLeftCell="A153" zoomScale="70" zoomScaleNormal="80" zoomScaleSheetLayoutView="70" zoomScalePageLayoutView="50" workbookViewId="0">
      <selection activeCell="J170" sqref="J170"/>
    </sheetView>
  </sheetViews>
  <sheetFormatPr defaultRowHeight="15.75" x14ac:dyDescent="0.25"/>
  <cols>
    <col min="1" max="2" width="9.140625" style="73"/>
    <col min="3" max="3" width="5.85546875" style="82" customWidth="1"/>
    <col min="4" max="4" width="30.85546875" style="82" customWidth="1"/>
    <col min="5" max="5" width="10.42578125" style="82" customWidth="1"/>
    <col min="6" max="6" width="23.28515625" style="82" customWidth="1"/>
    <col min="7" max="7" width="20.85546875" style="82" customWidth="1"/>
    <col min="8" max="8" width="19.42578125" style="82" customWidth="1"/>
    <col min="9" max="9" width="18.85546875" style="82" customWidth="1"/>
    <col min="10" max="11" width="21" style="82" customWidth="1"/>
    <col min="12" max="12" width="18.42578125" style="73" bestFit="1" customWidth="1"/>
    <col min="13" max="13" width="18.28515625" style="73" bestFit="1" customWidth="1"/>
    <col min="14" max="14" width="16.85546875" style="73" customWidth="1"/>
    <col min="15" max="15" width="16" style="73" customWidth="1"/>
    <col min="16" max="17" width="15.42578125" style="73" customWidth="1"/>
    <col min="18" max="16384" width="9.140625" style="73"/>
  </cols>
  <sheetData>
    <row r="1" spans="1:17" x14ac:dyDescent="0.25">
      <c r="C1" s="56" t="s">
        <v>19</v>
      </c>
      <c r="D1" s="81"/>
      <c r="E1" s="81"/>
      <c r="F1" s="81"/>
      <c r="G1" s="81"/>
      <c r="H1" s="81"/>
      <c r="I1" s="81"/>
      <c r="J1" s="58" t="s">
        <v>43</v>
      </c>
    </row>
    <row r="2" spans="1:17" x14ac:dyDescent="0.25">
      <c r="C2" s="62" t="s">
        <v>21</v>
      </c>
      <c r="D2" s="81"/>
      <c r="E2" s="81"/>
      <c r="F2" s="81"/>
      <c r="G2" s="81"/>
      <c r="H2" s="81"/>
      <c r="I2" s="81"/>
      <c r="J2" s="58" t="s">
        <v>67</v>
      </c>
    </row>
    <row r="3" spans="1:17" x14ac:dyDescent="0.25">
      <c r="C3" s="62" t="s">
        <v>23</v>
      </c>
      <c r="D3" s="81"/>
      <c r="E3" s="81"/>
      <c r="F3" s="81"/>
      <c r="G3" s="81"/>
      <c r="H3" s="81"/>
      <c r="I3" s="81"/>
      <c r="J3" s="63" t="s">
        <v>45</v>
      </c>
    </row>
    <row r="4" spans="1:17" x14ac:dyDescent="0.25">
      <c r="C4" s="64" t="s">
        <v>46</v>
      </c>
      <c r="D4" s="83"/>
      <c r="E4" s="84"/>
      <c r="F4" s="85"/>
      <c r="G4" s="83"/>
      <c r="H4" s="83"/>
      <c r="I4" s="86"/>
      <c r="J4" s="86"/>
    </row>
    <row r="6" spans="1:17" x14ac:dyDescent="0.25">
      <c r="J6" s="87" t="s">
        <v>68</v>
      </c>
      <c r="K6"/>
      <c r="L6"/>
      <c r="M6"/>
      <c r="N6"/>
      <c r="O6"/>
      <c r="P6"/>
      <c r="Q6"/>
    </row>
    <row r="7" spans="1:17" x14ac:dyDescent="0.25">
      <c r="J7" s="87" t="s">
        <v>53</v>
      </c>
      <c r="K7"/>
      <c r="L7"/>
      <c r="M7"/>
      <c r="N7"/>
      <c r="O7"/>
      <c r="P7"/>
      <c r="Q7"/>
    </row>
    <row r="8" spans="1:17" x14ac:dyDescent="0.25">
      <c r="F8" s="88"/>
      <c r="G8" s="89"/>
      <c r="H8" s="89"/>
      <c r="I8" s="87" t="s">
        <v>69</v>
      </c>
      <c r="J8" s="90" t="s">
        <v>70</v>
      </c>
      <c r="K8"/>
      <c r="L8"/>
      <c r="M8"/>
      <c r="N8"/>
      <c r="O8"/>
      <c r="P8"/>
      <c r="Q8"/>
    </row>
    <row r="9" spans="1:17" ht="16.5" thickBot="1" x14ac:dyDescent="0.3">
      <c r="C9" s="91" t="s">
        <v>25</v>
      </c>
      <c r="D9" s="91"/>
      <c r="E9" s="91"/>
      <c r="F9" s="92" t="s">
        <v>71</v>
      </c>
      <c r="G9" s="93" t="s">
        <v>72</v>
      </c>
      <c r="H9" s="93"/>
      <c r="I9" s="94" t="s">
        <v>73</v>
      </c>
      <c r="J9" s="94" t="s">
        <v>73</v>
      </c>
      <c r="K9"/>
      <c r="L9"/>
      <c r="M9"/>
      <c r="N9"/>
      <c r="O9"/>
      <c r="P9"/>
      <c r="Q9"/>
    </row>
    <row r="10" spans="1:17" x14ac:dyDescent="0.25">
      <c r="C10" s="95"/>
      <c r="D10" s="95"/>
      <c r="E10" s="95"/>
      <c r="F10" s="95"/>
      <c r="G10" s="95"/>
      <c r="H10" s="96"/>
      <c r="I10" s="96"/>
      <c r="J10" s="96"/>
      <c r="K10"/>
      <c r="L10"/>
      <c r="M10"/>
      <c r="N10"/>
      <c r="O10"/>
      <c r="P10"/>
      <c r="Q10"/>
    </row>
    <row r="11" spans="1:17" ht="18.75" x14ac:dyDescent="0.3">
      <c r="C11" s="97" t="s">
        <v>74</v>
      </c>
      <c r="E11" s="98"/>
      <c r="F11" s="98"/>
      <c r="G11" s="99"/>
      <c r="K11"/>
      <c r="L11"/>
      <c r="M11"/>
      <c r="N11"/>
      <c r="O11"/>
      <c r="P11"/>
      <c r="Q11"/>
    </row>
    <row r="12" spans="1:17" x14ac:dyDescent="0.25">
      <c r="C12" s="99"/>
      <c r="D12" s="100"/>
      <c r="E12" s="99"/>
      <c r="F12" s="99"/>
      <c r="G12" s="99"/>
      <c r="K12"/>
      <c r="L12"/>
      <c r="M12"/>
      <c r="N12"/>
      <c r="O12"/>
      <c r="P12"/>
      <c r="Q12"/>
    </row>
    <row r="13" spans="1:17" x14ac:dyDescent="0.25">
      <c r="A13" s="73" t="s">
        <v>75</v>
      </c>
      <c r="C13" s="98" t="s">
        <v>76</v>
      </c>
      <c r="E13" s="101"/>
      <c r="F13" s="101"/>
      <c r="G13" s="101"/>
      <c r="K13"/>
      <c r="L13"/>
      <c r="M13"/>
      <c r="N13"/>
      <c r="O13"/>
      <c r="P13"/>
      <c r="Q13"/>
    </row>
    <row r="14" spans="1:17" x14ac:dyDescent="0.25">
      <c r="C14" s="102"/>
      <c r="D14" s="102" t="s">
        <v>77</v>
      </c>
      <c r="E14" s="103"/>
      <c r="F14" s="104">
        <v>3520146</v>
      </c>
      <c r="G14" s="103"/>
      <c r="I14" s="105">
        <v>13.5</v>
      </c>
      <c r="J14" s="106">
        <f>+F14*I14</f>
        <v>47521971</v>
      </c>
      <c r="K14"/>
      <c r="L14"/>
      <c r="M14"/>
      <c r="N14"/>
      <c r="O14"/>
      <c r="P14"/>
      <c r="Q14"/>
    </row>
    <row r="15" spans="1:17" x14ac:dyDescent="0.25">
      <c r="K15"/>
      <c r="L15"/>
      <c r="M15"/>
      <c r="N15"/>
      <c r="O15"/>
      <c r="P15"/>
      <c r="Q15"/>
    </row>
    <row r="16" spans="1:17" x14ac:dyDescent="0.25">
      <c r="K16"/>
      <c r="L16"/>
      <c r="M16"/>
      <c r="N16"/>
      <c r="O16"/>
      <c r="P16"/>
      <c r="Q16"/>
    </row>
    <row r="17" spans="3:17" x14ac:dyDescent="0.25">
      <c r="D17" s="107" t="s">
        <v>78</v>
      </c>
      <c r="G17" s="104">
        <v>21173315.730914012</v>
      </c>
      <c r="I17" s="108">
        <v>2.6418999999999997</v>
      </c>
      <c r="J17" s="106">
        <f>+G17*I17</f>
        <v>55937782.829501718</v>
      </c>
      <c r="K17"/>
      <c r="L17"/>
      <c r="M17"/>
      <c r="N17"/>
      <c r="O17"/>
      <c r="P17"/>
      <c r="Q17"/>
    </row>
    <row r="18" spans="3:17" x14ac:dyDescent="0.25">
      <c r="K18"/>
      <c r="L18"/>
      <c r="M18"/>
      <c r="N18"/>
      <c r="O18"/>
      <c r="P18"/>
      <c r="Q18"/>
    </row>
    <row r="19" spans="3:17" x14ac:dyDescent="0.25">
      <c r="G19" s="104"/>
      <c r="K19"/>
      <c r="L19"/>
      <c r="M19"/>
      <c r="N19"/>
      <c r="O19"/>
      <c r="P19"/>
      <c r="Q19"/>
    </row>
    <row r="20" spans="3:17" x14ac:dyDescent="0.25">
      <c r="D20" s="82" t="s">
        <v>79</v>
      </c>
      <c r="G20" s="104"/>
      <c r="J20" s="106">
        <v>-18024.93</v>
      </c>
      <c r="K20"/>
      <c r="L20"/>
      <c r="M20"/>
      <c r="N20"/>
      <c r="O20"/>
      <c r="P20"/>
      <c r="Q20"/>
    </row>
    <row r="21" spans="3:17" x14ac:dyDescent="0.25">
      <c r="G21" s="109"/>
      <c r="K21"/>
      <c r="L21"/>
      <c r="M21"/>
      <c r="N21"/>
      <c r="O21"/>
      <c r="P21"/>
      <c r="Q21"/>
    </row>
    <row r="22" spans="3:17" x14ac:dyDescent="0.25">
      <c r="K22"/>
      <c r="L22"/>
      <c r="M22"/>
      <c r="N22"/>
      <c r="O22"/>
      <c r="P22"/>
      <c r="Q22"/>
    </row>
    <row r="23" spans="3:17" x14ac:dyDescent="0.25">
      <c r="C23" s="110" t="s">
        <v>80</v>
      </c>
      <c r="D23" s="110"/>
      <c r="G23" s="111">
        <f>+G17</f>
        <v>21173315.730914012</v>
      </c>
      <c r="J23" s="112">
        <f>SUM(J14:J21)</f>
        <v>103441728.89950171</v>
      </c>
      <c r="K23"/>
      <c r="L23"/>
      <c r="M23"/>
      <c r="N23"/>
      <c r="O23"/>
      <c r="P23"/>
      <c r="Q23"/>
    </row>
    <row r="24" spans="3:17" x14ac:dyDescent="0.25">
      <c r="D24" s="102"/>
      <c r="K24"/>
      <c r="L24"/>
      <c r="M24"/>
      <c r="N24"/>
      <c r="O24"/>
      <c r="P24"/>
      <c r="Q24"/>
    </row>
    <row r="25" spans="3:17" x14ac:dyDescent="0.25">
      <c r="D25" s="113" t="s">
        <v>81</v>
      </c>
      <c r="I25" s="114">
        <v>1.0000000763666888</v>
      </c>
      <c r="K25"/>
      <c r="L25"/>
      <c r="M25"/>
      <c r="N25"/>
      <c r="O25"/>
      <c r="P25"/>
      <c r="Q25"/>
    </row>
    <row r="26" spans="3:17" x14ac:dyDescent="0.25">
      <c r="D26" s="102"/>
      <c r="K26"/>
      <c r="L26"/>
      <c r="M26"/>
      <c r="N26"/>
      <c r="O26"/>
      <c r="P26"/>
      <c r="Q26"/>
    </row>
    <row r="27" spans="3:17" x14ac:dyDescent="0.25">
      <c r="C27" s="82" t="s">
        <v>82</v>
      </c>
      <c r="J27" s="112">
        <f>J23/I25</f>
        <v>103441721</v>
      </c>
      <c r="K27"/>
      <c r="L27"/>
      <c r="M27"/>
      <c r="N27"/>
      <c r="O27"/>
      <c r="P27"/>
      <c r="Q27"/>
    </row>
    <row r="28" spans="3:17" x14ac:dyDescent="0.25">
      <c r="D28" s="102"/>
      <c r="K28"/>
      <c r="L28"/>
      <c r="M28"/>
      <c r="N28"/>
      <c r="O28"/>
      <c r="P28"/>
      <c r="Q28"/>
    </row>
    <row r="29" spans="3:17" x14ac:dyDescent="0.25">
      <c r="D29" s="102"/>
      <c r="J29" s="106"/>
      <c r="K29"/>
      <c r="L29"/>
      <c r="M29"/>
      <c r="N29"/>
      <c r="O29"/>
      <c r="P29"/>
      <c r="Q29"/>
    </row>
    <row r="30" spans="3:17" x14ac:dyDescent="0.25">
      <c r="D30" s="107" t="s">
        <v>83</v>
      </c>
      <c r="G30" s="109"/>
      <c r="I30" s="108"/>
      <c r="J30" s="106">
        <v>7159121.5099999998</v>
      </c>
      <c r="K30"/>
      <c r="L30"/>
      <c r="M30"/>
      <c r="N30"/>
      <c r="O30"/>
      <c r="P30"/>
      <c r="Q30"/>
    </row>
    <row r="31" spans="3:17" x14ac:dyDescent="0.25">
      <c r="D31" s="107" t="s">
        <v>84</v>
      </c>
      <c r="G31" s="109"/>
      <c r="I31" s="108"/>
      <c r="J31" s="106">
        <v>116293759.27</v>
      </c>
      <c r="K31"/>
      <c r="L31"/>
      <c r="M31"/>
      <c r="N31"/>
      <c r="O31"/>
      <c r="P31"/>
      <c r="Q31"/>
    </row>
    <row r="32" spans="3:17" x14ac:dyDescent="0.25">
      <c r="D32" s="107" t="s">
        <v>85</v>
      </c>
      <c r="G32" s="109"/>
      <c r="I32" s="108"/>
      <c r="J32" s="106">
        <v>2475494.59</v>
      </c>
      <c r="K32"/>
      <c r="L32"/>
      <c r="M32"/>
      <c r="N32"/>
      <c r="O32"/>
      <c r="P32"/>
      <c r="Q32"/>
    </row>
    <row r="33" spans="3:17" x14ac:dyDescent="0.25">
      <c r="D33" s="107" t="s">
        <v>86</v>
      </c>
      <c r="G33" s="109"/>
      <c r="I33" s="108"/>
      <c r="J33" s="106">
        <v>-1652283.3900000001</v>
      </c>
      <c r="K33"/>
      <c r="L33"/>
      <c r="M33"/>
      <c r="N33"/>
      <c r="O33"/>
      <c r="P33"/>
      <c r="Q33"/>
    </row>
    <row r="34" spans="3:17" x14ac:dyDescent="0.25">
      <c r="G34" s="109"/>
      <c r="I34" s="108"/>
      <c r="J34" s="106"/>
      <c r="K34"/>
      <c r="L34"/>
      <c r="M34"/>
      <c r="N34"/>
      <c r="O34"/>
      <c r="P34"/>
      <c r="Q34"/>
    </row>
    <row r="35" spans="3:17" x14ac:dyDescent="0.25">
      <c r="D35" s="102"/>
      <c r="J35" s="106"/>
      <c r="K35"/>
      <c r="L35"/>
      <c r="M35"/>
      <c r="N35"/>
      <c r="O35"/>
      <c r="P35"/>
      <c r="Q35"/>
    </row>
    <row r="36" spans="3:17" ht="16.5" thickBot="1" x14ac:dyDescent="0.3">
      <c r="C36" s="98" t="s">
        <v>87</v>
      </c>
      <c r="D36" s="98"/>
      <c r="G36" s="109"/>
      <c r="J36" s="115">
        <f>SUM(J27:J33)</f>
        <v>227717812.98000002</v>
      </c>
      <c r="K36"/>
      <c r="L36"/>
      <c r="M36"/>
      <c r="N36"/>
      <c r="O36"/>
      <c r="P36"/>
      <c r="Q36"/>
    </row>
    <row r="37" spans="3:17" ht="16.5" thickTop="1" x14ac:dyDescent="0.25">
      <c r="D37" s="102"/>
      <c r="K37"/>
      <c r="L37"/>
      <c r="M37"/>
      <c r="N37"/>
      <c r="O37"/>
      <c r="P37"/>
      <c r="Q37"/>
    </row>
    <row r="38" spans="3:17" x14ac:dyDescent="0.25">
      <c r="D38" s="116"/>
      <c r="K38"/>
      <c r="L38"/>
      <c r="M38"/>
      <c r="N38"/>
      <c r="O38"/>
      <c r="P38"/>
      <c r="Q38"/>
    </row>
    <row r="39" spans="3:17" x14ac:dyDescent="0.25">
      <c r="D39" s="117"/>
      <c r="K39"/>
      <c r="L39"/>
      <c r="M39"/>
      <c r="N39"/>
      <c r="O39"/>
      <c r="P39"/>
      <c r="Q39"/>
    </row>
    <row r="40" spans="3:17" ht="15" x14ac:dyDescent="0.25">
      <c r="C40" s="56" t="s">
        <v>19</v>
      </c>
      <c r="D40" s="81"/>
      <c r="E40" s="81"/>
      <c r="F40" s="81"/>
      <c r="G40" s="81"/>
      <c r="H40" s="81"/>
      <c r="I40" s="81"/>
      <c r="J40" s="58" t="s">
        <v>43</v>
      </c>
      <c r="K40"/>
      <c r="L40"/>
      <c r="M40"/>
      <c r="N40"/>
      <c r="O40"/>
      <c r="P40"/>
      <c r="Q40"/>
    </row>
    <row r="41" spans="3:17" ht="15" x14ac:dyDescent="0.25">
      <c r="C41" s="62" t="s">
        <v>21</v>
      </c>
      <c r="D41" s="81"/>
      <c r="E41" s="81"/>
      <c r="F41" s="81"/>
      <c r="G41" s="81"/>
      <c r="H41" s="81"/>
      <c r="I41" s="81"/>
      <c r="J41" s="58" t="s">
        <v>88</v>
      </c>
      <c r="K41"/>
      <c r="L41"/>
      <c r="M41"/>
      <c r="N41"/>
      <c r="O41"/>
      <c r="P41"/>
      <c r="Q41"/>
    </row>
    <row r="42" spans="3:17" ht="15" x14ac:dyDescent="0.25">
      <c r="C42" s="62" t="s">
        <v>23</v>
      </c>
      <c r="D42" s="81"/>
      <c r="E42" s="81"/>
      <c r="F42" s="81"/>
      <c r="G42" s="81"/>
      <c r="H42" s="81"/>
      <c r="I42" s="81"/>
      <c r="J42" s="63" t="s">
        <v>45</v>
      </c>
      <c r="K42"/>
      <c r="L42"/>
      <c r="M42"/>
      <c r="N42"/>
      <c r="O42"/>
      <c r="P42"/>
      <c r="Q42"/>
    </row>
    <row r="43" spans="3:17" ht="15" x14ac:dyDescent="0.25">
      <c r="C43" s="64" t="s">
        <v>46</v>
      </c>
      <c r="D43" s="83"/>
      <c r="E43" s="84"/>
      <c r="F43" s="85"/>
      <c r="G43" s="83"/>
      <c r="H43" s="83"/>
      <c r="I43" s="86"/>
      <c r="J43" s="86"/>
      <c r="K43"/>
      <c r="L43"/>
      <c r="M43"/>
      <c r="N43"/>
      <c r="O43"/>
      <c r="P43"/>
      <c r="Q43"/>
    </row>
    <row r="44" spans="3:17" x14ac:dyDescent="0.25">
      <c r="K44"/>
      <c r="L44"/>
      <c r="M44"/>
      <c r="N44"/>
      <c r="O44"/>
      <c r="P44"/>
      <c r="Q44"/>
    </row>
    <row r="45" spans="3:17" x14ac:dyDescent="0.25">
      <c r="J45" s="87" t="s">
        <v>68</v>
      </c>
      <c r="K45"/>
      <c r="L45"/>
      <c r="M45"/>
      <c r="N45"/>
      <c r="O45"/>
      <c r="P45"/>
      <c r="Q45"/>
    </row>
    <row r="46" spans="3:17" x14ac:dyDescent="0.25">
      <c r="J46" s="87" t="s">
        <v>53</v>
      </c>
      <c r="K46"/>
      <c r="L46"/>
      <c r="M46"/>
      <c r="N46"/>
      <c r="O46"/>
      <c r="P46"/>
      <c r="Q46"/>
    </row>
    <row r="47" spans="3:17" x14ac:dyDescent="0.25">
      <c r="F47" s="88"/>
      <c r="G47" s="89"/>
      <c r="H47" s="89" t="s">
        <v>89</v>
      </c>
      <c r="I47" s="87" t="s">
        <v>69</v>
      </c>
      <c r="J47" s="90" t="s">
        <v>70</v>
      </c>
      <c r="K47"/>
      <c r="L47"/>
      <c r="M47"/>
      <c r="N47"/>
      <c r="O47"/>
      <c r="P47"/>
      <c r="Q47"/>
    </row>
    <row r="48" spans="3:17" ht="16.5" thickBot="1" x14ac:dyDescent="0.3">
      <c r="C48" s="91" t="s">
        <v>25</v>
      </c>
      <c r="D48" s="91"/>
      <c r="E48" s="91"/>
      <c r="F48" s="92" t="s">
        <v>71</v>
      </c>
      <c r="G48" s="93" t="s">
        <v>72</v>
      </c>
      <c r="H48" s="93" t="s">
        <v>72</v>
      </c>
      <c r="I48" s="94" t="s">
        <v>73</v>
      </c>
      <c r="J48" s="94" t="s">
        <v>73</v>
      </c>
      <c r="K48"/>
      <c r="L48"/>
      <c r="M48"/>
      <c r="N48"/>
      <c r="O48"/>
      <c r="P48"/>
      <c r="Q48"/>
    </row>
    <row r="49" spans="1:17" x14ac:dyDescent="0.25">
      <c r="K49"/>
      <c r="L49"/>
      <c r="M49"/>
      <c r="N49"/>
      <c r="O49"/>
      <c r="P49"/>
      <c r="Q49"/>
    </row>
    <row r="50" spans="1:17" ht="18.75" x14ac:dyDescent="0.3">
      <c r="C50" s="97" t="s">
        <v>90</v>
      </c>
      <c r="E50" s="98"/>
      <c r="F50" s="98"/>
      <c r="G50" s="98"/>
      <c r="K50"/>
      <c r="L50"/>
      <c r="M50"/>
      <c r="N50"/>
      <c r="O50"/>
      <c r="P50"/>
      <c r="Q50"/>
    </row>
    <row r="51" spans="1:17" x14ac:dyDescent="0.25">
      <c r="C51" s="99"/>
      <c r="D51" s="100"/>
      <c r="E51" s="99"/>
      <c r="F51" s="99"/>
      <c r="G51" s="99"/>
      <c r="K51"/>
      <c r="L51"/>
      <c r="M51"/>
      <c r="N51"/>
      <c r="O51"/>
      <c r="P51"/>
      <c r="Q51"/>
    </row>
    <row r="52" spans="1:17" x14ac:dyDescent="0.25">
      <c r="C52" s="98" t="s">
        <v>91</v>
      </c>
      <c r="K52"/>
      <c r="L52"/>
      <c r="M52"/>
      <c r="N52"/>
      <c r="O52"/>
      <c r="P52"/>
      <c r="Q52"/>
    </row>
    <row r="53" spans="1:17" x14ac:dyDescent="0.25">
      <c r="C53" s="98"/>
      <c r="D53" s="102" t="s">
        <v>92</v>
      </c>
      <c r="K53"/>
      <c r="L53"/>
      <c r="M53"/>
      <c r="N53"/>
      <c r="O53"/>
      <c r="P53"/>
      <c r="Q53"/>
    </row>
    <row r="54" spans="1:17" x14ac:dyDescent="0.25">
      <c r="A54" s="73" t="s">
        <v>93</v>
      </c>
      <c r="C54" s="118"/>
      <c r="D54" s="119" t="s">
        <v>94</v>
      </c>
      <c r="F54" s="104">
        <v>283025.90167198743</v>
      </c>
      <c r="I54" s="105">
        <v>35</v>
      </c>
      <c r="J54" s="106">
        <f>+F54*I54</f>
        <v>9905906.5585195608</v>
      </c>
      <c r="K54"/>
      <c r="L54"/>
      <c r="M54"/>
      <c r="N54"/>
      <c r="O54"/>
      <c r="P54"/>
      <c r="Q54"/>
    </row>
    <row r="55" spans="1:17" x14ac:dyDescent="0.25">
      <c r="C55" s="118"/>
      <c r="D55" s="119" t="s">
        <v>95</v>
      </c>
      <c r="F55" s="104">
        <v>11553.098328012638</v>
      </c>
      <c r="I55" s="105">
        <v>175</v>
      </c>
      <c r="J55" s="106">
        <f>+F55*I55</f>
        <v>2021792.2074022116</v>
      </c>
      <c r="K55"/>
      <c r="L55"/>
      <c r="M55"/>
      <c r="N55"/>
      <c r="O55"/>
      <c r="P55"/>
      <c r="Q55"/>
    </row>
    <row r="56" spans="1:17" x14ac:dyDescent="0.25">
      <c r="A56" s="73" t="s">
        <v>96</v>
      </c>
      <c r="K56"/>
      <c r="L56"/>
      <c r="M56"/>
      <c r="N56"/>
      <c r="O56"/>
      <c r="P56"/>
      <c r="Q56"/>
    </row>
    <row r="57" spans="1:17" x14ac:dyDescent="0.25">
      <c r="D57" s="82" t="s">
        <v>97</v>
      </c>
      <c r="I57" s="108"/>
      <c r="K57"/>
      <c r="L57"/>
      <c r="M57"/>
      <c r="N57"/>
      <c r="O57"/>
      <c r="P57"/>
      <c r="Q57"/>
    </row>
    <row r="58" spans="1:17" x14ac:dyDescent="0.25">
      <c r="C58" s="120"/>
      <c r="D58" s="82" t="s">
        <v>98</v>
      </c>
      <c r="G58" s="104">
        <v>10136304.199999999</v>
      </c>
      <c r="I58" s="108">
        <v>2.0998999999999999</v>
      </c>
      <c r="J58" s="121">
        <f>+G58*I58</f>
        <v>21285225.189579997</v>
      </c>
      <c r="K58"/>
      <c r="L58"/>
      <c r="M58"/>
      <c r="N58"/>
      <c r="O58"/>
      <c r="P58"/>
      <c r="Q58"/>
    </row>
    <row r="59" spans="1:17" x14ac:dyDescent="0.25">
      <c r="C59" s="118"/>
      <c r="D59" s="82" t="s">
        <v>99</v>
      </c>
      <c r="H59" s="104">
        <v>853156.4</v>
      </c>
      <c r="I59" s="108">
        <v>1.5999000000000003</v>
      </c>
      <c r="J59" s="121">
        <f>+I59*H59</f>
        <v>1364964.9243600003</v>
      </c>
      <c r="K59"/>
      <c r="L59"/>
      <c r="M59"/>
      <c r="N59"/>
      <c r="O59"/>
      <c r="P59"/>
      <c r="Q59"/>
    </row>
    <row r="60" spans="1:17" x14ac:dyDescent="0.25">
      <c r="H60" s="109"/>
      <c r="K60"/>
      <c r="L60"/>
      <c r="M60"/>
      <c r="N60"/>
      <c r="O60"/>
      <c r="P60"/>
      <c r="Q60"/>
    </row>
    <row r="61" spans="1:17" x14ac:dyDescent="0.25">
      <c r="D61" s="82" t="s">
        <v>79</v>
      </c>
      <c r="H61" s="109"/>
      <c r="J61" s="106">
        <v>-7387.22</v>
      </c>
      <c r="K61"/>
      <c r="L61"/>
      <c r="M61"/>
      <c r="N61"/>
      <c r="O61"/>
      <c r="P61"/>
      <c r="Q61"/>
    </row>
    <row r="62" spans="1:17" x14ac:dyDescent="0.25">
      <c r="H62" s="109"/>
      <c r="K62"/>
      <c r="L62"/>
      <c r="M62"/>
      <c r="N62"/>
      <c r="O62"/>
      <c r="P62"/>
      <c r="Q62"/>
    </row>
    <row r="63" spans="1:17" x14ac:dyDescent="0.25">
      <c r="K63"/>
      <c r="L63"/>
      <c r="M63"/>
      <c r="N63"/>
      <c r="O63"/>
      <c r="P63"/>
      <c r="Q63"/>
    </row>
    <row r="64" spans="1:17" x14ac:dyDescent="0.25">
      <c r="K64"/>
      <c r="L64"/>
      <c r="M64"/>
      <c r="N64"/>
      <c r="O64"/>
      <c r="P64"/>
      <c r="Q64"/>
    </row>
    <row r="65" spans="1:17" x14ac:dyDescent="0.25">
      <c r="C65" s="98" t="s">
        <v>100</v>
      </c>
      <c r="K65"/>
      <c r="L65"/>
      <c r="M65"/>
      <c r="N65"/>
      <c r="O65"/>
      <c r="P65"/>
      <c r="Q65"/>
    </row>
    <row r="66" spans="1:17" x14ac:dyDescent="0.25">
      <c r="D66" s="82" t="s">
        <v>101</v>
      </c>
      <c r="F66" s="82">
        <v>0</v>
      </c>
      <c r="I66" s="105">
        <v>400</v>
      </c>
      <c r="J66" s="122">
        <f>+F66*I66</f>
        <v>0</v>
      </c>
      <c r="K66"/>
      <c r="L66"/>
      <c r="M66"/>
      <c r="N66"/>
      <c r="O66"/>
      <c r="P66"/>
      <c r="Q66"/>
    </row>
    <row r="67" spans="1:17" x14ac:dyDescent="0.25">
      <c r="A67" s="73" t="s">
        <v>102</v>
      </c>
      <c r="D67" s="82" t="s">
        <v>103</v>
      </c>
      <c r="F67" s="82">
        <v>0</v>
      </c>
      <c r="I67" s="105">
        <v>75</v>
      </c>
      <c r="J67" s="122">
        <f>F67*I67</f>
        <v>0</v>
      </c>
      <c r="K67"/>
      <c r="L67"/>
      <c r="M67"/>
      <c r="N67"/>
      <c r="O67"/>
      <c r="P67"/>
      <c r="Q67"/>
    </row>
    <row r="68" spans="1:17" x14ac:dyDescent="0.25">
      <c r="K68"/>
      <c r="L68"/>
      <c r="M68"/>
      <c r="N68"/>
      <c r="O68"/>
      <c r="P68"/>
      <c r="Q68"/>
    </row>
    <row r="69" spans="1:17" x14ac:dyDescent="0.25">
      <c r="D69" s="82" t="s">
        <v>97</v>
      </c>
      <c r="K69"/>
      <c r="L69"/>
      <c r="M69"/>
      <c r="N69"/>
      <c r="O69"/>
      <c r="P69"/>
      <c r="Q69"/>
    </row>
    <row r="70" spans="1:17" x14ac:dyDescent="0.25">
      <c r="D70" s="82" t="s">
        <v>98</v>
      </c>
      <c r="G70" s="82">
        <v>0</v>
      </c>
      <c r="I70" s="108">
        <v>2.0998999999999999</v>
      </c>
      <c r="J70" s="122">
        <f>+G70*I70</f>
        <v>0</v>
      </c>
      <c r="K70"/>
      <c r="L70"/>
      <c r="M70"/>
      <c r="N70"/>
      <c r="O70"/>
      <c r="P70"/>
      <c r="Q70"/>
    </row>
    <row r="71" spans="1:17" x14ac:dyDescent="0.25">
      <c r="D71" s="82" t="s">
        <v>99</v>
      </c>
      <c r="H71" s="82">
        <v>0</v>
      </c>
      <c r="I71" s="108">
        <v>1.5999000000000003</v>
      </c>
      <c r="J71" s="122">
        <f>+G71*I71</f>
        <v>0</v>
      </c>
      <c r="K71"/>
      <c r="L71"/>
      <c r="M71"/>
      <c r="N71"/>
      <c r="O71"/>
      <c r="P71"/>
      <c r="Q71"/>
    </row>
    <row r="72" spans="1:17" x14ac:dyDescent="0.25">
      <c r="K72"/>
      <c r="L72"/>
      <c r="M72"/>
      <c r="N72"/>
      <c r="O72"/>
      <c r="P72"/>
      <c r="Q72"/>
    </row>
    <row r="73" spans="1:17" x14ac:dyDescent="0.25">
      <c r="K73"/>
      <c r="L73"/>
      <c r="M73"/>
      <c r="N73"/>
      <c r="O73"/>
      <c r="P73"/>
      <c r="Q73"/>
    </row>
    <row r="74" spans="1:17" x14ac:dyDescent="0.25">
      <c r="C74" s="98" t="s">
        <v>80</v>
      </c>
      <c r="D74" s="98"/>
      <c r="E74" s="98"/>
      <c r="F74" s="98"/>
      <c r="G74" s="111">
        <f>SUM(G58:G73)</f>
        <v>10136304.199999999</v>
      </c>
      <c r="H74" s="111">
        <f>SUM(H58:H73)</f>
        <v>853156.4</v>
      </c>
      <c r="I74" s="98"/>
      <c r="J74" s="112">
        <f>SUM(J54:J73)</f>
        <v>34570501.659861773</v>
      </c>
      <c r="K74"/>
      <c r="L74"/>
      <c r="M74"/>
      <c r="N74"/>
      <c r="O74"/>
      <c r="P74"/>
      <c r="Q74"/>
    </row>
    <row r="75" spans="1:17" x14ac:dyDescent="0.25">
      <c r="C75" s="110"/>
      <c r="J75" s="112"/>
      <c r="K75"/>
      <c r="L75"/>
      <c r="M75"/>
      <c r="N75"/>
      <c r="O75"/>
      <c r="P75"/>
      <c r="Q75"/>
    </row>
    <row r="76" spans="1:17" x14ac:dyDescent="0.25">
      <c r="C76" s="113"/>
      <c r="D76" s="113" t="s">
        <v>81</v>
      </c>
      <c r="I76" s="114">
        <v>0.99999936750485441</v>
      </c>
      <c r="K76"/>
      <c r="L76"/>
      <c r="M76"/>
      <c r="N76"/>
      <c r="O76"/>
      <c r="P76"/>
      <c r="Q76"/>
    </row>
    <row r="77" spans="1:17" x14ac:dyDescent="0.25">
      <c r="C77" s="102"/>
      <c r="K77"/>
      <c r="L77"/>
      <c r="M77"/>
      <c r="N77"/>
      <c r="O77"/>
      <c r="P77"/>
      <c r="Q77"/>
    </row>
    <row r="78" spans="1:17" x14ac:dyDescent="0.25">
      <c r="C78" s="82" t="s">
        <v>104</v>
      </c>
      <c r="J78" s="112">
        <f>J74/I76</f>
        <v>34570523.525550082</v>
      </c>
      <c r="K78"/>
      <c r="L78"/>
      <c r="M78"/>
      <c r="N78"/>
      <c r="O78"/>
      <c r="P78"/>
      <c r="Q78"/>
    </row>
    <row r="79" spans="1:17" x14ac:dyDescent="0.25">
      <c r="C79" s="110"/>
      <c r="J79" s="123"/>
      <c r="K79"/>
      <c r="L79"/>
      <c r="M79"/>
      <c r="N79"/>
      <c r="O79"/>
      <c r="P79"/>
      <c r="Q79"/>
    </row>
    <row r="80" spans="1:17" x14ac:dyDescent="0.25">
      <c r="D80" s="107" t="s">
        <v>83</v>
      </c>
      <c r="G80" s="104"/>
      <c r="H80" s="104"/>
      <c r="J80" s="106">
        <v>2970972.65</v>
      </c>
      <c r="K80" s="124"/>
      <c r="L80" s="124"/>
      <c r="M80"/>
      <c r="N80"/>
      <c r="O80"/>
      <c r="P80"/>
      <c r="Q80"/>
    </row>
    <row r="81" spans="3:17" x14ac:dyDescent="0.25">
      <c r="C81" s="102"/>
      <c r="D81" s="107" t="s">
        <v>84</v>
      </c>
      <c r="G81" s="104"/>
      <c r="H81" s="104"/>
      <c r="J81" s="106">
        <v>60506000.280000001</v>
      </c>
      <c r="K81" s="124"/>
      <c r="L81" s="124"/>
      <c r="M81"/>
      <c r="N81"/>
      <c r="O81"/>
      <c r="P81"/>
      <c r="Q81"/>
    </row>
    <row r="82" spans="3:17" x14ac:dyDescent="0.25">
      <c r="D82" s="107" t="s">
        <v>85</v>
      </c>
      <c r="G82" s="104"/>
      <c r="H82" s="104"/>
      <c r="I82" s="108"/>
      <c r="J82" s="106">
        <v>582828.82000000007</v>
      </c>
      <c r="K82" s="124"/>
      <c r="L82" s="124"/>
      <c r="M82"/>
      <c r="N82"/>
      <c r="O82"/>
      <c r="P82"/>
      <c r="Q82"/>
    </row>
    <row r="83" spans="3:17" x14ac:dyDescent="0.25">
      <c r="D83" s="107" t="s">
        <v>86</v>
      </c>
      <c r="G83" s="104"/>
      <c r="I83" s="108"/>
      <c r="J83" s="123">
        <v>-625584.94999999984</v>
      </c>
      <c r="K83" s="124"/>
      <c r="L83" s="124"/>
      <c r="M83"/>
      <c r="N83"/>
      <c r="O83"/>
      <c r="P83"/>
      <c r="Q83"/>
    </row>
    <row r="84" spans="3:17" x14ac:dyDescent="0.25">
      <c r="C84" s="102"/>
      <c r="G84" s="125" t="s">
        <v>47</v>
      </c>
      <c r="J84" s="123"/>
      <c r="K84"/>
      <c r="L84"/>
      <c r="M84"/>
      <c r="N84"/>
      <c r="O84"/>
      <c r="P84"/>
      <c r="Q84"/>
    </row>
    <row r="85" spans="3:17" ht="16.5" thickBot="1" x14ac:dyDescent="0.3">
      <c r="C85" s="98" t="s">
        <v>105</v>
      </c>
      <c r="G85" s="125">
        <f>G74+H74</f>
        <v>10989460.6</v>
      </c>
      <c r="J85" s="126">
        <f>SUM(J78:J83)</f>
        <v>98004740.325550064</v>
      </c>
      <c r="K85"/>
      <c r="L85"/>
      <c r="M85"/>
      <c r="N85"/>
      <c r="O85"/>
      <c r="P85"/>
      <c r="Q85"/>
    </row>
    <row r="86" spans="3:17" ht="16.5" thickTop="1" x14ac:dyDescent="0.25">
      <c r="C86" s="102"/>
      <c r="G86" s="104"/>
      <c r="J86" s="123"/>
      <c r="K86"/>
      <c r="L86"/>
      <c r="M86"/>
      <c r="N86"/>
      <c r="O86"/>
      <c r="P86"/>
      <c r="Q86"/>
    </row>
    <row r="87" spans="3:17" x14ac:dyDescent="0.25">
      <c r="C87" s="117"/>
      <c r="D87" s="116"/>
      <c r="J87" s="123"/>
      <c r="K87"/>
      <c r="L87"/>
      <c r="M87"/>
      <c r="N87"/>
      <c r="O87"/>
      <c r="P87"/>
      <c r="Q87"/>
    </row>
    <row r="88" spans="3:17" x14ac:dyDescent="0.25">
      <c r="C88" s="110"/>
      <c r="J88" s="123"/>
      <c r="K88"/>
      <c r="L88"/>
      <c r="M88"/>
      <c r="N88"/>
      <c r="O88"/>
      <c r="P88"/>
      <c r="Q88"/>
    </row>
    <row r="89" spans="3:17" x14ac:dyDescent="0.25">
      <c r="C89" s="98"/>
      <c r="J89" s="123"/>
      <c r="K89"/>
      <c r="L89"/>
      <c r="M89"/>
      <c r="N89"/>
      <c r="O89"/>
      <c r="P89"/>
      <c r="Q89"/>
    </row>
    <row r="90" spans="3:17" ht="15" x14ac:dyDescent="0.25">
      <c r="C90" s="56" t="s">
        <v>19</v>
      </c>
      <c r="D90" s="81"/>
      <c r="E90" s="81"/>
      <c r="F90" s="81"/>
      <c r="G90" s="81"/>
      <c r="H90" s="81"/>
      <c r="I90" s="81"/>
      <c r="J90" s="58" t="s">
        <v>43</v>
      </c>
      <c r="K90"/>
      <c r="L90"/>
      <c r="M90"/>
      <c r="N90"/>
      <c r="O90"/>
      <c r="P90"/>
      <c r="Q90"/>
    </row>
    <row r="91" spans="3:17" ht="15" x14ac:dyDescent="0.25">
      <c r="C91" s="62" t="s">
        <v>21</v>
      </c>
      <c r="D91" s="81"/>
      <c r="E91" s="81"/>
      <c r="F91" s="81"/>
      <c r="G91" s="81"/>
      <c r="H91" s="81"/>
      <c r="I91" s="81"/>
      <c r="J91" s="58" t="s">
        <v>106</v>
      </c>
      <c r="K91"/>
      <c r="L91"/>
      <c r="M91"/>
      <c r="N91"/>
      <c r="O91"/>
      <c r="P91"/>
      <c r="Q91"/>
    </row>
    <row r="92" spans="3:17" ht="15" x14ac:dyDescent="0.25">
      <c r="C92" s="62" t="s">
        <v>23</v>
      </c>
      <c r="D92" s="81"/>
      <c r="E92" s="81"/>
      <c r="F92" s="81"/>
      <c r="G92" s="81"/>
      <c r="H92" s="81"/>
      <c r="I92" s="81"/>
      <c r="J92" s="63" t="s">
        <v>45</v>
      </c>
      <c r="K92"/>
      <c r="L92"/>
      <c r="M92"/>
      <c r="N92"/>
      <c r="O92"/>
      <c r="P92"/>
      <c r="Q92"/>
    </row>
    <row r="93" spans="3:17" ht="15" x14ac:dyDescent="0.25">
      <c r="C93" s="64" t="s">
        <v>46</v>
      </c>
      <c r="D93" s="83"/>
      <c r="E93" s="84"/>
      <c r="F93" s="85"/>
      <c r="G93" s="83"/>
      <c r="H93" s="83"/>
      <c r="I93" s="86"/>
      <c r="J93" s="86"/>
      <c r="K93"/>
      <c r="L93"/>
      <c r="M93"/>
      <c r="N93"/>
      <c r="O93"/>
      <c r="P93"/>
      <c r="Q93"/>
    </row>
    <row r="94" spans="3:17" x14ac:dyDescent="0.25">
      <c r="K94"/>
      <c r="L94"/>
      <c r="M94"/>
      <c r="N94"/>
      <c r="O94"/>
      <c r="P94"/>
      <c r="Q94"/>
    </row>
    <row r="95" spans="3:17" x14ac:dyDescent="0.25">
      <c r="J95" s="87" t="s">
        <v>68</v>
      </c>
      <c r="K95"/>
      <c r="L95"/>
      <c r="M95"/>
      <c r="N95"/>
      <c r="O95"/>
      <c r="P95"/>
      <c r="Q95"/>
    </row>
    <row r="96" spans="3:17" x14ac:dyDescent="0.25">
      <c r="J96" s="87" t="s">
        <v>53</v>
      </c>
      <c r="K96"/>
      <c r="L96"/>
      <c r="M96"/>
      <c r="N96"/>
      <c r="O96"/>
      <c r="P96"/>
      <c r="Q96"/>
    </row>
    <row r="97" spans="1:17" x14ac:dyDescent="0.25">
      <c r="F97" s="88"/>
      <c r="G97" s="89"/>
      <c r="H97" s="89" t="s">
        <v>89</v>
      </c>
      <c r="I97" s="87" t="s">
        <v>69</v>
      </c>
      <c r="J97" s="90" t="s">
        <v>70</v>
      </c>
      <c r="K97"/>
      <c r="L97"/>
      <c r="M97"/>
      <c r="N97"/>
      <c r="O97"/>
      <c r="P97"/>
      <c r="Q97"/>
    </row>
    <row r="98" spans="1:17" ht="16.5" thickBot="1" x14ac:dyDescent="0.3">
      <c r="C98" s="91" t="s">
        <v>25</v>
      </c>
      <c r="D98" s="91"/>
      <c r="E98" s="91"/>
      <c r="F98" s="92" t="s">
        <v>71</v>
      </c>
      <c r="G98" s="93" t="s">
        <v>72</v>
      </c>
      <c r="H98" s="93" t="s">
        <v>72</v>
      </c>
      <c r="I98" s="94" t="s">
        <v>73</v>
      </c>
      <c r="J98" s="94" t="s">
        <v>73</v>
      </c>
      <c r="K98"/>
      <c r="L98"/>
      <c r="M98"/>
      <c r="N98"/>
      <c r="O98"/>
      <c r="P98"/>
      <c r="Q98"/>
    </row>
    <row r="99" spans="1:17" x14ac:dyDescent="0.25">
      <c r="C99" s="98"/>
      <c r="D99" s="98"/>
      <c r="E99" s="98"/>
      <c r="F99" s="98"/>
      <c r="G99" s="98"/>
      <c r="K99"/>
      <c r="L99"/>
      <c r="M99"/>
      <c r="N99"/>
      <c r="O99"/>
      <c r="P99"/>
      <c r="Q99"/>
    </row>
    <row r="100" spans="1:17" ht="18.75" x14ac:dyDescent="0.3">
      <c r="C100" s="97" t="s">
        <v>107</v>
      </c>
      <c r="E100" s="98"/>
      <c r="F100" s="98"/>
      <c r="G100" s="98"/>
      <c r="K100"/>
      <c r="L100"/>
      <c r="M100"/>
      <c r="N100"/>
      <c r="O100"/>
      <c r="P100"/>
      <c r="Q100"/>
    </row>
    <row r="101" spans="1:17" x14ac:dyDescent="0.25">
      <c r="C101" s="99"/>
      <c r="D101" s="100"/>
      <c r="E101" s="99"/>
      <c r="F101" s="99"/>
      <c r="G101" s="99"/>
      <c r="K101"/>
      <c r="L101"/>
      <c r="M101"/>
      <c r="N101"/>
      <c r="O101"/>
      <c r="P101"/>
      <c r="Q101"/>
    </row>
    <row r="102" spans="1:17" x14ac:dyDescent="0.25">
      <c r="C102" s="98" t="s">
        <v>108</v>
      </c>
      <c r="K102"/>
      <c r="L102"/>
      <c r="M102"/>
      <c r="N102"/>
      <c r="O102"/>
      <c r="P102"/>
      <c r="Q102"/>
    </row>
    <row r="103" spans="1:17" x14ac:dyDescent="0.25">
      <c r="C103" s="98"/>
      <c r="D103" s="102" t="s">
        <v>92</v>
      </c>
      <c r="K103"/>
      <c r="L103"/>
      <c r="M103"/>
      <c r="N103"/>
      <c r="O103"/>
      <c r="P103"/>
      <c r="Q103"/>
    </row>
    <row r="104" spans="1:17" x14ac:dyDescent="0.25">
      <c r="A104" s="73" t="s">
        <v>109</v>
      </c>
      <c r="C104" s="118"/>
      <c r="D104" s="119" t="s">
        <v>94</v>
      </c>
      <c r="F104" s="104">
        <v>1637.5545620437961</v>
      </c>
      <c r="G104" s="109"/>
      <c r="I104" s="105">
        <v>35</v>
      </c>
      <c r="J104" s="106">
        <f>+F104*I104</f>
        <v>57314.409671532863</v>
      </c>
      <c r="K104"/>
      <c r="L104"/>
      <c r="M104"/>
      <c r="N104"/>
      <c r="O104"/>
      <c r="P104"/>
      <c r="Q104"/>
    </row>
    <row r="105" spans="1:17" x14ac:dyDescent="0.25">
      <c r="C105" s="118"/>
      <c r="D105" s="119" t="s">
        <v>95</v>
      </c>
      <c r="F105" s="104">
        <v>1331.4454379562042</v>
      </c>
      <c r="G105" s="109"/>
      <c r="I105" s="105">
        <v>175</v>
      </c>
      <c r="J105" s="106">
        <f>+F105*I105</f>
        <v>233002.95164233574</v>
      </c>
      <c r="K105"/>
      <c r="L105"/>
      <c r="M105"/>
      <c r="N105"/>
      <c r="O105"/>
      <c r="P105"/>
      <c r="Q105"/>
    </row>
    <row r="106" spans="1:17" x14ac:dyDescent="0.25">
      <c r="A106" s="73" t="s">
        <v>110</v>
      </c>
      <c r="B106" s="127"/>
      <c r="F106" s="109"/>
      <c r="K106"/>
      <c r="L106"/>
      <c r="M106"/>
      <c r="N106"/>
      <c r="O106"/>
      <c r="P106"/>
      <c r="Q106"/>
    </row>
    <row r="107" spans="1:17" x14ac:dyDescent="0.25">
      <c r="B107" s="127"/>
      <c r="D107" s="82" t="s">
        <v>97</v>
      </c>
      <c r="G107" s="109"/>
      <c r="I107" s="108"/>
      <c r="K107"/>
      <c r="L107"/>
      <c r="M107"/>
      <c r="N107"/>
      <c r="O107"/>
      <c r="P107"/>
      <c r="Q107"/>
    </row>
    <row r="108" spans="1:17" x14ac:dyDescent="0.25">
      <c r="D108" s="82" t="s">
        <v>98</v>
      </c>
      <c r="G108" s="104">
        <v>809857.8</v>
      </c>
      <c r="I108" s="108">
        <v>2.1452</v>
      </c>
      <c r="J108" s="121">
        <f>+G108*I108</f>
        <v>1737306.9525600001</v>
      </c>
      <c r="K108"/>
      <c r="L108"/>
      <c r="M108"/>
      <c r="N108"/>
      <c r="O108"/>
      <c r="P108"/>
      <c r="Q108"/>
    </row>
    <row r="109" spans="1:17" x14ac:dyDescent="0.25">
      <c r="D109" s="82" t="s">
        <v>99</v>
      </c>
      <c r="E109" s="117"/>
      <c r="F109" s="117"/>
      <c r="H109" s="104">
        <v>382945.6</v>
      </c>
      <c r="I109" s="108">
        <v>1.6452</v>
      </c>
      <c r="J109" s="121">
        <f>+I109*H109</f>
        <v>630022.10112000001</v>
      </c>
      <c r="K109"/>
      <c r="L109"/>
      <c r="M109"/>
      <c r="N109"/>
      <c r="O109"/>
      <c r="P109"/>
      <c r="Q109"/>
    </row>
    <row r="110" spans="1:17" x14ac:dyDescent="0.25">
      <c r="H110" s="109"/>
      <c r="K110"/>
      <c r="L110"/>
      <c r="M110"/>
      <c r="N110"/>
      <c r="O110"/>
      <c r="P110"/>
      <c r="Q110"/>
    </row>
    <row r="111" spans="1:17" x14ac:dyDescent="0.25">
      <c r="D111" s="82" t="s">
        <v>79</v>
      </c>
      <c r="H111" s="109"/>
      <c r="J111" s="106">
        <v>-502.26</v>
      </c>
      <c r="K111"/>
      <c r="L111"/>
      <c r="M111"/>
      <c r="N111"/>
      <c r="O111"/>
      <c r="P111"/>
      <c r="Q111"/>
    </row>
    <row r="112" spans="1:17" x14ac:dyDescent="0.25">
      <c r="H112" s="109"/>
      <c r="K112"/>
      <c r="L112"/>
      <c r="M112"/>
      <c r="N112"/>
      <c r="O112"/>
      <c r="P112"/>
      <c r="Q112"/>
    </row>
    <row r="113" spans="1:17" x14ac:dyDescent="0.25">
      <c r="H113" s="109"/>
      <c r="K113"/>
      <c r="L113"/>
      <c r="M113"/>
      <c r="N113"/>
      <c r="O113"/>
      <c r="P113"/>
      <c r="Q113"/>
    </row>
    <row r="114" spans="1:17" x14ac:dyDescent="0.25">
      <c r="H114" s="109"/>
      <c r="J114" s="121"/>
      <c r="K114"/>
      <c r="L114"/>
      <c r="M114"/>
      <c r="N114"/>
      <c r="O114"/>
      <c r="P114"/>
      <c r="Q114"/>
    </row>
    <row r="115" spans="1:17" x14ac:dyDescent="0.25">
      <c r="C115" s="98" t="s">
        <v>111</v>
      </c>
      <c r="H115" s="109"/>
      <c r="K115"/>
      <c r="L115"/>
      <c r="M115"/>
      <c r="N115"/>
      <c r="O115"/>
      <c r="P115"/>
      <c r="Q115"/>
    </row>
    <row r="116" spans="1:17" x14ac:dyDescent="0.25">
      <c r="D116" s="82" t="s">
        <v>101</v>
      </c>
      <c r="F116" s="82">
        <v>25</v>
      </c>
      <c r="I116" s="105">
        <v>400</v>
      </c>
      <c r="J116" s="121">
        <f>+F116*I116</f>
        <v>10000</v>
      </c>
      <c r="K116"/>
      <c r="L116"/>
      <c r="M116"/>
      <c r="N116"/>
      <c r="O116"/>
      <c r="P116"/>
      <c r="Q116"/>
    </row>
    <row r="117" spans="1:17" x14ac:dyDescent="0.25">
      <c r="D117" s="82" t="s">
        <v>103</v>
      </c>
      <c r="F117" s="82">
        <f>F116</f>
        <v>25</v>
      </c>
      <c r="I117" s="105">
        <v>75</v>
      </c>
      <c r="J117" s="121">
        <f>F117*I117</f>
        <v>1875</v>
      </c>
      <c r="K117"/>
      <c r="L117"/>
      <c r="M117"/>
      <c r="N117"/>
      <c r="O117"/>
      <c r="P117"/>
      <c r="Q117"/>
    </row>
    <row r="118" spans="1:17" x14ac:dyDescent="0.25">
      <c r="A118" s="73" t="s">
        <v>102</v>
      </c>
      <c r="K118"/>
      <c r="L118"/>
      <c r="M118"/>
      <c r="N118"/>
      <c r="O118"/>
      <c r="P118"/>
      <c r="Q118"/>
    </row>
    <row r="119" spans="1:17" x14ac:dyDescent="0.25">
      <c r="D119" s="82" t="s">
        <v>97</v>
      </c>
      <c r="G119" s="104"/>
      <c r="K119"/>
      <c r="L119"/>
      <c r="M119"/>
      <c r="N119"/>
      <c r="O119"/>
      <c r="P119"/>
      <c r="Q119"/>
    </row>
    <row r="120" spans="1:17" x14ac:dyDescent="0.25">
      <c r="C120" s="118"/>
      <c r="D120" s="82" t="s">
        <v>98</v>
      </c>
      <c r="G120" s="104">
        <v>111287.15667332389</v>
      </c>
      <c r="H120" s="104"/>
      <c r="I120" s="108">
        <v>2.1452</v>
      </c>
      <c r="J120" s="121">
        <f>+G120*I120</f>
        <v>238733.20849561441</v>
      </c>
      <c r="K120"/>
      <c r="L120"/>
      <c r="M120"/>
      <c r="N120"/>
      <c r="O120"/>
      <c r="P120"/>
      <c r="Q120"/>
    </row>
    <row r="121" spans="1:17" x14ac:dyDescent="0.25">
      <c r="C121" s="118"/>
      <c r="D121" s="82" t="s">
        <v>99</v>
      </c>
      <c r="E121" s="117"/>
      <c r="F121" s="117"/>
      <c r="H121" s="104">
        <v>52070.542245278913</v>
      </c>
      <c r="I121" s="108">
        <v>1.6452</v>
      </c>
      <c r="J121" s="121">
        <f>+I121*H121</f>
        <v>85666.456101932868</v>
      </c>
      <c r="K121"/>
      <c r="L121"/>
      <c r="M121"/>
      <c r="N121"/>
      <c r="O121"/>
      <c r="P121"/>
      <c r="Q121"/>
    </row>
    <row r="122" spans="1:17" x14ac:dyDescent="0.25">
      <c r="H122" s="109"/>
      <c r="K122"/>
      <c r="L122"/>
      <c r="M122"/>
      <c r="N122"/>
      <c r="O122"/>
      <c r="P122"/>
      <c r="Q122"/>
    </row>
    <row r="123" spans="1:17" x14ac:dyDescent="0.25">
      <c r="K123"/>
      <c r="L123"/>
      <c r="M123"/>
      <c r="N123"/>
      <c r="O123"/>
      <c r="P123"/>
      <c r="Q123"/>
    </row>
    <row r="124" spans="1:17" x14ac:dyDescent="0.25">
      <c r="C124" s="98" t="s">
        <v>80</v>
      </c>
      <c r="D124" s="98"/>
      <c r="E124" s="98"/>
      <c r="F124" s="98"/>
      <c r="G124" s="111">
        <f>SUM(G108:G122)</f>
        <v>921144.95667332388</v>
      </c>
      <c r="H124" s="111">
        <f>ROUND(SUM(H108:H122),0)</f>
        <v>435016</v>
      </c>
      <c r="I124" s="98"/>
      <c r="J124" s="112">
        <f>SUM(J104:J123)</f>
        <v>2993418.8195914165</v>
      </c>
      <c r="K124"/>
      <c r="L124"/>
      <c r="M124"/>
      <c r="N124"/>
      <c r="O124"/>
      <c r="P124"/>
      <c r="Q124"/>
    </row>
    <row r="125" spans="1:17" x14ac:dyDescent="0.25">
      <c r="C125" s="110"/>
      <c r="J125" s="112"/>
      <c r="K125"/>
      <c r="L125"/>
      <c r="M125"/>
      <c r="N125"/>
      <c r="O125"/>
      <c r="P125"/>
      <c r="Q125"/>
    </row>
    <row r="126" spans="1:17" x14ac:dyDescent="0.25">
      <c r="C126" s="113"/>
      <c r="D126" s="113" t="s">
        <v>81</v>
      </c>
      <c r="I126" s="114">
        <v>1.0001158888549482</v>
      </c>
      <c r="K126"/>
      <c r="L126"/>
      <c r="M126"/>
      <c r="N126"/>
      <c r="O126"/>
      <c r="P126"/>
      <c r="Q126"/>
    </row>
    <row r="127" spans="1:17" x14ac:dyDescent="0.25">
      <c r="C127" s="102"/>
      <c r="K127"/>
      <c r="L127"/>
      <c r="M127"/>
      <c r="N127"/>
      <c r="O127"/>
      <c r="P127"/>
      <c r="Q127"/>
    </row>
    <row r="128" spans="1:17" x14ac:dyDescent="0.25">
      <c r="C128" s="82" t="s">
        <v>112</v>
      </c>
      <c r="J128" s="112">
        <f>J124/I126</f>
        <v>2993071.9559096685</v>
      </c>
      <c r="K128"/>
      <c r="L128"/>
      <c r="M128"/>
      <c r="N128"/>
      <c r="O128"/>
      <c r="P128"/>
      <c r="Q128"/>
    </row>
    <row r="129" spans="3:17" x14ac:dyDescent="0.25">
      <c r="C129" s="110"/>
      <c r="J129" s="123"/>
      <c r="K129"/>
      <c r="L129"/>
      <c r="M129"/>
      <c r="N129"/>
      <c r="O129"/>
      <c r="P129"/>
      <c r="Q129"/>
    </row>
    <row r="130" spans="3:17" x14ac:dyDescent="0.25">
      <c r="J130" s="123"/>
      <c r="K130"/>
      <c r="L130"/>
      <c r="M130"/>
      <c r="N130"/>
      <c r="O130"/>
      <c r="P130"/>
      <c r="Q130"/>
    </row>
    <row r="131" spans="3:17" x14ac:dyDescent="0.25">
      <c r="C131" s="102"/>
      <c r="D131" s="107" t="s">
        <v>83</v>
      </c>
      <c r="J131" s="106">
        <v>221753.85</v>
      </c>
      <c r="K131" s="124"/>
      <c r="L131" s="124"/>
      <c r="M131"/>
      <c r="N131"/>
      <c r="O131"/>
      <c r="P131"/>
      <c r="Q131"/>
    </row>
    <row r="132" spans="3:17" x14ac:dyDescent="0.25">
      <c r="D132" s="107" t="s">
        <v>84</v>
      </c>
      <c r="G132" s="104"/>
      <c r="I132" s="108"/>
      <c r="J132" s="106">
        <v>6621241.54</v>
      </c>
      <c r="K132" s="124"/>
      <c r="L132" s="124"/>
      <c r="M132"/>
      <c r="N132"/>
      <c r="O132"/>
      <c r="P132"/>
      <c r="Q132"/>
    </row>
    <row r="133" spans="3:17" x14ac:dyDescent="0.25">
      <c r="G133" s="104"/>
      <c r="I133" s="108"/>
      <c r="J133" s="106"/>
      <c r="K133"/>
      <c r="L133"/>
      <c r="M133"/>
      <c r="N133"/>
      <c r="O133"/>
      <c r="P133"/>
      <c r="Q133"/>
    </row>
    <row r="134" spans="3:17" x14ac:dyDescent="0.25">
      <c r="C134" s="102"/>
      <c r="G134" s="128" t="s">
        <v>47</v>
      </c>
      <c r="J134" s="123"/>
      <c r="K134"/>
      <c r="L134"/>
      <c r="M134"/>
      <c r="N134"/>
      <c r="O134"/>
      <c r="P134"/>
      <c r="Q134"/>
    </row>
    <row r="135" spans="3:17" ht="16.5" thickBot="1" x14ac:dyDescent="0.3">
      <c r="C135" s="98" t="s">
        <v>113</v>
      </c>
      <c r="G135" s="125">
        <f>G124+H124</f>
        <v>1356160.9566733239</v>
      </c>
      <c r="J135" s="126">
        <f>SUM(J128:J133)</f>
        <v>9836067.3459096681</v>
      </c>
      <c r="K135"/>
      <c r="L135"/>
      <c r="M135"/>
      <c r="N135"/>
      <c r="O135"/>
      <c r="P135"/>
      <c r="Q135"/>
    </row>
    <row r="136" spans="3:17" ht="16.5" thickTop="1" x14ac:dyDescent="0.25">
      <c r="C136" s="102"/>
      <c r="J136" s="123"/>
      <c r="K136"/>
      <c r="L136"/>
      <c r="M136"/>
      <c r="N136"/>
      <c r="O136"/>
      <c r="P136"/>
      <c r="Q136"/>
    </row>
    <row r="137" spans="3:17" x14ac:dyDescent="0.25">
      <c r="C137" s="117"/>
      <c r="D137" s="116"/>
      <c r="J137" s="123"/>
      <c r="K137"/>
      <c r="L137"/>
      <c r="M137"/>
      <c r="N137"/>
      <c r="O137"/>
      <c r="P137"/>
      <c r="Q137"/>
    </row>
    <row r="138" spans="3:17" x14ac:dyDescent="0.25">
      <c r="C138" s="110"/>
      <c r="J138" s="123"/>
      <c r="K138"/>
      <c r="L138"/>
      <c r="M138"/>
      <c r="N138"/>
      <c r="O138"/>
      <c r="P138"/>
      <c r="Q138"/>
    </row>
    <row r="139" spans="3:17" x14ac:dyDescent="0.25">
      <c r="C139" s="98"/>
      <c r="J139" s="123"/>
      <c r="K139"/>
      <c r="L139"/>
      <c r="M139"/>
      <c r="N139"/>
      <c r="O139"/>
      <c r="P139"/>
      <c r="Q139"/>
    </row>
    <row r="140" spans="3:17" ht="15" x14ac:dyDescent="0.25">
      <c r="C140" s="56" t="s">
        <v>19</v>
      </c>
      <c r="D140" s="81"/>
      <c r="E140" s="81"/>
      <c r="F140" s="81"/>
      <c r="G140" s="81"/>
      <c r="H140" s="81"/>
      <c r="I140" s="81"/>
      <c r="J140" s="58" t="s">
        <v>43</v>
      </c>
      <c r="K140"/>
      <c r="L140"/>
      <c r="M140"/>
      <c r="N140"/>
      <c r="O140"/>
      <c r="P140"/>
      <c r="Q140"/>
    </row>
    <row r="141" spans="3:17" ht="15" x14ac:dyDescent="0.25">
      <c r="C141" s="62" t="s">
        <v>21</v>
      </c>
      <c r="D141" s="81"/>
      <c r="E141" s="81"/>
      <c r="F141" s="81"/>
      <c r="G141" s="81"/>
      <c r="H141" s="81"/>
      <c r="I141" s="81"/>
      <c r="J141" s="58" t="s">
        <v>114</v>
      </c>
      <c r="K141"/>
      <c r="L141"/>
      <c r="M141"/>
      <c r="N141"/>
      <c r="O141"/>
      <c r="P141"/>
      <c r="Q141"/>
    </row>
    <row r="142" spans="3:17" ht="15" x14ac:dyDescent="0.25">
      <c r="C142" s="62" t="s">
        <v>23</v>
      </c>
      <c r="D142" s="81"/>
      <c r="E142" s="81"/>
      <c r="F142" s="81"/>
      <c r="G142" s="81"/>
      <c r="H142" s="81"/>
      <c r="I142" s="81"/>
      <c r="J142" s="63" t="s">
        <v>45</v>
      </c>
      <c r="K142"/>
      <c r="L142"/>
      <c r="M142"/>
      <c r="N142"/>
      <c r="O142"/>
      <c r="P142"/>
      <c r="Q142"/>
    </row>
    <row r="143" spans="3:17" ht="15" x14ac:dyDescent="0.25">
      <c r="C143" s="64" t="s">
        <v>46</v>
      </c>
      <c r="D143" s="83"/>
      <c r="E143" s="84"/>
      <c r="F143" s="85"/>
      <c r="G143" s="83"/>
      <c r="H143" s="83"/>
      <c r="I143" s="86"/>
      <c r="J143" s="86"/>
      <c r="K143"/>
      <c r="L143"/>
      <c r="M143"/>
      <c r="N143"/>
      <c r="O143"/>
      <c r="P143"/>
      <c r="Q143"/>
    </row>
    <row r="144" spans="3:17" x14ac:dyDescent="0.25">
      <c r="K144"/>
      <c r="L144"/>
      <c r="M144"/>
      <c r="N144"/>
      <c r="O144"/>
      <c r="P144"/>
      <c r="Q144"/>
    </row>
    <row r="145" spans="1:17" x14ac:dyDescent="0.25">
      <c r="J145" s="87" t="s">
        <v>68</v>
      </c>
      <c r="K145"/>
      <c r="L145"/>
      <c r="M145"/>
      <c r="N145"/>
      <c r="O145"/>
      <c r="P145"/>
      <c r="Q145"/>
    </row>
    <row r="146" spans="1:17" x14ac:dyDescent="0.25">
      <c r="J146" s="87" t="s">
        <v>53</v>
      </c>
      <c r="K146"/>
      <c r="L146"/>
      <c r="M146"/>
      <c r="N146"/>
      <c r="O146"/>
      <c r="P146"/>
      <c r="Q146"/>
    </row>
    <row r="147" spans="1:17" x14ac:dyDescent="0.25">
      <c r="F147" s="88"/>
      <c r="G147" s="89"/>
      <c r="H147" s="89" t="s">
        <v>89</v>
      </c>
      <c r="I147" s="87" t="s">
        <v>69</v>
      </c>
      <c r="J147" s="90" t="s">
        <v>70</v>
      </c>
      <c r="K147"/>
      <c r="L147"/>
      <c r="M147"/>
      <c r="N147"/>
      <c r="O147"/>
      <c r="P147"/>
      <c r="Q147"/>
    </row>
    <row r="148" spans="1:17" ht="16.5" thickBot="1" x14ac:dyDescent="0.3">
      <c r="C148" s="91" t="s">
        <v>25</v>
      </c>
      <c r="D148" s="91"/>
      <c r="E148" s="91"/>
      <c r="F148" s="92" t="s">
        <v>71</v>
      </c>
      <c r="G148" s="93" t="s">
        <v>72</v>
      </c>
      <c r="H148" s="93" t="s">
        <v>72</v>
      </c>
      <c r="I148" s="94" t="s">
        <v>73</v>
      </c>
      <c r="J148" s="94" t="s">
        <v>73</v>
      </c>
      <c r="K148"/>
      <c r="L148"/>
      <c r="M148"/>
      <c r="N148"/>
      <c r="O148"/>
      <c r="P148"/>
      <c r="Q148"/>
    </row>
    <row r="149" spans="1:17" x14ac:dyDescent="0.25">
      <c r="K149"/>
      <c r="L149"/>
      <c r="M149"/>
      <c r="N149"/>
      <c r="O149"/>
      <c r="P149"/>
      <c r="Q149"/>
    </row>
    <row r="150" spans="1:17" ht="18.75" x14ac:dyDescent="0.3">
      <c r="C150" s="129" t="s">
        <v>115</v>
      </c>
      <c r="K150"/>
      <c r="L150"/>
      <c r="M150"/>
      <c r="N150"/>
      <c r="O150"/>
      <c r="P150"/>
      <c r="Q150"/>
    </row>
    <row r="151" spans="1:17" x14ac:dyDescent="0.25">
      <c r="K151"/>
      <c r="L151"/>
      <c r="M151"/>
      <c r="N151"/>
      <c r="O151"/>
      <c r="P151"/>
      <c r="Q151"/>
    </row>
    <row r="152" spans="1:17" x14ac:dyDescent="0.25">
      <c r="C152" s="110" t="s">
        <v>116</v>
      </c>
      <c r="K152"/>
      <c r="L152"/>
      <c r="M152"/>
      <c r="N152"/>
      <c r="O152"/>
      <c r="P152"/>
      <c r="Q152"/>
    </row>
    <row r="153" spans="1:17" x14ac:dyDescent="0.25">
      <c r="D153" s="102" t="s">
        <v>77</v>
      </c>
      <c r="F153" s="104">
        <v>87</v>
      </c>
      <c r="I153" s="105">
        <v>275</v>
      </c>
      <c r="J153" s="121">
        <f>+F153*I153</f>
        <v>23925</v>
      </c>
      <c r="K153"/>
      <c r="L153"/>
      <c r="M153"/>
      <c r="N153"/>
      <c r="O153"/>
      <c r="P153"/>
      <c r="Q153"/>
    </row>
    <row r="154" spans="1:17" x14ac:dyDescent="0.25">
      <c r="A154" s="73" t="s">
        <v>117</v>
      </c>
      <c r="K154"/>
      <c r="L154"/>
      <c r="M154"/>
      <c r="N154"/>
      <c r="O154"/>
      <c r="P154"/>
      <c r="Q154"/>
    </row>
    <row r="155" spans="1:17" x14ac:dyDescent="0.25">
      <c r="A155" s="130" t="s">
        <v>118</v>
      </c>
      <c r="D155" s="82" t="s">
        <v>97</v>
      </c>
      <c r="G155" s="104">
        <v>369050.9569360856</v>
      </c>
      <c r="I155" s="108">
        <v>0.60860000000000003</v>
      </c>
      <c r="J155" s="121">
        <f>+G155*I155</f>
        <v>224604.41239130171</v>
      </c>
      <c r="K155"/>
      <c r="L155"/>
      <c r="M155"/>
      <c r="N155"/>
      <c r="O155"/>
      <c r="P155"/>
      <c r="Q155"/>
    </row>
    <row r="156" spans="1:17" x14ac:dyDescent="0.25">
      <c r="K156"/>
      <c r="L156"/>
      <c r="M156"/>
      <c r="N156"/>
      <c r="O156"/>
      <c r="P156"/>
      <c r="Q156"/>
    </row>
    <row r="157" spans="1:17" x14ac:dyDescent="0.25">
      <c r="C157" s="95"/>
      <c r="D157" s="82" t="s">
        <v>79</v>
      </c>
      <c r="E157" s="131"/>
      <c r="F157" s="131"/>
      <c r="G157" s="131"/>
      <c r="J157" s="106">
        <v>-80.410000000000011</v>
      </c>
      <c r="K157"/>
      <c r="L157"/>
      <c r="M157"/>
      <c r="N157"/>
      <c r="O157"/>
      <c r="P157"/>
      <c r="Q157"/>
    </row>
    <row r="158" spans="1:17" x14ac:dyDescent="0.25">
      <c r="C158" s="95"/>
      <c r="D158" s="131"/>
      <c r="E158" s="131"/>
      <c r="F158" s="131"/>
      <c r="G158" s="131"/>
      <c r="K158"/>
      <c r="L158"/>
      <c r="M158"/>
      <c r="N158"/>
      <c r="O158"/>
      <c r="P158"/>
      <c r="Q158"/>
    </row>
    <row r="159" spans="1:17" x14ac:dyDescent="0.25">
      <c r="K159"/>
      <c r="L159"/>
      <c r="M159"/>
      <c r="N159"/>
      <c r="O159"/>
      <c r="P159"/>
      <c r="Q159"/>
    </row>
    <row r="160" spans="1:17" x14ac:dyDescent="0.25">
      <c r="C160" s="98" t="s">
        <v>80</v>
      </c>
      <c r="D160" s="98"/>
      <c r="E160" s="98"/>
      <c r="F160" s="98"/>
      <c r="G160" s="111">
        <f>SUM(G155:G159)</f>
        <v>369050.9569360856</v>
      </c>
      <c r="J160" s="112">
        <f>SUM(J153:J159)</f>
        <v>248449.00239130171</v>
      </c>
      <c r="K160"/>
      <c r="L160"/>
      <c r="M160"/>
      <c r="N160"/>
      <c r="O160"/>
      <c r="P160"/>
      <c r="Q160"/>
    </row>
    <row r="161" spans="3:17" x14ac:dyDescent="0.25">
      <c r="C161" s="110"/>
      <c r="J161" s="112"/>
      <c r="K161"/>
      <c r="L161"/>
      <c r="M161"/>
      <c r="N161"/>
      <c r="O161"/>
      <c r="P161"/>
      <c r="Q161"/>
    </row>
    <row r="162" spans="3:17" x14ac:dyDescent="0.25">
      <c r="C162" s="113"/>
      <c r="D162" s="113" t="s">
        <v>81</v>
      </c>
      <c r="I162" s="114">
        <v>1</v>
      </c>
      <c r="K162"/>
      <c r="L162"/>
      <c r="M162"/>
      <c r="N162"/>
      <c r="O162"/>
      <c r="P162"/>
      <c r="Q162"/>
    </row>
    <row r="163" spans="3:17" x14ac:dyDescent="0.25">
      <c r="C163" s="102"/>
      <c r="K163"/>
      <c r="L163"/>
      <c r="M163"/>
      <c r="N163"/>
      <c r="O163"/>
      <c r="P163"/>
      <c r="Q163"/>
    </row>
    <row r="164" spans="3:17" x14ac:dyDescent="0.25">
      <c r="C164" s="82" t="s">
        <v>119</v>
      </c>
      <c r="J164" s="112">
        <f>J160/I162</f>
        <v>248449.00239130171</v>
      </c>
      <c r="K164"/>
      <c r="L164"/>
      <c r="M164"/>
      <c r="N164"/>
      <c r="O164"/>
      <c r="P164"/>
      <c r="Q164"/>
    </row>
    <row r="165" spans="3:17" x14ac:dyDescent="0.25">
      <c r="C165" s="110"/>
      <c r="J165" s="123"/>
      <c r="K165"/>
      <c r="L165"/>
      <c r="M165"/>
      <c r="N165"/>
      <c r="O165"/>
      <c r="P165"/>
      <c r="Q165"/>
    </row>
    <row r="166" spans="3:17" x14ac:dyDescent="0.25">
      <c r="D166" s="82" t="s">
        <v>83</v>
      </c>
      <c r="F166" s="109"/>
      <c r="G166" s="109"/>
      <c r="I166" s="108"/>
      <c r="J166" s="106">
        <v>57898.710000000006</v>
      </c>
      <c r="K166" s="132"/>
      <c r="L166" s="124"/>
      <c r="M166"/>
      <c r="N166"/>
      <c r="O166"/>
      <c r="P166"/>
      <c r="Q166"/>
    </row>
    <row r="167" spans="3:17" x14ac:dyDescent="0.25">
      <c r="D167" s="107" t="s">
        <v>84</v>
      </c>
      <c r="G167" s="109"/>
      <c r="I167" s="108"/>
      <c r="J167" s="106">
        <v>2080299.37</v>
      </c>
      <c r="K167" s="132"/>
      <c r="L167" s="124"/>
      <c r="M167"/>
      <c r="N167"/>
      <c r="O167"/>
      <c r="P167"/>
      <c r="Q167"/>
    </row>
    <row r="168" spans="3:17" x14ac:dyDescent="0.25">
      <c r="D168" s="82" t="s">
        <v>85</v>
      </c>
      <c r="E168" s="73"/>
      <c r="F168" s="73"/>
      <c r="G168" s="73"/>
      <c r="H168" s="73"/>
      <c r="I168" s="73"/>
      <c r="J168" s="106">
        <v>4107.5599999999995</v>
      </c>
      <c r="K168" s="132"/>
      <c r="L168" s="124"/>
      <c r="M168"/>
      <c r="N168"/>
      <c r="O168"/>
      <c r="P168"/>
      <c r="Q168"/>
    </row>
    <row r="169" spans="3:17" x14ac:dyDescent="0.25">
      <c r="C169" s="102"/>
      <c r="J169" s="123"/>
      <c r="K169"/>
      <c r="L169"/>
      <c r="M169"/>
      <c r="N169"/>
      <c r="O169"/>
      <c r="P169"/>
      <c r="Q169"/>
    </row>
    <row r="170" spans="3:17" ht="16.5" thickBot="1" x14ac:dyDescent="0.3">
      <c r="C170" s="98" t="s">
        <v>120</v>
      </c>
      <c r="G170" s="109"/>
      <c r="J170" s="126">
        <f>SUM(J164:J169)</f>
        <v>2390754.6423913017</v>
      </c>
      <c r="K170"/>
      <c r="L170"/>
      <c r="M170"/>
      <c r="N170"/>
      <c r="O170"/>
      <c r="P170"/>
      <c r="Q170"/>
    </row>
    <row r="171" spans="3:17" ht="16.5" thickTop="1" x14ac:dyDescent="0.25">
      <c r="C171" s="102"/>
      <c r="J171" s="123"/>
      <c r="K171"/>
      <c r="L171"/>
      <c r="M171"/>
      <c r="N171"/>
      <c r="O171"/>
      <c r="P171"/>
      <c r="Q171"/>
    </row>
    <row r="172" spans="3:17" x14ac:dyDescent="0.25">
      <c r="C172" s="117"/>
      <c r="D172" s="116"/>
      <c r="J172" s="123"/>
      <c r="K172"/>
      <c r="L172"/>
      <c r="M172"/>
      <c r="N172"/>
      <c r="O172"/>
      <c r="P172"/>
      <c r="Q172"/>
    </row>
    <row r="173" spans="3:17" x14ac:dyDescent="0.25">
      <c r="C173" s="98"/>
      <c r="J173" s="123"/>
      <c r="K173"/>
      <c r="L173"/>
      <c r="M173"/>
      <c r="N173"/>
      <c r="O173"/>
      <c r="P173"/>
      <c r="Q173"/>
    </row>
    <row r="174" spans="3:17" x14ac:dyDescent="0.25">
      <c r="K174"/>
      <c r="L174"/>
      <c r="M174"/>
      <c r="N174"/>
      <c r="O174"/>
      <c r="P174"/>
      <c r="Q174"/>
    </row>
    <row r="175" spans="3:17" ht="15" x14ac:dyDescent="0.25">
      <c r="C175" s="56" t="s">
        <v>19</v>
      </c>
      <c r="D175" s="81"/>
      <c r="E175" s="81"/>
      <c r="F175" s="81"/>
      <c r="G175" s="81"/>
      <c r="H175" s="81"/>
      <c r="I175" s="81"/>
      <c r="J175" s="58" t="s">
        <v>43</v>
      </c>
      <c r="K175"/>
      <c r="L175"/>
      <c r="M175"/>
      <c r="N175"/>
      <c r="O175"/>
      <c r="P175"/>
      <c r="Q175"/>
    </row>
    <row r="176" spans="3:17" ht="15" x14ac:dyDescent="0.25">
      <c r="C176" s="62" t="s">
        <v>21</v>
      </c>
      <c r="D176" s="81"/>
      <c r="E176" s="81"/>
      <c r="F176" s="81"/>
      <c r="G176" s="81"/>
      <c r="H176" s="81"/>
      <c r="I176" s="81"/>
      <c r="J176" s="58" t="s">
        <v>121</v>
      </c>
      <c r="K176"/>
      <c r="L176"/>
      <c r="M176"/>
      <c r="N176"/>
      <c r="O176"/>
      <c r="P176"/>
      <c r="Q176"/>
    </row>
    <row r="177" spans="3:17" ht="15" x14ac:dyDescent="0.25">
      <c r="C177" s="62" t="s">
        <v>23</v>
      </c>
      <c r="D177" s="81"/>
      <c r="E177" s="81"/>
      <c r="F177" s="81"/>
      <c r="G177" s="81"/>
      <c r="H177" s="81"/>
      <c r="I177" s="81"/>
      <c r="J177" s="63" t="s">
        <v>45</v>
      </c>
      <c r="K177"/>
      <c r="L177"/>
      <c r="M177"/>
      <c r="N177"/>
      <c r="O177"/>
      <c r="P177"/>
      <c r="Q177"/>
    </row>
    <row r="178" spans="3:17" ht="15" x14ac:dyDescent="0.25">
      <c r="C178" s="64" t="s">
        <v>46</v>
      </c>
      <c r="D178" s="83"/>
      <c r="E178" s="84"/>
      <c r="F178" s="85"/>
      <c r="G178" s="83"/>
      <c r="H178" s="83"/>
      <c r="I178" s="86"/>
      <c r="J178" s="86"/>
      <c r="K178"/>
      <c r="L178"/>
      <c r="M178"/>
      <c r="N178"/>
      <c r="O178"/>
      <c r="P178"/>
      <c r="Q178"/>
    </row>
    <row r="179" spans="3:17" x14ac:dyDescent="0.25">
      <c r="K179"/>
      <c r="L179"/>
      <c r="M179"/>
      <c r="N179"/>
      <c r="O179"/>
      <c r="P179"/>
      <c r="Q179"/>
    </row>
    <row r="180" spans="3:17" x14ac:dyDescent="0.25">
      <c r="J180" s="87" t="s">
        <v>68</v>
      </c>
      <c r="K180"/>
      <c r="L180"/>
      <c r="M180"/>
      <c r="N180"/>
      <c r="O180"/>
      <c r="P180"/>
      <c r="Q180"/>
    </row>
    <row r="181" spans="3:17" x14ac:dyDescent="0.25">
      <c r="J181" s="87" t="s">
        <v>53</v>
      </c>
      <c r="K181"/>
      <c r="L181"/>
      <c r="M181"/>
      <c r="N181"/>
      <c r="O181"/>
      <c r="P181"/>
      <c r="Q181"/>
    </row>
    <row r="182" spans="3:17" x14ac:dyDescent="0.25">
      <c r="F182" s="88"/>
      <c r="G182" s="89"/>
      <c r="H182" s="89"/>
      <c r="I182" s="87" t="s">
        <v>69</v>
      </c>
      <c r="J182" s="90" t="s">
        <v>70</v>
      </c>
      <c r="K182"/>
      <c r="L182"/>
      <c r="M182"/>
      <c r="N182"/>
      <c r="O182"/>
      <c r="P182"/>
      <c r="Q182"/>
    </row>
    <row r="183" spans="3:17" ht="16.5" thickBot="1" x14ac:dyDescent="0.3">
      <c r="C183" s="91" t="s">
        <v>25</v>
      </c>
      <c r="D183" s="91"/>
      <c r="E183" s="91"/>
      <c r="F183" s="92" t="s">
        <v>71</v>
      </c>
      <c r="G183" s="93" t="s">
        <v>72</v>
      </c>
      <c r="H183" s="93"/>
      <c r="I183" s="94" t="s">
        <v>73</v>
      </c>
      <c r="J183" s="94" t="s">
        <v>73</v>
      </c>
      <c r="K183"/>
      <c r="L183"/>
      <c r="M183"/>
      <c r="N183"/>
      <c r="O183"/>
      <c r="P183"/>
      <c r="Q183"/>
    </row>
    <row r="184" spans="3:17" x14ac:dyDescent="0.25">
      <c r="K184"/>
      <c r="L184"/>
      <c r="M184"/>
      <c r="N184"/>
      <c r="O184"/>
      <c r="P184"/>
      <c r="Q184"/>
    </row>
    <row r="185" spans="3:17" ht="18.75" x14ac:dyDescent="0.3">
      <c r="C185" s="97" t="s">
        <v>122</v>
      </c>
      <c r="K185"/>
      <c r="L185"/>
      <c r="M185"/>
      <c r="N185"/>
      <c r="O185"/>
      <c r="P185"/>
      <c r="Q185"/>
    </row>
    <row r="186" spans="3:17" x14ac:dyDescent="0.25">
      <c r="C186" s="100"/>
      <c r="D186" s="100"/>
      <c r="E186" s="100"/>
      <c r="K186"/>
      <c r="L186"/>
      <c r="M186"/>
      <c r="N186"/>
      <c r="O186"/>
      <c r="P186"/>
      <c r="Q186"/>
    </row>
    <row r="187" spans="3:17" x14ac:dyDescent="0.25">
      <c r="C187" s="98" t="s">
        <v>123</v>
      </c>
      <c r="K187"/>
      <c r="L187"/>
      <c r="M187"/>
      <c r="N187"/>
      <c r="O187"/>
      <c r="P187"/>
      <c r="Q187"/>
    </row>
    <row r="188" spans="3:17" x14ac:dyDescent="0.25">
      <c r="C188" s="131"/>
      <c r="D188" s="82" t="s">
        <v>101</v>
      </c>
      <c r="E188" s="131"/>
      <c r="F188" s="133">
        <v>902</v>
      </c>
      <c r="G188" s="131"/>
      <c r="I188" s="105">
        <v>400</v>
      </c>
      <c r="J188" s="121">
        <f>+F188*I188</f>
        <v>360800</v>
      </c>
      <c r="K188"/>
      <c r="L188"/>
      <c r="M188"/>
      <c r="N188"/>
      <c r="O188"/>
      <c r="P188"/>
      <c r="Q188"/>
    </row>
    <row r="189" spans="3:17" x14ac:dyDescent="0.25">
      <c r="K189"/>
      <c r="L189"/>
      <c r="M189"/>
      <c r="N189"/>
      <c r="O189"/>
      <c r="P189"/>
      <c r="Q189"/>
    </row>
    <row r="190" spans="3:17" x14ac:dyDescent="0.25">
      <c r="D190" s="82" t="s">
        <v>97</v>
      </c>
      <c r="G190" s="104">
        <v>11359861.532201625</v>
      </c>
      <c r="I190" s="108">
        <v>0.43</v>
      </c>
      <c r="J190" s="121">
        <f>+G190*I190</f>
        <v>4884740.4588466985</v>
      </c>
      <c r="K190"/>
      <c r="L190"/>
      <c r="M190"/>
      <c r="N190"/>
      <c r="O190"/>
      <c r="P190"/>
      <c r="Q190"/>
    </row>
    <row r="191" spans="3:17" x14ac:dyDescent="0.25">
      <c r="D191" s="82" t="s">
        <v>124</v>
      </c>
      <c r="G191" s="104">
        <v>237.6</v>
      </c>
      <c r="I191" s="108">
        <f>+I190</f>
        <v>0.43</v>
      </c>
      <c r="J191" s="121">
        <f>+G191*I191-0.1</f>
        <v>102.068</v>
      </c>
      <c r="K191"/>
      <c r="L191"/>
      <c r="M191"/>
      <c r="N191"/>
      <c r="O191"/>
      <c r="P191"/>
      <c r="Q191"/>
    </row>
    <row r="192" spans="3:17" x14ac:dyDescent="0.25">
      <c r="K192"/>
      <c r="L192"/>
      <c r="M192"/>
      <c r="N192"/>
      <c r="O192"/>
      <c r="P192"/>
      <c r="Q192"/>
    </row>
    <row r="193" spans="3:17" x14ac:dyDescent="0.25">
      <c r="D193" s="82" t="s">
        <v>125</v>
      </c>
      <c r="K193"/>
      <c r="L193"/>
      <c r="M193"/>
      <c r="N193"/>
      <c r="O193"/>
      <c r="P193"/>
      <c r="Q193"/>
    </row>
    <row r="194" spans="3:17" x14ac:dyDescent="0.25">
      <c r="D194" s="134" t="s">
        <v>126</v>
      </c>
      <c r="E194" s="135"/>
      <c r="F194" s="135"/>
      <c r="G194" s="136">
        <f>J194/I194</f>
        <v>6194516.6393889803</v>
      </c>
      <c r="I194" s="108">
        <v>1.8329999999999999E-2</v>
      </c>
      <c r="J194" s="136">
        <v>113545.49</v>
      </c>
      <c r="K194"/>
      <c r="L194"/>
      <c r="M194"/>
      <c r="N194"/>
      <c r="O194"/>
      <c r="P194"/>
      <c r="Q194"/>
    </row>
    <row r="195" spans="3:17" x14ac:dyDescent="0.25">
      <c r="E195" s="135"/>
      <c r="F195" s="135"/>
      <c r="G195" s="136"/>
      <c r="I195" s="108"/>
      <c r="J195" s="121"/>
      <c r="K195"/>
      <c r="L195"/>
      <c r="M195"/>
      <c r="N195"/>
      <c r="O195"/>
      <c r="P195"/>
      <c r="Q195"/>
    </row>
    <row r="196" spans="3:17" x14ac:dyDescent="0.25">
      <c r="D196" s="82" t="s">
        <v>79</v>
      </c>
      <c r="E196" s="135"/>
      <c r="F196" s="135"/>
      <c r="G196" s="135"/>
      <c r="I196" s="108"/>
      <c r="J196" s="106">
        <v>-302026.10418865801</v>
      </c>
      <c r="K196"/>
      <c r="L196"/>
      <c r="M196"/>
      <c r="N196"/>
      <c r="O196"/>
      <c r="P196"/>
      <c r="Q196"/>
    </row>
    <row r="197" spans="3:17" x14ac:dyDescent="0.25">
      <c r="E197" s="135"/>
      <c r="F197" s="135"/>
      <c r="G197" s="135"/>
      <c r="K197"/>
      <c r="L197"/>
      <c r="M197"/>
      <c r="N197"/>
      <c r="O197"/>
      <c r="P197"/>
      <c r="Q197"/>
    </row>
    <row r="198" spans="3:17" x14ac:dyDescent="0.25">
      <c r="K198"/>
      <c r="L198"/>
      <c r="M198"/>
      <c r="N198"/>
      <c r="O198"/>
      <c r="P198"/>
      <c r="Q198"/>
    </row>
    <row r="199" spans="3:17" x14ac:dyDescent="0.25">
      <c r="C199" s="98" t="s">
        <v>80</v>
      </c>
      <c r="D199" s="98"/>
      <c r="J199" s="112">
        <f>SUM(J188:J198)</f>
        <v>5057161.9126580404</v>
      </c>
      <c r="K199"/>
      <c r="L199"/>
      <c r="M199"/>
      <c r="N199"/>
      <c r="O199"/>
      <c r="P199"/>
      <c r="Q199"/>
    </row>
    <row r="200" spans="3:17" x14ac:dyDescent="0.25">
      <c r="C200" s="110"/>
      <c r="J200" s="112"/>
      <c r="K200"/>
      <c r="L200"/>
      <c r="M200"/>
      <c r="N200"/>
      <c r="O200"/>
      <c r="P200"/>
      <c r="Q200"/>
    </row>
    <row r="201" spans="3:17" x14ac:dyDescent="0.25">
      <c r="C201" s="113"/>
      <c r="D201" s="113" t="s">
        <v>81</v>
      </c>
      <c r="I201" s="114">
        <v>0.99565905041373137</v>
      </c>
      <c r="K201"/>
      <c r="L201"/>
      <c r="M201"/>
      <c r="N201"/>
      <c r="O201"/>
      <c r="P201"/>
      <c r="Q201"/>
    </row>
    <row r="202" spans="3:17" x14ac:dyDescent="0.25">
      <c r="C202" s="102"/>
      <c r="K202"/>
      <c r="L202"/>
      <c r="M202"/>
      <c r="N202"/>
      <c r="O202"/>
      <c r="P202"/>
      <c r="Q202"/>
    </row>
    <row r="203" spans="3:17" x14ac:dyDescent="0.25">
      <c r="C203" s="82" t="s">
        <v>127</v>
      </c>
      <c r="J203" s="112">
        <f>J199/I201</f>
        <v>5079210.5094174678</v>
      </c>
      <c r="K203"/>
      <c r="L203"/>
      <c r="M203"/>
      <c r="N203"/>
      <c r="O203"/>
      <c r="P203"/>
      <c r="Q203"/>
    </row>
    <row r="204" spans="3:17" x14ac:dyDescent="0.25">
      <c r="J204" s="112"/>
      <c r="K204"/>
      <c r="L204"/>
      <c r="M204"/>
      <c r="N204"/>
      <c r="O204"/>
      <c r="P204"/>
      <c r="Q204"/>
    </row>
    <row r="205" spans="3:17" x14ac:dyDescent="0.25">
      <c r="C205" s="110"/>
      <c r="D205" s="107" t="s">
        <v>84</v>
      </c>
      <c r="J205" s="121">
        <v>305546.45</v>
      </c>
      <c r="K205" s="132"/>
      <c r="L205" s="132"/>
      <c r="M205"/>
      <c r="N205"/>
      <c r="O205"/>
      <c r="P205"/>
      <c r="Q205"/>
    </row>
    <row r="206" spans="3:17" x14ac:dyDescent="0.25">
      <c r="D206" s="82" t="s">
        <v>85</v>
      </c>
      <c r="J206" s="121">
        <v>682808.20579325885</v>
      </c>
      <c r="K206" s="132"/>
      <c r="L206" s="132"/>
      <c r="M206"/>
      <c r="N206"/>
      <c r="O206"/>
      <c r="P206"/>
      <c r="Q206"/>
    </row>
    <row r="207" spans="3:17" x14ac:dyDescent="0.25">
      <c r="J207" s="121"/>
      <c r="K207"/>
      <c r="L207"/>
      <c r="M207"/>
      <c r="N207"/>
      <c r="O207"/>
      <c r="P207"/>
      <c r="Q207"/>
    </row>
    <row r="208" spans="3:17" ht="16.5" thickBot="1" x14ac:dyDescent="0.3">
      <c r="C208" s="98" t="s">
        <v>128</v>
      </c>
      <c r="G208" s="109"/>
      <c r="J208" s="126">
        <f>SUM(J203:J207)</f>
        <v>6067565.1652107267</v>
      </c>
      <c r="K208"/>
      <c r="L208"/>
      <c r="M208"/>
      <c r="N208"/>
      <c r="O208"/>
      <c r="P208"/>
      <c r="Q208"/>
    </row>
    <row r="209" spans="3:17" ht="16.5" thickTop="1" x14ac:dyDescent="0.25">
      <c r="C209" s="102"/>
      <c r="J209" s="121"/>
      <c r="K209"/>
      <c r="L209"/>
      <c r="M209"/>
      <c r="N209"/>
      <c r="O209"/>
      <c r="P209"/>
      <c r="Q209"/>
    </row>
    <row r="210" spans="3:17" ht="18.75" x14ac:dyDescent="0.3">
      <c r="C210" s="97" t="s">
        <v>129</v>
      </c>
      <c r="K210"/>
      <c r="L210"/>
      <c r="M210"/>
      <c r="N210"/>
      <c r="O210"/>
      <c r="P210"/>
      <c r="Q210"/>
    </row>
    <row r="211" spans="3:17" x14ac:dyDescent="0.25">
      <c r="C211" s="100"/>
      <c r="D211" s="100"/>
      <c r="E211" s="100"/>
      <c r="F211" s="100"/>
      <c r="G211" s="100"/>
      <c r="K211"/>
      <c r="L211"/>
      <c r="M211"/>
      <c r="N211"/>
      <c r="O211"/>
      <c r="P211"/>
      <c r="Q211"/>
    </row>
    <row r="212" spans="3:17" x14ac:dyDescent="0.25">
      <c r="C212" s="98" t="s">
        <v>130</v>
      </c>
      <c r="K212"/>
      <c r="L212"/>
      <c r="M212"/>
      <c r="N212"/>
      <c r="O212"/>
      <c r="P212"/>
      <c r="Q212"/>
    </row>
    <row r="213" spans="3:17" x14ac:dyDescent="0.25">
      <c r="C213" s="131"/>
      <c r="D213" s="82" t="s">
        <v>101</v>
      </c>
      <c r="E213" s="131"/>
      <c r="F213" s="82">
        <v>826</v>
      </c>
      <c r="G213" s="131"/>
      <c r="I213" s="105">
        <v>75</v>
      </c>
      <c r="J213" s="121">
        <f>+F213*I213</f>
        <v>61950</v>
      </c>
      <c r="K213"/>
      <c r="L213"/>
      <c r="M213"/>
      <c r="N213"/>
      <c r="O213"/>
      <c r="P213"/>
      <c r="Q213"/>
    </row>
    <row r="214" spans="3:17" x14ac:dyDescent="0.25">
      <c r="K214"/>
      <c r="L214"/>
      <c r="M214"/>
      <c r="N214"/>
      <c r="O214"/>
      <c r="P214"/>
      <c r="Q214"/>
    </row>
    <row r="215" spans="3:17" x14ac:dyDescent="0.25">
      <c r="K215"/>
      <c r="L215"/>
      <c r="M215"/>
      <c r="N215"/>
      <c r="O215"/>
      <c r="P215"/>
      <c r="Q215"/>
    </row>
    <row r="216" spans="3:17" ht="16.5" thickBot="1" x14ac:dyDescent="0.3">
      <c r="C216" s="98" t="s">
        <v>131</v>
      </c>
      <c r="J216" s="137">
        <f>+J213</f>
        <v>61950</v>
      </c>
      <c r="K216"/>
      <c r="L216"/>
      <c r="M216"/>
      <c r="N216"/>
      <c r="O216"/>
      <c r="P216"/>
      <c r="Q216"/>
    </row>
    <row r="217" spans="3:17" ht="16.5" thickTop="1" x14ac:dyDescent="0.25">
      <c r="K217"/>
      <c r="L217"/>
      <c r="M217"/>
      <c r="N217"/>
      <c r="O217"/>
      <c r="P217"/>
      <c r="Q217"/>
    </row>
    <row r="218" spans="3:17" ht="15" x14ac:dyDescent="0.25">
      <c r="C218" s="73"/>
      <c r="D218" s="73"/>
      <c r="E218" s="73"/>
      <c r="F218" s="73"/>
      <c r="G218" s="73"/>
      <c r="H218" s="73"/>
      <c r="I218" s="73"/>
      <c r="J218" s="73"/>
      <c r="K218"/>
      <c r="L218"/>
      <c r="M218"/>
      <c r="N218"/>
      <c r="O218"/>
      <c r="P218"/>
      <c r="Q218"/>
    </row>
    <row r="219" spans="3:17" x14ac:dyDescent="0.25">
      <c r="C219" s="98" t="s">
        <v>128</v>
      </c>
      <c r="D219" s="73"/>
      <c r="E219" s="73"/>
      <c r="F219" s="73"/>
      <c r="G219" s="109"/>
      <c r="H219" s="73"/>
      <c r="I219" s="73"/>
      <c r="J219" s="138">
        <f>J208+J216</f>
        <v>6129515.1652107267</v>
      </c>
      <c r="K219"/>
      <c r="L219"/>
      <c r="M219"/>
      <c r="N219"/>
      <c r="O219"/>
      <c r="P219"/>
      <c r="Q219"/>
    </row>
    <row r="220" spans="3:17" x14ac:dyDescent="0.25">
      <c r="K220"/>
      <c r="L220"/>
      <c r="M220"/>
      <c r="N220"/>
      <c r="O220"/>
      <c r="P220"/>
      <c r="Q220"/>
    </row>
    <row r="221" spans="3:17" x14ac:dyDescent="0.25">
      <c r="D221" s="116"/>
      <c r="K221"/>
      <c r="L221"/>
      <c r="M221"/>
      <c r="N221"/>
      <c r="O221"/>
      <c r="P221"/>
      <c r="Q221"/>
    </row>
    <row r="222" spans="3:17" x14ac:dyDescent="0.25">
      <c r="D222" s="73"/>
      <c r="K222"/>
      <c r="L222"/>
      <c r="M222"/>
      <c r="N222"/>
      <c r="O222"/>
      <c r="P222"/>
      <c r="Q222"/>
    </row>
    <row r="223" spans="3:17" x14ac:dyDescent="0.25">
      <c r="K223"/>
      <c r="L223"/>
      <c r="M223"/>
      <c r="N223"/>
      <c r="O223"/>
      <c r="P223"/>
      <c r="Q223"/>
    </row>
    <row r="224" spans="3:17" ht="15" x14ac:dyDescent="0.25">
      <c r="C224" s="56" t="s">
        <v>19</v>
      </c>
      <c r="D224" s="81"/>
      <c r="E224" s="81"/>
      <c r="F224" s="81"/>
      <c r="G224" s="81"/>
      <c r="H224" s="81"/>
      <c r="I224" s="81"/>
      <c r="J224" s="58" t="s">
        <v>43</v>
      </c>
      <c r="K224"/>
      <c r="L224"/>
      <c r="M224"/>
      <c r="N224"/>
      <c r="O224"/>
      <c r="P224"/>
      <c r="Q224"/>
    </row>
    <row r="225" spans="1:17" ht="15" x14ac:dyDescent="0.25">
      <c r="C225" s="62" t="s">
        <v>21</v>
      </c>
      <c r="D225" s="81"/>
      <c r="E225" s="81"/>
      <c r="F225" s="81"/>
      <c r="G225" s="81"/>
      <c r="H225" s="81"/>
      <c r="I225" s="81"/>
      <c r="J225" s="58" t="s">
        <v>132</v>
      </c>
      <c r="K225"/>
      <c r="L225"/>
      <c r="M225"/>
      <c r="N225"/>
      <c r="O225"/>
      <c r="P225"/>
      <c r="Q225"/>
    </row>
    <row r="226" spans="1:17" ht="15" x14ac:dyDescent="0.25">
      <c r="C226" s="62" t="s">
        <v>23</v>
      </c>
      <c r="D226" s="81"/>
      <c r="E226" s="81"/>
      <c r="F226" s="81"/>
      <c r="G226" s="81"/>
      <c r="H226" s="81"/>
      <c r="I226" s="81"/>
      <c r="J226" s="63" t="s">
        <v>45</v>
      </c>
      <c r="K226"/>
      <c r="L226"/>
      <c r="M226"/>
      <c r="N226"/>
      <c r="O226"/>
      <c r="P226"/>
      <c r="Q226"/>
    </row>
    <row r="227" spans="1:17" ht="15" x14ac:dyDescent="0.25">
      <c r="C227" s="64" t="s">
        <v>46</v>
      </c>
      <c r="D227" s="83"/>
      <c r="E227" s="84"/>
      <c r="F227" s="85"/>
      <c r="G227" s="83"/>
      <c r="H227" s="83"/>
      <c r="I227" s="86"/>
      <c r="J227" s="86"/>
      <c r="K227"/>
      <c r="L227"/>
      <c r="M227"/>
      <c r="N227"/>
      <c r="O227"/>
      <c r="P227"/>
      <c r="Q227"/>
    </row>
    <row r="228" spans="1:17" x14ac:dyDescent="0.25">
      <c r="K228"/>
      <c r="L228"/>
      <c r="M228"/>
      <c r="N228"/>
      <c r="O228"/>
      <c r="P228"/>
      <c r="Q228"/>
    </row>
    <row r="229" spans="1:17" x14ac:dyDescent="0.25">
      <c r="J229" s="87" t="s">
        <v>68</v>
      </c>
      <c r="K229"/>
      <c r="L229"/>
      <c r="M229"/>
      <c r="N229"/>
      <c r="O229"/>
      <c r="P229"/>
      <c r="Q229"/>
    </row>
    <row r="230" spans="1:17" x14ac:dyDescent="0.25">
      <c r="J230" s="87" t="s">
        <v>53</v>
      </c>
      <c r="K230"/>
      <c r="L230"/>
      <c r="M230"/>
      <c r="N230"/>
      <c r="O230"/>
      <c r="P230"/>
      <c r="Q230"/>
    </row>
    <row r="231" spans="1:17" x14ac:dyDescent="0.25">
      <c r="F231" s="88"/>
      <c r="G231" s="89"/>
      <c r="H231" s="89"/>
      <c r="I231" s="87" t="s">
        <v>69</v>
      </c>
      <c r="J231" s="90" t="s">
        <v>70</v>
      </c>
      <c r="K231"/>
      <c r="L231"/>
      <c r="M231"/>
      <c r="N231"/>
      <c r="O231"/>
      <c r="P231"/>
      <c r="Q231"/>
    </row>
    <row r="232" spans="1:17" ht="16.5" thickBot="1" x14ac:dyDescent="0.3">
      <c r="C232" s="91" t="s">
        <v>25</v>
      </c>
      <c r="D232" s="91"/>
      <c r="E232" s="91"/>
      <c r="F232" s="92" t="s">
        <v>71</v>
      </c>
      <c r="G232" s="93" t="s">
        <v>72</v>
      </c>
      <c r="H232" s="93"/>
      <c r="I232" s="94" t="s">
        <v>73</v>
      </c>
      <c r="J232" s="94" t="s">
        <v>73</v>
      </c>
      <c r="K232"/>
      <c r="L232"/>
      <c r="M232"/>
      <c r="N232"/>
      <c r="O232"/>
      <c r="P232"/>
      <c r="Q232"/>
    </row>
    <row r="233" spans="1:17" x14ac:dyDescent="0.25">
      <c r="K233"/>
      <c r="L233"/>
      <c r="M233"/>
      <c r="N233"/>
      <c r="O233"/>
      <c r="P233"/>
      <c r="Q233"/>
    </row>
    <row r="234" spans="1:17" ht="18.75" x14ac:dyDescent="0.3">
      <c r="C234" s="97" t="s">
        <v>133</v>
      </c>
      <c r="K234"/>
      <c r="L234"/>
      <c r="M234"/>
      <c r="N234"/>
      <c r="O234"/>
      <c r="P234"/>
      <c r="Q234"/>
    </row>
    <row r="235" spans="1:17" x14ac:dyDescent="0.25">
      <c r="C235" s="102"/>
      <c r="K235"/>
      <c r="L235"/>
      <c r="M235"/>
      <c r="N235"/>
      <c r="O235"/>
      <c r="P235"/>
      <c r="Q235"/>
    </row>
    <row r="236" spans="1:17" x14ac:dyDescent="0.25">
      <c r="C236" s="110" t="s">
        <v>134</v>
      </c>
      <c r="K236"/>
      <c r="L236"/>
      <c r="M236"/>
      <c r="N236"/>
      <c r="O236"/>
      <c r="P236"/>
      <c r="Q236"/>
    </row>
    <row r="237" spans="1:17" x14ac:dyDescent="0.25">
      <c r="C237" s="102"/>
      <c r="D237" s="102" t="s">
        <v>92</v>
      </c>
      <c r="F237" s="82">
        <v>18</v>
      </c>
      <c r="I237" s="105">
        <v>175</v>
      </c>
      <c r="J237" s="121">
        <f>+F237*I237</f>
        <v>3150</v>
      </c>
      <c r="K237"/>
      <c r="L237"/>
      <c r="M237"/>
      <c r="N237"/>
      <c r="O237"/>
      <c r="P237"/>
      <c r="Q237"/>
    </row>
    <row r="238" spans="1:17" x14ac:dyDescent="0.25">
      <c r="C238" s="102"/>
      <c r="G238" s="136"/>
      <c r="K238"/>
      <c r="L238"/>
      <c r="M238"/>
      <c r="N238"/>
      <c r="O238"/>
      <c r="P238"/>
      <c r="Q238"/>
    </row>
    <row r="239" spans="1:17" x14ac:dyDescent="0.25">
      <c r="A239" s="139" t="s">
        <v>135</v>
      </c>
      <c r="C239" s="102"/>
      <c r="D239" s="82" t="s">
        <v>97</v>
      </c>
      <c r="G239" s="136">
        <v>449636.49999999994</v>
      </c>
      <c r="H239" s="102" t="s">
        <v>136</v>
      </c>
      <c r="I239" s="108">
        <v>0.32099999999999995</v>
      </c>
      <c r="J239" s="121">
        <f>+G239*I239</f>
        <v>144333.31649999996</v>
      </c>
      <c r="K239"/>
      <c r="L239"/>
      <c r="M239"/>
      <c r="N239"/>
      <c r="O239"/>
      <c r="P239"/>
      <c r="Q239"/>
    </row>
    <row r="240" spans="1:17" x14ac:dyDescent="0.25">
      <c r="C240" s="102"/>
      <c r="G240" s="136"/>
      <c r="H240" s="102"/>
      <c r="K240"/>
      <c r="L240"/>
      <c r="M240"/>
      <c r="N240"/>
      <c r="O240"/>
      <c r="P240"/>
      <c r="Q240"/>
    </row>
    <row r="241" spans="1:17" x14ac:dyDescent="0.25">
      <c r="C241" s="102"/>
      <c r="D241" s="102" t="s">
        <v>137</v>
      </c>
      <c r="G241" s="140">
        <v>277200</v>
      </c>
      <c r="H241" s="141" t="s">
        <v>138</v>
      </c>
      <c r="I241" s="142">
        <v>1.0860000000000001</v>
      </c>
      <c r="J241" s="140">
        <v>3010392.0000000005</v>
      </c>
      <c r="K241"/>
      <c r="L241"/>
      <c r="M241"/>
      <c r="N241"/>
      <c r="O241"/>
      <c r="P241"/>
      <c r="Q241"/>
    </row>
    <row r="242" spans="1:17" x14ac:dyDescent="0.25">
      <c r="C242" s="102"/>
      <c r="D242" s="102"/>
      <c r="G242" s="136"/>
      <c r="H242" s="102"/>
      <c r="I242" s="143"/>
      <c r="J242" s="140"/>
      <c r="K242"/>
      <c r="L242"/>
      <c r="M242"/>
      <c r="N242"/>
      <c r="O242"/>
      <c r="P242"/>
      <c r="Q242"/>
    </row>
    <row r="243" spans="1:17" x14ac:dyDescent="0.25">
      <c r="C243" s="102"/>
      <c r="D243" s="98" t="s">
        <v>139</v>
      </c>
      <c r="E243" s="98"/>
      <c r="F243" s="98"/>
      <c r="G243" s="144"/>
      <c r="H243" s="98"/>
      <c r="I243" s="98"/>
      <c r="J243" s="145">
        <f>SUM(J237:J241)</f>
        <v>3157875.3165000007</v>
      </c>
      <c r="K243"/>
      <c r="L243"/>
      <c r="M243"/>
      <c r="N243"/>
      <c r="O243"/>
      <c r="P243"/>
      <c r="Q243"/>
    </row>
    <row r="244" spans="1:17" x14ac:dyDescent="0.25">
      <c r="C244" s="102"/>
      <c r="G244" s="136"/>
      <c r="J244" s="121"/>
      <c r="K244"/>
      <c r="L244"/>
      <c r="M244"/>
      <c r="N244"/>
      <c r="O244"/>
      <c r="P244"/>
      <c r="Q244"/>
    </row>
    <row r="245" spans="1:17" x14ac:dyDescent="0.25">
      <c r="C245" s="102"/>
      <c r="D245" s="82" t="s">
        <v>83</v>
      </c>
      <c r="G245" s="136"/>
      <c r="J245" s="121">
        <v>707.6</v>
      </c>
      <c r="K245"/>
      <c r="L245"/>
      <c r="M245"/>
      <c r="N245"/>
      <c r="O245"/>
      <c r="P245"/>
      <c r="Q245"/>
    </row>
    <row r="246" spans="1:17" x14ac:dyDescent="0.25">
      <c r="C246" s="102"/>
      <c r="D246" s="107" t="s">
        <v>84</v>
      </c>
      <c r="G246" s="109"/>
      <c r="I246" s="108"/>
      <c r="J246" s="106">
        <v>2538611.13</v>
      </c>
      <c r="K246"/>
      <c r="L246"/>
      <c r="M246"/>
      <c r="N246"/>
      <c r="O246"/>
      <c r="P246"/>
      <c r="Q246"/>
    </row>
    <row r="247" spans="1:17" x14ac:dyDescent="0.25">
      <c r="C247" s="102"/>
      <c r="G247" s="136"/>
      <c r="J247" s="121"/>
      <c r="K247"/>
      <c r="L247"/>
      <c r="M247"/>
      <c r="N247"/>
      <c r="O247"/>
      <c r="P247"/>
      <c r="Q247"/>
    </row>
    <row r="248" spans="1:17" ht="16.5" thickBot="1" x14ac:dyDescent="0.3">
      <c r="C248" s="110" t="s">
        <v>140</v>
      </c>
      <c r="J248" s="146">
        <f>J243+J245+J246</f>
        <v>5697194.0465000011</v>
      </c>
      <c r="K248"/>
      <c r="L248"/>
      <c r="M248"/>
      <c r="N248"/>
      <c r="O248"/>
      <c r="P248"/>
      <c r="Q248"/>
    </row>
    <row r="249" spans="1:17" ht="16.5" thickTop="1" x14ac:dyDescent="0.25">
      <c r="C249" s="102"/>
      <c r="K249"/>
      <c r="L249"/>
      <c r="M249"/>
      <c r="N249"/>
      <c r="O249"/>
      <c r="P249"/>
      <c r="Q249"/>
    </row>
    <row r="250" spans="1:17" x14ac:dyDescent="0.25">
      <c r="C250" s="102"/>
      <c r="K250"/>
      <c r="L250"/>
      <c r="M250"/>
      <c r="N250"/>
      <c r="O250"/>
      <c r="P250"/>
      <c r="Q250"/>
    </row>
    <row r="251" spans="1:17" x14ac:dyDescent="0.25">
      <c r="C251" s="102"/>
      <c r="G251" s="136"/>
      <c r="K251"/>
      <c r="L251"/>
      <c r="M251"/>
      <c r="N251"/>
      <c r="O251"/>
      <c r="P251"/>
      <c r="Q251"/>
    </row>
    <row r="252" spans="1:17" x14ac:dyDescent="0.25">
      <c r="C252" s="102"/>
      <c r="G252" s="136"/>
      <c r="K252"/>
      <c r="L252"/>
      <c r="M252"/>
      <c r="N252"/>
      <c r="O252"/>
      <c r="P252"/>
      <c r="Q252"/>
    </row>
    <row r="253" spans="1:17" x14ac:dyDescent="0.25">
      <c r="C253" s="110" t="s">
        <v>141</v>
      </c>
      <c r="G253" s="136"/>
      <c r="K253"/>
      <c r="L253"/>
      <c r="M253"/>
      <c r="N253"/>
      <c r="O253"/>
      <c r="P253"/>
      <c r="Q253"/>
    </row>
    <row r="254" spans="1:17" x14ac:dyDescent="0.25">
      <c r="C254" s="102"/>
      <c r="D254" s="82" t="s">
        <v>66</v>
      </c>
      <c r="F254" s="82">
        <v>12</v>
      </c>
      <c r="G254" s="136"/>
      <c r="I254" s="105">
        <v>781</v>
      </c>
      <c r="J254" s="121">
        <f>+F254*I254</f>
        <v>9372</v>
      </c>
      <c r="K254"/>
      <c r="L254"/>
      <c r="M254"/>
      <c r="N254"/>
      <c r="O254"/>
      <c r="P254"/>
      <c r="Q254"/>
    </row>
    <row r="255" spans="1:17" x14ac:dyDescent="0.25">
      <c r="C255" s="102"/>
      <c r="G255" s="136"/>
      <c r="K255"/>
      <c r="L255"/>
      <c r="M255"/>
      <c r="N255"/>
      <c r="O255"/>
      <c r="P255"/>
      <c r="Q255"/>
    </row>
    <row r="256" spans="1:17" x14ac:dyDescent="0.25">
      <c r="A256" s="139" t="s">
        <v>142</v>
      </c>
      <c r="C256" s="102"/>
      <c r="D256" s="82" t="s">
        <v>97</v>
      </c>
      <c r="G256" s="136">
        <v>1474090.7</v>
      </c>
      <c r="H256" s="102" t="s">
        <v>136</v>
      </c>
      <c r="I256" s="108">
        <v>4.87E-2</v>
      </c>
      <c r="J256" s="121">
        <f>+G256*I256</f>
        <v>71788.217089999991</v>
      </c>
      <c r="K256"/>
      <c r="L256"/>
      <c r="M256"/>
      <c r="N256"/>
      <c r="O256"/>
      <c r="P256"/>
      <c r="Q256"/>
    </row>
    <row r="257" spans="3:17" x14ac:dyDescent="0.25">
      <c r="C257" s="102"/>
      <c r="G257" s="136"/>
      <c r="H257" s="102"/>
      <c r="K257"/>
      <c r="L257"/>
      <c r="M257"/>
      <c r="N257"/>
      <c r="O257"/>
      <c r="P257"/>
      <c r="Q257"/>
    </row>
    <row r="258" spans="3:17" x14ac:dyDescent="0.25">
      <c r="C258" s="102"/>
      <c r="D258" s="102" t="s">
        <v>137</v>
      </c>
      <c r="G258" s="136">
        <v>518400</v>
      </c>
      <c r="H258" s="102" t="s">
        <v>138</v>
      </c>
      <c r="I258" s="147">
        <v>2.4300000000000002</v>
      </c>
      <c r="J258" s="121">
        <f>+G258*I258</f>
        <v>1259712</v>
      </c>
      <c r="K258"/>
      <c r="L258"/>
      <c r="M258"/>
      <c r="N258"/>
      <c r="O258"/>
      <c r="P258"/>
      <c r="Q258"/>
    </row>
    <row r="259" spans="3:17" x14ac:dyDescent="0.25">
      <c r="C259" s="102"/>
      <c r="G259" s="136"/>
      <c r="H259" s="148"/>
      <c r="K259"/>
      <c r="L259"/>
      <c r="M259"/>
      <c r="N259"/>
      <c r="O259"/>
      <c r="P259"/>
      <c r="Q259"/>
    </row>
    <row r="260" spans="3:17" x14ac:dyDescent="0.25">
      <c r="C260" s="102"/>
      <c r="D260" s="102" t="s">
        <v>125</v>
      </c>
      <c r="G260" s="136"/>
      <c r="J260" s="131"/>
      <c r="K260"/>
      <c r="L260"/>
      <c r="M260"/>
      <c r="N260"/>
      <c r="O260"/>
      <c r="P260"/>
      <c r="Q260"/>
    </row>
    <row r="261" spans="3:17" x14ac:dyDescent="0.25">
      <c r="C261" s="102"/>
      <c r="D261" s="134" t="s">
        <v>126</v>
      </c>
      <c r="G261" s="136">
        <f>ROUND(J261/I261,1)</f>
        <v>74026</v>
      </c>
      <c r="I261" s="108">
        <v>0.18329999999999999</v>
      </c>
      <c r="J261" s="140">
        <v>13568.960000000001</v>
      </c>
      <c r="K261" s="132"/>
      <c r="L261"/>
      <c r="M261"/>
      <c r="N261"/>
      <c r="O261"/>
      <c r="P261"/>
      <c r="Q261"/>
    </row>
    <row r="262" spans="3:17" x14ac:dyDescent="0.25">
      <c r="C262" s="102"/>
      <c r="D262" s="134"/>
      <c r="G262" s="136"/>
      <c r="I262" s="108"/>
      <c r="J262" s="140"/>
      <c r="K262"/>
      <c r="L262"/>
      <c r="M262"/>
      <c r="N262"/>
      <c r="O262"/>
      <c r="P262"/>
      <c r="Q262"/>
    </row>
    <row r="263" spans="3:17" x14ac:dyDescent="0.25">
      <c r="C263" s="102"/>
      <c r="D263" s="98" t="s">
        <v>143</v>
      </c>
      <c r="E263" s="98"/>
      <c r="F263" s="98"/>
      <c r="G263" s="144"/>
      <c r="H263" s="98"/>
      <c r="I263" s="98"/>
      <c r="J263" s="145">
        <f>SUM(J254:J261)</f>
        <v>1354441.1770899999</v>
      </c>
      <c r="K263"/>
      <c r="L263"/>
      <c r="M263"/>
      <c r="N263"/>
      <c r="O263"/>
      <c r="P263"/>
      <c r="Q263"/>
    </row>
    <row r="264" spans="3:17" x14ac:dyDescent="0.25">
      <c r="C264" s="102"/>
      <c r="K264"/>
      <c r="L264"/>
      <c r="M264"/>
      <c r="N264"/>
      <c r="O264"/>
      <c r="P264"/>
      <c r="Q264"/>
    </row>
    <row r="265" spans="3:17" x14ac:dyDescent="0.25">
      <c r="C265" s="102"/>
      <c r="D265" s="82" t="s">
        <v>144</v>
      </c>
      <c r="G265" s="136">
        <f>J265/I265</f>
        <v>74262.772277227719</v>
      </c>
      <c r="I265" s="108">
        <v>0.1515</v>
      </c>
      <c r="J265" s="121">
        <v>11250.81</v>
      </c>
      <c r="K265"/>
      <c r="L265"/>
      <c r="M265"/>
      <c r="N265"/>
      <c r="O265"/>
      <c r="P265"/>
      <c r="Q265"/>
    </row>
    <row r="266" spans="3:17" x14ac:dyDescent="0.25">
      <c r="C266" s="102"/>
      <c r="K266"/>
      <c r="L266"/>
      <c r="M266"/>
      <c r="N266"/>
      <c r="O266"/>
      <c r="P266"/>
      <c r="Q266"/>
    </row>
    <row r="267" spans="3:17" ht="16.5" thickBot="1" x14ac:dyDescent="0.3">
      <c r="C267" s="110" t="s">
        <v>145</v>
      </c>
      <c r="J267" s="146">
        <f>J263+J265</f>
        <v>1365691.98709</v>
      </c>
      <c r="K267"/>
      <c r="L267"/>
      <c r="M267"/>
      <c r="N267"/>
      <c r="O267"/>
      <c r="P267"/>
      <c r="Q267"/>
    </row>
    <row r="268" spans="3:17" ht="16.5" thickTop="1" x14ac:dyDescent="0.25">
      <c r="C268" s="102"/>
      <c r="K268"/>
      <c r="L268"/>
      <c r="M268"/>
      <c r="N268"/>
      <c r="O268"/>
      <c r="P268"/>
      <c r="Q268"/>
    </row>
    <row r="269" spans="3:17" x14ac:dyDescent="0.25">
      <c r="C269" s="102"/>
      <c r="D269" s="116"/>
      <c r="K269"/>
      <c r="L269"/>
      <c r="M269"/>
      <c r="N269"/>
      <c r="O269"/>
      <c r="P269"/>
      <c r="Q269"/>
    </row>
    <row r="270" spans="3:17" x14ac:dyDescent="0.25">
      <c r="C270" s="102"/>
      <c r="K270"/>
      <c r="L270"/>
      <c r="M270"/>
      <c r="N270"/>
      <c r="O270"/>
      <c r="P270"/>
      <c r="Q270"/>
    </row>
    <row r="271" spans="3:17" x14ac:dyDescent="0.25">
      <c r="K271"/>
      <c r="L271"/>
      <c r="M271"/>
      <c r="N271"/>
      <c r="O271"/>
      <c r="P271"/>
      <c r="Q271"/>
    </row>
    <row r="272" spans="3:17" ht="15" x14ac:dyDescent="0.25">
      <c r="C272" s="56" t="s">
        <v>19</v>
      </c>
      <c r="D272" s="81"/>
      <c r="E272" s="81"/>
      <c r="F272" s="81"/>
      <c r="G272" s="81"/>
      <c r="H272" s="81"/>
      <c r="I272" s="81"/>
      <c r="J272" s="58" t="s">
        <v>43</v>
      </c>
      <c r="K272"/>
      <c r="L272"/>
      <c r="M272"/>
      <c r="N272"/>
      <c r="O272"/>
      <c r="P272"/>
      <c r="Q272"/>
    </row>
    <row r="273" spans="3:17" ht="15" x14ac:dyDescent="0.25">
      <c r="C273" s="62" t="s">
        <v>21</v>
      </c>
      <c r="D273" s="81"/>
      <c r="E273" s="81"/>
      <c r="F273" s="81"/>
      <c r="G273" s="81"/>
      <c r="H273" s="81"/>
      <c r="I273" s="81"/>
      <c r="J273" s="58" t="s">
        <v>146</v>
      </c>
      <c r="K273"/>
      <c r="L273"/>
      <c r="M273"/>
      <c r="N273"/>
      <c r="O273"/>
      <c r="P273"/>
      <c r="Q273"/>
    </row>
    <row r="274" spans="3:17" ht="15" x14ac:dyDescent="0.25">
      <c r="C274" s="62" t="s">
        <v>23</v>
      </c>
      <c r="D274" s="81"/>
      <c r="E274" s="81"/>
      <c r="F274" s="81"/>
      <c r="G274" s="81"/>
      <c r="H274" s="81"/>
      <c r="I274" s="81"/>
      <c r="J274" s="63" t="s">
        <v>45</v>
      </c>
      <c r="K274"/>
      <c r="L274"/>
      <c r="M274"/>
      <c r="N274"/>
      <c r="O274"/>
      <c r="P274"/>
      <c r="Q274"/>
    </row>
    <row r="275" spans="3:17" ht="15" x14ac:dyDescent="0.25">
      <c r="C275" s="64" t="s">
        <v>46</v>
      </c>
      <c r="D275" s="83"/>
      <c r="E275" s="84"/>
      <c r="F275" s="85"/>
      <c r="G275" s="83"/>
      <c r="H275" s="83"/>
      <c r="I275" s="86"/>
      <c r="J275" s="86"/>
      <c r="K275"/>
      <c r="L275"/>
      <c r="M275"/>
      <c r="N275"/>
      <c r="O275"/>
      <c r="P275"/>
      <c r="Q275"/>
    </row>
    <row r="276" spans="3:17" x14ac:dyDescent="0.25">
      <c r="K276"/>
      <c r="L276"/>
      <c r="M276"/>
      <c r="N276"/>
      <c r="O276"/>
      <c r="P276"/>
      <c r="Q276"/>
    </row>
    <row r="277" spans="3:17" x14ac:dyDescent="0.25">
      <c r="J277" s="87" t="s">
        <v>68</v>
      </c>
      <c r="K277"/>
      <c r="L277"/>
      <c r="M277"/>
      <c r="N277"/>
      <c r="O277"/>
      <c r="P277"/>
      <c r="Q277"/>
    </row>
    <row r="278" spans="3:17" x14ac:dyDescent="0.25">
      <c r="J278" s="87" t="s">
        <v>53</v>
      </c>
      <c r="K278"/>
      <c r="L278"/>
      <c r="M278"/>
      <c r="N278"/>
      <c r="O278"/>
      <c r="P278"/>
      <c r="Q278"/>
    </row>
    <row r="279" spans="3:17" x14ac:dyDescent="0.25">
      <c r="F279" s="88"/>
      <c r="G279" s="89"/>
      <c r="H279" s="89"/>
      <c r="I279" s="87" t="s">
        <v>69</v>
      </c>
      <c r="J279" s="90" t="s">
        <v>70</v>
      </c>
      <c r="K279"/>
      <c r="L279"/>
      <c r="M279"/>
      <c r="N279"/>
      <c r="O279"/>
      <c r="P279"/>
      <c r="Q279"/>
    </row>
    <row r="280" spans="3:17" ht="16.5" thickBot="1" x14ac:dyDescent="0.3">
      <c r="C280" s="91" t="s">
        <v>25</v>
      </c>
      <c r="D280" s="91"/>
      <c r="E280" s="91"/>
      <c r="F280" s="92" t="s">
        <v>71</v>
      </c>
      <c r="G280" s="93" t="s">
        <v>72</v>
      </c>
      <c r="H280" s="93"/>
      <c r="I280" s="94" t="s">
        <v>73</v>
      </c>
      <c r="J280" s="94" t="s">
        <v>73</v>
      </c>
      <c r="K280"/>
      <c r="L280"/>
      <c r="M280"/>
      <c r="N280"/>
      <c r="O280"/>
      <c r="P280"/>
      <c r="Q280"/>
    </row>
    <row r="281" spans="3:17" x14ac:dyDescent="0.25">
      <c r="K281"/>
      <c r="L281"/>
      <c r="M281"/>
      <c r="N281"/>
      <c r="O281"/>
      <c r="P281"/>
      <c r="Q281"/>
    </row>
    <row r="282" spans="3:17" ht="18.75" x14ac:dyDescent="0.3">
      <c r="C282" s="97" t="s">
        <v>147</v>
      </c>
      <c r="K282"/>
      <c r="L282"/>
      <c r="M282"/>
      <c r="N282"/>
      <c r="O282"/>
      <c r="P282"/>
      <c r="Q282"/>
    </row>
    <row r="283" spans="3:17" x14ac:dyDescent="0.25">
      <c r="D283" s="100"/>
      <c r="E283" s="100"/>
      <c r="F283" s="100"/>
      <c r="G283" s="100"/>
      <c r="K283"/>
      <c r="L283"/>
      <c r="M283"/>
      <c r="N283"/>
      <c r="O283"/>
      <c r="P283"/>
      <c r="Q283"/>
    </row>
    <row r="284" spans="3:17" x14ac:dyDescent="0.25">
      <c r="C284" s="95" t="s">
        <v>34</v>
      </c>
      <c r="D284" s="149"/>
      <c r="K284"/>
      <c r="L284"/>
      <c r="M284"/>
      <c r="N284"/>
      <c r="O284"/>
      <c r="P284"/>
      <c r="Q284"/>
    </row>
    <row r="285" spans="3:17" x14ac:dyDescent="0.25">
      <c r="C285" s="98"/>
      <c r="D285" s="82" t="s">
        <v>148</v>
      </c>
      <c r="F285" s="82">
        <v>12</v>
      </c>
      <c r="I285" s="105">
        <v>275</v>
      </c>
      <c r="J285" s="121">
        <f>+F285*I285</f>
        <v>3300</v>
      </c>
      <c r="K285"/>
      <c r="L285"/>
      <c r="M285"/>
      <c r="N285"/>
      <c r="O285"/>
      <c r="P285"/>
      <c r="Q285"/>
    </row>
    <row r="286" spans="3:17" x14ac:dyDescent="0.25">
      <c r="J286" s="121"/>
      <c r="K286"/>
      <c r="L286"/>
      <c r="M286"/>
      <c r="N286"/>
      <c r="O286"/>
      <c r="P286"/>
      <c r="Q286"/>
    </row>
    <row r="287" spans="3:17" x14ac:dyDescent="0.25">
      <c r="D287" s="82" t="s">
        <v>101</v>
      </c>
      <c r="F287" s="82">
        <f>F285</f>
        <v>12</v>
      </c>
      <c r="G287" s="136"/>
      <c r="I287" s="105">
        <v>275</v>
      </c>
      <c r="J287" s="121">
        <f>+F287*I287</f>
        <v>3300</v>
      </c>
      <c r="K287"/>
      <c r="L287"/>
      <c r="M287"/>
      <c r="N287"/>
      <c r="O287"/>
      <c r="P287"/>
      <c r="Q287"/>
    </row>
    <row r="288" spans="3:17" x14ac:dyDescent="0.25">
      <c r="G288" s="136"/>
      <c r="J288" s="121"/>
      <c r="K288"/>
      <c r="L288"/>
      <c r="M288"/>
      <c r="N288"/>
      <c r="O288"/>
      <c r="P288"/>
      <c r="Q288"/>
    </row>
    <row r="289" spans="1:17" x14ac:dyDescent="0.25">
      <c r="D289" s="82" t="s">
        <v>149</v>
      </c>
      <c r="G289" s="136">
        <v>533512.78738630551</v>
      </c>
      <c r="H289" s="82" t="s">
        <v>136</v>
      </c>
      <c r="I289" s="108">
        <v>0.10489999999999999</v>
      </c>
      <c r="J289" s="121">
        <f>ROUND(+G289*I289,2)</f>
        <v>55965.49</v>
      </c>
      <c r="K289"/>
      <c r="L289"/>
      <c r="M289"/>
      <c r="N289"/>
      <c r="O289"/>
      <c r="P289"/>
      <c r="Q289"/>
    </row>
    <row r="290" spans="1:17" x14ac:dyDescent="0.25">
      <c r="D290" s="82" t="s">
        <v>137</v>
      </c>
      <c r="G290" s="136">
        <v>28350</v>
      </c>
      <c r="H290" s="82" t="s">
        <v>138</v>
      </c>
      <c r="I290" s="105">
        <v>2.75</v>
      </c>
      <c r="J290" s="121">
        <f>+G290*I290</f>
        <v>77962.5</v>
      </c>
      <c r="K290"/>
      <c r="L290"/>
      <c r="M290"/>
      <c r="N290"/>
      <c r="O290"/>
      <c r="P290"/>
      <c r="Q290"/>
    </row>
    <row r="291" spans="1:17" x14ac:dyDescent="0.25">
      <c r="G291" s="136"/>
      <c r="J291" s="121"/>
      <c r="K291"/>
      <c r="L291"/>
      <c r="M291"/>
      <c r="N291"/>
      <c r="O291"/>
      <c r="P291"/>
      <c r="Q291"/>
    </row>
    <row r="292" spans="1:17" x14ac:dyDescent="0.25">
      <c r="D292" s="102" t="s">
        <v>125</v>
      </c>
      <c r="G292" s="136"/>
      <c r="J292" s="121"/>
      <c r="K292"/>
      <c r="L292"/>
      <c r="M292"/>
      <c r="N292"/>
      <c r="O292"/>
      <c r="P292"/>
      <c r="Q292"/>
    </row>
    <row r="293" spans="1:17" x14ac:dyDescent="0.25">
      <c r="D293" s="134" t="s">
        <v>126</v>
      </c>
      <c r="G293" s="136">
        <f>J293/I293</f>
        <v>61431.805782869618</v>
      </c>
      <c r="I293" s="108">
        <v>0.18329999999999999</v>
      </c>
      <c r="J293" s="140">
        <v>11260.45</v>
      </c>
      <c r="K293"/>
      <c r="L293"/>
      <c r="M293"/>
      <c r="N293"/>
      <c r="O293"/>
      <c r="P293"/>
      <c r="Q293"/>
    </row>
    <row r="294" spans="1:17" x14ac:dyDescent="0.25">
      <c r="D294" s="134"/>
      <c r="G294" s="136"/>
      <c r="I294" s="108"/>
      <c r="J294" s="140"/>
      <c r="K294"/>
      <c r="L294"/>
      <c r="M294"/>
      <c r="N294"/>
      <c r="O294"/>
      <c r="P294"/>
      <c r="Q294"/>
    </row>
    <row r="295" spans="1:17" x14ac:dyDescent="0.25">
      <c r="D295" s="134" t="s">
        <v>84</v>
      </c>
      <c r="G295" s="136"/>
      <c r="I295" s="108"/>
      <c r="J295" s="140">
        <v>9324.4</v>
      </c>
      <c r="K295"/>
      <c r="L295"/>
      <c r="M295"/>
      <c r="N295"/>
      <c r="O295"/>
      <c r="P295"/>
      <c r="Q295"/>
    </row>
    <row r="296" spans="1:17" x14ac:dyDescent="0.25">
      <c r="D296" s="134" t="s">
        <v>85</v>
      </c>
      <c r="G296" s="136"/>
      <c r="I296" s="108"/>
      <c r="J296" s="140">
        <v>30078.638319096808</v>
      </c>
      <c r="K296"/>
      <c r="L296"/>
      <c r="M296"/>
      <c r="N296"/>
      <c r="O296"/>
      <c r="P296"/>
      <c r="Q296"/>
    </row>
    <row r="297" spans="1:17" x14ac:dyDescent="0.25">
      <c r="G297" s="136"/>
      <c r="I297" s="108"/>
      <c r="K297"/>
      <c r="L297"/>
      <c r="M297"/>
      <c r="N297"/>
      <c r="O297"/>
      <c r="P297"/>
      <c r="Q297"/>
    </row>
    <row r="298" spans="1:17" ht="16.5" thickBot="1" x14ac:dyDescent="0.3">
      <c r="D298" s="98" t="s">
        <v>150</v>
      </c>
      <c r="G298" s="136"/>
      <c r="I298" s="108"/>
      <c r="J298" s="146">
        <f>SUM(J285:J296)</f>
        <v>191191.47831909682</v>
      </c>
      <c r="K298"/>
      <c r="L298"/>
      <c r="M298"/>
      <c r="N298"/>
      <c r="O298"/>
      <c r="P298"/>
      <c r="Q298"/>
    </row>
    <row r="299" spans="1:17" ht="16.5" thickTop="1" x14ac:dyDescent="0.25">
      <c r="G299" s="136"/>
      <c r="I299" s="108"/>
      <c r="J299" s="108"/>
      <c r="K299"/>
      <c r="L299"/>
      <c r="M299"/>
      <c r="N299"/>
      <c r="O299"/>
      <c r="P299"/>
      <c r="Q299"/>
    </row>
    <row r="300" spans="1:17" x14ac:dyDescent="0.25">
      <c r="D300" s="116"/>
      <c r="G300" s="136"/>
      <c r="I300" s="108"/>
      <c r="J300" s="150"/>
      <c r="K300"/>
      <c r="L300"/>
      <c r="M300"/>
      <c r="N300"/>
      <c r="O300"/>
      <c r="P300"/>
      <c r="Q300"/>
    </row>
    <row r="301" spans="1:17" x14ac:dyDescent="0.25">
      <c r="G301" s="136"/>
      <c r="I301" s="108"/>
      <c r="J301" s="150"/>
      <c r="K301"/>
      <c r="L301"/>
      <c r="M301"/>
      <c r="N301"/>
      <c r="O301"/>
      <c r="P301"/>
      <c r="Q301"/>
    </row>
    <row r="302" spans="1:17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7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7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7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</sheetData>
  <pageMargins left="1.2" right="0.7" top="2" bottom="0.75" header="1" footer="0.5"/>
  <pageSetup scale="49" orientation="portrait" r:id="rId1"/>
  <headerFooter>
    <oddHeader xml:space="preserve">&amp;C&amp;"-,Bold"Louisville Gas and Electric Company
Case No. 2014-00372
Calculation of Base Period Gas Revenues
Base Period Sales for teh Twelve Months Ended February 28, 2015
</oddHeader>
  </headerFooter>
  <rowBreaks count="6" manualBreakCount="6">
    <brk id="39" min="2" max="12" man="1"/>
    <brk id="89" min="2" max="12" man="1"/>
    <brk id="139" min="2" max="12" man="1"/>
    <brk id="174" min="2" max="12" man="1"/>
    <brk id="223" min="2" max="12" man="1"/>
    <brk id="271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Sch M-1.1-G</vt:lpstr>
      <vt:lpstr>Sch M-1.2-G</vt:lpstr>
      <vt:lpstr>Sch M-1.3 Pg.1</vt:lpstr>
      <vt:lpstr>Sch M-1.3 Pg. 2-8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2015-01-15T00:35:36Z</dcterms:created>
  <dcterms:modified xsi:type="dcterms:W3CDTF">2015-01-15T00:35:43Z</dcterms:modified>
</cp:coreProperties>
</file>