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1310" tabRatio="804"/>
  </bookViews>
  <sheets>
    <sheet name="Summary" sheetId="13" r:id="rId1"/>
    <sheet name="ECR" sheetId="14" r:id="rId2"/>
    <sheet name="LG&amp;E Analysis" sheetId="12" r:id="rId3"/>
    <sheet name="CWIP and RWIP" sheetId="8" r:id="rId4"/>
    <sheet name="Fuel Inventory and M&amp;S" sheetId="7" r:id="rId5"/>
    <sheet name="Prop Classification" sheetId="9" r:id="rId6"/>
    <sheet name="Vlookup Prop Class" sheetId="10" r:id="rId7"/>
  </sheets>
  <definedNames>
    <definedName name="_xlnm.Print_Area" localSheetId="1">ECR!$A$1:$F$8</definedName>
    <definedName name="_xlnm.Print_Area" localSheetId="2">'LG&amp;E Analysis'!$A$330:$D$423</definedName>
    <definedName name="_xlnm.Print_Area" localSheetId="0">Summary!$A$1:$H$22</definedName>
  </definedNames>
  <calcPr calcId="145621"/>
</workbook>
</file>

<file path=xl/calcChain.xml><?xml version="1.0" encoding="utf-8"?>
<calcChain xmlns="http://schemas.openxmlformats.org/spreadsheetml/2006/main">
  <c r="C6" i="14" l="1"/>
  <c r="E6" i="14" s="1"/>
  <c r="B409" i="12"/>
  <c r="E301" i="12" l="1"/>
  <c r="E302" i="12"/>
  <c r="E303" i="12"/>
  <c r="C15" i="13"/>
  <c r="B394" i="12"/>
  <c r="B396" i="12" s="1"/>
  <c r="D435" i="12"/>
  <c r="D436" i="12"/>
  <c r="D437" i="12"/>
  <c r="D434" i="12"/>
  <c r="D429" i="12"/>
  <c r="D430" i="12"/>
  <c r="D431" i="12"/>
  <c r="D428" i="12"/>
  <c r="C327" i="12"/>
  <c r="C355" i="12"/>
  <c r="D355" i="12"/>
  <c r="B355" i="12"/>
  <c r="C354" i="12"/>
  <c r="D354" i="12"/>
  <c r="B354" i="12"/>
  <c r="C353" i="12"/>
  <c r="C403" i="12" s="1"/>
  <c r="D353" i="12"/>
  <c r="D403" i="12" s="1"/>
  <c r="B353" i="12"/>
  <c r="B403" i="12" s="1"/>
  <c r="C351" i="12"/>
  <c r="D351" i="12"/>
  <c r="B351" i="12"/>
  <c r="B402" i="12" s="1"/>
  <c r="D327" i="12"/>
  <c r="B327" i="12"/>
  <c r="C325" i="12"/>
  <c r="D325" i="12"/>
  <c r="B325" i="12"/>
  <c r="B410" i="12"/>
  <c r="D410" i="12"/>
  <c r="C345" i="12"/>
  <c r="C347" i="12"/>
  <c r="D347" i="12"/>
  <c r="B347" i="12"/>
  <c r="D449" i="12"/>
  <c r="D376" i="12" s="1"/>
  <c r="C449" i="12"/>
  <c r="C376" i="12" s="1"/>
  <c r="B449" i="12"/>
  <c r="B376" i="12" s="1"/>
  <c r="C443" i="12"/>
  <c r="C442" i="12"/>
  <c r="C441" i="12"/>
  <c r="C440" i="12"/>
  <c r="C438" i="12"/>
  <c r="C343" i="12" s="1"/>
  <c r="C432" i="12"/>
  <c r="B438" i="12"/>
  <c r="B343" i="12" s="1"/>
  <c r="B432" i="12"/>
  <c r="B441" i="12"/>
  <c r="B442" i="12"/>
  <c r="B443" i="12"/>
  <c r="B440" i="12"/>
  <c r="C368" i="12"/>
  <c r="D368" i="12"/>
  <c r="D369" i="12" s="1"/>
  <c r="D370" i="12" s="1"/>
  <c r="B368" i="12"/>
  <c r="B369" i="12" s="1"/>
  <c r="C364" i="12"/>
  <c r="D364" i="12"/>
  <c r="D365" i="12" s="1"/>
  <c r="B364" i="12"/>
  <c r="B365" i="12" s="1"/>
  <c r="C352" i="12"/>
  <c r="D352" i="12" s="1"/>
  <c r="B350" i="12"/>
  <c r="C350" i="12" s="1"/>
  <c r="D350" i="12" s="1"/>
  <c r="D345" i="12"/>
  <c r="B345" i="12"/>
  <c r="C346" i="12"/>
  <c r="D346" i="12"/>
  <c r="C344" i="12"/>
  <c r="D344" i="12"/>
  <c r="B346" i="12"/>
  <c r="B344" i="12"/>
  <c r="E321" i="12"/>
  <c r="E318" i="12"/>
  <c r="E311" i="12"/>
  <c r="E296" i="12"/>
  <c r="E295" i="12"/>
  <c r="E282" i="12"/>
  <c r="E279" i="12"/>
  <c r="E277" i="12"/>
  <c r="E273" i="12"/>
  <c r="E271" i="12"/>
  <c r="E267" i="12"/>
  <c r="E266" i="12"/>
  <c r="E265" i="12"/>
  <c r="E263" i="12"/>
  <c r="E260" i="12"/>
  <c r="E257" i="12"/>
  <c r="E255" i="12"/>
  <c r="E254" i="12"/>
  <c r="E253" i="12"/>
  <c r="E247" i="12"/>
  <c r="E237" i="12"/>
  <c r="E231" i="12"/>
  <c r="E227" i="12"/>
  <c r="E224" i="12"/>
  <c r="E222" i="12"/>
  <c r="E220" i="12"/>
  <c r="E216" i="12"/>
  <c r="E213" i="12"/>
  <c r="E212" i="12"/>
  <c r="E204" i="12"/>
  <c r="E196" i="12"/>
  <c r="E166" i="12"/>
  <c r="E165" i="12"/>
  <c r="E161" i="12"/>
  <c r="E158" i="12"/>
  <c r="E151" i="12"/>
  <c r="E144" i="12"/>
  <c r="E143" i="12"/>
  <c r="E142" i="12"/>
  <c r="E137" i="12"/>
  <c r="E136" i="12"/>
  <c r="E123" i="12"/>
  <c r="E120" i="12"/>
  <c r="E118" i="12"/>
  <c r="E114" i="12"/>
  <c r="E112" i="12"/>
  <c r="E108" i="12"/>
  <c r="E107" i="12"/>
  <c r="E106" i="12"/>
  <c r="E104" i="12"/>
  <c r="E101" i="12"/>
  <c r="E98" i="12"/>
  <c r="E96" i="12"/>
  <c r="E95" i="12"/>
  <c r="E94" i="12"/>
  <c r="E88" i="12"/>
  <c r="E78" i="12"/>
  <c r="E72" i="12"/>
  <c r="E68" i="12"/>
  <c r="E65" i="12"/>
  <c r="E63" i="12"/>
  <c r="E61" i="12"/>
  <c r="E57" i="12"/>
  <c r="E54" i="12"/>
  <c r="E53" i="12"/>
  <c r="E45" i="12"/>
  <c r="E37" i="12"/>
  <c r="E7" i="12"/>
  <c r="E6" i="12"/>
  <c r="C160" i="9"/>
  <c r="E320" i="12" s="1"/>
  <c r="C159" i="9"/>
  <c r="E319" i="12" s="1"/>
  <c r="C157" i="9"/>
  <c r="E317" i="12" s="1"/>
  <c r="C156" i="9"/>
  <c r="E316" i="12" s="1"/>
  <c r="C155" i="9"/>
  <c r="E315" i="12" s="1"/>
  <c r="C154" i="9"/>
  <c r="C153" i="9"/>
  <c r="E153" i="12" s="1"/>
  <c r="C152" i="9"/>
  <c r="E312" i="12" s="1"/>
  <c r="C150" i="9"/>
  <c r="E310" i="12" s="1"/>
  <c r="C149" i="9"/>
  <c r="C148" i="9"/>
  <c r="E148" i="12" s="1"/>
  <c r="C147" i="9"/>
  <c r="E306" i="12" s="1"/>
  <c r="C146" i="9"/>
  <c r="E305" i="12" s="1"/>
  <c r="C145" i="9"/>
  <c r="E304" i="12" s="1"/>
  <c r="C141" i="9"/>
  <c r="C140" i="9"/>
  <c r="E299" i="12" s="1"/>
  <c r="C139" i="9"/>
  <c r="E139" i="12" s="1"/>
  <c r="C138" i="9"/>
  <c r="C135" i="9"/>
  <c r="E135" i="12" s="1"/>
  <c r="C134" i="9"/>
  <c r="E134" i="12" s="1"/>
  <c r="C133" i="9"/>
  <c r="C132" i="9"/>
  <c r="E291" i="12" s="1"/>
  <c r="C131" i="9"/>
  <c r="C130" i="9"/>
  <c r="C129" i="9"/>
  <c r="C128" i="9"/>
  <c r="E287" i="12" s="1"/>
  <c r="C127" i="9"/>
  <c r="C126" i="9"/>
  <c r="E285" i="12" s="1"/>
  <c r="C125" i="9"/>
  <c r="C124" i="9"/>
  <c r="E283" i="12" s="1"/>
  <c r="C122" i="9"/>
  <c r="E281" i="12" s="1"/>
  <c r="C121" i="9"/>
  <c r="C119" i="9"/>
  <c r="E278" i="12" s="1"/>
  <c r="C117" i="9"/>
  <c r="E117" i="12" s="1"/>
  <c r="C116" i="9"/>
  <c r="E275" i="12" s="1"/>
  <c r="C115" i="9"/>
  <c r="C113" i="9"/>
  <c r="E113" i="12" s="1"/>
  <c r="C111" i="9"/>
  <c r="E111" i="12" s="1"/>
  <c r="C110" i="9"/>
  <c r="C109" i="9"/>
  <c r="E268" i="12" s="1"/>
  <c r="C105" i="9"/>
  <c r="E105" i="12" s="1"/>
  <c r="C103" i="9"/>
  <c r="C102" i="9"/>
  <c r="C100" i="9"/>
  <c r="E259" i="12" s="1"/>
  <c r="C99" i="9"/>
  <c r="E99" i="12" s="1"/>
  <c r="C97" i="9"/>
  <c r="C93" i="9"/>
  <c r="E93" i="12" s="1"/>
  <c r="C92" i="9"/>
  <c r="E92" i="12" s="1"/>
  <c r="C91" i="9"/>
  <c r="C90" i="9"/>
  <c r="E249" i="12" s="1"/>
  <c r="C89" i="9"/>
  <c r="C87" i="9"/>
  <c r="C86" i="9"/>
  <c r="E245" i="12" s="1"/>
  <c r="C85" i="9"/>
  <c r="C84" i="9"/>
  <c r="E243" i="12" s="1"/>
  <c r="C83" i="9"/>
  <c r="C82" i="9"/>
  <c r="C81" i="9"/>
  <c r="E240" i="12" s="1"/>
  <c r="C80" i="9"/>
  <c r="E239" i="12" s="1"/>
  <c r="C79" i="9"/>
  <c r="C77" i="9"/>
  <c r="C76" i="9"/>
  <c r="E235" i="12" s="1"/>
  <c r="C75" i="9"/>
  <c r="C74" i="9"/>
  <c r="E74" i="12" s="1"/>
  <c r="C73" i="9"/>
  <c r="E232" i="12" s="1"/>
  <c r="C71" i="9"/>
  <c r="E71" i="12" s="1"/>
  <c r="C70" i="9"/>
  <c r="E70" i="12" s="1"/>
  <c r="C69" i="9"/>
  <c r="C67" i="9"/>
  <c r="C66" i="9"/>
  <c r="E66" i="12" s="1"/>
  <c r="C64" i="9"/>
  <c r="E64" i="12" s="1"/>
  <c r="C62" i="9"/>
  <c r="C60" i="9"/>
  <c r="E219" i="12" s="1"/>
  <c r="C59" i="9"/>
  <c r="E59" i="12" s="1"/>
  <c r="C58" i="9"/>
  <c r="E217" i="12" s="1"/>
  <c r="C56" i="9"/>
  <c r="E56" i="12" s="1"/>
  <c r="C55" i="9"/>
  <c r="E214" i="12" s="1"/>
  <c r="C52" i="9"/>
  <c r="E211" i="12" s="1"/>
  <c r="C51" i="9"/>
  <c r="C50" i="9"/>
  <c r="E50" i="12" s="1"/>
  <c r="C49" i="9"/>
  <c r="E49" i="12" s="1"/>
  <c r="C48" i="9"/>
  <c r="E48" i="12" s="1"/>
  <c r="C47" i="9"/>
  <c r="C46" i="9"/>
  <c r="E205" i="12" s="1"/>
  <c r="C44" i="9"/>
  <c r="E203" i="12" s="1"/>
  <c r="C43" i="9"/>
  <c r="E202" i="12" s="1"/>
  <c r="C42" i="9"/>
  <c r="C41" i="9"/>
  <c r="C40" i="9"/>
  <c r="E40" i="12" s="1"/>
  <c r="C39" i="9"/>
  <c r="E198" i="12" s="1"/>
  <c r="C38" i="9"/>
  <c r="E197" i="12" s="1"/>
  <c r="C36" i="9"/>
  <c r="E195" i="12" s="1"/>
  <c r="C35" i="9"/>
  <c r="E194" i="12" s="1"/>
  <c r="C34" i="9"/>
  <c r="E193" i="12" s="1"/>
  <c r="C33" i="9"/>
  <c r="E33" i="12" s="1"/>
  <c r="C32" i="9"/>
  <c r="E32" i="12" s="1"/>
  <c r="C31" i="9"/>
  <c r="C30" i="9"/>
  <c r="E189" i="12" s="1"/>
  <c r="C29" i="9"/>
  <c r="E29" i="12" s="1"/>
  <c r="C28" i="9"/>
  <c r="C27" i="9"/>
  <c r="C26" i="9"/>
  <c r="C25" i="9"/>
  <c r="E184" i="12" s="1"/>
  <c r="C24" i="9"/>
  <c r="E183" i="12" s="1"/>
  <c r="C23" i="9"/>
  <c r="C22" i="9"/>
  <c r="C21" i="9"/>
  <c r="E21" i="12" s="1"/>
  <c r="C20" i="9"/>
  <c r="E20" i="12" s="1"/>
  <c r="C19" i="9"/>
  <c r="E178" i="12" s="1"/>
  <c r="C18" i="9"/>
  <c r="E177" i="12" s="1"/>
  <c r="C17" i="9"/>
  <c r="C16" i="9"/>
  <c r="E175" i="12" s="1"/>
  <c r="C15" i="9"/>
  <c r="E15" i="12" s="1"/>
  <c r="C14" i="9"/>
  <c r="E14" i="12" s="1"/>
  <c r="C13" i="9"/>
  <c r="E172" i="12" s="1"/>
  <c r="C12" i="9"/>
  <c r="E12" i="12" s="1"/>
  <c r="C11" i="9"/>
  <c r="C10" i="9"/>
  <c r="E169" i="12" s="1"/>
  <c r="C9" i="9"/>
  <c r="E168" i="12" s="1"/>
  <c r="C8" i="9"/>
  <c r="E8" i="12" s="1"/>
  <c r="D411" i="12"/>
  <c r="B411" i="12"/>
  <c r="D409" i="12"/>
  <c r="D408" i="12"/>
  <c r="B408" i="12"/>
  <c r="D407" i="12"/>
  <c r="B407" i="12"/>
  <c r="E384" i="12"/>
  <c r="C349" i="12"/>
  <c r="D349" i="12" s="1"/>
  <c r="C322" i="12"/>
  <c r="D322" i="12"/>
  <c r="D336" i="12" s="1"/>
  <c r="B322" i="12"/>
  <c r="B336" i="12" s="1"/>
  <c r="C162" i="12"/>
  <c r="C335" i="12" s="1"/>
  <c r="D162" i="12"/>
  <c r="D335" i="12" s="1"/>
  <c r="B162" i="12"/>
  <c r="B335" i="12" s="1"/>
  <c r="E109" i="12"/>
  <c r="E264" i="12"/>
  <c r="E7" i="14"/>
  <c r="D15" i="13" s="1"/>
  <c r="E313" i="12"/>
  <c r="E156" i="12"/>
  <c r="E24" i="12" l="1"/>
  <c r="E294" i="12"/>
  <c r="F15" i="13"/>
  <c r="E147" i="12"/>
  <c r="E155" i="12"/>
  <c r="E209" i="12"/>
  <c r="E160" i="12"/>
  <c r="E272" i="12"/>
  <c r="E252" i="12"/>
  <c r="E86" i="12"/>
  <c r="E36" i="12"/>
  <c r="E218" i="12"/>
  <c r="E159" i="12"/>
  <c r="E52" i="12"/>
  <c r="E229" i="12"/>
  <c r="E126" i="12"/>
  <c r="D440" i="12"/>
  <c r="B338" i="12"/>
  <c r="C402" i="12"/>
  <c r="D338" i="12"/>
  <c r="H15" i="13"/>
  <c r="E19" i="12"/>
  <c r="E132" i="12"/>
  <c r="E124" i="12"/>
  <c r="E199" i="12"/>
  <c r="E128" i="12"/>
  <c r="E35" i="12"/>
  <c r="E276" i="12"/>
  <c r="E308" i="12"/>
  <c r="E167" i="12"/>
  <c r="C418" i="12"/>
  <c r="E179" i="12"/>
  <c r="E60" i="12"/>
  <c r="E46" i="12"/>
  <c r="E188" i="12"/>
  <c r="E122" i="12"/>
  <c r="E55" i="12"/>
  <c r="E25" i="12"/>
  <c r="E171" i="12"/>
  <c r="E233" i="12"/>
  <c r="E90" i="12"/>
  <c r="E18" i="12"/>
  <c r="E116" i="12"/>
  <c r="D402" i="12"/>
  <c r="D432" i="12"/>
  <c r="B370" i="12"/>
  <c r="C377" i="12"/>
  <c r="D337" i="12"/>
  <c r="E80" i="12"/>
  <c r="E39" i="12"/>
  <c r="E10" i="12"/>
  <c r="E84" i="12"/>
  <c r="E100" i="12"/>
  <c r="E174" i="12"/>
  <c r="E192" i="12"/>
  <c r="E76" i="12"/>
  <c r="E225" i="12"/>
  <c r="E58" i="12"/>
  <c r="E23" i="12"/>
  <c r="E182" i="12"/>
  <c r="E284" i="12"/>
  <c r="E125" i="12"/>
  <c r="E129" i="12"/>
  <c r="E288" i="12"/>
  <c r="E149" i="12"/>
  <c r="E309" i="12"/>
  <c r="E13" i="12"/>
  <c r="E248" i="12"/>
  <c r="E89" i="12"/>
  <c r="E261" i="12"/>
  <c r="E102" i="12"/>
  <c r="E280" i="12"/>
  <c r="E121" i="12"/>
  <c r="E9" i="12"/>
  <c r="E226" i="12"/>
  <c r="E67" i="12"/>
  <c r="E241" i="12"/>
  <c r="E82" i="12"/>
  <c r="E26" i="12"/>
  <c r="E185" i="12"/>
  <c r="E206" i="12"/>
  <c r="E47" i="12"/>
  <c r="E62" i="12"/>
  <c r="E221" i="12"/>
  <c r="E207" i="12"/>
  <c r="E293" i="12"/>
  <c r="E173" i="12"/>
  <c r="E191" i="12"/>
  <c r="E152" i="12"/>
  <c r="E140" i="12"/>
  <c r="E180" i="12"/>
  <c r="E258" i="12"/>
  <c r="E208" i="12"/>
  <c r="E44" i="12"/>
  <c r="E43" i="12"/>
  <c r="B373" i="12"/>
  <c r="B337" i="12"/>
  <c r="C338" i="12"/>
  <c r="B366" i="12"/>
  <c r="C365" i="12"/>
  <c r="C366" i="12" s="1"/>
  <c r="C369" i="12"/>
  <c r="C370" i="12" s="1"/>
  <c r="C444" i="12"/>
  <c r="D442" i="12"/>
  <c r="E200" i="12"/>
  <c r="E41" i="12"/>
  <c r="E210" i="12"/>
  <c r="E51" i="12"/>
  <c r="E110" i="12"/>
  <c r="E269" i="12"/>
  <c r="E292" i="12"/>
  <c r="E133" i="12"/>
  <c r="E154" i="12"/>
  <c r="E314" i="12"/>
  <c r="E190" i="12"/>
  <c r="E31" i="12"/>
  <c r="E238" i="12"/>
  <c r="E79" i="12"/>
  <c r="E97" i="12"/>
  <c r="E256" i="12"/>
  <c r="E262" i="12"/>
  <c r="E103" i="12"/>
  <c r="E289" i="12"/>
  <c r="E130" i="12"/>
  <c r="E22" i="12"/>
  <c r="E181" i="12"/>
  <c r="E244" i="12"/>
  <c r="E85" i="12"/>
  <c r="E274" i="12"/>
  <c r="E115" i="12"/>
  <c r="E138" i="12"/>
  <c r="E297" i="12"/>
  <c r="E230" i="12"/>
  <c r="E170" i="12"/>
  <c r="E11" i="12"/>
  <c r="E28" i="12"/>
  <c r="E187" i="12"/>
  <c r="E234" i="12"/>
  <c r="E75" i="12"/>
  <c r="E250" i="12"/>
  <c r="E91" i="12"/>
  <c r="E286" i="12"/>
  <c r="E127" i="12"/>
  <c r="E141" i="12"/>
  <c r="E300" i="12"/>
  <c r="E298" i="12"/>
  <c r="E16" i="12"/>
  <c r="E30" i="12"/>
  <c r="E81" i="12"/>
  <c r="E83" i="12"/>
  <c r="E242" i="12"/>
  <c r="E150" i="12"/>
  <c r="E73" i="12"/>
  <c r="E186" i="12"/>
  <c r="E27" i="12"/>
  <c r="E77" i="12"/>
  <c r="E236" i="12"/>
  <c r="E131" i="12"/>
  <c r="E290" i="12"/>
  <c r="E251" i="12"/>
  <c r="E223" i="12"/>
  <c r="E270" i="12"/>
  <c r="E119" i="12"/>
  <c r="E228" i="12"/>
  <c r="E69" i="12"/>
  <c r="E157" i="12"/>
  <c r="E176" i="12"/>
  <c r="E17" i="12"/>
  <c r="E246" i="12"/>
  <c r="E87" i="12"/>
  <c r="E215" i="12"/>
  <c r="E38" i="12"/>
  <c r="E34" i="12"/>
  <c r="E42" i="12"/>
  <c r="E201" i="12"/>
  <c r="B417" i="12"/>
  <c r="B418" i="12"/>
  <c r="D373" i="12"/>
  <c r="C336" i="12"/>
  <c r="C337" i="12" s="1"/>
  <c r="C373" i="12"/>
  <c r="D366" i="12"/>
  <c r="D443" i="12"/>
  <c r="D418" i="12"/>
  <c r="B444" i="12"/>
  <c r="B377" i="12"/>
  <c r="D441" i="12"/>
  <c r="D438" i="12"/>
  <c r="D343" i="12" s="1"/>
  <c r="C417" i="12" l="1"/>
  <c r="B339" i="12"/>
  <c r="D339" i="12"/>
  <c r="D417" i="12"/>
  <c r="C339" i="12"/>
  <c r="B374" i="12"/>
  <c r="B359" i="12"/>
  <c r="C359" i="12"/>
  <c r="D375" i="12"/>
  <c r="D361" i="12"/>
  <c r="D374" i="12"/>
  <c r="B341" i="12"/>
  <c r="B356" i="12" s="1"/>
  <c r="B357" i="12" s="1"/>
  <c r="C341" i="12"/>
  <c r="C361" i="12"/>
  <c r="D341" i="12"/>
  <c r="D342" i="12" s="1"/>
  <c r="C360" i="12"/>
  <c r="B360" i="12"/>
  <c r="C375" i="12"/>
  <c r="B375" i="12"/>
  <c r="C374" i="12"/>
  <c r="B361" i="12"/>
  <c r="D377" i="12"/>
  <c r="D444" i="12"/>
  <c r="D360" i="12"/>
  <c r="D359" i="12"/>
  <c r="C378" i="12" l="1"/>
  <c r="D378" i="12"/>
  <c r="B378" i="12"/>
  <c r="C342" i="12"/>
  <c r="B362" i="12"/>
  <c r="C362" i="12"/>
  <c r="D362" i="12"/>
  <c r="C395" i="12" l="1"/>
  <c r="C393" i="12"/>
  <c r="C383" i="12"/>
  <c r="C389" i="12" s="1"/>
  <c r="D356" i="12"/>
  <c r="D381" i="12"/>
  <c r="D387" i="12" s="1"/>
  <c r="B381" i="12"/>
  <c r="B387" i="12" s="1"/>
  <c r="B382" i="12"/>
  <c r="B388" i="12" s="1"/>
  <c r="B400" i="12" s="1"/>
  <c r="B415" i="12" s="1"/>
  <c r="C356" i="12"/>
  <c r="B383" i="12"/>
  <c r="B389" i="12" s="1"/>
  <c r="B401" i="12" s="1"/>
  <c r="B416" i="12" s="1"/>
  <c r="C382" i="12"/>
  <c r="C388" i="12" s="1"/>
  <c r="C381" i="12"/>
  <c r="C387" i="12" s="1"/>
  <c r="C394" i="12"/>
  <c r="D383" i="12"/>
  <c r="D389" i="12" s="1"/>
  <c r="D382" i="12"/>
  <c r="D388" i="12" s="1"/>
  <c r="C401" i="12" l="1"/>
  <c r="C416" i="12" s="1"/>
  <c r="B384" i="12"/>
  <c r="C400" i="12"/>
  <c r="C415" i="12" s="1"/>
  <c r="C384" i="12"/>
  <c r="C396" i="12"/>
  <c r="D393" i="12" s="1"/>
  <c r="D384" i="12"/>
  <c r="D390" i="12"/>
  <c r="C390" i="12"/>
  <c r="C399" i="12"/>
  <c r="B399" i="12"/>
  <c r="B390" i="12"/>
  <c r="D395" i="12" l="1"/>
  <c r="D394" i="12"/>
  <c r="B414" i="12"/>
  <c r="B419" i="12" s="1"/>
  <c r="B423" i="12" s="1"/>
  <c r="B10" i="13" s="1"/>
  <c r="B404" i="12"/>
  <c r="B405" i="12" s="1"/>
  <c r="C414" i="12"/>
  <c r="C419" i="12" s="1"/>
  <c r="C423" i="12" s="1"/>
  <c r="C10" i="13" s="1"/>
  <c r="C404" i="12"/>
  <c r="C405" i="12" s="1"/>
  <c r="C14" i="13" l="1"/>
  <c r="B14" i="13"/>
  <c r="F10" i="13"/>
  <c r="D396" i="12"/>
  <c r="D400" i="12"/>
  <c r="D399" i="12"/>
  <c r="D401" i="12"/>
  <c r="F14" i="13" l="1"/>
  <c r="D416" i="12"/>
  <c r="D415" i="12"/>
  <c r="D404" i="12"/>
  <c r="D405" i="12" s="1"/>
  <c r="D414" i="12"/>
  <c r="C13" i="13"/>
  <c r="C16" i="13" l="1"/>
  <c r="D419" i="12"/>
  <c r="D423" i="12" s="1"/>
  <c r="D10" i="13" s="1"/>
  <c r="D14" i="13" l="1"/>
  <c r="H10" i="13"/>
  <c r="H14" i="13" l="1"/>
  <c r="D13" i="13"/>
  <c r="H13" i="13" l="1"/>
  <c r="D16" i="13"/>
  <c r="B13" i="13"/>
  <c r="H16" i="13" l="1"/>
  <c r="F13" i="13"/>
  <c r="B16" i="13"/>
  <c r="F16" i="13" l="1"/>
</calcChain>
</file>

<file path=xl/sharedStrings.xml><?xml version="1.0" encoding="utf-8"?>
<sst xmlns="http://schemas.openxmlformats.org/spreadsheetml/2006/main" count="1374" uniqueCount="436">
  <si>
    <t>KY Jul 2014 Forecast (2015BP - Preliminary)</t>
  </si>
  <si>
    <t xml:space="preserve"> </t>
  </si>
  <si>
    <t xml:space="preserve">   LGE-3399 - Common General - ARO </t>
  </si>
  <si>
    <t xml:space="preserve">   LGE-3398 - Common General - Miscellaneous Equipment </t>
  </si>
  <si>
    <t xml:space="preserve">   LGE-3397 KY - Common General - Communication Equipment </t>
  </si>
  <si>
    <t xml:space="preserve">   LGE-3397 IN - Common General - Communication Equipment </t>
  </si>
  <si>
    <t xml:space="preserve">   LGE-3397 - Common General - DSM </t>
  </si>
  <si>
    <t xml:space="preserve">   LGE-3397 - Common General - Communication Equipment </t>
  </si>
  <si>
    <t xml:space="preserve">   LGE-3396 - Common General - Power Operated Equipment </t>
  </si>
  <si>
    <t xml:space="preserve">   LGE-3395 - Common General - Laboratory Equipment </t>
  </si>
  <si>
    <t xml:space="preserve">   LGE-3394 - Common General - Tools, Shop, Garage Equipment </t>
  </si>
  <si>
    <t xml:space="preserve">   LGE-3393 - Common General - Stores Equipment </t>
  </si>
  <si>
    <t xml:space="preserve">   LGE-3392 - Common General - Transportation Equipment </t>
  </si>
  <si>
    <t xml:space="preserve">   LGE-3391 - Common General - Office Equipment </t>
  </si>
  <si>
    <t xml:space="preserve">   LGE-3391 - Common General - ECR 2005 </t>
  </si>
  <si>
    <t xml:space="preserve">   LGE-3390 - Common General - Structures and Improvements </t>
  </si>
  <si>
    <t xml:space="preserve">   LGE-3389 - Common General - Land &amp; Land Rights </t>
  </si>
  <si>
    <t xml:space="preserve">   LGE-3303 - Common Intangible - Software - CCS </t>
  </si>
  <si>
    <t xml:space="preserve">   LGE-3303 - Common Intangible - Software </t>
  </si>
  <si>
    <t xml:space="preserve">   LGE-3302 - Common Intangible - Franchises and Consents </t>
  </si>
  <si>
    <t xml:space="preserve">   LGE-3301 - Common Intangible - Organization </t>
  </si>
  <si>
    <t xml:space="preserve">   LGE-3121 - Common Nonutility - Property </t>
  </si>
  <si>
    <t xml:space="preserve">   LGE-2397 - Gas General - Communication Equipment - DSM </t>
  </si>
  <si>
    <t xml:space="preserve">   LGE-2396 - Gas General - Power Operated Equipment </t>
  </si>
  <si>
    <t xml:space="preserve">   LGE-2395 - Gas General - Laboratory Equipment </t>
  </si>
  <si>
    <t xml:space="preserve">   LGE-2394 - Gas General - Tools, Shop, Garage Equipment </t>
  </si>
  <si>
    <t xml:space="preserve">   LGE-2392 - Gas General - Transportation Equipment </t>
  </si>
  <si>
    <t xml:space="preserve">   LGE-2388 - Gas Distribution - ARO </t>
  </si>
  <si>
    <t xml:space="preserve">   LGE-2387 - Gas Distribution - Other Equipment </t>
  </si>
  <si>
    <t xml:space="preserve">   LGE-2385 - Gas Distribution - Measuring &amp; Reg. Station Equipment - Industrial </t>
  </si>
  <si>
    <t xml:space="preserve">   LGE-2383 - Gas Distribution - Regulators </t>
  </si>
  <si>
    <t xml:space="preserve">   LGE-2381 - Gas Distribution - Meters </t>
  </si>
  <si>
    <t xml:space="preserve">   LGE-2380 - Gas Services GLT </t>
  </si>
  <si>
    <t xml:space="preserve">   LGE-2380 - Gas Distribution - Services </t>
  </si>
  <si>
    <t xml:space="preserve">   LGE-2379 - Gas Distribution - Measuring &amp; Reg. Station Equipment - City Gate </t>
  </si>
  <si>
    <t xml:space="preserve">   LGE-2378 - Gas Distribution - Measuring &amp; Reg. Station Equipment - General </t>
  </si>
  <si>
    <t xml:space="preserve">   LGE-2376 - Gas Mains GLT </t>
  </si>
  <si>
    <t xml:space="preserve">   LGE-2376 - Gas Distribution - Mains </t>
  </si>
  <si>
    <t xml:space="preserve">   LGE-2375 - Gas Distribution - Structures and Improvements </t>
  </si>
  <si>
    <t xml:space="preserve">   LGE-2374 - Gas Distribution - Land &amp; Land Rights </t>
  </si>
  <si>
    <t xml:space="preserve">   LGE-2372 - Gas Transmission - ARO </t>
  </si>
  <si>
    <t xml:space="preserve">   LGE-2367 - Gas Transmission - Mains </t>
  </si>
  <si>
    <t xml:space="preserve">   LGE-2365 - Gas Transmission - Rights-of-Way </t>
  </si>
  <si>
    <t xml:space="preserve">   LGE-2358 - Gas Storage - ARO </t>
  </si>
  <si>
    <t xml:space="preserve">   LGE-2357 KY - Gas Storage - Other Equipment </t>
  </si>
  <si>
    <t xml:space="preserve">   LGE-2357 IN - Gas Storage - Other Equipment </t>
  </si>
  <si>
    <t xml:space="preserve">   LGE-2356 - Gas Storage - Purification Equipment </t>
  </si>
  <si>
    <t xml:space="preserve">   LGE-2355 - Gas Storage - Measuring and Regulating Equipment </t>
  </si>
  <si>
    <t xml:space="preserve">   LGE-2354 KY - Gas Storage - Compressor Station Equipment </t>
  </si>
  <si>
    <t xml:space="preserve">   LGE-2354 IN - Gas Storage - Compressor Station Equipment </t>
  </si>
  <si>
    <t xml:space="preserve">   LGE-2353 KY - Gas Storage - Lines. </t>
  </si>
  <si>
    <t xml:space="preserve">   LGE-2353 IN - Gas Storage - Lines. </t>
  </si>
  <si>
    <t xml:space="preserve">   LGE-2352 KY - Gas Storage - Well Equipment </t>
  </si>
  <si>
    <t xml:space="preserve">   LGE-2352 KY - Gas Storage - Well Drilling </t>
  </si>
  <si>
    <t xml:space="preserve">   LGE-2352 KY - Gas Storage - AROP </t>
  </si>
  <si>
    <t xml:space="preserve">   LGE-2352 IN - Gas Storage - Well Equipment </t>
  </si>
  <si>
    <t xml:space="preserve">   LGE-2352 IN - Gas Storage - Well Drilling </t>
  </si>
  <si>
    <t xml:space="preserve">   LGE-2352 IN - Gas Storage - AROP </t>
  </si>
  <si>
    <t xml:space="preserve">   LGE-2352 - Gas Storage - Reservoirs </t>
  </si>
  <si>
    <t xml:space="preserve">   LGE-2352 - Gas Storage - Nonrecoverable Natural Gas </t>
  </si>
  <si>
    <t xml:space="preserve">   LGE-2352 - Gas Storage - Lease </t>
  </si>
  <si>
    <t xml:space="preserve">   LGE-2351 KY - Gas Storage - Structures and Improvements </t>
  </si>
  <si>
    <t xml:space="preserve">   LGE-2351 IN - Gas Storage - Structures and Improvements </t>
  </si>
  <si>
    <t xml:space="preserve">   LGE-2351 - Gas Storage - Structures and Improvements </t>
  </si>
  <si>
    <t xml:space="preserve">   LGE-2350 KY - Gas Storage - Land &amp; Land Rights </t>
  </si>
  <si>
    <t xml:space="preserve">   LGE-2350 IN - Gas Storage - Land &amp; Land Rights </t>
  </si>
  <si>
    <t xml:space="preserve">   LGE-2350 - Gas Storage - Land &amp; Land Rights </t>
  </si>
  <si>
    <t xml:space="preserve">   LGE-2302 - Gas Intangible - Franchises and Consents </t>
  </si>
  <si>
    <t xml:space="preserve">   LGE-2117 KY - Gas Storage - Gas Stored Underground - Noncurrent </t>
  </si>
  <si>
    <t xml:space="preserve">   LGE-2117 IN - Gas Storage - Gas Stored Underground - Noncurrent </t>
  </si>
  <si>
    <t xml:space="preserve">   LGE-1397 - Electric General - Communication Equipment DSM </t>
  </si>
  <si>
    <t xml:space="preserve">   LGE-1396 - Electric General - Power Operated Equipment </t>
  </si>
  <si>
    <t xml:space="preserve">   LGE-1395 - Electric General - Laboratory Equipment </t>
  </si>
  <si>
    <t xml:space="preserve">   LGE-1394 - Electric General - Tools, Shop, Garage Equipment </t>
  </si>
  <si>
    <t xml:space="preserve">   LGE-1392 - Electric General - Transportation Equipment </t>
  </si>
  <si>
    <t xml:space="preserve">   LGE-1374 - Electric Distribution - ARO </t>
  </si>
  <si>
    <t xml:space="preserve">   LGE-1373 - Electric Distribution - Street Lighting </t>
  </si>
  <si>
    <t xml:space="preserve">   LGE-1370 - Electric Distribution - Meters </t>
  </si>
  <si>
    <t xml:space="preserve">   LGE-1369 - Electric Distribution - Services </t>
  </si>
  <si>
    <t xml:space="preserve">   LGE-1368 - Electric Distribution - Line Transformers </t>
  </si>
  <si>
    <t xml:space="preserve">   LGE-1367 - Electric Distribution - UG Conductors and Devices </t>
  </si>
  <si>
    <t xml:space="preserve">   LGE-1366 - Electric Distribution - Underground Conduit </t>
  </si>
  <si>
    <t xml:space="preserve">   LGE-1365 - Electric Distribution - OH Conductors and Devices </t>
  </si>
  <si>
    <t xml:space="preserve">   LGE-1364 - Electric Distribution - Poles, Towers, and Fixtures </t>
  </si>
  <si>
    <t xml:space="preserve">   LGE-1362 KY - Electric Distribution - Station Equipment </t>
  </si>
  <si>
    <t xml:space="preserve">   LGE-1362 IN - Electric Distribution - Station Equipment </t>
  </si>
  <si>
    <t xml:space="preserve">   LGE-1362 - Electric Distribution - Station Equipment </t>
  </si>
  <si>
    <t xml:space="preserve">   LGE-1362 - Electric Distribution - Future Use </t>
  </si>
  <si>
    <t xml:space="preserve">   LGE-1361 - Electric Distribution - Structures and Improvements </t>
  </si>
  <si>
    <t xml:space="preserve">   LGE-1360 - Electric Distribution - Land &amp; Land Rights </t>
  </si>
  <si>
    <t xml:space="preserve">   LGE-1360 - Electric Distribution - Future Use </t>
  </si>
  <si>
    <t xml:space="preserve">   LGE-1359 - Electric Transmission - ARO </t>
  </si>
  <si>
    <t xml:space="preserve">   LGE-1358 - Electric Transmission - UG Conductors and Devices </t>
  </si>
  <si>
    <t xml:space="preserve">   LGE-1357 - Electric Transmission - Underground Conduit </t>
  </si>
  <si>
    <t xml:space="preserve">   LGE-1356 KY - Electric Transmission - OH Conductors and Devices </t>
  </si>
  <si>
    <t xml:space="preserve">   LGE-1356 IN - Electric Transmission - OH Conductors and Devices </t>
  </si>
  <si>
    <t xml:space="preserve">   LGE-1356 - Electric Transmission - OH Conductors and Devices </t>
  </si>
  <si>
    <t xml:space="preserve">   LGE-1355 KY - Electric Transmission - Poles and Fixtures </t>
  </si>
  <si>
    <t xml:space="preserve">   LGE-1355 IN - Electric Transmission - Poles and Fixtures </t>
  </si>
  <si>
    <t xml:space="preserve">   LGE-1354 KY - Electric Transmission - Towers and Fixtures </t>
  </si>
  <si>
    <t xml:space="preserve">   LGE-1354 IN - Electric Transmission - Towers and Fixtures </t>
  </si>
  <si>
    <t xml:space="preserve">   LGE-1353 KY - Electric Transmission - Station Equipment </t>
  </si>
  <si>
    <t xml:space="preserve">   LGE-1353 IN - Electric Transmission - Station Equipment </t>
  </si>
  <si>
    <t xml:space="preserve">   LGE-1353 - Electric Transmission - Station Equipment - AROP </t>
  </si>
  <si>
    <t xml:space="preserve">   LGE-1353 - Electric Transmission - Station Equipment </t>
  </si>
  <si>
    <t xml:space="preserve">   LGE-1352 KY - Electric Transmission - Structures and Improvements </t>
  </si>
  <si>
    <t xml:space="preserve">   LGE-1352 IN - Electric Transmission - Structures and Improvements </t>
  </si>
  <si>
    <t xml:space="preserve">   LGE-1352 - Electric Transmission - Structures and Improvements </t>
  </si>
  <si>
    <t xml:space="preserve">   LGE-1350 KY - Electric Transmission - Land &amp; Land Rights </t>
  </si>
  <si>
    <t xml:space="preserve">   LGE-1350 IN - Electric Transmission - Land &amp; Land Rights </t>
  </si>
  <si>
    <t xml:space="preserve">   LGE-1347 - Other Production - Other Equipment - ARO </t>
  </si>
  <si>
    <t xml:space="preserve">   LGE-1346 - Other Production - Misc Power Plant Equipment </t>
  </si>
  <si>
    <t xml:space="preserve">   LGE-1345 - Other Production - Accessory Electric Equipment </t>
  </si>
  <si>
    <t xml:space="preserve">   LGE-1344 - Other Production - Generators </t>
  </si>
  <si>
    <t xml:space="preserve">   LGE-1343 - Other Production - Prime Movers </t>
  </si>
  <si>
    <t xml:space="preserve">   LGE-1342 - Other Production - Fuel Holders, Producers, Acc </t>
  </si>
  <si>
    <t xml:space="preserve">   LGE-1341 - Other Production - Structures and Improvements </t>
  </si>
  <si>
    <t xml:space="preserve">   LGE-1340 - Other Production - Land &amp; Land Rights </t>
  </si>
  <si>
    <t xml:space="preserve">   LGE-1337 - Hydro Production - Other Equipment - ARO </t>
  </si>
  <si>
    <t xml:space="preserve">   LGE-1336 - Hydro Production - Roads, Railroads, and Bridges </t>
  </si>
  <si>
    <t xml:space="preserve">   LGE-1335 - Hydro Production - Misc Power Plant Equipment </t>
  </si>
  <si>
    <t xml:space="preserve">   LGE-1334 - Hydro Production - Accessory Electric Equipment </t>
  </si>
  <si>
    <t xml:space="preserve">   LGE-1333 - Hydro Production - Water Wheels, Turbine Gen </t>
  </si>
  <si>
    <t xml:space="preserve">   LGE-1332 - Hydro Production - Reservoirs, Dams, and Water </t>
  </si>
  <si>
    <t xml:space="preserve">   LGE-1331 - Hydro Production - Structures and Improvements </t>
  </si>
  <si>
    <t xml:space="preserve">   LGE-1330 - Hydro Production - Land &amp; Land Rights </t>
  </si>
  <si>
    <t xml:space="preserve">   LGE-1317 - Steam Production - ARO </t>
  </si>
  <si>
    <t xml:space="preserve">   LGE-1316 - Steam Production - Misc Power Plant Equipment </t>
  </si>
  <si>
    <t xml:space="preserve">   LGE-1316 - Steam Production - ECR 2011 </t>
  </si>
  <si>
    <t xml:space="preserve">   LGE-1315 - Steam Production - Future Use </t>
  </si>
  <si>
    <t xml:space="preserve">   LGE-1315 - Steam Production - ECR 2006 </t>
  </si>
  <si>
    <t xml:space="preserve">   LGE-1315 - Steam Production - ECR 2005 </t>
  </si>
  <si>
    <t xml:space="preserve">   LGE-1315 - Steam Production - Accessory Electric Equipment - AROP </t>
  </si>
  <si>
    <t xml:space="preserve">   LGE-1315 - Steam Production - Accessory Electric Equipment </t>
  </si>
  <si>
    <t xml:space="preserve">   LGE-1314 - Steam Production - Turbogenerator Units </t>
  </si>
  <si>
    <t xml:space="preserve">   LGE-1314 - Steam Production - Future Use </t>
  </si>
  <si>
    <t xml:space="preserve">   LGE-1312 - Steam Production - Future Use </t>
  </si>
  <si>
    <t xml:space="preserve">   LGE-1312 - Steam Production - ECR Future Plan </t>
  </si>
  <si>
    <t xml:space="preserve">   LGE-1312 - Steam Production - ECR 2011 </t>
  </si>
  <si>
    <t xml:space="preserve">   LGE-1312 - Steam Production - ECR 2009 </t>
  </si>
  <si>
    <t xml:space="preserve">   LGE-1312 - Steam Production - ECR 2006 </t>
  </si>
  <si>
    <t xml:space="preserve">   LGE-1312 - Steam Production - ECR 2005 </t>
  </si>
  <si>
    <t xml:space="preserve">   LGE-1312 - Steam Production - Boiler Plant Equipment - AROP </t>
  </si>
  <si>
    <t xml:space="preserve">   LGE-1312 - Steam Production - Boiler Plant Equipment </t>
  </si>
  <si>
    <t xml:space="preserve">   LGE-1312 - Steam Production - 102 </t>
  </si>
  <si>
    <t xml:space="preserve">   LGE-1311 - Steam Production - Structures and Improvements - AROP </t>
  </si>
  <si>
    <t xml:space="preserve">   LGE-1311 - Steam Production - Structures and Improvements </t>
  </si>
  <si>
    <t xml:space="preserve">   LGE-1311 - Steam Production - Future Use </t>
  </si>
  <si>
    <t xml:space="preserve">   LGE-1311 - Steam Production - ECR 2011 </t>
  </si>
  <si>
    <t xml:space="preserve">   LGE-1311 - Steam Production - ECR 2009 </t>
  </si>
  <si>
    <t xml:space="preserve">   LGE-1311 - Steam Production - ECR 2006 </t>
  </si>
  <si>
    <t xml:space="preserve">   LGE-1311 - Steam Production - ECR 2005 </t>
  </si>
  <si>
    <t xml:space="preserve">   LGE-1310 - Steam Production - Land &amp; Land Rights </t>
  </si>
  <si>
    <t xml:space="preserve">   LGE-1310 - Steam Production - Future Use </t>
  </si>
  <si>
    <t xml:space="preserve">   LGE-1310 - Steam Production - ECR 2011 </t>
  </si>
  <si>
    <t xml:space="preserve">   LGE-1310 - Steam Production - ECR 2005 </t>
  </si>
  <si>
    <t xml:space="preserve">   LGE-1302 - Electric Intangible - Franchises and Consents </t>
  </si>
  <si>
    <t xml:space="preserve">   LGE-1301 - Electric Intangible - Organization </t>
  </si>
  <si>
    <t>AG:[Ending Gross Plant Balance]</t>
  </si>
  <si>
    <t>Year 2014</t>
  </si>
  <si>
    <t>Year 2015</t>
  </si>
  <si>
    <t>Year 2016</t>
  </si>
  <si>
    <t>AR:[Ending Accum Depreciation]</t>
  </si>
  <si>
    <t>G:[Ending CWIP]</t>
  </si>
  <si>
    <t xml:space="preserve">   LG&amp;E </t>
  </si>
  <si>
    <t>Net Plant</t>
  </si>
  <si>
    <t>Total Plant</t>
  </si>
  <si>
    <t>Intangibles (ARO's, Org, Franch &amp; Cons)</t>
  </si>
  <si>
    <t>Vehicles</t>
  </si>
  <si>
    <t>Exclude:</t>
  </si>
  <si>
    <t>Add:</t>
  </si>
  <si>
    <t>Beginning Balance</t>
  </si>
  <si>
    <t>Debits</t>
  </si>
  <si>
    <t xml:space="preserve">Post from Report: KY Misc Inputs (Low-Level Planning Entity) </t>
  </si>
  <si>
    <t xml:space="preserve">    Line: CM:[Coal Purchases] </t>
  </si>
  <si>
    <t>Credits</t>
  </si>
  <si>
    <t xml:space="preserve">Post from Report: KY Fuel and  Purchased Power (Low-Level Planning Entity) </t>
  </si>
  <si>
    <t xml:space="preserve">    Line: BO:[Native Coal Fuel Expense] </t>
  </si>
  <si>
    <t xml:space="preserve">     AS:[Fuel Inventory-151.0]</t>
  </si>
  <si>
    <t xml:space="preserve">Post from Report: KY Cash Flow Adjustments (Low-Level Planning Entity) </t>
  </si>
  <si>
    <t xml:space="preserve">    Line: AN:[Inventory Write Off] </t>
  </si>
  <si>
    <t xml:space="preserve">     AU:[M&amp;S Inventory-154.0]</t>
  </si>
  <si>
    <t xml:space="preserve">     AX:[Stores Expense-163.0]</t>
  </si>
  <si>
    <t>LG&amp;E </t>
  </si>
  <si>
    <t xml:space="preserve">       Entity: LG&amp;E [Orig]</t>
  </si>
  <si>
    <t>Net Book Reportable for KY Property Tax</t>
  </si>
  <si>
    <t>R:[Ending RWIP]</t>
  </si>
  <si>
    <t>CWIP and RWIP</t>
  </si>
  <si>
    <t>Year 2013</t>
  </si>
  <si>
    <t xml:space="preserve">     Assessed Franchise Value</t>
  </si>
  <si>
    <t>Real Estate Original Costs</t>
  </si>
  <si>
    <t>Manufacturing Machinery Original Costs</t>
  </si>
  <si>
    <t>Other Tangible Property Original Costs</t>
  </si>
  <si>
    <t>File:Propsched</t>
  </si>
  <si>
    <t>KENTUCKY</t>
  </si>
  <si>
    <t>ELECTRIC PLANT:  DA 1  (101)</t>
  </si>
  <si>
    <t>INTANGIBLE PLANT  - TY  1</t>
  </si>
  <si>
    <t>TT - TYPE</t>
  </si>
  <si>
    <t>OLD PA</t>
  </si>
  <si>
    <t>NEW PA</t>
  </si>
  <si>
    <t>USE</t>
  </si>
  <si>
    <t>ORGANIZATION - PROJECT 289</t>
  </si>
  <si>
    <t>N/A</t>
  </si>
  <si>
    <t>FRANCHISES &amp; CONSENTS</t>
  </si>
  <si>
    <t>MISC. INTANGIBLE PLANT</t>
  </si>
  <si>
    <t>STEAM PLANT  - TY   2</t>
  </si>
  <si>
    <t>LAND</t>
  </si>
  <si>
    <t>R/E - 1</t>
  </si>
  <si>
    <t>LAND RIGHTS</t>
  </si>
  <si>
    <t>STRUCTURES AND IMPROV.</t>
  </si>
  <si>
    <t>R/E - 1 &amp; MM - 2</t>
  </si>
  <si>
    <t>BOILER PLANT &amp; EQUIPMENT</t>
  </si>
  <si>
    <t>MM - 2</t>
  </si>
  <si>
    <t>ENGINES &amp; ENGINE DRIVEN GENERATORS</t>
  </si>
  <si>
    <t>TURBOGENERATOR UNITS</t>
  </si>
  <si>
    <t>ACCESSORY ELECTRIC EQUIPMENT</t>
  </si>
  <si>
    <t>MISC. POWER PLANT EQUIPMENT</t>
  </si>
  <si>
    <t>MM - 2  &amp; OT - 3</t>
  </si>
  <si>
    <t>HYDRAULIC PLANT  TY  3</t>
  </si>
  <si>
    <t xml:space="preserve">    (PROJECT 289)</t>
  </si>
  <si>
    <t>STRUCTURES &amp; IMPROV.</t>
  </si>
  <si>
    <t>RESERVOIRS, DAMS &amp; WATERWAYS</t>
  </si>
  <si>
    <t>WATERWHEELS, TURBINES &amp; GENERATORS</t>
  </si>
  <si>
    <t>ROADS, RAILROADS, AND BRIDGES</t>
  </si>
  <si>
    <t xml:space="preserve">    (OTHER THAN PROJECT 289)</t>
  </si>
  <si>
    <t>OTHER PRODUCTION PLANT   TY   4</t>
  </si>
  <si>
    <t>FUEL HOLDERS, PROD. &amp; ACCESS.</t>
  </si>
  <si>
    <t>PRIME MOVERS</t>
  </si>
  <si>
    <t>GENERATORS</t>
  </si>
  <si>
    <t>ACCESSORY ELECT. EQUIPMENT</t>
  </si>
  <si>
    <t>TRANSMISSION PLANT  TY  5</t>
  </si>
  <si>
    <t>STATION EQUIP. - NON SYS. CONTROL</t>
  </si>
  <si>
    <t>TOWER &amp; FIXTURES</t>
  </si>
  <si>
    <t>OT - 3</t>
  </si>
  <si>
    <t>POLES &amp; FIXTURES</t>
  </si>
  <si>
    <t>OVERHEAD CONDUCTORS &amp; DEVICES</t>
  </si>
  <si>
    <t>STRUCTURE &amp; IMPROV. NON SYS. CONTROL</t>
  </si>
  <si>
    <t>STRUCTURE &amp; IMPROV.SYS. CONTROL</t>
  </si>
  <si>
    <t>STATION EQUIPMENT - NON SYS CONTROL</t>
  </si>
  <si>
    <t>TOWERS &amp; FIXTURES</t>
  </si>
  <si>
    <t>UNDERGROUND CONDUIT</t>
  </si>
  <si>
    <t>UNDERGROUND CONDUCTORS &amp; DEVICES</t>
  </si>
  <si>
    <t>DISTRIBUTION PLANT   TY  6</t>
  </si>
  <si>
    <t xml:space="preserve">LAND </t>
  </si>
  <si>
    <t>STATION EQUIPMENT</t>
  </si>
  <si>
    <t>STORAGE BATTERY EQUIP.</t>
  </si>
  <si>
    <t>POLES, TOWER &amp; FIXTURES</t>
  </si>
  <si>
    <t>LINE TRANSFORMERS</t>
  </si>
  <si>
    <t xml:space="preserve">MM - 2 </t>
  </si>
  <si>
    <t>LINE TRANSFORMERS INSTALLATIONS</t>
  </si>
  <si>
    <t>UNDERGROUND SERVICES</t>
  </si>
  <si>
    <t>R/E - 1 &amp; OT - 3</t>
  </si>
  <si>
    <t>OVERHEAD SERVICES</t>
  </si>
  <si>
    <t>METERS</t>
  </si>
  <si>
    <t>METERS INSTALLATIONS</t>
  </si>
  <si>
    <t>INSTALLATIONS ON CUST. PREMISES</t>
  </si>
  <si>
    <t>LEASED PROP ON CUST. PREMISES</t>
  </si>
  <si>
    <t>OVERHEAD STREET LIGHTING</t>
  </si>
  <si>
    <t>UNDERGROUND STREET LIGHTING</t>
  </si>
  <si>
    <t>STREET LIGHTING TRANSFORMERS</t>
  </si>
  <si>
    <t>GENERAL PLANT  -  TY  12</t>
  </si>
  <si>
    <t>OFFICE FURNITURE &amp; EQUIPMENT</t>
  </si>
  <si>
    <t>Exempt</t>
  </si>
  <si>
    <t>TRANSPORTATION EQUIP. CARS &amp; TRUCKS</t>
  </si>
  <si>
    <t>TRANSPORTATION EQUIP - TRAILERS</t>
  </si>
  <si>
    <t>STORES EQUIPMENT</t>
  </si>
  <si>
    <t>TOOLS, SHOP, AND GARAGE EQUIPMENT</t>
  </si>
  <si>
    <t>LABORATORY EQUIPMENT</t>
  </si>
  <si>
    <t>POWER OPER. EQUIP - HOURLY RATED</t>
  </si>
  <si>
    <t>POWER OPERATED EQUIP. - OTHER</t>
  </si>
  <si>
    <t>COMMUNICATION EQUIPMENT</t>
  </si>
  <si>
    <t>MISCELLANEOUS EQUIPMENT</t>
  </si>
  <si>
    <t>OTHER TANGIBLE PROPERTY</t>
  </si>
  <si>
    <t>PLANT HELD FOR FUTURE USE:  DA   4  (105)</t>
  </si>
  <si>
    <t>SUBSTATION LAND - CLASS A</t>
  </si>
  <si>
    <t>SUBSTATION EQUIPMENT - CLASS A</t>
  </si>
  <si>
    <t>GAS PLANT:  DA  2  (101)</t>
  </si>
  <si>
    <t>INTANGIBLE PLANT  - TY  7</t>
  </si>
  <si>
    <t xml:space="preserve">ORGANIZATION </t>
  </si>
  <si>
    <t>NATURAL GAS STORAGE PLANT  -  TY   8</t>
  </si>
  <si>
    <t>RIGHTS OF WAY</t>
  </si>
  <si>
    <t>COMPRESSOR STATION STRUCTURES</t>
  </si>
  <si>
    <t>MEASURING &amp; REG. STATION STRUCTURES</t>
  </si>
  <si>
    <t>OTHER STRUCTURES</t>
  </si>
  <si>
    <t>WELL DRILLING</t>
  </si>
  <si>
    <t>WELL EQUIPMENT</t>
  </si>
  <si>
    <t>STORAGE LEASEHOLDS &amp; RIGHTS</t>
  </si>
  <si>
    <t>RESERVOIRS</t>
  </si>
  <si>
    <t>NONRECOVERABLE NATURAL GAS</t>
  </si>
  <si>
    <t>LINES</t>
  </si>
  <si>
    <t>COMPRESSOR STATION EQUIPMENT</t>
  </si>
  <si>
    <t>MEASURING &amp; REG. EQUIPMENT</t>
  </si>
  <si>
    <t>PURIFICATION EQUIPMENT</t>
  </si>
  <si>
    <t>OTHER EQUIPMENT</t>
  </si>
  <si>
    <t>OTHER   -  TY  8</t>
  </si>
  <si>
    <t>STRUCTURES &amp; IMPROVEMENTS</t>
  </si>
  <si>
    <t>GAS HOLDERS</t>
  </si>
  <si>
    <t>TRANSMISSION PLANT  - TY  9</t>
  </si>
  <si>
    <t>MAINS</t>
  </si>
  <si>
    <t>MEASURING &amp; REG. STATION EQUIP.</t>
  </si>
  <si>
    <t>COMMUNICATION EQUP.</t>
  </si>
  <si>
    <t>DISTRIBUTION PLAN  - TY 10</t>
  </si>
  <si>
    <t>CITY GATE CHECK STATION LAND</t>
  </si>
  <si>
    <t>OTHER DISTRIBUTION LAND</t>
  </si>
  <si>
    <t>CITY GATE CHECK STATION LAND RIGHTS</t>
  </si>
  <si>
    <t>OTHER DISTRIBUTION LAND RIGHTS</t>
  </si>
  <si>
    <t>CITY GATE CHECK STATION STRUCTURES &amp; IMPROV.</t>
  </si>
  <si>
    <t>OTHER DISTRIBUTION STRUTURES &amp; IMPROV.</t>
  </si>
  <si>
    <t>MEASURING &amp; REG. STATION EQUIP - GENERAL</t>
  </si>
  <si>
    <t>MEASURING &amp; REG. STATION EQUIP - CITY GATE</t>
  </si>
  <si>
    <t>SERVICES</t>
  </si>
  <si>
    <t>METER INSTALLATION</t>
  </si>
  <si>
    <t>HOUSE REGULATORS</t>
  </si>
  <si>
    <t>HOUSE REGULATORS INSTALLATIONS</t>
  </si>
  <si>
    <t>INDUSTRIAL  MEASURING &amp; REG. STATION EQUIP.</t>
  </si>
  <si>
    <t>OTHER PROP. ON CUSTOMERS PREMISES</t>
  </si>
  <si>
    <t>GENERAL PLANT   -   TY   12</t>
  </si>
  <si>
    <t>COMMON PLANT:  DA 3   (101)</t>
  </si>
  <si>
    <t>INTANGIBLE PLANT  - TY  11</t>
  </si>
  <si>
    <t>MISC. INTANGIBLE PLANT - SOFT</t>
  </si>
  <si>
    <t>MISC. INTANGIBLE PLANT - DEV.</t>
  </si>
  <si>
    <t>MISC. INTANGIBLE PLANT - LAW</t>
  </si>
  <si>
    <t>STRUCTURES &amp; IMPROV. - G.O.</t>
  </si>
  <si>
    <t>STRUCTURES &amp; IMPROV. - TRANS</t>
  </si>
  <si>
    <t>STRUCTURES &amp; IMPROV. - STORES</t>
  </si>
  <si>
    <t>STRUCTURES &amp; IMPROV. - SHOPS</t>
  </si>
  <si>
    <t>STRUCTURES &amp; IMPROV. - MICRO</t>
  </si>
  <si>
    <t>OFFICE FURNITURE</t>
  </si>
  <si>
    <t>OFFICE EQUIPMENT</t>
  </si>
  <si>
    <t>COMPUTER EQUIPMENT</t>
  </si>
  <si>
    <t>PERSONAL COMPUTERS</t>
  </si>
  <si>
    <t>SECURITY EQUIPMENT</t>
  </si>
  <si>
    <t>COMMUNICATION EQUIP</t>
  </si>
  <si>
    <t>COMMUNICATION EQUIP. - COMPUTER</t>
  </si>
  <si>
    <t>MISCELLANEOUS EQUIP.</t>
  </si>
  <si>
    <t>INDIANA</t>
  </si>
  <si>
    <t>ELECTRIC PLANT:   DA 1  (101)</t>
  </si>
  <si>
    <t>SUBSTATION STRUCTURES</t>
  </si>
  <si>
    <t xml:space="preserve">STATION EQUIPMENT </t>
  </si>
  <si>
    <t>7394.1,2,3</t>
  </si>
  <si>
    <t>GAS PLANT:   DA  2  (101)</t>
  </si>
  <si>
    <t>NEW</t>
  </si>
  <si>
    <t>Non-KY</t>
  </si>
  <si>
    <t>Plant account 311 Split</t>
  </si>
  <si>
    <t>Total Reserve</t>
  </si>
  <si>
    <t>Less Exempt Plant accounts</t>
  </si>
  <si>
    <t>Less Non-KY Reserves</t>
  </si>
  <si>
    <t>Reserve to allocate</t>
  </si>
  <si>
    <t>Manufacturing Machinery NBV</t>
  </si>
  <si>
    <t>Other Tangible Property NBV</t>
  </si>
  <si>
    <t>Real Estate Reserve</t>
  </si>
  <si>
    <t>Manufacturing Machinery Reserve</t>
  </si>
  <si>
    <t>Other Tangible Property Reserve</t>
  </si>
  <si>
    <t>Real Estate Original NBV</t>
  </si>
  <si>
    <t>Property Tax Analysis</t>
  </si>
  <si>
    <t>2015 BP</t>
  </si>
  <si>
    <t>Summary</t>
  </si>
  <si>
    <t>Reserve Summary</t>
  </si>
  <si>
    <t>Reserve Allocation</t>
  </si>
  <si>
    <t>Reportable NBV</t>
  </si>
  <si>
    <t>Allocated CWIP and RWIP</t>
  </si>
  <si>
    <t>Net Book Value Reported on Schedule J</t>
  </si>
  <si>
    <t>Average Tax Rates per Category (per $100)</t>
  </si>
  <si>
    <t>KY Property Tax Expense</t>
  </si>
  <si>
    <t>Kentucky Property Tax</t>
  </si>
  <si>
    <t>Paid and Assessed Locally</t>
  </si>
  <si>
    <t>Total Property Tax Expense</t>
  </si>
  <si>
    <t>Indiana Property</t>
  </si>
  <si>
    <t>Indiana CWIP</t>
  </si>
  <si>
    <t>Railcars estimate</t>
  </si>
  <si>
    <t>Nonrecoverable Natural Gas</t>
  </si>
  <si>
    <t>Fort Knox Estimate</t>
  </si>
  <si>
    <t xml:space="preserve">     Assessed Land Value</t>
  </si>
  <si>
    <t xml:space="preserve">     AW:[Gas Inventory-164.0]</t>
  </si>
  <si>
    <t xml:space="preserve">     AW:[Gas Inventory-164.0] Less Indiana</t>
  </si>
  <si>
    <t>Manufacturing Machinery 42%</t>
  </si>
  <si>
    <t>Real Estate 58%</t>
  </si>
  <si>
    <t>Plant account 316 Split</t>
  </si>
  <si>
    <t>Manufacturing Machinery 38%</t>
  </si>
  <si>
    <t>Other Tangible 62%</t>
  </si>
  <si>
    <t>Inventory - Fuel</t>
  </si>
  <si>
    <t>Fort Knox</t>
  </si>
  <si>
    <t>Real Estate</t>
  </si>
  <si>
    <t>Manuf Mach</t>
  </si>
  <si>
    <t>Other Tang</t>
  </si>
  <si>
    <t>Business inventory for resale</t>
  </si>
  <si>
    <t>Less Fort Knox</t>
  </si>
  <si>
    <t>Inventory - Gas Stored Underground (exclude Fort Knox)</t>
  </si>
  <si>
    <t>Cost:</t>
  </si>
  <si>
    <t>NBV</t>
  </si>
  <si>
    <t>Reserve:</t>
  </si>
  <si>
    <t>Rail Cars - Remove from MM</t>
  </si>
  <si>
    <t>KY Reportable Original Costs (less Fort Knox and railcars)</t>
  </si>
  <si>
    <t>Less Rail Cars</t>
  </si>
  <si>
    <t>Louisville Gas and Electric Company</t>
  </si>
  <si>
    <t>Indiana Property Tax</t>
  </si>
  <si>
    <t xml:space="preserve">Post from Report: KY GSC* (KY Trackers) </t>
  </si>
  <si>
    <t xml:space="preserve">    Line: F:[Demand Charges (12 mo. Demand charges)] </t>
  </si>
  <si>
    <t xml:space="preserve">       Entity: LGE_GSC [Orig]</t>
  </si>
  <si>
    <t xml:space="preserve">    Line: U:[(Injections) to LG&amp;E Storage, ($)] </t>
  </si>
  <si>
    <t xml:space="preserve">    Line: AD:[Withdrawls from LG&amp;E Storage, ($)] </t>
  </si>
  <si>
    <t xml:space="preserve">    Line: AN:[Demand Charge Amortization] </t>
  </si>
  <si>
    <t xml:space="preserve">Post from Report: KY O&amp;M and COS Inputs (Low-Level Planning Entity) </t>
  </si>
  <si>
    <t xml:space="preserve">    Line: EF:[819.0 - Compr Sta Fuel-U/G] </t>
  </si>
  <si>
    <t xml:space="preserve">    Line: JC:[823 - GAS LOSSES] </t>
  </si>
  <si>
    <t>Property &amp; Other Taxes</t>
  </si>
  <si>
    <t>Income Statement impact:</t>
  </si>
  <si>
    <t>Budgeted Property Taxes</t>
  </si>
  <si>
    <t>2014</t>
  </si>
  <si>
    <t>2015</t>
  </si>
  <si>
    <t>2016</t>
  </si>
  <si>
    <t>Property Taxes (P&amp;L)</t>
  </si>
  <si>
    <t>LG&amp;E</t>
  </si>
  <si>
    <t>LG&amp;E Electric</t>
  </si>
  <si>
    <t>LG&amp;E Gas</t>
  </si>
  <si>
    <t>LG&amp;E ECR</t>
  </si>
  <si>
    <t>LG&amp;E Totals</t>
  </si>
  <si>
    <t>Louisville Gas and Electric</t>
  </si>
  <si>
    <t>ECR Property Taxes</t>
  </si>
  <si>
    <t>Prop Tax Year</t>
  </si>
  <si>
    <t>2014 Net Plant ECR</t>
  </si>
  <si>
    <t>2015 Net Plant ECR</t>
  </si>
  <si>
    <t xml:space="preserve">   LGE-3390 - Common General - 102 </t>
  </si>
  <si>
    <t xml:space="preserve">Sheet, and CWIP-RWIP reports.  An average rate was used to calculated the tax liability for each property tax classification. </t>
  </si>
  <si>
    <t>Test Year</t>
  </si>
  <si>
    <t>Ending 02/28/15</t>
  </si>
  <si>
    <t>Base Year</t>
  </si>
  <si>
    <t>Ending 06/30/16</t>
  </si>
  <si>
    <t>(round to 1,000's)</t>
  </si>
  <si>
    <t>Accrual adjustments</t>
  </si>
  <si>
    <t>Assumptions in MTP years (2015 BP):</t>
  </si>
  <si>
    <t>The 2015 business plan years were calculated based on UI Planner exports from the KY Plant Account, Balance</t>
  </si>
  <si>
    <t xml:space="preserve">The average rate for local taxing authorites were increased 2% each year. </t>
  </si>
  <si>
    <t>1/1/2014</t>
  </si>
  <si>
    <t>1/1/2015</t>
  </si>
  <si>
    <t>1/1/2016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</si>
</sst>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;[Red]\(#,##0\);&quot; &quot;"/>
    <numFmt numFmtId="165" formatCode="#,##0.000_);[Red]\(#,##0.000\);&quot; &quot;"/>
    <numFmt numFmtId="166" formatCode="#,##0.00_);[Red]\(#,##0.00\);&quot; &quot;"/>
    <numFmt numFmtId="167" formatCode="_(* #,##0_);_(* \(#,##0\);_(* &quot;-&quot;??_);_(@_)"/>
    <numFmt numFmtId="168" formatCode="#,##0.0000000000_);[Red]\(#,##0.0000000000\)"/>
    <numFmt numFmtId="169" formatCode="#,##0.0000_);[Red]\(#,##0.0000\);&quot; &quot;"/>
    <numFmt numFmtId="170" formatCode="&quot;$&quot;#,##0_);[Red]\(&quot;$&quot;#,##0\);&quot; &quot;"/>
    <numFmt numFmtId="171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i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7"/>
      <color theme="1"/>
      <name val="Calibri"/>
      <family val="2"/>
      <scheme val="minor"/>
    </font>
    <font>
      <b/>
      <u val="singleAccounting"/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7"/>
      <color rgb="FF00B0F0"/>
      <name val="Calibri"/>
      <family val="2"/>
      <scheme val="minor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9" applyNumberFormat="0" applyAlignment="0" applyProtection="0"/>
    <xf numFmtId="0" fontId="15" fillId="29" borderId="10" applyNumberFormat="0" applyAlignment="0" applyProtection="0"/>
    <xf numFmtId="4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9" applyNumberFormat="0" applyAlignment="0" applyProtection="0"/>
    <xf numFmtId="0" fontId="22" fillId="0" borderId="14" applyNumberFormat="0" applyFill="0" applyAlignment="0" applyProtection="0"/>
    <xf numFmtId="0" fontId="23" fillId="32" borderId="0" applyNumberFormat="0" applyBorder="0" applyAlignment="0" applyProtection="0"/>
    <xf numFmtId="0" fontId="11" fillId="33" borderId="15" applyNumberFormat="0" applyFont="0" applyAlignment="0" applyProtection="0"/>
    <xf numFmtId="0" fontId="24" fillId="28" borderId="16" applyNumberFormat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/>
    <xf numFmtId="164" fontId="29" fillId="0" borderId="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left"/>
    </xf>
    <xf numFmtId="164" fontId="29" fillId="0" borderId="0" xfId="0" applyNumberFormat="1" applyFont="1" applyBorder="1" applyAlignment="1">
      <alignment horizontal="right"/>
    </xf>
    <xf numFmtId="164" fontId="28" fillId="34" borderId="0" xfId="0" applyNumberFormat="1" applyFont="1" applyFill="1" applyAlignment="1">
      <alignment horizontal="right"/>
    </xf>
    <xf numFmtId="49" fontId="28" fillId="34" borderId="0" xfId="0" applyNumberFormat="1" applyFont="1" applyFill="1" applyAlignment="1">
      <alignment horizontal="right" wrapText="1"/>
    </xf>
    <xf numFmtId="43" fontId="28" fillId="0" borderId="0" xfId="28" applyFont="1" applyAlignment="1">
      <alignment horizontal="right"/>
    </xf>
    <xf numFmtId="165" fontId="28" fillId="0" borderId="0" xfId="0" applyNumberFormat="1" applyFont="1" applyAlignment="1">
      <alignment horizontal="right"/>
    </xf>
    <xf numFmtId="164" fontId="29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29" fillId="0" borderId="2" xfId="0" applyNumberFormat="1" applyFont="1" applyBorder="1" applyAlignment="1">
      <alignment horizontal="left"/>
    </xf>
    <xf numFmtId="166" fontId="28" fillId="0" borderId="0" xfId="0" applyNumberFormat="1" applyFont="1" applyAlignment="1">
      <alignment horizontal="right"/>
    </xf>
    <xf numFmtId="164" fontId="28" fillId="0" borderId="0" xfId="0" applyNumberFormat="1" applyFont="1" applyBorder="1" applyAlignment="1">
      <alignment horizontal="right"/>
    </xf>
    <xf numFmtId="0" fontId="2" fillId="0" borderId="0" xfId="0" applyFont="1"/>
    <xf numFmtId="0" fontId="0" fillId="35" borderId="0" xfId="0" applyFill="1"/>
    <xf numFmtId="164" fontId="28" fillId="0" borderId="3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164" fontId="29" fillId="0" borderId="4" xfId="0" applyNumberFormat="1" applyFont="1" applyBorder="1" applyAlignment="1">
      <alignment horizontal="right"/>
    </xf>
    <xf numFmtId="164" fontId="28" fillId="0" borderId="0" xfId="0" applyNumberFormat="1" applyFont="1" applyFill="1" applyAlignment="1">
      <alignment horizontal="right"/>
    </xf>
    <xf numFmtId="0" fontId="0" fillId="34" borderId="0" xfId="0" applyFill="1"/>
    <xf numFmtId="0" fontId="0" fillId="36" borderId="0" xfId="0" applyFill="1"/>
    <xf numFmtId="169" fontId="28" fillId="0" borderId="0" xfId="0" applyNumberFormat="1" applyFont="1" applyAlignment="1">
      <alignment horizontal="right"/>
    </xf>
    <xf numFmtId="164" fontId="28" fillId="34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4" fontId="30" fillId="0" borderId="0" xfId="0" applyNumberFormat="1" applyFont="1" applyAlignment="1">
      <alignment horizontal="left"/>
    </xf>
    <xf numFmtId="0" fontId="3" fillId="36" borderId="0" xfId="0" applyFont="1" applyFill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8" fillId="0" borderId="2" xfId="0" applyNumberFormat="1" applyFont="1" applyBorder="1" applyAlignment="1">
      <alignment horizontal="right"/>
    </xf>
    <xf numFmtId="0" fontId="1" fillId="35" borderId="0" xfId="0" applyFont="1" applyFill="1"/>
    <xf numFmtId="0" fontId="2" fillId="35" borderId="0" xfId="0" applyFont="1" applyFill="1"/>
    <xf numFmtId="164" fontId="28" fillId="0" borderId="2" xfId="0" applyNumberFormat="1" applyFont="1" applyBorder="1" applyAlignment="1">
      <alignment horizontal="left"/>
    </xf>
    <xf numFmtId="168" fontId="2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left" wrapText="1"/>
    </xf>
    <xf numFmtId="43" fontId="31" fillId="0" borderId="0" xfId="28" applyFont="1" applyAlignment="1">
      <alignment horizontal="center" wrapText="1"/>
    </xf>
    <xf numFmtId="49" fontId="28" fillId="0" borderId="0" xfId="0" applyNumberFormat="1" applyFont="1" applyFill="1" applyAlignment="1">
      <alignment horizontal="right" wrapText="1"/>
    </xf>
    <xf numFmtId="164" fontId="29" fillId="0" borderId="1" xfId="0" applyNumberFormat="1" applyFont="1" applyFill="1" applyBorder="1" applyAlignment="1">
      <alignment horizontal="right"/>
    </xf>
    <xf numFmtId="164" fontId="28" fillId="0" borderId="0" xfId="0" applyNumberFormat="1" applyFont="1" applyFill="1" applyAlignment="1">
      <alignment horizontal="left"/>
    </xf>
    <xf numFmtId="164" fontId="32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3" fillId="0" borderId="0" xfId="0" applyNumberFormat="1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4" fillId="2" borderId="0" xfId="0" applyFont="1" applyFill="1"/>
    <xf numFmtId="0" fontId="6" fillId="2" borderId="5" xfId="0" applyFont="1" applyFill="1" applyBorder="1"/>
    <xf numFmtId="0" fontId="7" fillId="2" borderId="0" xfId="0" quotePrefix="1" applyFont="1" applyFill="1" applyAlignment="1">
      <alignment horizontal="center"/>
    </xf>
    <xf numFmtId="0" fontId="8" fillId="2" borderId="0" xfId="0" applyFont="1" applyFill="1"/>
    <xf numFmtId="167" fontId="5" fillId="2" borderId="0" xfId="28" applyNumberFormat="1" applyFont="1" applyFill="1"/>
    <xf numFmtId="167" fontId="5" fillId="2" borderId="0" xfId="28" applyNumberFormat="1" applyFont="1" applyFill="1" applyBorder="1"/>
    <xf numFmtId="167" fontId="5" fillId="2" borderId="3" xfId="28" applyNumberFormat="1" applyFont="1" applyFill="1" applyBorder="1"/>
    <xf numFmtId="9" fontId="5" fillId="2" borderId="0" xfId="40" applyFont="1" applyFill="1" applyBorder="1"/>
    <xf numFmtId="167" fontId="9" fillId="2" borderId="0" xfId="28" applyNumberFormat="1" applyFont="1" applyFill="1" applyBorder="1"/>
    <xf numFmtId="0" fontId="10" fillId="2" borderId="0" xfId="0" applyFont="1" applyFill="1"/>
    <xf numFmtId="0" fontId="3" fillId="2" borderId="0" xfId="0" applyFont="1" applyFill="1"/>
    <xf numFmtId="37" fontId="8" fillId="0" borderId="0" xfId="0" applyNumberFormat="1" applyFont="1"/>
    <xf numFmtId="37" fontId="0" fillId="0" borderId="0" xfId="0" applyNumberFormat="1"/>
    <xf numFmtId="0" fontId="0" fillId="0" borderId="0" xfId="0" applyNumberFormat="1"/>
    <xf numFmtId="167" fontId="11" fillId="0" borderId="0" xfId="28" applyNumberFormat="1" applyFont="1"/>
    <xf numFmtId="0" fontId="1" fillId="0" borderId="0" xfId="0" applyNumberFormat="1" applyFont="1"/>
    <xf numFmtId="167" fontId="1" fillId="0" borderId="0" xfId="28" applyNumberFormat="1" applyFont="1"/>
    <xf numFmtId="171" fontId="1" fillId="0" borderId="0" xfId="28" applyNumberFormat="1" applyFont="1"/>
    <xf numFmtId="0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67" fontId="34" fillId="2" borderId="0" xfId="28" applyNumberFormat="1" applyFont="1" applyFill="1" applyAlignment="1">
      <alignment horizontal="center"/>
    </xf>
    <xf numFmtId="49" fontId="32" fillId="0" borderId="0" xfId="0" applyNumberFormat="1" applyFont="1" applyFill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90" zoomScaleNormal="90" workbookViewId="0">
      <selection activeCell="B2" sqref="B2"/>
    </sheetView>
  </sheetViews>
  <sheetFormatPr defaultRowHeight="15" x14ac:dyDescent="0.2"/>
  <cols>
    <col min="1" max="1" width="27.85546875" style="52" customWidth="1"/>
    <col min="2" max="4" width="12.5703125" style="52" customWidth="1"/>
    <col min="5" max="5" width="4.28515625" style="52" customWidth="1"/>
    <col min="6" max="6" width="14" style="52" customWidth="1"/>
    <col min="7" max="7" width="4.28515625" style="52" customWidth="1"/>
    <col min="8" max="8" width="14" style="52" customWidth="1"/>
    <col min="9" max="16384" width="9.140625" style="52"/>
  </cols>
  <sheetData>
    <row r="1" spans="1:8" ht="15.75" x14ac:dyDescent="0.25">
      <c r="A1" s="51" t="s">
        <v>417</v>
      </c>
      <c r="B1" s="51"/>
      <c r="C1" s="51"/>
      <c r="D1" s="51"/>
      <c r="F1" s="51"/>
      <c r="H1" s="51"/>
    </row>
    <row r="2" spans="1:8" ht="15.75" x14ac:dyDescent="0.25">
      <c r="A2" s="53" t="s">
        <v>355</v>
      </c>
      <c r="C2" s="57"/>
      <c r="D2" s="57"/>
      <c r="F2" s="57"/>
      <c r="H2" s="57"/>
    </row>
    <row r="3" spans="1:8" ht="15.75" x14ac:dyDescent="0.25">
      <c r="A3" s="53" t="s">
        <v>405</v>
      </c>
      <c r="C3" s="57"/>
      <c r="D3" s="57"/>
      <c r="F3" s="57"/>
      <c r="H3" s="57"/>
    </row>
    <row r="4" spans="1:8" ht="15.75" x14ac:dyDescent="0.25">
      <c r="A4" s="53" t="s">
        <v>406</v>
      </c>
      <c r="C4" s="57"/>
      <c r="D4" s="57"/>
      <c r="F4" s="57"/>
      <c r="H4" s="57"/>
    </row>
    <row r="5" spans="1:8" ht="15.75" x14ac:dyDescent="0.25">
      <c r="A5" s="53" t="s">
        <v>428</v>
      </c>
      <c r="C5" s="57"/>
      <c r="D5" s="57"/>
      <c r="F5" s="73"/>
      <c r="H5" s="73"/>
    </row>
    <row r="6" spans="1:8" ht="15.75" x14ac:dyDescent="0.25">
      <c r="A6" s="53"/>
      <c r="C6" s="57"/>
      <c r="D6" s="57"/>
      <c r="F6" s="73"/>
      <c r="H6" s="73"/>
    </row>
    <row r="7" spans="1:8" x14ac:dyDescent="0.2">
      <c r="A7" s="54" t="s">
        <v>407</v>
      </c>
      <c r="F7" s="72" t="s">
        <v>426</v>
      </c>
      <c r="H7" s="72" t="s">
        <v>424</v>
      </c>
    </row>
    <row r="8" spans="1:8" x14ac:dyDescent="0.2">
      <c r="B8" s="55" t="s">
        <v>408</v>
      </c>
      <c r="C8" s="55" t="s">
        <v>409</v>
      </c>
      <c r="D8" s="55" t="s">
        <v>410</v>
      </c>
      <c r="F8" s="55" t="s">
        <v>425</v>
      </c>
      <c r="H8" s="55" t="s">
        <v>427</v>
      </c>
    </row>
    <row r="9" spans="1:8" ht="15.75" x14ac:dyDescent="0.25">
      <c r="A9" s="56" t="s">
        <v>411</v>
      </c>
    </row>
    <row r="10" spans="1:8" x14ac:dyDescent="0.2">
      <c r="A10" s="52" t="s">
        <v>412</v>
      </c>
      <c r="B10" s="57">
        <f>+'LG&amp;E Analysis'!B423</f>
        <v>23129.308762168559</v>
      </c>
      <c r="C10" s="57">
        <f>+'LG&amp;E Analysis'!C423</f>
        <v>25644.053649157253</v>
      </c>
      <c r="D10" s="57">
        <f>+'LG&amp;E Analysis'!D423</f>
        <v>29417.513742394698</v>
      </c>
      <c r="F10" s="57">
        <f>(+B10/12*10+C10/12*2)</f>
        <v>23548.432910000007</v>
      </c>
      <c r="H10" s="57">
        <f>(+C10/12*6+D10/12*6)</f>
        <v>27530.783695775976</v>
      </c>
    </row>
    <row r="11" spans="1:8" x14ac:dyDescent="0.2">
      <c r="B11" s="60"/>
      <c r="C11" s="60"/>
      <c r="D11" s="60"/>
      <c r="F11" s="60"/>
      <c r="H11" s="60"/>
    </row>
    <row r="12" spans="1:8" x14ac:dyDescent="0.2">
      <c r="B12" s="58"/>
      <c r="C12" s="58"/>
      <c r="D12" s="58"/>
      <c r="F12" s="58"/>
      <c r="H12" s="58"/>
    </row>
    <row r="13" spans="1:8" x14ac:dyDescent="0.2">
      <c r="A13" s="52" t="s">
        <v>413</v>
      </c>
      <c r="B13" s="58">
        <f>+B10*0.75-B15</f>
        <v>16815.32517162642</v>
      </c>
      <c r="C13" s="58">
        <f>+C10*0.75-C15</f>
        <v>18175.942236867937</v>
      </c>
      <c r="D13" s="58">
        <f>+D10*0.75-D15</f>
        <v>20508.145306796021</v>
      </c>
      <c r="F13" s="58">
        <f>(+B13/12*10+C13/12*2)</f>
        <v>17042.094682500006</v>
      </c>
      <c r="H13" s="58">
        <f>(+C13/12*6+D13/12*6)</f>
        <v>19342.043771831981</v>
      </c>
    </row>
    <row r="14" spans="1:8" x14ac:dyDescent="0.2">
      <c r="A14" s="52" t="s">
        <v>414</v>
      </c>
      <c r="B14" s="58">
        <f>+B10*0.25</f>
        <v>5782.3271905421398</v>
      </c>
      <c r="C14" s="58">
        <f>+C10*0.25</f>
        <v>6411.0134122893132</v>
      </c>
      <c r="D14" s="58">
        <f>+D10*0.25</f>
        <v>7354.3784355986745</v>
      </c>
      <c r="F14" s="58">
        <f>(+B14/12*10+C14/12*2)</f>
        <v>5887.1082275000017</v>
      </c>
      <c r="H14" s="58">
        <f>(+C14/12*6+D14/12*6)</f>
        <v>6882.6959239439939</v>
      </c>
    </row>
    <row r="15" spans="1:8" x14ac:dyDescent="0.2">
      <c r="A15" s="52" t="s">
        <v>415</v>
      </c>
      <c r="B15" s="59">
        <v>531.65640000000008</v>
      </c>
      <c r="C15" s="59">
        <f>+ECR!$E$6/1000</f>
        <v>1057.098</v>
      </c>
      <c r="D15" s="59">
        <f>+ECR!$E$7/1000</f>
        <v>1554.99</v>
      </c>
      <c r="F15" s="59">
        <f>(+B15/12*10+C15/12*2)</f>
        <v>619.23</v>
      </c>
      <c r="H15" s="59">
        <f>(+C15/12*6+D15/12*6)</f>
        <v>1306.0440000000001</v>
      </c>
    </row>
    <row r="16" spans="1:8" x14ac:dyDescent="0.2">
      <c r="A16" s="52" t="s">
        <v>416</v>
      </c>
      <c r="B16" s="58">
        <f>SUM(B13:B15)</f>
        <v>23129.308762168559</v>
      </c>
      <c r="C16" s="58">
        <f t="shared" ref="C16:D16" si="0">SUM(C13:C15)</f>
        <v>25644.053649157249</v>
      </c>
      <c r="D16" s="58">
        <f t="shared" si="0"/>
        <v>29417.513742394698</v>
      </c>
      <c r="F16" s="58">
        <f t="shared" ref="F16" si="1">SUM(F13:F15)</f>
        <v>23548.432910000007</v>
      </c>
      <c r="G16" s="58"/>
      <c r="H16" s="58">
        <f>SUM(H13:H15)</f>
        <v>27530.783695775976</v>
      </c>
    </row>
    <row r="17" spans="1:8" x14ac:dyDescent="0.2">
      <c r="B17" s="61"/>
      <c r="C17" s="61"/>
      <c r="D17" s="61"/>
      <c r="F17" s="61"/>
      <c r="H17" s="61"/>
    </row>
    <row r="18" spans="1:8" x14ac:dyDescent="0.2">
      <c r="A18" s="62" t="s">
        <v>430</v>
      </c>
    </row>
    <row r="19" spans="1:8" x14ac:dyDescent="0.2">
      <c r="A19" s="63" t="s">
        <v>431</v>
      </c>
    </row>
    <row r="20" spans="1:8" x14ac:dyDescent="0.2">
      <c r="A20" s="63" t="s">
        <v>423</v>
      </c>
    </row>
    <row r="21" spans="1:8" x14ac:dyDescent="0.2">
      <c r="A21" s="63" t="s">
        <v>432</v>
      </c>
    </row>
    <row r="22" spans="1:8" x14ac:dyDescent="0.2">
      <c r="A22" s="63"/>
    </row>
  </sheetData>
  <pageMargins left="1" right="0.95" top="1" bottom="0.75" header="0.3" footer="0.3"/>
  <pageSetup scale="81" orientation="portrait" r:id="rId1"/>
  <headerFooter>
    <oddHeader>&amp;R&amp;"Times New Roman,Bold"&amp;12LGE KIUC-1 Question No. 36
Page 1 of 2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"/>
  <sheetViews>
    <sheetView zoomScale="80" zoomScaleNormal="80" workbookViewId="0">
      <selection activeCell="C20" sqref="C20"/>
    </sheetView>
  </sheetViews>
  <sheetFormatPr defaultRowHeight="15" x14ac:dyDescent="0.25"/>
  <cols>
    <col min="1" max="2" width="13.28515625" style="65" customWidth="1"/>
    <col min="3" max="3" width="16.42578125" style="65" customWidth="1"/>
    <col min="4" max="5" width="13.28515625" style="65" customWidth="1"/>
    <col min="6" max="6" width="17.42578125" style="65" customWidth="1"/>
    <col min="7" max="8" width="9.140625" style="65"/>
    <col min="9" max="9" width="15.42578125" style="65" customWidth="1"/>
    <col min="10" max="16384" width="9.140625" style="65"/>
  </cols>
  <sheetData>
    <row r="2" spans="1:6" ht="15.75" x14ac:dyDescent="0.25">
      <c r="A2" s="64" t="s">
        <v>417</v>
      </c>
    </row>
    <row r="4" spans="1:6" x14ac:dyDescent="0.25">
      <c r="A4" s="76" t="s">
        <v>418</v>
      </c>
      <c r="B4" s="77"/>
      <c r="C4" s="77"/>
      <c r="D4" s="77"/>
      <c r="E4" s="78"/>
    </row>
    <row r="5" spans="1:6" ht="15.75" x14ac:dyDescent="0.25">
      <c r="A5" s="66"/>
      <c r="B5" s="66"/>
      <c r="C5" s="67"/>
      <c r="D5" s="67"/>
      <c r="E5" s="66"/>
      <c r="F5" s="64" t="s">
        <v>419</v>
      </c>
    </row>
    <row r="6" spans="1:6" ht="15.75" x14ac:dyDescent="0.25">
      <c r="A6" s="68" t="s">
        <v>420</v>
      </c>
      <c r="B6" s="68"/>
      <c r="C6" s="69">
        <f>707779000-3047000</f>
        <v>704732000</v>
      </c>
      <c r="D6" s="70">
        <v>1.5E-3</v>
      </c>
      <c r="E6" s="69">
        <f>+C6*D6</f>
        <v>1057098</v>
      </c>
      <c r="F6" s="71">
        <v>2015</v>
      </c>
    </row>
    <row r="7" spans="1:6" ht="15.75" x14ac:dyDescent="0.25">
      <c r="A7" s="68" t="s">
        <v>421</v>
      </c>
      <c r="B7" s="68"/>
      <c r="C7" s="69">
        <v>1036660000</v>
      </c>
      <c r="D7" s="70">
        <v>1.5E-3</v>
      </c>
      <c r="E7" s="69">
        <f>+C7*D7</f>
        <v>1554990</v>
      </c>
      <c r="F7" s="71">
        <v>2016</v>
      </c>
    </row>
  </sheetData>
  <mergeCells count="1">
    <mergeCell ref="A4:E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9"/>
  <sheetViews>
    <sheetView zoomScale="130" zoomScaleNormal="130" workbookViewId="0">
      <pane xSplit="1" ySplit="3" topLeftCell="B329" activePane="bottomRight" state="frozen"/>
      <selection pane="topRight" activeCell="B1" sqref="B1"/>
      <selection pane="bottomLeft" activeCell="A4" sqref="A4"/>
      <selection pane="bottomRight" activeCell="D331" sqref="D331"/>
    </sheetView>
  </sheetViews>
  <sheetFormatPr defaultRowHeight="9" x14ac:dyDescent="0.15"/>
  <cols>
    <col min="1" max="1" width="33.7109375" style="38" customWidth="1"/>
    <col min="2" max="2" width="10.7109375" style="19" customWidth="1"/>
    <col min="3" max="4" width="10.7109375" style="37" customWidth="1"/>
    <col min="5" max="5" width="12.5703125" style="37" bestFit="1" customWidth="1"/>
    <col min="6" max="16384" width="9.140625" style="37"/>
  </cols>
  <sheetData>
    <row r="1" spans="1:5" s="39" customFormat="1" x14ac:dyDescent="0.15">
      <c r="A1" s="40"/>
      <c r="B1" s="42"/>
    </row>
    <row r="2" spans="1:5" s="39" customFormat="1" x14ac:dyDescent="0.15">
      <c r="A2" s="40" t="s">
        <v>0</v>
      </c>
      <c r="B2" s="74" t="s">
        <v>433</v>
      </c>
      <c r="C2" s="75" t="s">
        <v>434</v>
      </c>
      <c r="D2" s="75" t="s">
        <v>435</v>
      </c>
    </row>
    <row r="3" spans="1:5" s="39" customFormat="1" x14ac:dyDescent="0.15">
      <c r="A3" s="40"/>
      <c r="B3" s="42"/>
    </row>
    <row r="5" spans="1:5" x14ac:dyDescent="0.15">
      <c r="A5" s="38" t="s">
        <v>158</v>
      </c>
    </row>
    <row r="6" spans="1:5" x14ac:dyDescent="0.15">
      <c r="A6" s="38" t="s">
        <v>157</v>
      </c>
      <c r="B6" s="19">
        <v>2.2400000000000002</v>
      </c>
      <c r="C6" s="37">
        <v>99</v>
      </c>
      <c r="D6" s="37">
        <v>99</v>
      </c>
      <c r="E6" s="37" t="str">
        <f>VLOOKUP(A6,'Prop Classification'!$A$6:$C$161,3,FALSE)</f>
        <v>Exempt</v>
      </c>
    </row>
    <row r="7" spans="1:5" x14ac:dyDescent="0.15">
      <c r="A7" s="38" t="s">
        <v>156</v>
      </c>
      <c r="B7" s="19" t="s">
        <v>1</v>
      </c>
      <c r="C7" s="37" t="s">
        <v>1</v>
      </c>
      <c r="D7" s="37" t="s">
        <v>1</v>
      </c>
      <c r="E7" s="37" t="str">
        <f>VLOOKUP(A7,'Prop Classification'!$A$6:$C$161,3,FALSE)</f>
        <v>Exempt</v>
      </c>
    </row>
    <row r="8" spans="1:5" x14ac:dyDescent="0.15">
      <c r="A8" s="38" t="s">
        <v>155</v>
      </c>
      <c r="B8" s="19" t="s">
        <v>1</v>
      </c>
      <c r="C8" s="37" t="s">
        <v>1</v>
      </c>
      <c r="D8" s="37" t="s">
        <v>1</v>
      </c>
      <c r="E8" s="37">
        <f>VLOOKUP(A8,'Prop Classification'!$A$6:$C$161,3,FALSE)</f>
        <v>100</v>
      </c>
    </row>
    <row r="9" spans="1:5" x14ac:dyDescent="0.15">
      <c r="A9" s="38" t="s">
        <v>154</v>
      </c>
      <c r="B9" s="19">
        <v>360.851</v>
      </c>
      <c r="C9" s="37">
        <v>361</v>
      </c>
      <c r="D9" s="37">
        <v>361</v>
      </c>
      <c r="E9" s="37">
        <f>VLOOKUP(A9,'Prop Classification'!$A$6:$C$161,3,FALSE)</f>
        <v>100</v>
      </c>
    </row>
    <row r="10" spans="1:5" x14ac:dyDescent="0.15">
      <c r="A10" s="38" t="s">
        <v>153</v>
      </c>
      <c r="B10" s="19">
        <v>839.53499999999997</v>
      </c>
      <c r="C10" s="37">
        <v>840</v>
      </c>
      <c r="D10" s="37">
        <v>840</v>
      </c>
      <c r="E10" s="37">
        <f>VLOOKUP(A10,'Prop Classification'!$A$6:$C$161,3,FALSE)</f>
        <v>100</v>
      </c>
    </row>
    <row r="11" spans="1:5" x14ac:dyDescent="0.15">
      <c r="A11" s="38" t="s">
        <v>152</v>
      </c>
      <c r="B11" s="19">
        <v>6441.55</v>
      </c>
      <c r="C11" s="37">
        <v>6435</v>
      </c>
      <c r="D11" s="37">
        <v>6435</v>
      </c>
      <c r="E11" s="37">
        <f>VLOOKUP(A11,'Prop Classification'!$A$6:$C$161,3,FALSE)</f>
        <v>100</v>
      </c>
    </row>
    <row r="12" spans="1:5" x14ac:dyDescent="0.15">
      <c r="A12" s="38" t="s">
        <v>151</v>
      </c>
      <c r="B12" s="19" t="s">
        <v>1</v>
      </c>
      <c r="C12" s="37" t="s">
        <v>1</v>
      </c>
      <c r="D12" s="37" t="s">
        <v>1</v>
      </c>
      <c r="E12" s="37">
        <f>VLOOKUP(A12,'Prop Classification'!$A$6:$C$161,3,FALSE)</f>
        <v>100</v>
      </c>
    </row>
    <row r="13" spans="1:5" x14ac:dyDescent="0.15">
      <c r="A13" s="38" t="s">
        <v>150</v>
      </c>
      <c r="B13" s="19" t="s">
        <v>1</v>
      </c>
      <c r="C13" s="37" t="s">
        <v>1</v>
      </c>
      <c r="D13" s="37" t="s">
        <v>1</v>
      </c>
      <c r="E13" s="37">
        <f>VLOOKUP(A13,'Prop Classification'!$A$6:$C$161,3,FALSE)</f>
        <v>100</v>
      </c>
    </row>
    <row r="14" spans="1:5" x14ac:dyDescent="0.15">
      <c r="A14" s="38" t="s">
        <v>149</v>
      </c>
      <c r="B14" s="19">
        <v>335.178</v>
      </c>
      <c r="C14" s="37">
        <v>163</v>
      </c>
      <c r="D14" s="37">
        <v>163</v>
      </c>
      <c r="E14" s="37">
        <f>VLOOKUP(A14,'Prop Classification'!$A$6:$C$161,3,FALSE)</f>
        <v>100</v>
      </c>
    </row>
    <row r="15" spans="1:5" x14ac:dyDescent="0.15">
      <c r="A15" s="38" t="s">
        <v>148</v>
      </c>
      <c r="B15" s="19">
        <v>2356.127</v>
      </c>
      <c r="C15" s="37">
        <v>2350</v>
      </c>
      <c r="D15" s="37">
        <v>2350</v>
      </c>
      <c r="E15" s="37">
        <f>VLOOKUP(A15,'Prop Classification'!$A$6:$C$161,3,FALSE)</f>
        <v>100</v>
      </c>
    </row>
    <row r="16" spans="1:5" x14ac:dyDescent="0.15">
      <c r="A16" s="38" t="s">
        <v>147</v>
      </c>
      <c r="B16" s="19">
        <v>2772.6529999999998</v>
      </c>
      <c r="C16" s="37">
        <v>2773</v>
      </c>
      <c r="D16" s="37">
        <v>2773</v>
      </c>
      <c r="E16" s="37">
        <f>VLOOKUP(A16,'Prop Classification'!$A$6:$C$161,3,FALSE)</f>
        <v>100</v>
      </c>
    </row>
    <row r="17" spans="1:5" x14ac:dyDescent="0.15">
      <c r="A17" s="38" t="s">
        <v>146</v>
      </c>
      <c r="B17" s="19">
        <v>299641.92499999999</v>
      </c>
      <c r="C17" s="37">
        <v>301596</v>
      </c>
      <c r="D17" s="37">
        <v>293823</v>
      </c>
      <c r="E17" s="37">
        <f>VLOOKUP(A17,'Prop Classification'!$A$6:$C$161,3,FALSE)</f>
        <v>100</v>
      </c>
    </row>
    <row r="18" spans="1:5" x14ac:dyDescent="0.15">
      <c r="A18" s="38" t="s">
        <v>145</v>
      </c>
      <c r="B18" s="19" t="s">
        <v>1</v>
      </c>
      <c r="C18" s="37" t="s">
        <v>1</v>
      </c>
      <c r="D18" s="37" t="s">
        <v>1</v>
      </c>
      <c r="E18" s="37">
        <f>VLOOKUP(A18,'Prop Classification'!$A$6:$C$161,3,FALSE)</f>
        <v>100</v>
      </c>
    </row>
    <row r="19" spans="1:5" x14ac:dyDescent="0.15">
      <c r="A19" s="38" t="s">
        <v>144</v>
      </c>
      <c r="B19" s="19" t="s">
        <v>1</v>
      </c>
      <c r="C19" s="37" t="s">
        <v>1</v>
      </c>
      <c r="D19" s="37" t="s">
        <v>1</v>
      </c>
      <c r="E19" s="37">
        <f>VLOOKUP(A19,'Prop Classification'!$A$6:$C$161,3,FALSE)</f>
        <v>200</v>
      </c>
    </row>
    <row r="20" spans="1:5" x14ac:dyDescent="0.15">
      <c r="A20" s="38" t="s">
        <v>143</v>
      </c>
      <c r="B20" s="19">
        <v>1441185.683</v>
      </c>
      <c r="C20" s="37">
        <v>1406205</v>
      </c>
      <c r="D20" s="37">
        <v>1137424</v>
      </c>
      <c r="E20" s="37">
        <f>VLOOKUP(A20,'Prop Classification'!$A$6:$C$161,3,FALSE)</f>
        <v>200</v>
      </c>
    </row>
    <row r="21" spans="1:5" x14ac:dyDescent="0.15">
      <c r="A21" s="38" t="s">
        <v>142</v>
      </c>
      <c r="B21" s="19" t="s">
        <v>1</v>
      </c>
      <c r="C21" s="37" t="s">
        <v>1</v>
      </c>
      <c r="D21" s="37" t="s">
        <v>1</v>
      </c>
      <c r="E21" s="37">
        <f>VLOOKUP(A21,'Prop Classification'!$A$6:$C$161,3,FALSE)</f>
        <v>200</v>
      </c>
    </row>
    <row r="22" spans="1:5" x14ac:dyDescent="0.15">
      <c r="A22" s="38" t="s">
        <v>141</v>
      </c>
      <c r="B22" s="19" t="s">
        <v>1</v>
      </c>
      <c r="C22" s="37" t="s">
        <v>1</v>
      </c>
      <c r="D22" s="37" t="s">
        <v>1</v>
      </c>
      <c r="E22" s="37">
        <f>VLOOKUP(A22,'Prop Classification'!$A$6:$C$161,3,FALSE)</f>
        <v>200</v>
      </c>
    </row>
    <row r="23" spans="1:5" x14ac:dyDescent="0.15">
      <c r="A23" s="38" t="s">
        <v>140</v>
      </c>
      <c r="B23" s="19" t="s">
        <v>1</v>
      </c>
      <c r="C23" s="37" t="s">
        <v>1</v>
      </c>
      <c r="D23" s="37" t="s">
        <v>1</v>
      </c>
      <c r="E23" s="37">
        <f>VLOOKUP(A23,'Prop Classification'!$A$6:$C$161,3,FALSE)</f>
        <v>200</v>
      </c>
    </row>
    <row r="24" spans="1:5" x14ac:dyDescent="0.15">
      <c r="A24" s="38" t="s">
        <v>139</v>
      </c>
      <c r="B24" s="19">
        <v>18958.542000000001</v>
      </c>
      <c r="C24" s="37">
        <v>19136</v>
      </c>
      <c r="D24" s="37">
        <v>19136</v>
      </c>
      <c r="E24" s="37">
        <f>VLOOKUP(A24,'Prop Classification'!$A$6:$C$161,3,FALSE)</f>
        <v>200</v>
      </c>
    </row>
    <row r="25" spans="1:5" x14ac:dyDescent="0.15">
      <c r="A25" s="38" t="s">
        <v>138</v>
      </c>
      <c r="B25" s="19">
        <v>2247.0940000000001</v>
      </c>
      <c r="C25" s="37">
        <v>322742</v>
      </c>
      <c r="D25" s="37">
        <v>763523</v>
      </c>
      <c r="E25" s="37">
        <f>VLOOKUP(A25,'Prop Classification'!$A$6:$C$161,3,FALSE)</f>
        <v>200</v>
      </c>
    </row>
    <row r="26" spans="1:5" x14ac:dyDescent="0.15">
      <c r="A26" s="38" t="s">
        <v>137</v>
      </c>
      <c r="B26" s="19" t="s">
        <v>1</v>
      </c>
      <c r="C26" s="37" t="s">
        <v>1</v>
      </c>
      <c r="D26" s="37" t="s">
        <v>1</v>
      </c>
      <c r="E26" s="37">
        <f>VLOOKUP(A26,'Prop Classification'!$A$6:$C$161,3,FALSE)</f>
        <v>200</v>
      </c>
    </row>
    <row r="27" spans="1:5" x14ac:dyDescent="0.15">
      <c r="A27" s="38" t="s">
        <v>136</v>
      </c>
      <c r="B27" s="19" t="s">
        <v>1</v>
      </c>
      <c r="C27" s="37" t="s">
        <v>1</v>
      </c>
      <c r="D27" s="37" t="s">
        <v>1</v>
      </c>
      <c r="E27" s="37">
        <f>VLOOKUP(A27,'Prop Classification'!$A$6:$C$161,3,FALSE)</f>
        <v>200</v>
      </c>
    </row>
    <row r="28" spans="1:5" x14ac:dyDescent="0.15">
      <c r="A28" s="38" t="s">
        <v>135</v>
      </c>
      <c r="B28" s="19" t="s">
        <v>1</v>
      </c>
      <c r="C28" s="37" t="s">
        <v>1</v>
      </c>
      <c r="D28" s="37" t="s">
        <v>1</v>
      </c>
      <c r="E28" s="37">
        <f>VLOOKUP(A28,'Prop Classification'!$A$6:$C$161,3,FALSE)</f>
        <v>200</v>
      </c>
    </row>
    <row r="29" spans="1:5" x14ac:dyDescent="0.15">
      <c r="A29" s="38" t="s">
        <v>134</v>
      </c>
      <c r="B29" s="19">
        <v>233078.75899999999</v>
      </c>
      <c r="C29" s="37">
        <v>245527</v>
      </c>
      <c r="D29" s="37">
        <v>226980</v>
      </c>
      <c r="E29" s="37">
        <f>VLOOKUP(A29,'Prop Classification'!$A$6:$C$161,3,FALSE)</f>
        <v>200</v>
      </c>
    </row>
    <row r="30" spans="1:5" x14ac:dyDescent="0.15">
      <c r="A30" s="38" t="s">
        <v>133</v>
      </c>
      <c r="B30" s="19">
        <v>179528.34899999999</v>
      </c>
      <c r="C30" s="37">
        <v>176834</v>
      </c>
      <c r="D30" s="37">
        <v>130223</v>
      </c>
      <c r="E30" s="37">
        <f>VLOOKUP(A30,'Prop Classification'!$A$6:$C$161,3,FALSE)</f>
        <v>200</v>
      </c>
    </row>
    <row r="31" spans="1:5" x14ac:dyDescent="0.15">
      <c r="A31" s="38" t="s">
        <v>132</v>
      </c>
      <c r="B31" s="19" t="s">
        <v>1</v>
      </c>
      <c r="C31" s="37" t="s">
        <v>1</v>
      </c>
      <c r="D31" s="37" t="s">
        <v>1</v>
      </c>
      <c r="E31" s="37">
        <f>VLOOKUP(A31,'Prop Classification'!$A$6:$C$161,3,FALSE)</f>
        <v>200</v>
      </c>
    </row>
    <row r="32" spans="1:5" x14ac:dyDescent="0.15">
      <c r="A32" s="38" t="s">
        <v>131</v>
      </c>
      <c r="B32" s="19" t="s">
        <v>1</v>
      </c>
      <c r="C32" s="37" t="s">
        <v>1</v>
      </c>
      <c r="D32" s="37" t="s">
        <v>1</v>
      </c>
      <c r="E32" s="37">
        <f>VLOOKUP(A32,'Prop Classification'!$A$6:$C$161,3,FALSE)</f>
        <v>200</v>
      </c>
    </row>
    <row r="33" spans="1:5" x14ac:dyDescent="0.15">
      <c r="A33" s="38" t="s">
        <v>130</v>
      </c>
      <c r="B33" s="19" t="s">
        <v>1</v>
      </c>
      <c r="C33" s="37" t="s">
        <v>1</v>
      </c>
      <c r="D33" s="37" t="s">
        <v>1</v>
      </c>
      <c r="E33" s="37">
        <f>VLOOKUP(A33,'Prop Classification'!$A$6:$C$161,3,FALSE)</f>
        <v>200</v>
      </c>
    </row>
    <row r="34" spans="1:5" x14ac:dyDescent="0.15">
      <c r="A34" s="38" t="s">
        <v>129</v>
      </c>
      <c r="B34" s="19" t="s">
        <v>1</v>
      </c>
      <c r="C34" s="37" t="s">
        <v>1</v>
      </c>
      <c r="D34" s="37" t="s">
        <v>1</v>
      </c>
      <c r="E34" s="37">
        <f>VLOOKUP(A34,'Prop Classification'!$A$6:$C$161,3,FALSE)</f>
        <v>200</v>
      </c>
    </row>
    <row r="35" spans="1:5" x14ac:dyDescent="0.15">
      <c r="A35" s="38" t="s">
        <v>128</v>
      </c>
      <c r="B35" s="19">
        <v>488.03199999999998</v>
      </c>
      <c r="C35" s="37">
        <v>488</v>
      </c>
      <c r="D35" s="37">
        <v>488</v>
      </c>
      <c r="E35" s="37">
        <f>VLOOKUP(A35,'Prop Classification'!$A$6:$C$161,3,FALSE)</f>
        <v>200</v>
      </c>
    </row>
    <row r="36" spans="1:5" x14ac:dyDescent="0.15">
      <c r="A36" s="38" t="s">
        <v>127</v>
      </c>
      <c r="B36" s="19">
        <v>18300.920999999998</v>
      </c>
      <c r="C36" s="37">
        <v>20335</v>
      </c>
      <c r="D36" s="37">
        <v>27508</v>
      </c>
      <c r="E36" s="37">
        <f>VLOOKUP(A36,'Prop Classification'!$A$6:$C$161,3,FALSE)</f>
        <v>200</v>
      </c>
    </row>
    <row r="37" spans="1:5" x14ac:dyDescent="0.15">
      <c r="A37" s="38" t="s">
        <v>126</v>
      </c>
      <c r="B37" s="19">
        <v>47915.214999999997</v>
      </c>
      <c r="C37" s="37">
        <v>48992</v>
      </c>
      <c r="D37" s="37">
        <v>48992</v>
      </c>
      <c r="E37" s="37" t="str">
        <f>VLOOKUP(A37,'Prop Classification'!$A$6:$C$161,3,FALSE)</f>
        <v>Exempt</v>
      </c>
    </row>
    <row r="38" spans="1:5" x14ac:dyDescent="0.15">
      <c r="A38" s="38" t="s">
        <v>125</v>
      </c>
      <c r="B38" s="19">
        <v>7.0000000000000001E-3</v>
      </c>
      <c r="C38" s="37">
        <v>0</v>
      </c>
      <c r="D38" s="37">
        <v>0</v>
      </c>
      <c r="E38" s="37">
        <f>VLOOKUP(A38,'Prop Classification'!$A$6:$C$161,3,FALSE)</f>
        <v>100</v>
      </c>
    </row>
    <row r="39" spans="1:5" x14ac:dyDescent="0.15">
      <c r="A39" s="38" t="s">
        <v>124</v>
      </c>
      <c r="B39" s="19">
        <v>5960.5860000000002</v>
      </c>
      <c r="C39" s="37">
        <v>7737</v>
      </c>
      <c r="D39" s="37">
        <v>7879</v>
      </c>
      <c r="E39" s="37">
        <f>VLOOKUP(A39,'Prop Classification'!$A$6:$C$161,3,FALSE)</f>
        <v>100</v>
      </c>
    </row>
    <row r="40" spans="1:5" x14ac:dyDescent="0.15">
      <c r="A40" s="38" t="s">
        <v>123</v>
      </c>
      <c r="B40" s="19">
        <v>13130.436</v>
      </c>
      <c r="C40" s="37">
        <v>17081</v>
      </c>
      <c r="D40" s="37">
        <v>17081</v>
      </c>
      <c r="E40" s="37">
        <f>VLOOKUP(A40,'Prop Classification'!$A$6:$C$161,3,FALSE)</f>
        <v>200</v>
      </c>
    </row>
    <row r="41" spans="1:5" x14ac:dyDescent="0.15">
      <c r="A41" s="38" t="s">
        <v>122</v>
      </c>
      <c r="B41" s="19">
        <v>36268.273999999998</v>
      </c>
      <c r="C41" s="37">
        <v>61815</v>
      </c>
      <c r="D41" s="37">
        <v>77873</v>
      </c>
      <c r="E41" s="37">
        <f>VLOOKUP(A41,'Prop Classification'!$A$6:$C$161,3,FALSE)</f>
        <v>200</v>
      </c>
    </row>
    <row r="42" spans="1:5" x14ac:dyDescent="0.15">
      <c r="A42" s="38" t="s">
        <v>121</v>
      </c>
      <c r="B42" s="19">
        <v>6148.0110000000004</v>
      </c>
      <c r="C42" s="37">
        <v>8198</v>
      </c>
      <c r="D42" s="37">
        <v>8198</v>
      </c>
      <c r="E42" s="37">
        <f>VLOOKUP(A42,'Prop Classification'!$A$6:$C$161,3,FALSE)</f>
        <v>200</v>
      </c>
    </row>
    <row r="43" spans="1:5" x14ac:dyDescent="0.15">
      <c r="A43" s="38" t="s">
        <v>120</v>
      </c>
      <c r="B43" s="19">
        <v>322.71699999999998</v>
      </c>
      <c r="C43" s="37">
        <v>1222</v>
      </c>
      <c r="D43" s="37">
        <v>1222</v>
      </c>
      <c r="E43" s="37">
        <f>VLOOKUP(A43,'Prop Classification'!$A$6:$C$161,3,FALSE)</f>
        <v>200</v>
      </c>
    </row>
    <row r="44" spans="1:5" x14ac:dyDescent="0.15">
      <c r="A44" s="38" t="s">
        <v>119</v>
      </c>
      <c r="B44" s="19">
        <v>29.931000000000001</v>
      </c>
      <c r="C44" s="37">
        <v>30</v>
      </c>
      <c r="D44" s="37">
        <v>30</v>
      </c>
      <c r="E44" s="37">
        <f>VLOOKUP(A44,'Prop Classification'!$A$6:$C$161,3,FALSE)</f>
        <v>100</v>
      </c>
    </row>
    <row r="45" spans="1:5" x14ac:dyDescent="0.15">
      <c r="A45" s="38" t="s">
        <v>118</v>
      </c>
      <c r="B45" s="19">
        <v>50.21</v>
      </c>
      <c r="C45" s="37">
        <v>50</v>
      </c>
      <c r="D45" s="37">
        <v>50</v>
      </c>
      <c r="E45" s="37" t="str">
        <f>VLOOKUP(A45,'Prop Classification'!$A$6:$C$161,3,FALSE)</f>
        <v>Exempt</v>
      </c>
    </row>
    <row r="46" spans="1:5" x14ac:dyDescent="0.15">
      <c r="A46" s="38" t="s">
        <v>117</v>
      </c>
      <c r="B46" s="19">
        <v>13.148</v>
      </c>
      <c r="C46" s="37">
        <v>16</v>
      </c>
      <c r="D46" s="37">
        <v>16</v>
      </c>
      <c r="E46" s="37">
        <f>VLOOKUP(A46,'Prop Classification'!$A$6:$C$161,3,FALSE)</f>
        <v>100</v>
      </c>
    </row>
    <row r="47" spans="1:5" x14ac:dyDescent="0.15">
      <c r="A47" s="38" t="s">
        <v>116</v>
      </c>
      <c r="B47" s="19">
        <v>15004.439</v>
      </c>
      <c r="C47" s="37">
        <v>15004</v>
      </c>
      <c r="D47" s="37">
        <v>15004</v>
      </c>
      <c r="E47" s="37">
        <f>VLOOKUP(A47,'Prop Classification'!$A$6:$C$161,3,FALSE)</f>
        <v>200</v>
      </c>
    </row>
    <row r="48" spans="1:5" x14ac:dyDescent="0.15">
      <c r="A48" s="38" t="s">
        <v>115</v>
      </c>
      <c r="B48" s="19">
        <v>7601.2290000000003</v>
      </c>
      <c r="C48" s="37">
        <v>8238</v>
      </c>
      <c r="D48" s="37">
        <v>16724</v>
      </c>
      <c r="E48" s="37">
        <f>VLOOKUP(A48,'Prop Classification'!$A$6:$C$161,3,FALSE)</f>
        <v>200</v>
      </c>
    </row>
    <row r="49" spans="1:5" x14ac:dyDescent="0.15">
      <c r="A49" s="38" t="s">
        <v>114</v>
      </c>
      <c r="B49" s="19">
        <v>161510.288</v>
      </c>
      <c r="C49" s="37">
        <v>163028</v>
      </c>
      <c r="D49" s="37">
        <v>289216</v>
      </c>
      <c r="E49" s="37">
        <f>VLOOKUP(A49,'Prop Classification'!$A$6:$C$161,3,FALSE)</f>
        <v>200</v>
      </c>
    </row>
    <row r="50" spans="1:5" x14ac:dyDescent="0.15">
      <c r="A50" s="38" t="s">
        <v>113</v>
      </c>
      <c r="B50" s="19">
        <v>33483.434000000001</v>
      </c>
      <c r="C50" s="37">
        <v>33843</v>
      </c>
      <c r="D50" s="37">
        <v>33843</v>
      </c>
      <c r="E50" s="37">
        <f>VLOOKUP(A50,'Prop Classification'!$A$6:$C$161,3,FALSE)</f>
        <v>200</v>
      </c>
    </row>
    <row r="51" spans="1:5" x14ac:dyDescent="0.15">
      <c r="A51" s="38" t="s">
        <v>112</v>
      </c>
      <c r="B51" s="19">
        <v>21444.905999999999</v>
      </c>
      <c r="C51" s="37">
        <v>22265</v>
      </c>
      <c r="D51" s="37">
        <v>22265</v>
      </c>
      <c r="E51" s="37">
        <f>VLOOKUP(A51,'Prop Classification'!$A$6:$C$161,3,FALSE)</f>
        <v>200</v>
      </c>
    </row>
    <row r="52" spans="1:5" x14ac:dyDescent="0.15">
      <c r="A52" s="38" t="s">
        <v>111</v>
      </c>
      <c r="B52" s="19">
        <v>3796.3229999999999</v>
      </c>
      <c r="C52" s="37">
        <v>3796</v>
      </c>
      <c r="D52" s="37">
        <v>3796</v>
      </c>
      <c r="E52" s="37">
        <f>VLOOKUP(A52,'Prop Classification'!$A$6:$C$161,3,FALSE)</f>
        <v>200</v>
      </c>
    </row>
    <row r="53" spans="1:5" x14ac:dyDescent="0.15">
      <c r="A53" s="38" t="s">
        <v>110</v>
      </c>
      <c r="B53" s="19">
        <v>32.136000000000003</v>
      </c>
      <c r="C53" s="37">
        <v>32</v>
      </c>
      <c r="D53" s="37">
        <v>32</v>
      </c>
      <c r="E53" s="37" t="str">
        <f>VLOOKUP(A53,'Prop Classification'!$A$6:$C$161,3,FALSE)</f>
        <v>Exempt</v>
      </c>
    </row>
    <row r="54" spans="1:5" x14ac:dyDescent="0.15">
      <c r="A54" s="38" t="s">
        <v>109</v>
      </c>
      <c r="B54" s="19">
        <v>797.36699999999996</v>
      </c>
      <c r="C54" s="37">
        <v>797</v>
      </c>
      <c r="D54" s="37">
        <v>797</v>
      </c>
      <c r="E54" s="37" t="str">
        <f>VLOOKUP(A54,'Prop Classification'!$A$6:$C$161,3,FALSE)</f>
        <v>Non-KY</v>
      </c>
    </row>
    <row r="55" spans="1:5" x14ac:dyDescent="0.15">
      <c r="A55" s="38" t="s">
        <v>108</v>
      </c>
      <c r="B55" s="19">
        <v>10086.865</v>
      </c>
      <c r="C55" s="37">
        <v>10733</v>
      </c>
      <c r="D55" s="37">
        <v>12819</v>
      </c>
      <c r="E55" s="37">
        <f>VLOOKUP(A55,'Prop Classification'!$A$6:$C$161,3,FALSE)</f>
        <v>100</v>
      </c>
    </row>
    <row r="56" spans="1:5" x14ac:dyDescent="0.15">
      <c r="A56" s="38" t="s">
        <v>107</v>
      </c>
      <c r="B56" s="19">
        <v>222.959</v>
      </c>
      <c r="C56" s="37">
        <v>223</v>
      </c>
      <c r="D56" s="37">
        <v>223</v>
      </c>
      <c r="E56" s="37">
        <f>VLOOKUP(A56,'Prop Classification'!$A$6:$C$161,3,FALSE)</f>
        <v>100</v>
      </c>
    </row>
    <row r="57" spans="1:5" x14ac:dyDescent="0.15">
      <c r="A57" s="38" t="s">
        <v>106</v>
      </c>
      <c r="B57" s="19">
        <v>338.70100000000002</v>
      </c>
      <c r="C57" s="37">
        <v>339</v>
      </c>
      <c r="D57" s="37">
        <v>339</v>
      </c>
      <c r="E57" s="37" t="str">
        <f>VLOOKUP(A57,'Prop Classification'!$A$6:$C$161,3,FALSE)</f>
        <v>Non-KY</v>
      </c>
    </row>
    <row r="58" spans="1:5" x14ac:dyDescent="0.15">
      <c r="A58" s="38" t="s">
        <v>105</v>
      </c>
      <c r="B58" s="19">
        <v>6040.6369999999997</v>
      </c>
      <c r="C58" s="37">
        <v>6118</v>
      </c>
      <c r="D58" s="37">
        <v>6118</v>
      </c>
      <c r="E58" s="37">
        <f>VLOOKUP(A58,'Prop Classification'!$A$6:$C$161,3,FALSE)</f>
        <v>100</v>
      </c>
    </row>
    <row r="59" spans="1:5" x14ac:dyDescent="0.15">
      <c r="A59" s="38" t="s">
        <v>104</v>
      </c>
      <c r="B59" s="19">
        <v>-355.81099999999998</v>
      </c>
      <c r="C59" s="37">
        <v>597</v>
      </c>
      <c r="D59" s="37">
        <v>651</v>
      </c>
      <c r="E59" s="37">
        <f>VLOOKUP(A59,'Prop Classification'!$A$6:$C$161,3,FALSE)</f>
        <v>200</v>
      </c>
    </row>
    <row r="60" spans="1:5" x14ac:dyDescent="0.15">
      <c r="A60" s="38" t="s">
        <v>103</v>
      </c>
      <c r="B60" s="19" t="s">
        <v>1</v>
      </c>
      <c r="C60" s="37" t="s">
        <v>1</v>
      </c>
      <c r="D60" s="37" t="s">
        <v>1</v>
      </c>
      <c r="E60" s="37">
        <f>VLOOKUP(A60,'Prop Classification'!$A$6:$C$161,3,FALSE)</f>
        <v>200</v>
      </c>
    </row>
    <row r="61" spans="1:5" x14ac:dyDescent="0.15">
      <c r="A61" s="38" t="s">
        <v>102</v>
      </c>
      <c r="B61" s="19">
        <v>11707.038</v>
      </c>
      <c r="C61" s="37">
        <v>12623</v>
      </c>
      <c r="D61" s="37">
        <v>27577</v>
      </c>
      <c r="E61" s="37" t="str">
        <f>VLOOKUP(A61,'Prop Classification'!$A$6:$C$161,3,FALSE)</f>
        <v>Non-KY</v>
      </c>
    </row>
    <row r="62" spans="1:5" x14ac:dyDescent="0.15">
      <c r="A62" s="38" t="s">
        <v>101</v>
      </c>
      <c r="B62" s="19">
        <v>130031.47100000001</v>
      </c>
      <c r="C62" s="37">
        <v>155423</v>
      </c>
      <c r="D62" s="37">
        <v>163742</v>
      </c>
      <c r="E62" s="37">
        <f>VLOOKUP(A62,'Prop Classification'!$A$6:$C$161,3,FALSE)</f>
        <v>200</v>
      </c>
    </row>
    <row r="63" spans="1:5" x14ac:dyDescent="0.15">
      <c r="A63" s="38" t="s">
        <v>100</v>
      </c>
      <c r="B63" s="19">
        <v>13911.441999999999</v>
      </c>
      <c r="C63" s="37">
        <v>13806</v>
      </c>
      <c r="D63" s="37">
        <v>23643</v>
      </c>
      <c r="E63" s="37" t="str">
        <f>VLOOKUP(A63,'Prop Classification'!$A$6:$C$161,3,FALSE)</f>
        <v>Non-KY</v>
      </c>
    </row>
    <row r="64" spans="1:5" x14ac:dyDescent="0.15">
      <c r="A64" s="38" t="s">
        <v>99</v>
      </c>
      <c r="B64" s="19">
        <v>27075.040000000001</v>
      </c>
      <c r="C64" s="37">
        <v>27623</v>
      </c>
      <c r="D64" s="37">
        <v>27623</v>
      </c>
      <c r="E64" s="37">
        <f>VLOOKUP(A64,'Prop Classification'!$A$6:$C$161,3,FALSE)</f>
        <v>300</v>
      </c>
    </row>
    <row r="65" spans="1:5" x14ac:dyDescent="0.15">
      <c r="A65" s="38" t="s">
        <v>98</v>
      </c>
      <c r="B65" s="19">
        <v>3188.2689999999998</v>
      </c>
      <c r="C65" s="37">
        <v>3310</v>
      </c>
      <c r="D65" s="37">
        <v>3310</v>
      </c>
      <c r="E65" s="37" t="str">
        <f>VLOOKUP(A65,'Prop Classification'!$A$6:$C$161,3,FALSE)</f>
        <v>Non-KY</v>
      </c>
    </row>
    <row r="66" spans="1:5" x14ac:dyDescent="0.15">
      <c r="A66" s="38" t="s">
        <v>97</v>
      </c>
      <c r="B66" s="19">
        <v>57430.328999999998</v>
      </c>
      <c r="C66" s="37">
        <v>65474</v>
      </c>
      <c r="D66" s="37">
        <v>74299</v>
      </c>
      <c r="E66" s="37">
        <f>VLOOKUP(A66,'Prop Classification'!$A$6:$C$161,3,FALSE)</f>
        <v>300</v>
      </c>
    </row>
    <row r="67" spans="1:5" x14ac:dyDescent="0.15">
      <c r="A67" s="38" t="s">
        <v>96</v>
      </c>
      <c r="B67" s="19" t="s">
        <v>1</v>
      </c>
      <c r="C67" s="37" t="s">
        <v>1</v>
      </c>
      <c r="D67" s="37" t="s">
        <v>1</v>
      </c>
      <c r="E67" s="37">
        <f>VLOOKUP(A67,'Prop Classification'!$A$6:$C$161,3,FALSE)</f>
        <v>300</v>
      </c>
    </row>
    <row r="68" spans="1:5" x14ac:dyDescent="0.15">
      <c r="A68" s="38" t="s">
        <v>95</v>
      </c>
      <c r="B68" s="19">
        <v>5129.5619999999999</v>
      </c>
      <c r="C68" s="37">
        <v>5058</v>
      </c>
      <c r="D68" s="37">
        <v>5058</v>
      </c>
      <c r="E68" s="37" t="str">
        <f>VLOOKUP(A68,'Prop Classification'!$A$6:$C$161,3,FALSE)</f>
        <v>Non-KY</v>
      </c>
    </row>
    <row r="69" spans="1:5" x14ac:dyDescent="0.15">
      <c r="A69" s="38" t="s">
        <v>94</v>
      </c>
      <c r="B69" s="19">
        <v>43784.339</v>
      </c>
      <c r="C69" s="37">
        <v>47377</v>
      </c>
      <c r="D69" s="37">
        <v>47377</v>
      </c>
      <c r="E69" s="37">
        <f>VLOOKUP(A69,'Prop Classification'!$A$6:$C$161,3,FALSE)</f>
        <v>300</v>
      </c>
    </row>
    <row r="70" spans="1:5" x14ac:dyDescent="0.15">
      <c r="A70" s="38" t="s">
        <v>93</v>
      </c>
      <c r="B70" s="19">
        <v>2278.6280000000002</v>
      </c>
      <c r="C70" s="37">
        <v>2279</v>
      </c>
      <c r="D70" s="37">
        <v>2279</v>
      </c>
      <c r="E70" s="37">
        <f>VLOOKUP(A70,'Prop Classification'!$A$6:$C$161,3,FALSE)</f>
        <v>100</v>
      </c>
    </row>
    <row r="71" spans="1:5" x14ac:dyDescent="0.15">
      <c r="A71" s="38" t="s">
        <v>92</v>
      </c>
      <c r="B71" s="19">
        <v>7425.1360000000004</v>
      </c>
      <c r="C71" s="37">
        <v>7425</v>
      </c>
      <c r="D71" s="37">
        <v>7425</v>
      </c>
      <c r="E71" s="37">
        <f>VLOOKUP(A71,'Prop Classification'!$A$6:$C$161,3,FALSE)</f>
        <v>300</v>
      </c>
    </row>
    <row r="72" spans="1:5" x14ac:dyDescent="0.15">
      <c r="A72" s="38" t="s">
        <v>91</v>
      </c>
      <c r="B72" s="19">
        <v>218.08500000000001</v>
      </c>
      <c r="C72" s="37">
        <v>218</v>
      </c>
      <c r="D72" s="37">
        <v>218</v>
      </c>
      <c r="E72" s="37" t="str">
        <f>VLOOKUP(A72,'Prop Classification'!$A$6:$C$161,3,FALSE)</f>
        <v>Exempt</v>
      </c>
    </row>
    <row r="73" spans="1:5" x14ac:dyDescent="0.15">
      <c r="A73" s="38" t="s">
        <v>90</v>
      </c>
      <c r="B73" s="19">
        <v>1899.258</v>
      </c>
      <c r="C73" s="37">
        <v>2061</v>
      </c>
      <c r="D73" s="37">
        <v>2061</v>
      </c>
      <c r="E73" s="37">
        <f>VLOOKUP(A73,'Prop Classification'!$A$6:$C$161,3,FALSE)</f>
        <v>100</v>
      </c>
    </row>
    <row r="74" spans="1:5" x14ac:dyDescent="0.15">
      <c r="A74" s="38" t="s">
        <v>89</v>
      </c>
      <c r="B74" s="19">
        <v>4123.7240000000002</v>
      </c>
      <c r="C74" s="37">
        <v>4124</v>
      </c>
      <c r="D74" s="37">
        <v>4124</v>
      </c>
      <c r="E74" s="37">
        <f>VLOOKUP(A74,'Prop Classification'!$A$6:$C$161,3,FALSE)</f>
        <v>100</v>
      </c>
    </row>
    <row r="75" spans="1:5" x14ac:dyDescent="0.15">
      <c r="A75" s="38" t="s">
        <v>88</v>
      </c>
      <c r="B75" s="19">
        <v>6767.8530000000001</v>
      </c>
      <c r="C75" s="37">
        <v>7111</v>
      </c>
      <c r="D75" s="37">
        <v>7111</v>
      </c>
      <c r="E75" s="37">
        <f>VLOOKUP(A75,'Prop Classification'!$A$6:$C$161,3,FALSE)</f>
        <v>100</v>
      </c>
    </row>
    <row r="76" spans="1:5" x14ac:dyDescent="0.15">
      <c r="A76" s="38" t="s">
        <v>87</v>
      </c>
      <c r="B76" s="19">
        <v>11.749000000000001</v>
      </c>
      <c r="C76" s="37">
        <v>12</v>
      </c>
      <c r="D76" s="37">
        <v>12</v>
      </c>
      <c r="E76" s="37">
        <f>VLOOKUP(A76,'Prop Classification'!$A$6:$C$161,3,FALSE)</f>
        <v>200</v>
      </c>
    </row>
    <row r="77" spans="1:5" x14ac:dyDescent="0.15">
      <c r="A77" s="38" t="s">
        <v>86</v>
      </c>
      <c r="B77" s="19" t="s">
        <v>1</v>
      </c>
      <c r="C77" s="37" t="s">
        <v>1</v>
      </c>
      <c r="D77" s="37" t="s">
        <v>1</v>
      </c>
      <c r="E77" s="37">
        <f>VLOOKUP(A77,'Prop Classification'!$A$6:$C$161,3,FALSE)</f>
        <v>200</v>
      </c>
    </row>
    <row r="78" spans="1:5" x14ac:dyDescent="0.15">
      <c r="A78" s="38" t="s">
        <v>85</v>
      </c>
      <c r="B78" s="19" t="s">
        <v>1</v>
      </c>
      <c r="C78" s="19" t="s">
        <v>1</v>
      </c>
      <c r="D78" s="37" t="s">
        <v>1</v>
      </c>
      <c r="E78" s="37" t="str">
        <f>VLOOKUP(A78,'Prop Classification'!$A$6:$C$161,3,FALSE)</f>
        <v>Non-KY</v>
      </c>
    </row>
    <row r="79" spans="1:5" x14ac:dyDescent="0.15">
      <c r="A79" s="38" t="s">
        <v>84</v>
      </c>
      <c r="B79" s="19">
        <v>119420.99099999999</v>
      </c>
      <c r="C79" s="19">
        <v>127534</v>
      </c>
      <c r="D79" s="37">
        <v>195683</v>
      </c>
      <c r="E79" s="37">
        <f>VLOOKUP(A79,'Prop Classification'!$A$6:$C$161,3,FALSE)</f>
        <v>200</v>
      </c>
    </row>
    <row r="80" spans="1:5" x14ac:dyDescent="0.15">
      <c r="A80" s="38" t="s">
        <v>83</v>
      </c>
      <c r="B80" s="19">
        <v>159309.14199999999</v>
      </c>
      <c r="C80" s="19">
        <v>183815</v>
      </c>
      <c r="D80" s="37">
        <v>183815</v>
      </c>
      <c r="E80" s="37">
        <f>VLOOKUP(A80,'Prop Classification'!$A$6:$C$161,3,FALSE)</f>
        <v>300</v>
      </c>
    </row>
    <row r="81" spans="1:5" x14ac:dyDescent="0.15">
      <c r="A81" s="38" t="s">
        <v>82</v>
      </c>
      <c r="B81" s="19">
        <v>261175.94899999999</v>
      </c>
      <c r="C81" s="19">
        <v>270716</v>
      </c>
      <c r="D81" s="37">
        <v>271163</v>
      </c>
      <c r="E81" s="37">
        <f>VLOOKUP(A81,'Prop Classification'!$A$6:$C$161,3,FALSE)</f>
        <v>300</v>
      </c>
    </row>
    <row r="82" spans="1:5" x14ac:dyDescent="0.15">
      <c r="A82" s="38" t="s">
        <v>81</v>
      </c>
      <c r="B82" s="19">
        <v>74750.126000000004</v>
      </c>
      <c r="C82" s="19">
        <v>75728</v>
      </c>
      <c r="D82" s="37">
        <v>75728</v>
      </c>
      <c r="E82" s="37">
        <f>VLOOKUP(A82,'Prop Classification'!$A$6:$C$161,3,FALSE)</f>
        <v>100</v>
      </c>
    </row>
    <row r="83" spans="1:5" x14ac:dyDescent="0.15">
      <c r="A83" s="38" t="s">
        <v>80</v>
      </c>
      <c r="B83" s="19">
        <v>161832.024</v>
      </c>
      <c r="C83" s="19">
        <v>183332</v>
      </c>
      <c r="D83" s="37">
        <v>189693</v>
      </c>
      <c r="E83" s="37">
        <f>VLOOKUP(A83,'Prop Classification'!$A$6:$C$161,3,FALSE)</f>
        <v>300</v>
      </c>
    </row>
    <row r="84" spans="1:5" x14ac:dyDescent="0.15">
      <c r="A84" s="38" t="s">
        <v>79</v>
      </c>
      <c r="B84" s="19">
        <v>145012.37400000001</v>
      </c>
      <c r="C84" s="19">
        <v>147638</v>
      </c>
      <c r="D84" s="37">
        <v>147638</v>
      </c>
      <c r="E84" s="37">
        <f>VLOOKUP(A84,'Prop Classification'!$A$6:$C$161,3,FALSE)</f>
        <v>200</v>
      </c>
    </row>
    <row r="85" spans="1:5" x14ac:dyDescent="0.15">
      <c r="A85" s="38" t="s">
        <v>78</v>
      </c>
      <c r="B85" s="19">
        <v>30062.65</v>
      </c>
      <c r="C85" s="19">
        <v>30055</v>
      </c>
      <c r="D85" s="37">
        <v>32981</v>
      </c>
      <c r="E85" s="37">
        <f>VLOOKUP(A85,'Prop Classification'!$A$6:$C$161,3,FALSE)</f>
        <v>300</v>
      </c>
    </row>
    <row r="86" spans="1:5" x14ac:dyDescent="0.15">
      <c r="A86" s="38" t="s">
        <v>77</v>
      </c>
      <c r="B86" s="19">
        <v>39275.603000000003</v>
      </c>
      <c r="C86" s="19">
        <v>40728</v>
      </c>
      <c r="D86" s="37">
        <v>40960</v>
      </c>
      <c r="E86" s="37">
        <f>VLOOKUP(A86,'Prop Classification'!$A$6:$C$161,3,FALSE)</f>
        <v>300</v>
      </c>
    </row>
    <row r="87" spans="1:5" x14ac:dyDescent="0.15">
      <c r="A87" s="38" t="s">
        <v>76</v>
      </c>
      <c r="B87" s="19">
        <v>87996.468999999997</v>
      </c>
      <c r="C87" s="19">
        <v>93182</v>
      </c>
      <c r="D87" s="37">
        <v>93182</v>
      </c>
      <c r="E87" s="37">
        <f>VLOOKUP(A87,'Prop Classification'!$A$6:$C$161,3,FALSE)</f>
        <v>300</v>
      </c>
    </row>
    <row r="88" spans="1:5" x14ac:dyDescent="0.15">
      <c r="A88" s="38" t="s">
        <v>75</v>
      </c>
      <c r="B88" s="19">
        <v>637.77099999999996</v>
      </c>
      <c r="C88" s="19">
        <v>637</v>
      </c>
      <c r="D88" s="37">
        <v>637</v>
      </c>
      <c r="E88" s="37" t="str">
        <f>VLOOKUP(A88,'Prop Classification'!$A$6:$C$161,3,FALSE)</f>
        <v>Exempt</v>
      </c>
    </row>
    <row r="89" spans="1:5" x14ac:dyDescent="0.15">
      <c r="A89" s="38" t="s">
        <v>74</v>
      </c>
      <c r="B89" s="19">
        <v>8644.9349999999995</v>
      </c>
      <c r="C89" s="37">
        <v>9648</v>
      </c>
      <c r="D89" s="37">
        <v>9820</v>
      </c>
      <c r="E89" s="37" t="str">
        <f>VLOOKUP(A89,'Prop Classification'!$A$6:$C$161,3,FALSE)</f>
        <v>Exempt</v>
      </c>
    </row>
    <row r="90" spans="1:5" x14ac:dyDescent="0.15">
      <c r="A90" s="38" t="s">
        <v>73</v>
      </c>
      <c r="B90" s="19">
        <v>5039.0140000000001</v>
      </c>
      <c r="C90" s="37">
        <v>5944</v>
      </c>
      <c r="D90" s="37">
        <v>6299</v>
      </c>
      <c r="E90" s="37">
        <f>VLOOKUP(A90,'Prop Classification'!$A$6:$C$161,3,FALSE)</f>
        <v>300</v>
      </c>
    </row>
    <row r="91" spans="1:5" x14ac:dyDescent="0.15">
      <c r="A91" s="38" t="s">
        <v>72</v>
      </c>
      <c r="B91" s="19" t="s">
        <v>1</v>
      </c>
      <c r="C91" s="37" t="s">
        <v>1</v>
      </c>
      <c r="D91" s="37" t="s">
        <v>1</v>
      </c>
      <c r="E91" s="37">
        <f>VLOOKUP(A91,'Prop Classification'!$A$6:$C$161,3,FALSE)</f>
        <v>300</v>
      </c>
    </row>
    <row r="92" spans="1:5" x14ac:dyDescent="0.15">
      <c r="A92" s="38" t="s">
        <v>71</v>
      </c>
      <c r="B92" s="19">
        <v>2350.9670000000001</v>
      </c>
      <c r="C92" s="37">
        <v>2483</v>
      </c>
      <c r="D92" s="37">
        <v>2483</v>
      </c>
      <c r="E92" s="37">
        <f>VLOOKUP(A92,'Prop Classification'!$A$6:$C$161,3,FALSE)</f>
        <v>300</v>
      </c>
    </row>
    <row r="93" spans="1:5" x14ac:dyDescent="0.15">
      <c r="A93" s="38" t="s">
        <v>70</v>
      </c>
      <c r="B93" s="19">
        <v>1761.577</v>
      </c>
      <c r="C93" s="37">
        <v>2830</v>
      </c>
      <c r="D93" s="37">
        <v>2830</v>
      </c>
      <c r="E93" s="37">
        <f>VLOOKUP(A93,'Prop Classification'!$A$6:$C$161,3,FALSE)</f>
        <v>300</v>
      </c>
    </row>
    <row r="94" spans="1:5" x14ac:dyDescent="0.15">
      <c r="A94" s="38" t="s">
        <v>69</v>
      </c>
      <c r="B94" s="19" t="s">
        <v>1</v>
      </c>
      <c r="C94" s="37" t="s">
        <v>1</v>
      </c>
      <c r="D94" s="37" t="s">
        <v>1</v>
      </c>
      <c r="E94" s="37" t="str">
        <f>VLOOKUP(A94,'Prop Classification'!$A$6:$C$161,3,FALSE)</f>
        <v>Non-KY</v>
      </c>
    </row>
    <row r="95" spans="1:5" x14ac:dyDescent="0.15">
      <c r="A95" s="38" t="s">
        <v>68</v>
      </c>
      <c r="B95" s="19">
        <v>2139.9899999999998</v>
      </c>
      <c r="C95" s="37">
        <v>2140</v>
      </c>
      <c r="D95" s="37">
        <v>2140</v>
      </c>
      <c r="E95" s="37">
        <f>VLOOKUP(A95,'Prop Classification'!$A$6:$C$161,3,FALSE)</f>
        <v>100</v>
      </c>
    </row>
    <row r="96" spans="1:5" x14ac:dyDescent="0.15">
      <c r="A96" s="38" t="s">
        <v>67</v>
      </c>
      <c r="B96" s="19">
        <v>0.38700000000000001</v>
      </c>
      <c r="C96" s="37">
        <v>0</v>
      </c>
      <c r="D96" s="37">
        <v>0</v>
      </c>
      <c r="E96" s="37" t="str">
        <f>VLOOKUP(A96,'Prop Classification'!$A$6:$C$161,3,FALSE)</f>
        <v>Exempt</v>
      </c>
    </row>
    <row r="97" spans="1:5" x14ac:dyDescent="0.15">
      <c r="A97" s="38" t="s">
        <v>66</v>
      </c>
      <c r="B97" s="19">
        <v>102.70699999999999</v>
      </c>
      <c r="C97" s="37">
        <v>105</v>
      </c>
      <c r="D97" s="37">
        <v>105</v>
      </c>
      <c r="E97" s="37">
        <f>VLOOKUP(A97,'Prop Classification'!$A$6:$C$161,3,FALSE)</f>
        <v>100</v>
      </c>
    </row>
    <row r="98" spans="1:5" x14ac:dyDescent="0.15">
      <c r="A98" s="38" t="s">
        <v>65</v>
      </c>
      <c r="B98" s="19">
        <v>3.3639999999999999</v>
      </c>
      <c r="C98" s="37">
        <v>3</v>
      </c>
      <c r="D98" s="37">
        <v>3</v>
      </c>
      <c r="E98" s="37" t="str">
        <f>VLOOKUP(A98,'Prop Classification'!$A$6:$C$161,3,FALSE)</f>
        <v>Non-KY</v>
      </c>
    </row>
    <row r="99" spans="1:5" x14ac:dyDescent="0.15">
      <c r="A99" s="38" t="s">
        <v>64</v>
      </c>
      <c r="B99" s="19">
        <v>29.501000000000001</v>
      </c>
      <c r="C99" s="37">
        <v>30</v>
      </c>
      <c r="D99" s="37">
        <v>30</v>
      </c>
      <c r="E99" s="37">
        <f>VLOOKUP(A99,'Prop Classification'!$A$6:$C$161,3,FALSE)</f>
        <v>100</v>
      </c>
    </row>
    <row r="100" spans="1:5" x14ac:dyDescent="0.15">
      <c r="A100" s="38" t="s">
        <v>63</v>
      </c>
      <c r="B100" s="19">
        <v>5710.2389999999996</v>
      </c>
      <c r="C100" s="37">
        <v>5868</v>
      </c>
      <c r="D100" s="37">
        <v>7301</v>
      </c>
      <c r="E100" s="37">
        <f>VLOOKUP(A100,'Prop Classification'!$A$6:$C$161,3,FALSE)</f>
        <v>100</v>
      </c>
    </row>
    <row r="101" spans="1:5" x14ac:dyDescent="0.15">
      <c r="A101" s="38" t="s">
        <v>62</v>
      </c>
      <c r="B101" s="19">
        <v>533.35400000000004</v>
      </c>
      <c r="C101" s="37">
        <v>1503</v>
      </c>
      <c r="D101" s="37">
        <v>1503</v>
      </c>
      <c r="E101" s="37" t="str">
        <f>VLOOKUP(A101,'Prop Classification'!$A$6:$C$161,3,FALSE)</f>
        <v>Non-KY</v>
      </c>
    </row>
    <row r="102" spans="1:5" x14ac:dyDescent="0.15">
      <c r="A102" s="38" t="s">
        <v>61</v>
      </c>
      <c r="B102" s="19">
        <v>2614.6669999999999</v>
      </c>
      <c r="C102" s="37">
        <v>3133</v>
      </c>
      <c r="D102" s="37">
        <v>3228</v>
      </c>
      <c r="E102" s="37">
        <f>VLOOKUP(A102,'Prop Classification'!$A$6:$C$161,3,FALSE)</f>
        <v>100</v>
      </c>
    </row>
    <row r="103" spans="1:5" x14ac:dyDescent="0.15">
      <c r="A103" s="38" t="s">
        <v>60</v>
      </c>
      <c r="B103" s="19">
        <v>548.24099999999999</v>
      </c>
      <c r="C103" s="37">
        <v>548</v>
      </c>
      <c r="D103" s="37">
        <v>548</v>
      </c>
      <c r="E103" s="37">
        <f>VLOOKUP(A103,'Prop Classification'!$A$6:$C$161,3,FALSE)</f>
        <v>100</v>
      </c>
    </row>
    <row r="104" spans="1:5" x14ac:dyDescent="0.15">
      <c r="A104" s="38" t="s">
        <v>59</v>
      </c>
      <c r="B104" s="19">
        <v>9648.8549999999996</v>
      </c>
      <c r="C104" s="37">
        <v>9649</v>
      </c>
      <c r="D104" s="37">
        <v>9649</v>
      </c>
      <c r="E104" s="37" t="str">
        <f>VLOOKUP(A104,'Prop Classification'!$A$6:$C$161,3,FALSE)</f>
        <v>Exempt</v>
      </c>
    </row>
    <row r="105" spans="1:5" x14ac:dyDescent="0.15">
      <c r="A105" s="38" t="s">
        <v>58</v>
      </c>
      <c r="B105" s="19">
        <v>400.51100000000002</v>
      </c>
      <c r="C105" s="37">
        <v>401</v>
      </c>
      <c r="D105" s="37">
        <v>401</v>
      </c>
      <c r="E105" s="37">
        <f>VLOOKUP(A105,'Prop Classification'!$A$6:$C$161,3,FALSE)</f>
        <v>100</v>
      </c>
    </row>
    <row r="106" spans="1:5" x14ac:dyDescent="0.15">
      <c r="A106" s="38" t="s">
        <v>57</v>
      </c>
      <c r="B106" s="19" t="s">
        <v>1</v>
      </c>
      <c r="C106" s="37" t="s">
        <v>1</v>
      </c>
      <c r="D106" s="37" t="s">
        <v>1</v>
      </c>
      <c r="E106" s="37" t="str">
        <f>VLOOKUP(A106,'Prop Classification'!$A$6:$C$161,3,FALSE)</f>
        <v>Non-KY</v>
      </c>
    </row>
    <row r="107" spans="1:5" x14ac:dyDescent="0.15">
      <c r="A107" s="38" t="s">
        <v>56</v>
      </c>
      <c r="B107" s="19">
        <v>2232.3290000000002</v>
      </c>
      <c r="C107" s="37">
        <v>2385</v>
      </c>
      <c r="D107" s="37">
        <v>2385</v>
      </c>
      <c r="E107" s="37" t="str">
        <f>VLOOKUP(A107,'Prop Classification'!$A$6:$C$161,3,FALSE)</f>
        <v>Non-KY</v>
      </c>
    </row>
    <row r="108" spans="1:5" x14ac:dyDescent="0.15">
      <c r="A108" s="38" t="s">
        <v>55</v>
      </c>
      <c r="B108" s="19">
        <v>4178.3019999999997</v>
      </c>
      <c r="C108" s="37">
        <v>3235</v>
      </c>
      <c r="D108" s="37">
        <v>3235</v>
      </c>
      <c r="E108" s="37" t="str">
        <f>VLOOKUP(A108,'Prop Classification'!$A$6:$C$161,3,FALSE)</f>
        <v>Non-KY</v>
      </c>
    </row>
    <row r="109" spans="1:5" x14ac:dyDescent="0.15">
      <c r="A109" s="38" t="s">
        <v>54</v>
      </c>
      <c r="B109" s="19" t="s">
        <v>1</v>
      </c>
      <c r="C109" s="37" t="s">
        <v>1</v>
      </c>
      <c r="D109" s="37" t="s">
        <v>1</v>
      </c>
      <c r="E109" s="37">
        <f>VLOOKUP(A109,'Prop Classification'!$A$6:$C$161,3,FALSE)</f>
        <v>100</v>
      </c>
    </row>
    <row r="110" spans="1:5" x14ac:dyDescent="0.15">
      <c r="A110" s="38" t="s">
        <v>53</v>
      </c>
      <c r="B110" s="19">
        <v>3235.1010000000001</v>
      </c>
      <c r="C110" s="37">
        <v>3614</v>
      </c>
      <c r="D110" s="37">
        <v>5168</v>
      </c>
      <c r="E110" s="37">
        <f>VLOOKUP(A110,'Prop Classification'!$A$6:$C$161,3,FALSE)</f>
        <v>100</v>
      </c>
    </row>
    <row r="111" spans="1:5" x14ac:dyDescent="0.15">
      <c r="A111" s="38" t="s">
        <v>52</v>
      </c>
      <c r="B111" s="19">
        <v>10282.754000000001</v>
      </c>
      <c r="C111" s="37">
        <v>10281</v>
      </c>
      <c r="D111" s="37">
        <v>10281</v>
      </c>
      <c r="E111" s="37">
        <f>VLOOKUP(A111,'Prop Classification'!$A$6:$C$161,3,FALSE)</f>
        <v>100</v>
      </c>
    </row>
    <row r="112" spans="1:5" x14ac:dyDescent="0.15">
      <c r="A112" s="38" t="s">
        <v>51</v>
      </c>
      <c r="B112" s="19">
        <v>3901.31</v>
      </c>
      <c r="C112" s="37">
        <v>4221</v>
      </c>
      <c r="D112" s="37">
        <v>4221</v>
      </c>
      <c r="E112" s="37" t="str">
        <f>VLOOKUP(A112,'Prop Classification'!$A$6:$C$161,3,FALSE)</f>
        <v>Non-KY</v>
      </c>
    </row>
    <row r="113" spans="1:5" x14ac:dyDescent="0.15">
      <c r="A113" s="38" t="s">
        <v>50</v>
      </c>
      <c r="B113" s="19">
        <v>14580.819</v>
      </c>
      <c r="C113" s="37">
        <v>16029</v>
      </c>
      <c r="D113" s="37">
        <v>16025</v>
      </c>
      <c r="E113" s="37">
        <f>VLOOKUP(A113,'Prop Classification'!$A$6:$C$161,3,FALSE)</f>
        <v>100</v>
      </c>
    </row>
    <row r="114" spans="1:5" x14ac:dyDescent="0.15">
      <c r="A114" s="38" t="s">
        <v>49</v>
      </c>
      <c r="B114" s="19" t="s">
        <v>1</v>
      </c>
      <c r="C114" s="37" t="s">
        <v>1</v>
      </c>
      <c r="D114" s="37" t="s">
        <v>1</v>
      </c>
      <c r="E114" s="37" t="str">
        <f>VLOOKUP(A114,'Prop Classification'!$A$6:$C$161,3,FALSE)</f>
        <v>Non-KY</v>
      </c>
    </row>
    <row r="115" spans="1:5" x14ac:dyDescent="0.15">
      <c r="A115" s="38" t="s">
        <v>48</v>
      </c>
      <c r="B115" s="19">
        <v>17775.329000000002</v>
      </c>
      <c r="C115" s="37">
        <v>50170</v>
      </c>
      <c r="D115" s="37">
        <v>55255</v>
      </c>
      <c r="E115" s="37">
        <f>VLOOKUP(A115,'Prop Classification'!$A$6:$C$161,3,FALSE)</f>
        <v>300</v>
      </c>
    </row>
    <row r="116" spans="1:5" x14ac:dyDescent="0.15">
      <c r="A116" s="38" t="s">
        <v>47</v>
      </c>
      <c r="B116" s="19">
        <v>627.19600000000003</v>
      </c>
      <c r="C116" s="37">
        <v>776</v>
      </c>
      <c r="D116" s="37">
        <v>776</v>
      </c>
      <c r="E116" s="37">
        <f>VLOOKUP(A116,'Prop Classification'!$A$6:$C$161,3,FALSE)</f>
        <v>300</v>
      </c>
    </row>
    <row r="117" spans="1:5" x14ac:dyDescent="0.15">
      <c r="A117" s="38" t="s">
        <v>46</v>
      </c>
      <c r="B117" s="19">
        <v>13992.296</v>
      </c>
      <c r="C117" s="37">
        <v>17545</v>
      </c>
      <c r="D117" s="37">
        <v>17545</v>
      </c>
      <c r="E117" s="37">
        <f>VLOOKUP(A117,'Prop Classification'!$A$6:$C$161,3,FALSE)</f>
        <v>300</v>
      </c>
    </row>
    <row r="118" spans="1:5" x14ac:dyDescent="0.15">
      <c r="A118" s="38" t="s">
        <v>45</v>
      </c>
      <c r="B118" s="19">
        <v>486.90100000000001</v>
      </c>
      <c r="C118" s="37">
        <v>1081</v>
      </c>
      <c r="D118" s="37">
        <v>1081</v>
      </c>
      <c r="E118" s="37" t="str">
        <f>VLOOKUP(A118,'Prop Classification'!$A$6:$C$161,3,FALSE)</f>
        <v>Non-KY</v>
      </c>
    </row>
    <row r="119" spans="1:5" x14ac:dyDescent="0.15">
      <c r="A119" s="38" t="s">
        <v>44</v>
      </c>
      <c r="B119" s="19">
        <v>1233.1120000000001</v>
      </c>
      <c r="C119" s="37">
        <v>1578</v>
      </c>
      <c r="D119" s="37">
        <v>3617</v>
      </c>
      <c r="E119" s="37">
        <f>VLOOKUP(A119,'Prop Classification'!$A$6:$C$161,3,FALSE)</f>
        <v>300</v>
      </c>
    </row>
    <row r="120" spans="1:5" x14ac:dyDescent="0.15">
      <c r="A120" s="38" t="s">
        <v>43</v>
      </c>
      <c r="B120" s="19">
        <v>4466.4030000000002</v>
      </c>
      <c r="C120" s="37">
        <v>4282</v>
      </c>
      <c r="D120" s="37">
        <v>4282</v>
      </c>
      <c r="E120" s="37" t="str">
        <f>VLOOKUP(A120,'Prop Classification'!$A$6:$C$161,3,FALSE)</f>
        <v>Exempt</v>
      </c>
    </row>
    <row r="121" spans="1:5" x14ac:dyDescent="0.15">
      <c r="A121" s="38" t="s">
        <v>42</v>
      </c>
      <c r="B121" s="19">
        <v>220.65899999999999</v>
      </c>
      <c r="C121" s="37">
        <v>221</v>
      </c>
      <c r="D121" s="37">
        <v>221</v>
      </c>
      <c r="E121" s="37">
        <f>VLOOKUP(A121,'Prop Classification'!$A$6:$C$161,3,FALSE)</f>
        <v>100</v>
      </c>
    </row>
    <row r="122" spans="1:5" x14ac:dyDescent="0.15">
      <c r="A122" s="38" t="s">
        <v>41</v>
      </c>
      <c r="B122" s="19">
        <v>31559.168000000001</v>
      </c>
      <c r="C122" s="37">
        <v>46715</v>
      </c>
      <c r="D122" s="37">
        <v>46923</v>
      </c>
      <c r="E122" s="37">
        <f>VLOOKUP(A122,'Prop Classification'!$A$6:$C$161,3,FALSE)</f>
        <v>100</v>
      </c>
    </row>
    <row r="123" spans="1:5" x14ac:dyDescent="0.15">
      <c r="A123" s="38" t="s">
        <v>40</v>
      </c>
      <c r="B123" s="19">
        <v>3971.0770000000002</v>
      </c>
      <c r="C123" s="37">
        <v>3879</v>
      </c>
      <c r="D123" s="37">
        <v>3879</v>
      </c>
      <c r="E123" s="37" t="str">
        <f>VLOOKUP(A123,'Prop Classification'!$A$6:$C$161,3,FALSE)</f>
        <v>Exempt</v>
      </c>
    </row>
    <row r="124" spans="1:5" x14ac:dyDescent="0.15">
      <c r="A124" s="38" t="s">
        <v>39</v>
      </c>
      <c r="B124" s="19">
        <v>133.74299999999999</v>
      </c>
      <c r="C124" s="37">
        <v>134</v>
      </c>
      <c r="D124" s="37">
        <v>134</v>
      </c>
      <c r="E124" s="37">
        <f>VLOOKUP(A124,'Prop Classification'!$A$6:$C$161,3,FALSE)</f>
        <v>100</v>
      </c>
    </row>
    <row r="125" spans="1:5" x14ac:dyDescent="0.15">
      <c r="A125" s="38" t="s">
        <v>38</v>
      </c>
      <c r="B125" s="19">
        <v>899.81</v>
      </c>
      <c r="C125" s="37">
        <v>945</v>
      </c>
      <c r="D125" s="37">
        <v>945</v>
      </c>
      <c r="E125" s="37">
        <f>VLOOKUP(A125,'Prop Classification'!$A$6:$C$161,3,FALSE)</f>
        <v>100</v>
      </c>
    </row>
    <row r="126" spans="1:5" x14ac:dyDescent="0.15">
      <c r="A126" s="38" t="s">
        <v>37</v>
      </c>
      <c r="B126" s="19">
        <v>332042.71100000001</v>
      </c>
      <c r="C126" s="37">
        <v>336846</v>
      </c>
      <c r="D126" s="37">
        <v>376657</v>
      </c>
      <c r="E126" s="37">
        <f>VLOOKUP(A126,'Prop Classification'!$A$6:$C$161,3,FALSE)</f>
        <v>100</v>
      </c>
    </row>
    <row r="127" spans="1:5" x14ac:dyDescent="0.15">
      <c r="A127" s="38" t="s">
        <v>36</v>
      </c>
      <c r="B127" s="19">
        <v>20117.668000000001</v>
      </c>
      <c r="C127" s="37">
        <v>33959</v>
      </c>
      <c r="D127" s="37">
        <v>33959</v>
      </c>
      <c r="E127" s="37">
        <f>VLOOKUP(A127,'Prop Classification'!$A$6:$C$161,3,FALSE)</f>
        <v>100</v>
      </c>
    </row>
    <row r="128" spans="1:5" x14ac:dyDescent="0.15">
      <c r="A128" s="38" t="s">
        <v>35</v>
      </c>
      <c r="B128" s="19">
        <v>14325.075999999999</v>
      </c>
      <c r="C128" s="37">
        <v>16214</v>
      </c>
      <c r="D128" s="37">
        <v>16507</v>
      </c>
      <c r="E128" s="37">
        <f>VLOOKUP(A128,'Prop Classification'!$A$6:$C$161,3,FALSE)</f>
        <v>300</v>
      </c>
    </row>
    <row r="129" spans="1:5" x14ac:dyDescent="0.15">
      <c r="A129" s="38" t="s">
        <v>34</v>
      </c>
      <c r="B129" s="19">
        <v>5399.96</v>
      </c>
      <c r="C129" s="37">
        <v>6298</v>
      </c>
      <c r="D129" s="37">
        <v>6531</v>
      </c>
      <c r="E129" s="37">
        <f>VLOOKUP(A129,'Prop Classification'!$A$6:$C$161,3,FALSE)</f>
        <v>300</v>
      </c>
    </row>
    <row r="130" spans="1:5" x14ac:dyDescent="0.15">
      <c r="A130" s="38" t="s">
        <v>33</v>
      </c>
      <c r="B130" s="19">
        <v>206342.071</v>
      </c>
      <c r="C130" s="37">
        <v>205654</v>
      </c>
      <c r="D130" s="37">
        <v>215152</v>
      </c>
      <c r="E130" s="37">
        <f>VLOOKUP(A130,'Prop Classification'!$A$6:$C$161,3,FALSE)</f>
        <v>100</v>
      </c>
    </row>
    <row r="131" spans="1:5" x14ac:dyDescent="0.15">
      <c r="A131" s="38" t="s">
        <v>32</v>
      </c>
      <c r="B131" s="19">
        <v>38924.769999999997</v>
      </c>
      <c r="C131" s="37">
        <v>58233</v>
      </c>
      <c r="D131" s="37">
        <v>58233</v>
      </c>
      <c r="E131" s="37">
        <f>VLOOKUP(A131,'Prop Classification'!$A$6:$C$161,3,FALSE)</f>
        <v>100</v>
      </c>
    </row>
    <row r="132" spans="1:5" x14ac:dyDescent="0.15">
      <c r="A132" s="38" t="s">
        <v>31</v>
      </c>
      <c r="B132" s="19">
        <v>44605.432999999997</v>
      </c>
      <c r="C132" s="37">
        <v>44641</v>
      </c>
      <c r="D132" s="37">
        <v>44641</v>
      </c>
      <c r="E132" s="37">
        <f>VLOOKUP(A132,'Prop Classification'!$A$6:$C$161,3,FALSE)</f>
        <v>300</v>
      </c>
    </row>
    <row r="133" spans="1:5" x14ac:dyDescent="0.15">
      <c r="A133" s="38" t="s">
        <v>30</v>
      </c>
      <c r="B133" s="19">
        <v>24935.848000000002</v>
      </c>
      <c r="C133" s="37">
        <v>25083</v>
      </c>
      <c r="D133" s="37">
        <v>25223</v>
      </c>
      <c r="E133" s="37">
        <f>VLOOKUP(A133,'Prop Classification'!$A$6:$C$161,3,FALSE)</f>
        <v>300</v>
      </c>
    </row>
    <row r="134" spans="1:5" x14ac:dyDescent="0.15">
      <c r="A134" s="38" t="s">
        <v>29</v>
      </c>
      <c r="B134" s="19">
        <v>944.32500000000005</v>
      </c>
      <c r="C134" s="37">
        <v>1663</v>
      </c>
      <c r="D134" s="37">
        <v>2813</v>
      </c>
      <c r="E134" s="37">
        <f>VLOOKUP(A134,'Prop Classification'!$A$6:$C$161,3,FALSE)</f>
        <v>300</v>
      </c>
    </row>
    <row r="135" spans="1:5" x14ac:dyDescent="0.15">
      <c r="A135" s="38" t="s">
        <v>28</v>
      </c>
      <c r="B135" s="19">
        <v>51.112000000000002</v>
      </c>
      <c r="C135" s="37">
        <v>414</v>
      </c>
      <c r="D135" s="37">
        <v>687</v>
      </c>
      <c r="E135" s="37">
        <f>VLOOKUP(A135,'Prop Classification'!$A$6:$C$161,3,FALSE)</f>
        <v>300</v>
      </c>
    </row>
    <row r="136" spans="1:5" x14ac:dyDescent="0.15">
      <c r="A136" s="38" t="s">
        <v>27</v>
      </c>
      <c r="B136" s="19">
        <v>12118.585999999999</v>
      </c>
      <c r="C136" s="37">
        <v>12090</v>
      </c>
      <c r="D136" s="37">
        <v>12090</v>
      </c>
      <c r="E136" s="37" t="str">
        <f>VLOOKUP(A136,'Prop Classification'!$A$6:$C$161,3,FALSE)</f>
        <v>Exempt</v>
      </c>
    </row>
    <row r="137" spans="1:5" x14ac:dyDescent="0.15">
      <c r="A137" s="38" t="s">
        <v>26</v>
      </c>
      <c r="B137" s="19">
        <v>1715.3689999999999</v>
      </c>
      <c r="C137" s="37">
        <v>1934</v>
      </c>
      <c r="D137" s="37">
        <v>1994</v>
      </c>
      <c r="E137" s="37" t="str">
        <f>VLOOKUP(A137,'Prop Classification'!$A$6:$C$161,3,FALSE)</f>
        <v>Exempt</v>
      </c>
    </row>
    <row r="138" spans="1:5" x14ac:dyDescent="0.15">
      <c r="A138" s="38" t="s">
        <v>25</v>
      </c>
      <c r="B138" s="19">
        <v>5150.7089999999998</v>
      </c>
      <c r="C138" s="37">
        <v>6032</v>
      </c>
      <c r="D138" s="37">
        <v>6281</v>
      </c>
      <c r="E138" s="37">
        <f>VLOOKUP(A138,'Prop Classification'!$A$6:$C$161,3,FALSE)</f>
        <v>300</v>
      </c>
    </row>
    <row r="139" spans="1:5" x14ac:dyDescent="0.15">
      <c r="A139" s="38" t="s">
        <v>24</v>
      </c>
      <c r="B139" s="19" t="s">
        <v>1</v>
      </c>
      <c r="C139" s="37" t="s">
        <v>1</v>
      </c>
      <c r="D139" s="37" t="s">
        <v>1</v>
      </c>
      <c r="E139" s="37">
        <f>VLOOKUP(A139,'Prop Classification'!$A$6:$C$161,3,FALSE)</f>
        <v>300</v>
      </c>
    </row>
    <row r="140" spans="1:5" x14ac:dyDescent="0.15">
      <c r="A140" s="38" t="s">
        <v>23</v>
      </c>
      <c r="B140" s="19">
        <v>2592.4639999999999</v>
      </c>
      <c r="C140" s="37">
        <v>3276</v>
      </c>
      <c r="D140" s="37">
        <v>3276</v>
      </c>
      <c r="E140" s="37">
        <f>VLOOKUP(A140,'Prop Classification'!$A$6:$C$161,3,FALSE)</f>
        <v>300</v>
      </c>
    </row>
    <row r="141" spans="1:5" x14ac:dyDescent="0.15">
      <c r="A141" s="38" t="s">
        <v>22</v>
      </c>
      <c r="B141" s="19">
        <v>17.077999999999999</v>
      </c>
      <c r="C141" s="37">
        <v>17</v>
      </c>
      <c r="D141" s="37">
        <v>17</v>
      </c>
      <c r="E141" s="37">
        <f>VLOOKUP(A141,'Prop Classification'!$A$6:$C$161,3,FALSE)</f>
        <v>300</v>
      </c>
    </row>
    <row r="142" spans="1:5" x14ac:dyDescent="0.15">
      <c r="A142" s="38" t="s">
        <v>21</v>
      </c>
      <c r="B142" s="19">
        <v>552.78099999999995</v>
      </c>
      <c r="C142" s="37">
        <v>603</v>
      </c>
      <c r="D142" s="37">
        <v>603</v>
      </c>
      <c r="E142" s="37">
        <f>VLOOKUP(A142,'Prop Classification'!$A$6:$C$161,3,FALSE)</f>
        <v>100</v>
      </c>
    </row>
    <row r="143" spans="1:5" x14ac:dyDescent="0.15">
      <c r="A143" s="38" t="s">
        <v>20</v>
      </c>
      <c r="B143" s="19">
        <v>83.781999999999996</v>
      </c>
      <c r="C143" s="37">
        <v>84</v>
      </c>
      <c r="D143" s="37">
        <v>84</v>
      </c>
      <c r="E143" s="37" t="str">
        <f>VLOOKUP(A143,'Prop Classification'!$A$6:$C$161,3,FALSE)</f>
        <v>Exempt</v>
      </c>
    </row>
    <row r="144" spans="1:5" x14ac:dyDescent="0.15">
      <c r="A144" s="38" t="s">
        <v>19</v>
      </c>
      <c r="B144" s="19" t="s">
        <v>1</v>
      </c>
      <c r="C144" s="37" t="s">
        <v>1</v>
      </c>
      <c r="D144" s="37" t="s">
        <v>1</v>
      </c>
      <c r="E144" s="37" t="str">
        <f>VLOOKUP(A144,'Prop Classification'!$A$6:$C$161,3,FALSE)</f>
        <v>Exempt</v>
      </c>
    </row>
    <row r="145" spans="1:5" x14ac:dyDescent="0.15">
      <c r="A145" s="38" t="s">
        <v>18</v>
      </c>
      <c r="B145" s="19">
        <v>31558.449000000001</v>
      </c>
      <c r="C145" s="37">
        <v>46589</v>
      </c>
      <c r="D145" s="37">
        <v>59009</v>
      </c>
      <c r="E145" s="37">
        <v>300</v>
      </c>
    </row>
    <row r="146" spans="1:5" x14ac:dyDescent="0.15">
      <c r="A146" s="38" t="s">
        <v>17</v>
      </c>
      <c r="B146" s="19">
        <v>46024.345999999998</v>
      </c>
      <c r="C146" s="37">
        <v>45598</v>
      </c>
      <c r="D146" s="37">
        <v>45598</v>
      </c>
      <c r="E146" s="37">
        <v>300</v>
      </c>
    </row>
    <row r="147" spans="1:5" x14ac:dyDescent="0.15">
      <c r="A147" s="38" t="s">
        <v>16</v>
      </c>
      <c r="B147" s="19">
        <v>1887.4110000000001</v>
      </c>
      <c r="C147" s="37">
        <v>1767</v>
      </c>
      <c r="D147" s="37">
        <v>1767</v>
      </c>
      <c r="E147" s="37">
        <f>VLOOKUP(A147,'Prop Classification'!$A$6:$C$161,3,FALSE)</f>
        <v>100</v>
      </c>
    </row>
    <row r="148" spans="1:5" x14ac:dyDescent="0.15">
      <c r="A148" s="38" t="s">
        <v>15</v>
      </c>
      <c r="B148" s="19">
        <v>76484.107000000004</v>
      </c>
      <c r="C148" s="37">
        <v>201</v>
      </c>
      <c r="D148" s="37">
        <v>201</v>
      </c>
      <c r="E148" s="37">
        <f>VLOOKUP(A148,'Prop Classification'!$A$6:$C$161,3,FALSE)</f>
        <v>100</v>
      </c>
    </row>
    <row r="149" spans="1:5" x14ac:dyDescent="0.15">
      <c r="A149" s="38" t="s">
        <v>14</v>
      </c>
      <c r="B149" s="19" t="s">
        <v>1</v>
      </c>
      <c r="C149" s="37">
        <v>76826</v>
      </c>
      <c r="D149" s="37">
        <v>78835</v>
      </c>
      <c r="E149" s="37">
        <f>VLOOKUP(A149,'Prop Classification'!$A$6:$C$161,3,FALSE)</f>
        <v>300</v>
      </c>
    </row>
    <row r="150" spans="1:5" x14ac:dyDescent="0.15">
      <c r="A150" s="38" t="s">
        <v>13</v>
      </c>
      <c r="B150" s="19">
        <v>36434.690999999999</v>
      </c>
      <c r="C150" s="37" t="s">
        <v>1</v>
      </c>
      <c r="D150" s="37" t="s">
        <v>1</v>
      </c>
      <c r="E150" s="37">
        <f>VLOOKUP(A150,'Prop Classification'!$A$6:$C$161,3,FALSE)</f>
        <v>300</v>
      </c>
    </row>
    <row r="151" spans="1:5" x14ac:dyDescent="0.15">
      <c r="A151" s="38" t="s">
        <v>12</v>
      </c>
      <c r="B151" s="19">
        <v>381.79199999999997</v>
      </c>
      <c r="C151" s="37">
        <v>49318</v>
      </c>
      <c r="D151" s="37">
        <v>55439</v>
      </c>
      <c r="E151" s="37" t="str">
        <f>VLOOKUP(A151,'Prop Classification'!$A$6:$C$161,3,FALSE)</f>
        <v>Exempt</v>
      </c>
    </row>
    <row r="152" spans="1:5" x14ac:dyDescent="0.15">
      <c r="A152" s="38" t="s">
        <v>11</v>
      </c>
      <c r="B152" s="19">
        <v>1333.721</v>
      </c>
      <c r="C152" s="37">
        <v>382</v>
      </c>
      <c r="D152" s="37">
        <v>382</v>
      </c>
      <c r="E152" s="37">
        <f>VLOOKUP(A152,'Prop Classification'!$A$6:$C$161,3,FALSE)</f>
        <v>300</v>
      </c>
    </row>
    <row r="153" spans="1:5" x14ac:dyDescent="0.15">
      <c r="A153" s="38" t="s">
        <v>10</v>
      </c>
      <c r="B153" s="19">
        <v>3790.5680000000002</v>
      </c>
      <c r="C153" s="37">
        <v>1504</v>
      </c>
      <c r="D153" s="37">
        <v>1504</v>
      </c>
      <c r="E153" s="37">
        <f>VLOOKUP(A153,'Prop Classification'!$A$6:$C$161,3,FALSE)</f>
        <v>300</v>
      </c>
    </row>
    <row r="154" spans="1:5" x14ac:dyDescent="0.15">
      <c r="A154" s="38" t="s">
        <v>9</v>
      </c>
      <c r="B154" s="19">
        <v>0</v>
      </c>
      <c r="C154" s="37">
        <v>3876</v>
      </c>
      <c r="D154" s="37">
        <v>3876</v>
      </c>
      <c r="E154" s="37">
        <f>VLOOKUP(A154,'Prop Classification'!$A$6:$C$161,3,FALSE)</f>
        <v>300</v>
      </c>
    </row>
    <row r="155" spans="1:5" x14ac:dyDescent="0.15">
      <c r="A155" s="38" t="s">
        <v>8</v>
      </c>
      <c r="B155" s="19">
        <v>249.97800000000001</v>
      </c>
      <c r="C155" s="37" t="s">
        <v>1</v>
      </c>
      <c r="D155" s="37" t="s">
        <v>1</v>
      </c>
      <c r="E155" s="37">
        <f>VLOOKUP(A155,'Prop Classification'!$A$6:$C$161,3,FALSE)</f>
        <v>300</v>
      </c>
    </row>
    <row r="156" spans="1:5" x14ac:dyDescent="0.15">
      <c r="A156" s="38" t="s">
        <v>7</v>
      </c>
      <c r="B156" s="19">
        <v>5886.95</v>
      </c>
      <c r="C156" s="37">
        <v>250</v>
      </c>
      <c r="D156" s="37">
        <v>250</v>
      </c>
      <c r="E156" s="37">
        <f>VLOOKUP(A156,'Prop Classification'!$A$6:$C$161,3,FALSE)</f>
        <v>300</v>
      </c>
    </row>
    <row r="157" spans="1:5" x14ac:dyDescent="0.15">
      <c r="A157" s="38" t="s">
        <v>6</v>
      </c>
      <c r="B157" s="19">
        <v>0</v>
      </c>
      <c r="C157" s="37">
        <v>9563</v>
      </c>
      <c r="D157" s="37">
        <v>12943</v>
      </c>
      <c r="E157" s="37">
        <f>VLOOKUP(A157,'Prop Classification'!$A$6:$C$161,3,FALSE)</f>
        <v>300</v>
      </c>
    </row>
    <row r="158" spans="1:5" x14ac:dyDescent="0.15">
      <c r="A158" s="38" t="s">
        <v>5</v>
      </c>
      <c r="B158" s="19">
        <v>74.394999999999996</v>
      </c>
      <c r="C158" s="37" t="s">
        <v>1</v>
      </c>
      <c r="D158" s="37" t="s">
        <v>1</v>
      </c>
      <c r="E158" s="37" t="str">
        <f>VLOOKUP(A158,'Prop Classification'!$A$6:$C$161,3,FALSE)</f>
        <v>Non-KY</v>
      </c>
    </row>
    <row r="159" spans="1:5" x14ac:dyDescent="0.15">
      <c r="A159" s="38" t="s">
        <v>4</v>
      </c>
      <c r="B159" s="19">
        <v>32333.368999999999</v>
      </c>
      <c r="C159" s="37">
        <v>74</v>
      </c>
      <c r="D159" s="37">
        <v>74</v>
      </c>
      <c r="E159" s="37">
        <f>VLOOKUP(A159,'Prop Classification'!$A$6:$C$161,3,FALSE)</f>
        <v>300</v>
      </c>
    </row>
    <row r="160" spans="1:5" x14ac:dyDescent="0.15">
      <c r="A160" s="38" t="s">
        <v>3</v>
      </c>
      <c r="B160" s="19">
        <v>0</v>
      </c>
      <c r="C160" s="37">
        <v>33500</v>
      </c>
      <c r="D160" s="37">
        <v>33500</v>
      </c>
      <c r="E160" s="37">
        <f>VLOOKUP(A160,'Prop Classification'!$A$6:$C$161,3,FALSE)</f>
        <v>300</v>
      </c>
    </row>
    <row r="161" spans="1:5" x14ac:dyDescent="0.15">
      <c r="A161" s="38" t="s">
        <v>2</v>
      </c>
      <c r="B161" s="19">
        <v>107.438</v>
      </c>
      <c r="C161" s="37" t="s">
        <v>1</v>
      </c>
      <c r="D161" s="37" t="s">
        <v>1</v>
      </c>
      <c r="E161" s="37" t="str">
        <f>VLOOKUP(A161,'Prop Classification'!$A$6:$C$161,3,FALSE)</f>
        <v>Exempt</v>
      </c>
    </row>
    <row r="162" spans="1:5" ht="9.75" thickBot="1" x14ac:dyDescent="0.2">
      <c r="B162" s="43">
        <f>SUM(B6:B161)</f>
        <v>5070606.0449999999</v>
      </c>
      <c r="C162" s="43">
        <f t="shared" ref="C162:D162" si="0">SUM(C6:C161)</f>
        <v>5657192</v>
      </c>
      <c r="D162" s="43">
        <f t="shared" si="0"/>
        <v>6123072</v>
      </c>
    </row>
    <row r="164" spans="1:5" x14ac:dyDescent="0.15">
      <c r="A164" s="38" t="s">
        <v>162</v>
      </c>
    </row>
    <row r="165" spans="1:5" x14ac:dyDescent="0.15">
      <c r="A165" s="38" t="s">
        <v>157</v>
      </c>
      <c r="B165" s="19" t="s">
        <v>1</v>
      </c>
      <c r="C165" s="37">
        <v>0</v>
      </c>
      <c r="D165" s="37">
        <v>0</v>
      </c>
      <c r="E165" s="37" t="str">
        <f>VLOOKUP(A165,'Prop Classification'!$A$6:$C$161,3,FALSE)</f>
        <v>Exempt</v>
      </c>
    </row>
    <row r="166" spans="1:5" x14ac:dyDescent="0.15">
      <c r="A166" s="38" t="s">
        <v>156</v>
      </c>
      <c r="B166" s="19" t="s">
        <v>1</v>
      </c>
      <c r="C166" s="37">
        <v>0</v>
      </c>
      <c r="D166" s="37">
        <v>0</v>
      </c>
      <c r="E166" s="37" t="str">
        <f>VLOOKUP(A166,'Prop Classification'!$A$6:$C$161,3,FALSE)</f>
        <v>Exempt</v>
      </c>
    </row>
    <row r="167" spans="1:5" x14ac:dyDescent="0.15">
      <c r="A167" s="38" t="s">
        <v>155</v>
      </c>
      <c r="B167" s="19" t="s">
        <v>1</v>
      </c>
      <c r="C167" s="37">
        <v>0</v>
      </c>
      <c r="D167" s="37">
        <v>0</v>
      </c>
      <c r="E167" s="37">
        <f>VLOOKUP(A167,'Prop Classification'!$A$6:$C$161,3,FALSE)</f>
        <v>100</v>
      </c>
    </row>
    <row r="168" spans="1:5" x14ac:dyDescent="0.15">
      <c r="A168" s="38" t="s">
        <v>154</v>
      </c>
      <c r="B168" s="19" t="s">
        <v>1</v>
      </c>
      <c r="C168" s="37">
        <v>0</v>
      </c>
      <c r="D168" s="37">
        <v>0</v>
      </c>
      <c r="E168" s="37">
        <f>VLOOKUP(A168,'Prop Classification'!$A$6:$C$161,3,FALSE)</f>
        <v>100</v>
      </c>
    </row>
    <row r="169" spans="1:5" x14ac:dyDescent="0.15">
      <c r="A169" s="38" t="s">
        <v>153</v>
      </c>
      <c r="B169" s="19" t="s">
        <v>1</v>
      </c>
      <c r="C169" s="37">
        <v>0</v>
      </c>
      <c r="D169" s="37">
        <v>0</v>
      </c>
      <c r="E169" s="37">
        <f>VLOOKUP(A169,'Prop Classification'!$A$6:$C$161,3,FALSE)</f>
        <v>100</v>
      </c>
    </row>
    <row r="170" spans="1:5" x14ac:dyDescent="0.15">
      <c r="A170" s="38" t="s">
        <v>152</v>
      </c>
      <c r="B170" s="19" t="s">
        <v>1</v>
      </c>
      <c r="C170" s="37">
        <v>0</v>
      </c>
      <c r="D170" s="37">
        <v>0</v>
      </c>
      <c r="E170" s="37">
        <f>VLOOKUP(A170,'Prop Classification'!$A$6:$C$161,3,FALSE)</f>
        <v>100</v>
      </c>
    </row>
    <row r="171" spans="1:5" x14ac:dyDescent="0.15">
      <c r="A171" s="38" t="s">
        <v>151</v>
      </c>
      <c r="B171" s="19" t="s">
        <v>1</v>
      </c>
      <c r="C171" s="37">
        <v>0</v>
      </c>
      <c r="D171" s="37">
        <v>0</v>
      </c>
      <c r="E171" s="37">
        <f>VLOOKUP(A171,'Prop Classification'!$A$6:$C$161,3,FALSE)</f>
        <v>100</v>
      </c>
    </row>
    <row r="172" spans="1:5" x14ac:dyDescent="0.15">
      <c r="A172" s="38" t="s">
        <v>150</v>
      </c>
      <c r="B172" s="19" t="s">
        <v>1</v>
      </c>
      <c r="C172" s="37">
        <v>0</v>
      </c>
      <c r="D172" s="37">
        <v>0</v>
      </c>
      <c r="E172" s="37">
        <f>VLOOKUP(A172,'Prop Classification'!$A$6:$C$161,3,FALSE)</f>
        <v>100</v>
      </c>
    </row>
    <row r="173" spans="1:5" x14ac:dyDescent="0.15">
      <c r="A173" s="38" t="s">
        <v>149</v>
      </c>
      <c r="B173" s="19">
        <v>14.371</v>
      </c>
      <c r="C173" s="37">
        <v>18.850085180000001</v>
      </c>
      <c r="D173" s="37">
        <v>22.27541072</v>
      </c>
      <c r="E173" s="37">
        <f>VLOOKUP(A173,'Prop Classification'!$A$6:$C$161,3,FALSE)</f>
        <v>100</v>
      </c>
    </row>
    <row r="174" spans="1:5" x14ac:dyDescent="0.15">
      <c r="A174" s="38" t="s">
        <v>148</v>
      </c>
      <c r="B174" s="19">
        <v>27.536999999999999</v>
      </c>
      <c r="C174" s="37">
        <v>66.324234591999996</v>
      </c>
      <c r="D174" s="37">
        <v>105.10740836799999</v>
      </c>
      <c r="E174" s="37">
        <f>VLOOKUP(A174,'Prop Classification'!$A$6:$C$161,3,FALSE)</f>
        <v>100</v>
      </c>
    </row>
    <row r="175" spans="1:5" x14ac:dyDescent="0.15">
      <c r="A175" s="38" t="s">
        <v>147</v>
      </c>
      <c r="B175" s="19">
        <v>29.687000000000001</v>
      </c>
      <c r="C175" s="37">
        <v>75.436103536000005</v>
      </c>
      <c r="D175" s="37">
        <v>121.18488414399999</v>
      </c>
      <c r="E175" s="37">
        <f>VLOOKUP(A175,'Prop Classification'!$A$6:$C$161,3,FALSE)</f>
        <v>100</v>
      </c>
    </row>
    <row r="176" spans="1:5" x14ac:dyDescent="0.15">
      <c r="A176" s="38" t="s">
        <v>146</v>
      </c>
      <c r="B176" s="19">
        <v>206822.14</v>
      </c>
      <c r="C176" s="37">
        <v>208555.709784579</v>
      </c>
      <c r="D176" s="37">
        <v>205832.694768574</v>
      </c>
      <c r="E176" s="37">
        <f>VLOOKUP(A176,'Prop Classification'!$A$6:$C$161,3,FALSE)</f>
        <v>100</v>
      </c>
    </row>
    <row r="177" spans="1:5" x14ac:dyDescent="0.15">
      <c r="A177" s="38" t="s">
        <v>145</v>
      </c>
      <c r="B177" s="19" t="s">
        <v>1</v>
      </c>
      <c r="C177" s="37">
        <v>0</v>
      </c>
      <c r="D177" s="37">
        <v>0</v>
      </c>
      <c r="E177" s="37">
        <f>VLOOKUP(A177,'Prop Classification'!$A$6:$C$161,3,FALSE)</f>
        <v>100</v>
      </c>
    </row>
    <row r="178" spans="1:5" x14ac:dyDescent="0.15">
      <c r="A178" s="38" t="s">
        <v>144</v>
      </c>
      <c r="B178" s="19" t="s">
        <v>1</v>
      </c>
      <c r="C178" s="37">
        <v>0</v>
      </c>
      <c r="D178" s="37">
        <v>0</v>
      </c>
      <c r="E178" s="37">
        <f>VLOOKUP(A178,'Prop Classification'!$A$6:$C$161,3,FALSE)</f>
        <v>200</v>
      </c>
    </row>
    <row r="179" spans="1:5" x14ac:dyDescent="0.15">
      <c r="A179" s="38" t="s">
        <v>143</v>
      </c>
      <c r="B179" s="19">
        <v>770862.68500000006</v>
      </c>
      <c r="C179" s="37">
        <v>737946.35835281201</v>
      </c>
      <c r="D179" s="37">
        <v>486925.72512690502</v>
      </c>
      <c r="E179" s="37">
        <f>VLOOKUP(A179,'Prop Classification'!$A$6:$C$161,3,FALSE)</f>
        <v>200</v>
      </c>
    </row>
    <row r="180" spans="1:5" x14ac:dyDescent="0.15">
      <c r="A180" s="38" t="s">
        <v>142</v>
      </c>
      <c r="B180" s="19" t="s">
        <v>1</v>
      </c>
      <c r="C180" s="37">
        <v>0</v>
      </c>
      <c r="D180" s="37">
        <v>0</v>
      </c>
      <c r="E180" s="37">
        <f>VLOOKUP(A180,'Prop Classification'!$A$6:$C$161,3,FALSE)</f>
        <v>200</v>
      </c>
    </row>
    <row r="181" spans="1:5" x14ac:dyDescent="0.15">
      <c r="A181" s="38" t="s">
        <v>141</v>
      </c>
      <c r="B181" s="19" t="s">
        <v>1</v>
      </c>
      <c r="C181" s="37">
        <v>0</v>
      </c>
      <c r="D181" s="37">
        <v>0</v>
      </c>
      <c r="E181" s="37">
        <f>VLOOKUP(A181,'Prop Classification'!$A$6:$C$161,3,FALSE)</f>
        <v>200</v>
      </c>
    </row>
    <row r="182" spans="1:5" x14ac:dyDescent="0.15">
      <c r="A182" s="38" t="s">
        <v>140</v>
      </c>
      <c r="B182" s="19" t="s">
        <v>1</v>
      </c>
      <c r="C182" s="37">
        <v>0</v>
      </c>
      <c r="D182" s="37">
        <v>0</v>
      </c>
      <c r="E182" s="37">
        <f>VLOOKUP(A182,'Prop Classification'!$A$6:$C$161,3,FALSE)</f>
        <v>200</v>
      </c>
    </row>
    <row r="183" spans="1:5" x14ac:dyDescent="0.15">
      <c r="A183" s="38" t="s">
        <v>139</v>
      </c>
      <c r="B183" s="19">
        <v>825.53700000000003</v>
      </c>
      <c r="C183" s="37">
        <v>1294.3506506588001</v>
      </c>
      <c r="D183" s="37">
        <v>1763.1300826352001</v>
      </c>
      <c r="E183" s="37">
        <f>VLOOKUP(A183,'Prop Classification'!$A$6:$C$161,3,FALSE)</f>
        <v>200</v>
      </c>
    </row>
    <row r="184" spans="1:5" x14ac:dyDescent="0.15">
      <c r="A184" s="38" t="s">
        <v>138</v>
      </c>
      <c r="B184" s="19">
        <v>88.067999999999998</v>
      </c>
      <c r="C184" s="37">
        <v>709.31236862989999</v>
      </c>
      <c r="D184" s="37">
        <v>10842.731898369901</v>
      </c>
      <c r="E184" s="37">
        <f>VLOOKUP(A184,'Prop Classification'!$A$6:$C$161,3,FALSE)</f>
        <v>200</v>
      </c>
    </row>
    <row r="185" spans="1:5" x14ac:dyDescent="0.15">
      <c r="A185" s="38" t="s">
        <v>137</v>
      </c>
      <c r="B185" s="19" t="s">
        <v>1</v>
      </c>
      <c r="C185" s="37">
        <v>0</v>
      </c>
      <c r="D185" s="37">
        <v>0</v>
      </c>
      <c r="E185" s="37">
        <f>VLOOKUP(A185,'Prop Classification'!$A$6:$C$161,3,FALSE)</f>
        <v>200</v>
      </c>
    </row>
    <row r="186" spans="1:5" x14ac:dyDescent="0.15">
      <c r="A186" s="38" t="s">
        <v>136</v>
      </c>
      <c r="B186" s="19" t="s">
        <v>1</v>
      </c>
      <c r="C186" s="37">
        <v>0</v>
      </c>
      <c r="D186" s="37">
        <v>0</v>
      </c>
      <c r="E186" s="37">
        <f>VLOOKUP(A186,'Prop Classification'!$A$6:$C$161,3,FALSE)</f>
        <v>200</v>
      </c>
    </row>
    <row r="187" spans="1:5" x14ac:dyDescent="0.15">
      <c r="A187" s="38" t="s">
        <v>135</v>
      </c>
      <c r="B187" s="19" t="s">
        <v>1</v>
      </c>
      <c r="C187" s="37">
        <v>0</v>
      </c>
      <c r="D187" s="37">
        <v>0</v>
      </c>
      <c r="E187" s="37">
        <f>VLOOKUP(A187,'Prop Classification'!$A$6:$C$161,3,FALSE)</f>
        <v>200</v>
      </c>
    </row>
    <row r="188" spans="1:5" x14ac:dyDescent="0.15">
      <c r="A188" s="38" t="s">
        <v>134</v>
      </c>
      <c r="B188" s="19">
        <v>134098.87400000001</v>
      </c>
      <c r="C188" s="37">
        <v>138518.76043550801</v>
      </c>
      <c r="D188" s="37">
        <v>108120.557698246</v>
      </c>
      <c r="E188" s="37">
        <f>VLOOKUP(A188,'Prop Classification'!$A$6:$C$161,3,FALSE)</f>
        <v>200</v>
      </c>
    </row>
    <row r="189" spans="1:5" x14ac:dyDescent="0.15">
      <c r="A189" s="38" t="s">
        <v>133</v>
      </c>
      <c r="B189" s="19">
        <v>128657.60400000001</v>
      </c>
      <c r="C189" s="37">
        <v>127394.626773804</v>
      </c>
      <c r="D189" s="37">
        <v>83469.370672409204</v>
      </c>
      <c r="E189" s="37">
        <f>VLOOKUP(A189,'Prop Classification'!$A$6:$C$161,3,FALSE)</f>
        <v>200</v>
      </c>
    </row>
    <row r="190" spans="1:5" x14ac:dyDescent="0.15">
      <c r="A190" s="38" t="s">
        <v>132</v>
      </c>
      <c r="B190" s="19" t="s">
        <v>1</v>
      </c>
      <c r="C190" s="37">
        <v>0</v>
      </c>
      <c r="D190" s="37">
        <v>0</v>
      </c>
      <c r="E190" s="37">
        <f>VLOOKUP(A190,'Prop Classification'!$A$6:$C$161,3,FALSE)</f>
        <v>200</v>
      </c>
    </row>
    <row r="191" spans="1:5" x14ac:dyDescent="0.15">
      <c r="A191" s="38" t="s">
        <v>131</v>
      </c>
      <c r="B191" s="19" t="s">
        <v>1</v>
      </c>
      <c r="C191" s="37">
        <v>0</v>
      </c>
      <c r="D191" s="37">
        <v>0</v>
      </c>
      <c r="E191" s="37">
        <f>VLOOKUP(A191,'Prop Classification'!$A$6:$C$161,3,FALSE)</f>
        <v>200</v>
      </c>
    </row>
    <row r="192" spans="1:5" x14ac:dyDescent="0.15">
      <c r="A192" s="38" t="s">
        <v>130</v>
      </c>
      <c r="B192" s="19" t="s">
        <v>1</v>
      </c>
      <c r="C192" s="37">
        <v>0</v>
      </c>
      <c r="D192" s="37">
        <v>0</v>
      </c>
      <c r="E192" s="37">
        <f>VLOOKUP(A192,'Prop Classification'!$A$6:$C$161,3,FALSE)</f>
        <v>200</v>
      </c>
    </row>
    <row r="193" spans="1:5" x14ac:dyDescent="0.15">
      <c r="A193" s="38" t="s">
        <v>129</v>
      </c>
      <c r="B193" s="19" t="s">
        <v>1</v>
      </c>
      <c r="C193" s="37">
        <v>0</v>
      </c>
      <c r="D193" s="37">
        <v>0</v>
      </c>
      <c r="E193" s="37">
        <f>VLOOKUP(A193,'Prop Classification'!$A$6:$C$161,3,FALSE)</f>
        <v>200</v>
      </c>
    </row>
    <row r="194" spans="1:5" x14ac:dyDescent="0.15">
      <c r="A194" s="38" t="s">
        <v>128</v>
      </c>
      <c r="B194" s="19">
        <v>9.3680000000000003</v>
      </c>
      <c r="C194" s="37">
        <v>22.5914448186799</v>
      </c>
      <c r="D194" s="37">
        <v>35.8145892747199</v>
      </c>
      <c r="E194" s="37">
        <f>VLOOKUP(A194,'Prop Classification'!$A$6:$C$161,3,FALSE)</f>
        <v>200</v>
      </c>
    </row>
    <row r="195" spans="1:5" x14ac:dyDescent="0.15">
      <c r="A195" s="38" t="s">
        <v>127</v>
      </c>
      <c r="B195" s="19">
        <v>7626.3019999999997</v>
      </c>
      <c r="C195" s="37">
        <v>8362.7059478279207</v>
      </c>
      <c r="D195" s="37">
        <v>6455.2138352912198</v>
      </c>
      <c r="E195" s="37">
        <f>VLOOKUP(A195,'Prop Classification'!$A$6:$C$161,3,FALSE)</f>
        <v>200</v>
      </c>
    </row>
    <row r="196" spans="1:5" x14ac:dyDescent="0.15">
      <c r="A196" s="38" t="s">
        <v>126</v>
      </c>
      <c r="B196" s="19">
        <v>6595.0069999999996</v>
      </c>
      <c r="C196" s="37">
        <v>9343.0751799999998</v>
      </c>
      <c r="D196" s="37">
        <v>9343.0751799999998</v>
      </c>
      <c r="E196" s="37" t="str">
        <f>VLOOKUP(A196,'Prop Classification'!$A$6:$C$161,3,FALSE)</f>
        <v>Exempt</v>
      </c>
    </row>
    <row r="197" spans="1:5" x14ac:dyDescent="0.15">
      <c r="A197" s="38" t="s">
        <v>125</v>
      </c>
      <c r="B197" s="19" t="s">
        <v>1</v>
      </c>
      <c r="C197" s="37">
        <v>0</v>
      </c>
      <c r="D197" s="37">
        <v>0</v>
      </c>
      <c r="E197" s="37">
        <f>VLOOKUP(A197,'Prop Classification'!$A$6:$C$161,3,FALSE)</f>
        <v>100</v>
      </c>
    </row>
    <row r="198" spans="1:5" x14ac:dyDescent="0.15">
      <c r="A198" s="38" t="s">
        <v>124</v>
      </c>
      <c r="B198" s="19">
        <v>4288.8119999999999</v>
      </c>
      <c r="C198" s="37">
        <v>4301.2261572330199</v>
      </c>
      <c r="D198" s="37">
        <v>4338.7889114322297</v>
      </c>
      <c r="E198" s="37">
        <f>VLOOKUP(A198,'Prop Classification'!$A$6:$C$161,3,FALSE)</f>
        <v>100</v>
      </c>
    </row>
    <row r="199" spans="1:5" x14ac:dyDescent="0.15">
      <c r="A199" s="38" t="s">
        <v>123</v>
      </c>
      <c r="B199" s="19">
        <v>2272.0250000000001</v>
      </c>
      <c r="C199" s="37">
        <v>2669.9511089399898</v>
      </c>
      <c r="D199" s="37">
        <v>3117.1491357599898</v>
      </c>
      <c r="E199" s="37">
        <f>VLOOKUP(A199,'Prop Classification'!$A$6:$C$161,3,FALSE)</f>
        <v>200</v>
      </c>
    </row>
    <row r="200" spans="1:5" x14ac:dyDescent="0.15">
      <c r="A200" s="38" t="s">
        <v>122</v>
      </c>
      <c r="B200" s="19">
        <v>799.38</v>
      </c>
      <c r="C200" s="37">
        <v>1990.1201899139901</v>
      </c>
      <c r="D200" s="37">
        <v>4022.6678103899999</v>
      </c>
      <c r="E200" s="37">
        <f>VLOOKUP(A200,'Prop Classification'!$A$6:$C$161,3,FALSE)</f>
        <v>200</v>
      </c>
    </row>
    <row r="201" spans="1:5" x14ac:dyDescent="0.15">
      <c r="A201" s="38" t="s">
        <v>121</v>
      </c>
      <c r="B201" s="19">
        <v>2264.1689999999999</v>
      </c>
      <c r="C201" s="37">
        <v>2407.2202142639899</v>
      </c>
      <c r="D201" s="37">
        <v>2571.8063170559899</v>
      </c>
      <c r="E201" s="37">
        <f>VLOOKUP(A201,'Prop Classification'!$A$6:$C$161,3,FALSE)</f>
        <v>200</v>
      </c>
    </row>
    <row r="202" spans="1:5" x14ac:dyDescent="0.15">
      <c r="A202" s="38" t="s">
        <v>120</v>
      </c>
      <c r="B202" s="19">
        <v>91.757999999999996</v>
      </c>
      <c r="C202" s="37">
        <v>112.032661241716</v>
      </c>
      <c r="D202" s="37">
        <v>144.07586996731499</v>
      </c>
      <c r="E202" s="37">
        <f>VLOOKUP(A202,'Prop Classification'!$A$6:$C$161,3,FALSE)</f>
        <v>200</v>
      </c>
    </row>
    <row r="203" spans="1:5" x14ac:dyDescent="0.15">
      <c r="A203" s="38" t="s">
        <v>119</v>
      </c>
      <c r="B203" s="19">
        <v>18.457000000000001</v>
      </c>
      <c r="C203" s="37">
        <v>19.107744612668</v>
      </c>
      <c r="D203" s="37">
        <v>19.758548450671999</v>
      </c>
      <c r="E203" s="37">
        <f>VLOOKUP(A203,'Prop Classification'!$A$6:$C$161,3,FALSE)</f>
        <v>100</v>
      </c>
    </row>
    <row r="204" spans="1:5" x14ac:dyDescent="0.15">
      <c r="A204" s="38" t="s">
        <v>118</v>
      </c>
      <c r="B204" s="19">
        <v>4.2619999999999996</v>
      </c>
      <c r="C204" s="37">
        <v>4.6879799999999996</v>
      </c>
      <c r="D204" s="37">
        <v>4.6879799999999996</v>
      </c>
      <c r="E204" s="37" t="str">
        <f>VLOOKUP(A204,'Prop Classification'!$A$6:$C$161,3,FALSE)</f>
        <v>Exempt</v>
      </c>
    </row>
    <row r="205" spans="1:5" x14ac:dyDescent="0.15">
      <c r="A205" s="38" t="s">
        <v>117</v>
      </c>
      <c r="B205" s="19" t="s">
        <v>1</v>
      </c>
      <c r="C205" s="37">
        <v>0</v>
      </c>
      <c r="D205" s="37">
        <v>0</v>
      </c>
      <c r="E205" s="37">
        <f>VLOOKUP(A205,'Prop Classification'!$A$6:$C$161,3,FALSE)</f>
        <v>100</v>
      </c>
    </row>
    <row r="206" spans="1:5" x14ac:dyDescent="0.15">
      <c r="A206" s="38" t="s">
        <v>116</v>
      </c>
      <c r="B206" s="19">
        <v>5354.6679999999997</v>
      </c>
      <c r="C206" s="37">
        <v>5909.2353030234799</v>
      </c>
      <c r="D206" s="37">
        <v>6463.8020220939197</v>
      </c>
      <c r="E206" s="37">
        <f>VLOOKUP(A206,'Prop Classification'!$A$6:$C$161,3,FALSE)</f>
        <v>200</v>
      </c>
    </row>
    <row r="207" spans="1:5" x14ac:dyDescent="0.15">
      <c r="A207" s="38" t="s">
        <v>115</v>
      </c>
      <c r="B207" s="19">
        <v>2702.4479999999999</v>
      </c>
      <c r="C207" s="37">
        <v>3010.91940660813</v>
      </c>
      <c r="D207" s="37">
        <v>3391.7111251159199</v>
      </c>
      <c r="E207" s="37">
        <f>VLOOKUP(A207,'Prop Classification'!$A$6:$C$161,3,FALSE)</f>
        <v>200</v>
      </c>
    </row>
    <row r="208" spans="1:5" x14ac:dyDescent="0.15">
      <c r="A208" s="38" t="s">
        <v>114</v>
      </c>
      <c r="B208" s="19">
        <v>45785.656999999999</v>
      </c>
      <c r="C208" s="37">
        <v>53168.082999852297</v>
      </c>
      <c r="D208" s="37">
        <v>62864.938123688102</v>
      </c>
      <c r="E208" s="37">
        <f>VLOOKUP(A208,'Prop Classification'!$A$6:$C$161,3,FALSE)</f>
        <v>200</v>
      </c>
    </row>
    <row r="209" spans="1:5" x14ac:dyDescent="0.15">
      <c r="A209" s="38" t="s">
        <v>113</v>
      </c>
      <c r="B209" s="19">
        <v>18636.944</v>
      </c>
      <c r="C209" s="37">
        <v>19437.740095487701</v>
      </c>
      <c r="D209" s="37">
        <v>20442.213761950901</v>
      </c>
      <c r="E209" s="37">
        <f>VLOOKUP(A209,'Prop Classification'!$A$6:$C$161,3,FALSE)</f>
        <v>200</v>
      </c>
    </row>
    <row r="210" spans="1:5" x14ac:dyDescent="0.15">
      <c r="A210" s="38" t="s">
        <v>112</v>
      </c>
      <c r="B210" s="19">
        <v>7524.1229999999996</v>
      </c>
      <c r="C210" s="37">
        <v>8372.7394081092698</v>
      </c>
      <c r="D210" s="37">
        <v>9251.2051010475097</v>
      </c>
      <c r="E210" s="37">
        <f>VLOOKUP(A210,'Prop Classification'!$A$6:$C$161,3,FALSE)</f>
        <v>200</v>
      </c>
    </row>
    <row r="211" spans="1:5" x14ac:dyDescent="0.15">
      <c r="A211" s="38" t="s">
        <v>111</v>
      </c>
      <c r="B211" s="19">
        <v>1523.9110000000001</v>
      </c>
      <c r="C211" s="37">
        <v>1663.9244093321199</v>
      </c>
      <c r="D211" s="37">
        <v>1803.9383673284899</v>
      </c>
      <c r="E211" s="37">
        <f>VLOOKUP(A211,'Prop Classification'!$A$6:$C$161,3,FALSE)</f>
        <v>200</v>
      </c>
    </row>
    <row r="212" spans="1:5" x14ac:dyDescent="0.15">
      <c r="A212" s="38" t="s">
        <v>110</v>
      </c>
      <c r="B212" s="19">
        <v>3.0569999999999999</v>
      </c>
      <c r="C212" s="37">
        <v>3.4787499999999998</v>
      </c>
      <c r="D212" s="37">
        <v>3.4787499999999998</v>
      </c>
      <c r="E212" s="37" t="str">
        <f>VLOOKUP(A212,'Prop Classification'!$A$6:$C$161,3,FALSE)</f>
        <v>Exempt</v>
      </c>
    </row>
    <row r="213" spans="1:5" x14ac:dyDescent="0.15">
      <c r="A213" s="38" t="s">
        <v>109</v>
      </c>
      <c r="B213" s="19">
        <v>309.37900000000002</v>
      </c>
      <c r="C213" s="37">
        <v>319.18843520000001</v>
      </c>
      <c r="D213" s="37">
        <v>328.99761080000002</v>
      </c>
      <c r="E213" s="37" t="str">
        <f>VLOOKUP(A213,'Prop Classification'!$A$6:$C$161,3,FALSE)</f>
        <v>Non-KY</v>
      </c>
    </row>
    <row r="214" spans="1:5" x14ac:dyDescent="0.15">
      <c r="A214" s="38" t="s">
        <v>108</v>
      </c>
      <c r="B214" s="19">
        <v>2397.9969999999998</v>
      </c>
      <c r="C214" s="37">
        <v>2518.0485764689902</v>
      </c>
      <c r="D214" s="37">
        <v>2647.95231224899</v>
      </c>
      <c r="E214" s="37">
        <f>VLOOKUP(A214,'Prop Classification'!$A$6:$C$161,3,FALSE)</f>
        <v>100</v>
      </c>
    </row>
    <row r="215" spans="1:5" x14ac:dyDescent="0.15">
      <c r="A215" s="38" t="s">
        <v>107</v>
      </c>
      <c r="B215" s="19">
        <v>76.513000000000005</v>
      </c>
      <c r="C215" s="37">
        <v>80.392589822000005</v>
      </c>
      <c r="D215" s="37">
        <v>84.272069287999997</v>
      </c>
      <c r="E215" s="37">
        <f>VLOOKUP(A215,'Prop Classification'!$A$6:$C$161,3,FALSE)</f>
        <v>100</v>
      </c>
    </row>
    <row r="216" spans="1:5" x14ac:dyDescent="0.15">
      <c r="A216" s="38" t="s">
        <v>106</v>
      </c>
      <c r="B216" s="19">
        <v>233.81100000000001</v>
      </c>
      <c r="C216" s="37">
        <v>239.704516206119</v>
      </c>
      <c r="D216" s="37">
        <v>245.59791482447901</v>
      </c>
      <c r="E216" s="37" t="str">
        <f>VLOOKUP(A216,'Prop Classification'!$A$6:$C$161,3,FALSE)</f>
        <v>Non-KY</v>
      </c>
    </row>
    <row r="217" spans="1:5" x14ac:dyDescent="0.15">
      <c r="A217" s="38" t="s">
        <v>105</v>
      </c>
      <c r="B217" s="19">
        <v>1378.7619999999999</v>
      </c>
      <c r="C217" s="37">
        <v>1484.8229091399901</v>
      </c>
      <c r="D217" s="37">
        <v>1591.2770365599899</v>
      </c>
      <c r="E217" s="37">
        <f>VLOOKUP(A217,'Prop Classification'!$A$6:$C$161,3,FALSE)</f>
        <v>100</v>
      </c>
    </row>
    <row r="218" spans="1:5" x14ac:dyDescent="0.15">
      <c r="A218" s="38" t="s">
        <v>104</v>
      </c>
      <c r="B218" s="19">
        <v>-443.63799999999998</v>
      </c>
      <c r="C218" s="37">
        <v>-252.272433865446</v>
      </c>
      <c r="D218" s="37">
        <v>-243.55469038623599</v>
      </c>
      <c r="E218" s="37">
        <f>VLOOKUP(A218,'Prop Classification'!$A$6:$C$161,3,FALSE)</f>
        <v>200</v>
      </c>
    </row>
    <row r="219" spans="1:5" x14ac:dyDescent="0.15">
      <c r="A219" s="38" t="s">
        <v>103</v>
      </c>
      <c r="B219" s="19" t="s">
        <v>1</v>
      </c>
      <c r="C219" s="37">
        <v>0</v>
      </c>
      <c r="D219" s="37">
        <v>0</v>
      </c>
      <c r="E219" s="37">
        <f>VLOOKUP(A219,'Prop Classification'!$A$6:$C$161,3,FALSE)</f>
        <v>200</v>
      </c>
    </row>
    <row r="220" spans="1:5" x14ac:dyDescent="0.15">
      <c r="A220" s="38" t="s">
        <v>102</v>
      </c>
      <c r="B220" s="19">
        <v>7540.982</v>
      </c>
      <c r="C220" s="37">
        <v>7399.6402773931904</v>
      </c>
      <c r="D220" s="37">
        <v>7686.2122151737003</v>
      </c>
      <c r="E220" s="37" t="str">
        <f>VLOOKUP(A220,'Prop Classification'!$A$6:$C$161,3,FALSE)</f>
        <v>Non-KY</v>
      </c>
    </row>
    <row r="221" spans="1:5" x14ac:dyDescent="0.15">
      <c r="A221" s="38" t="s">
        <v>101</v>
      </c>
      <c r="B221" s="19">
        <v>61544.864999999998</v>
      </c>
      <c r="C221" s="37">
        <v>63168.779411208998</v>
      </c>
      <c r="D221" s="37">
        <v>65525.391803642</v>
      </c>
      <c r="E221" s="37">
        <f>VLOOKUP(A221,'Prop Classification'!$A$6:$C$161,3,FALSE)</f>
        <v>200</v>
      </c>
    </row>
    <row r="222" spans="1:5" x14ac:dyDescent="0.15">
      <c r="A222" s="38" t="s">
        <v>100</v>
      </c>
      <c r="B222" s="19">
        <v>4841.3869999999997</v>
      </c>
      <c r="C222" s="37">
        <v>4761.7806272564003</v>
      </c>
      <c r="D222" s="37">
        <v>5133.1948120245997</v>
      </c>
      <c r="E222" s="37" t="str">
        <f>VLOOKUP(A222,'Prop Classification'!$A$6:$C$161,3,FALSE)</f>
        <v>Non-KY</v>
      </c>
    </row>
    <row r="223" spans="1:5" x14ac:dyDescent="0.15">
      <c r="A223" s="38" t="s">
        <v>99</v>
      </c>
      <c r="B223" s="19">
        <v>18796.475999999999</v>
      </c>
      <c r="C223" s="37">
        <v>19189.786479683</v>
      </c>
      <c r="D223" s="37">
        <v>19668.266081098998</v>
      </c>
      <c r="E223" s="37">
        <f>VLOOKUP(A223,'Prop Classification'!$A$6:$C$161,3,FALSE)</f>
        <v>300</v>
      </c>
    </row>
    <row r="224" spans="1:5" x14ac:dyDescent="0.15">
      <c r="A224" s="38" t="s">
        <v>98</v>
      </c>
      <c r="B224" s="19">
        <v>1132.3630000000001</v>
      </c>
      <c r="C224" s="37">
        <v>1226.4262202568</v>
      </c>
      <c r="D224" s="37">
        <v>1322.0974510271999</v>
      </c>
      <c r="E224" s="37" t="str">
        <f>VLOOKUP(A224,'Prop Classification'!$A$6:$C$161,3,FALSE)</f>
        <v>Non-KY</v>
      </c>
    </row>
    <row r="225" spans="1:5" x14ac:dyDescent="0.15">
      <c r="A225" s="38" t="s">
        <v>97</v>
      </c>
      <c r="B225" s="19">
        <v>19299.993999999999</v>
      </c>
      <c r="C225" s="37">
        <v>20510.867546135902</v>
      </c>
      <c r="D225" s="37">
        <v>22549.027059531902</v>
      </c>
      <c r="E225" s="37">
        <f>VLOOKUP(A225,'Prop Classification'!$A$6:$C$161,3,FALSE)</f>
        <v>300</v>
      </c>
    </row>
    <row r="226" spans="1:5" x14ac:dyDescent="0.15">
      <c r="A226" s="38" t="s">
        <v>96</v>
      </c>
      <c r="B226" s="19" t="s">
        <v>1</v>
      </c>
      <c r="C226" s="37">
        <v>0</v>
      </c>
      <c r="D226" s="37">
        <v>0</v>
      </c>
      <c r="E226" s="37">
        <f>VLOOKUP(A226,'Prop Classification'!$A$6:$C$161,3,FALSE)</f>
        <v>300</v>
      </c>
    </row>
    <row r="227" spans="1:5" x14ac:dyDescent="0.15">
      <c r="A227" s="38" t="s">
        <v>95</v>
      </c>
      <c r="B227" s="19">
        <v>3151.5639999999999</v>
      </c>
      <c r="C227" s="37">
        <v>3254.01559175079</v>
      </c>
      <c r="D227" s="37">
        <v>3380.4700670031898</v>
      </c>
      <c r="E227" s="37" t="str">
        <f>VLOOKUP(A227,'Prop Classification'!$A$6:$C$161,3,FALSE)</f>
        <v>Non-KY</v>
      </c>
    </row>
    <row r="228" spans="1:5" x14ac:dyDescent="0.15">
      <c r="A228" s="38" t="s">
        <v>94</v>
      </c>
      <c r="B228" s="19">
        <v>22568.115000000002</v>
      </c>
      <c r="C228" s="37">
        <v>23389.796402759999</v>
      </c>
      <c r="D228" s="37">
        <v>24563.74783104</v>
      </c>
      <c r="E228" s="37">
        <f>VLOOKUP(A228,'Prop Classification'!$A$6:$C$161,3,FALSE)</f>
        <v>300</v>
      </c>
    </row>
    <row r="229" spans="1:5" x14ac:dyDescent="0.15">
      <c r="A229" s="38" t="s">
        <v>93</v>
      </c>
      <c r="B229" s="19">
        <v>571.524</v>
      </c>
      <c r="C229" s="37">
        <v>609.57745985999895</v>
      </c>
      <c r="D229" s="37">
        <v>647.63053943999898</v>
      </c>
      <c r="E229" s="37">
        <f>VLOOKUP(A229,'Prop Classification'!$A$6:$C$161,3,FALSE)</f>
        <v>100</v>
      </c>
    </row>
    <row r="230" spans="1:5" x14ac:dyDescent="0.15">
      <c r="A230" s="38" t="s">
        <v>92</v>
      </c>
      <c r="B230" s="19">
        <v>2474.4940000000001</v>
      </c>
      <c r="C230" s="37">
        <v>2695.7632839267899</v>
      </c>
      <c r="D230" s="37">
        <v>2917.03234570719</v>
      </c>
      <c r="E230" s="37">
        <f>VLOOKUP(A230,'Prop Classification'!$A$6:$C$161,3,FALSE)</f>
        <v>300</v>
      </c>
    </row>
    <row r="231" spans="1:5" x14ac:dyDescent="0.15">
      <c r="A231" s="38" t="s">
        <v>91</v>
      </c>
      <c r="B231" s="19">
        <v>14.093999999999999</v>
      </c>
      <c r="C231" s="37">
        <v>17.594729999999998</v>
      </c>
      <c r="D231" s="37">
        <v>17.594729999999998</v>
      </c>
      <c r="E231" s="37" t="str">
        <f>VLOOKUP(A231,'Prop Classification'!$A$6:$C$161,3,FALSE)</f>
        <v>Exempt</v>
      </c>
    </row>
    <row r="232" spans="1:5" x14ac:dyDescent="0.15">
      <c r="A232" s="38" t="s">
        <v>90</v>
      </c>
      <c r="B232" s="19">
        <v>3.3000000000000002E-2</v>
      </c>
      <c r="C232" s="37">
        <v>0</v>
      </c>
      <c r="D232" s="37">
        <v>0</v>
      </c>
      <c r="E232" s="37">
        <f>VLOOKUP(A232,'Prop Classification'!$A$6:$C$161,3,FALSE)</f>
        <v>100</v>
      </c>
    </row>
    <row r="233" spans="1:5" x14ac:dyDescent="0.15">
      <c r="A233" s="38" t="s">
        <v>89</v>
      </c>
      <c r="B233" s="19" t="s">
        <v>1</v>
      </c>
      <c r="C233" s="37">
        <v>3.2840000000000001E-2</v>
      </c>
      <c r="D233" s="37">
        <v>3.2840000000000001E-2</v>
      </c>
      <c r="E233" s="37">
        <f>VLOOKUP(A233,'Prop Classification'!$A$6:$C$161,3,FALSE)</f>
        <v>100</v>
      </c>
    </row>
    <row r="234" spans="1:5" x14ac:dyDescent="0.15">
      <c r="A234" s="38" t="s">
        <v>88</v>
      </c>
      <c r="B234" s="19">
        <v>2056.8780000000002</v>
      </c>
      <c r="C234" s="37">
        <v>2151.0898669336998</v>
      </c>
      <c r="D234" s="37">
        <v>2265.6716177092999</v>
      </c>
      <c r="E234" s="37">
        <f>VLOOKUP(A234,'Prop Classification'!$A$6:$C$161,3,FALSE)</f>
        <v>100</v>
      </c>
    </row>
    <row r="235" spans="1:5" x14ac:dyDescent="0.15">
      <c r="A235" s="38" t="s">
        <v>87</v>
      </c>
      <c r="B235" s="19">
        <v>0.01</v>
      </c>
      <c r="C235" s="37">
        <v>1.24495772E-4</v>
      </c>
      <c r="D235" s="37">
        <v>4.9798308799999999E-4</v>
      </c>
      <c r="E235" s="37">
        <f>VLOOKUP(A235,'Prop Classification'!$A$6:$C$161,3,FALSE)</f>
        <v>200</v>
      </c>
    </row>
    <row r="236" spans="1:5" x14ac:dyDescent="0.15">
      <c r="A236" s="38" t="s">
        <v>86</v>
      </c>
      <c r="B236" s="19" t="s">
        <v>1</v>
      </c>
      <c r="C236" s="37">
        <v>0</v>
      </c>
      <c r="D236" s="37">
        <v>0</v>
      </c>
      <c r="E236" s="37">
        <f>VLOOKUP(A236,'Prop Classification'!$A$6:$C$161,3,FALSE)</f>
        <v>200</v>
      </c>
    </row>
    <row r="237" spans="1:5" x14ac:dyDescent="0.15">
      <c r="A237" s="38" t="s">
        <v>85</v>
      </c>
      <c r="B237" s="19" t="s">
        <v>1</v>
      </c>
      <c r="C237" s="37">
        <v>0</v>
      </c>
      <c r="D237" s="37">
        <v>0</v>
      </c>
      <c r="E237" s="37" t="str">
        <f>VLOOKUP(A237,'Prop Classification'!$A$6:$C$161,3,FALSE)</f>
        <v>Non-KY</v>
      </c>
    </row>
    <row r="238" spans="1:5" x14ac:dyDescent="0.15">
      <c r="A238" s="38" t="s">
        <v>84</v>
      </c>
      <c r="B238" s="19">
        <v>38265.864000000001</v>
      </c>
      <c r="C238" s="37">
        <v>40578.132335800001</v>
      </c>
      <c r="D238" s="37">
        <v>43334.525371030002</v>
      </c>
      <c r="E238" s="37">
        <f>VLOOKUP(A238,'Prop Classification'!$A$6:$C$161,3,FALSE)</f>
        <v>200</v>
      </c>
    </row>
    <row r="239" spans="1:5" x14ac:dyDescent="0.15">
      <c r="A239" s="38" t="s">
        <v>83</v>
      </c>
      <c r="B239" s="19">
        <v>72521.55</v>
      </c>
      <c r="C239" s="37">
        <v>74292.545067590007</v>
      </c>
      <c r="D239" s="37">
        <v>80703.869287349997</v>
      </c>
      <c r="E239" s="37">
        <f>VLOOKUP(A239,'Prop Classification'!$A$6:$C$161,3,FALSE)</f>
        <v>300</v>
      </c>
    </row>
    <row r="240" spans="1:5" x14ac:dyDescent="0.15">
      <c r="A240" s="38" t="s">
        <v>82</v>
      </c>
      <c r="B240" s="19">
        <v>103713.732</v>
      </c>
      <c r="C240" s="37">
        <v>108825.84489569999</v>
      </c>
      <c r="D240" s="37">
        <v>117051.0913116</v>
      </c>
      <c r="E240" s="37">
        <f>VLOOKUP(A240,'Prop Classification'!$A$6:$C$161,3,FALSE)</f>
        <v>300</v>
      </c>
    </row>
    <row r="241" spans="1:5" x14ac:dyDescent="0.15">
      <c r="A241" s="38" t="s">
        <v>81</v>
      </c>
      <c r="B241" s="19">
        <v>27996.819</v>
      </c>
      <c r="C241" s="37">
        <v>29128.73085616</v>
      </c>
      <c r="D241" s="37">
        <v>30390.632638879899</v>
      </c>
      <c r="E241" s="37">
        <f>VLOOKUP(A241,'Prop Classification'!$A$6:$C$161,3,FALSE)</f>
        <v>100</v>
      </c>
    </row>
    <row r="242" spans="1:5" x14ac:dyDescent="0.15">
      <c r="A242" s="38" t="s">
        <v>80</v>
      </c>
      <c r="B242" s="19">
        <v>52237.498</v>
      </c>
      <c r="C242" s="37">
        <v>54325.465232709998</v>
      </c>
      <c r="D242" s="37">
        <v>57876.234190969903</v>
      </c>
      <c r="E242" s="37">
        <f>VLOOKUP(A242,'Prop Classification'!$A$6:$C$161,3,FALSE)</f>
        <v>300</v>
      </c>
    </row>
    <row r="243" spans="1:5" x14ac:dyDescent="0.15">
      <c r="A243" s="38" t="s">
        <v>79</v>
      </c>
      <c r="B243" s="19">
        <v>67907.831000000006</v>
      </c>
      <c r="C243" s="37">
        <v>70995.738671298997</v>
      </c>
      <c r="D243" s="37">
        <v>74653.028287886002</v>
      </c>
      <c r="E243" s="37">
        <f>VLOOKUP(A243,'Prop Classification'!$A$6:$C$161,3,FALSE)</f>
        <v>200</v>
      </c>
    </row>
    <row r="244" spans="1:5" x14ac:dyDescent="0.15">
      <c r="A244" s="38" t="s">
        <v>78</v>
      </c>
      <c r="B244" s="19">
        <v>22394.468000000001</v>
      </c>
      <c r="C244" s="37">
        <v>23452.5445099319</v>
      </c>
      <c r="D244" s="37">
        <v>24525.150955458899</v>
      </c>
      <c r="E244" s="37">
        <f>VLOOKUP(A244,'Prop Classification'!$A$6:$C$161,3,FALSE)</f>
        <v>300</v>
      </c>
    </row>
    <row r="245" spans="1:5" x14ac:dyDescent="0.15">
      <c r="A245" s="38" t="s">
        <v>77</v>
      </c>
      <c r="B245" s="19">
        <v>22265.337</v>
      </c>
      <c r="C245" s="37">
        <v>23370.23397383</v>
      </c>
      <c r="D245" s="37">
        <v>24590.50849163</v>
      </c>
      <c r="E245" s="37">
        <f>VLOOKUP(A245,'Prop Classification'!$A$6:$C$161,3,FALSE)</f>
        <v>300</v>
      </c>
    </row>
    <row r="246" spans="1:5" x14ac:dyDescent="0.15">
      <c r="A246" s="38" t="s">
        <v>76</v>
      </c>
      <c r="B246" s="19">
        <v>35354.910000000003</v>
      </c>
      <c r="C246" s="37">
        <v>37046.183964249904</v>
      </c>
      <c r="D246" s="37">
        <v>40628.401564849897</v>
      </c>
      <c r="E246" s="37">
        <f>VLOOKUP(A246,'Prop Classification'!$A$6:$C$161,3,FALSE)</f>
        <v>300</v>
      </c>
    </row>
    <row r="247" spans="1:5" x14ac:dyDescent="0.15">
      <c r="A247" s="38" t="s">
        <v>75</v>
      </c>
      <c r="B247" s="19">
        <v>27.280999999999999</v>
      </c>
      <c r="C247" s="37">
        <v>33.144120000000001</v>
      </c>
      <c r="D247" s="37">
        <v>33.144120000000001</v>
      </c>
      <c r="E247" s="37" t="str">
        <f>VLOOKUP(A247,'Prop Classification'!$A$6:$C$161,3,FALSE)</f>
        <v>Exempt</v>
      </c>
    </row>
    <row r="248" spans="1:5" x14ac:dyDescent="0.15">
      <c r="A248" s="38" t="s">
        <v>74</v>
      </c>
      <c r="B248" s="19">
        <v>7240.8010000000004</v>
      </c>
      <c r="C248" s="37">
        <v>7432.8572554887896</v>
      </c>
      <c r="D248" s="37">
        <v>7479.91107195519</v>
      </c>
      <c r="E248" s="37" t="str">
        <f>VLOOKUP(A248,'Prop Classification'!$A$6:$C$161,3,FALSE)</f>
        <v>Exempt</v>
      </c>
    </row>
    <row r="249" spans="1:5" x14ac:dyDescent="0.15">
      <c r="A249" s="38" t="s">
        <v>73</v>
      </c>
      <c r="B249" s="19">
        <v>1940.232</v>
      </c>
      <c r="C249" s="37">
        <v>2188.9933492599998</v>
      </c>
      <c r="D249" s="37">
        <v>2472.8220477499999</v>
      </c>
      <c r="E249" s="37">
        <f>VLOOKUP(A249,'Prop Classification'!$A$6:$C$161,3,FALSE)</f>
        <v>300</v>
      </c>
    </row>
    <row r="250" spans="1:5" x14ac:dyDescent="0.15">
      <c r="A250" s="38" t="s">
        <v>72</v>
      </c>
      <c r="B250" s="19" t="s">
        <v>1</v>
      </c>
      <c r="C250" s="37">
        <v>0</v>
      </c>
      <c r="D250" s="37">
        <v>0</v>
      </c>
      <c r="E250" s="37">
        <f>VLOOKUP(A250,'Prop Classification'!$A$6:$C$161,3,FALSE)</f>
        <v>300</v>
      </c>
    </row>
    <row r="251" spans="1:5" x14ac:dyDescent="0.15">
      <c r="A251" s="38" t="s">
        <v>71</v>
      </c>
      <c r="B251" s="19">
        <v>2101.1309999999999</v>
      </c>
      <c r="C251" s="37">
        <v>2130.6090220800002</v>
      </c>
      <c r="D251" s="37">
        <v>2145.52388832</v>
      </c>
      <c r="E251" s="37">
        <f>VLOOKUP(A251,'Prop Classification'!$A$6:$C$161,3,FALSE)</f>
        <v>300</v>
      </c>
    </row>
    <row r="252" spans="1:5" x14ac:dyDescent="0.15">
      <c r="A252" s="38" t="s">
        <v>70</v>
      </c>
      <c r="B252" s="19">
        <v>148.762</v>
      </c>
      <c r="C252" s="37">
        <v>464.66795475999999</v>
      </c>
      <c r="D252" s="37">
        <v>924.30383320999999</v>
      </c>
      <c r="E252" s="37">
        <f>VLOOKUP(A252,'Prop Classification'!$A$6:$C$161,3,FALSE)</f>
        <v>300</v>
      </c>
    </row>
    <row r="253" spans="1:5" x14ac:dyDescent="0.15">
      <c r="A253" s="38" t="s">
        <v>69</v>
      </c>
      <c r="B253" s="19" t="s">
        <v>1</v>
      </c>
      <c r="C253" s="37">
        <v>0</v>
      </c>
      <c r="D253" s="37">
        <v>0</v>
      </c>
      <c r="E253" s="37" t="str">
        <f>VLOOKUP(A253,'Prop Classification'!$A$6:$C$161,3,FALSE)</f>
        <v>Non-KY</v>
      </c>
    </row>
    <row r="254" spans="1:5" x14ac:dyDescent="0.15">
      <c r="A254" s="38" t="s">
        <v>68</v>
      </c>
      <c r="B254" s="19" t="s">
        <v>1</v>
      </c>
      <c r="C254" s="37">
        <v>0</v>
      </c>
      <c r="D254" s="37">
        <v>0</v>
      </c>
      <c r="E254" s="37">
        <f>VLOOKUP(A254,'Prop Classification'!$A$6:$C$161,3,FALSE)</f>
        <v>100</v>
      </c>
    </row>
    <row r="255" spans="1:5" x14ac:dyDescent="0.15">
      <c r="A255" s="38" t="s">
        <v>67</v>
      </c>
      <c r="B255" s="19">
        <v>4.1000000000000002E-2</v>
      </c>
      <c r="C255" s="37">
        <v>8.2065480667999999E-2</v>
      </c>
      <c r="D255" s="37">
        <v>0.123061922671999</v>
      </c>
      <c r="E255" s="37" t="str">
        <f>VLOOKUP(A255,'Prop Classification'!$A$6:$C$161,3,FALSE)</f>
        <v>Exempt</v>
      </c>
    </row>
    <row r="256" spans="1:5" x14ac:dyDescent="0.15">
      <c r="A256" s="38" t="s">
        <v>66</v>
      </c>
      <c r="B256" s="19">
        <v>70.995000000000005</v>
      </c>
      <c r="C256" s="37">
        <v>71.577886381319999</v>
      </c>
      <c r="D256" s="37">
        <v>72.1651555252799</v>
      </c>
      <c r="E256" s="37">
        <f>VLOOKUP(A256,'Prop Classification'!$A$6:$C$161,3,FALSE)</f>
        <v>100</v>
      </c>
    </row>
    <row r="257" spans="1:5" x14ac:dyDescent="0.15">
      <c r="A257" s="38" t="s">
        <v>65</v>
      </c>
      <c r="B257" s="19" t="s">
        <v>1</v>
      </c>
      <c r="C257" s="37">
        <v>0</v>
      </c>
      <c r="D257" s="37">
        <v>0</v>
      </c>
      <c r="E257" s="37" t="str">
        <f>VLOOKUP(A257,'Prop Classification'!$A$6:$C$161,3,FALSE)</f>
        <v>Non-KY</v>
      </c>
    </row>
    <row r="258" spans="1:5" x14ac:dyDescent="0.15">
      <c r="A258" s="38" t="s">
        <v>64</v>
      </c>
      <c r="B258" s="19" t="s">
        <v>1</v>
      </c>
      <c r="C258" s="37">
        <v>0</v>
      </c>
      <c r="D258" s="37">
        <v>0</v>
      </c>
      <c r="E258" s="37">
        <f>VLOOKUP(A258,'Prop Classification'!$A$6:$C$161,3,FALSE)</f>
        <v>100</v>
      </c>
    </row>
    <row r="259" spans="1:5" x14ac:dyDescent="0.15">
      <c r="A259" s="38" t="s">
        <v>63</v>
      </c>
      <c r="B259" s="19">
        <v>1036.404</v>
      </c>
      <c r="C259" s="37">
        <v>1153.4345971948101</v>
      </c>
      <c r="D259" s="37">
        <v>1277.2206724658399</v>
      </c>
      <c r="E259" s="37">
        <f>VLOOKUP(A259,'Prop Classification'!$A$6:$C$161,3,FALSE)</f>
        <v>100</v>
      </c>
    </row>
    <row r="260" spans="1:5" x14ac:dyDescent="0.15">
      <c r="A260" s="38" t="s">
        <v>62</v>
      </c>
      <c r="B260" s="19">
        <v>86.772000000000006</v>
      </c>
      <c r="C260" s="37">
        <v>107.5065921552</v>
      </c>
      <c r="D260" s="37">
        <v>134.85837862080001</v>
      </c>
      <c r="E260" s="37" t="str">
        <f>VLOOKUP(A260,'Prop Classification'!$A$6:$C$161,3,FALSE)</f>
        <v>Non-KY</v>
      </c>
    </row>
    <row r="261" spans="1:5" x14ac:dyDescent="0.15">
      <c r="A261" s="38" t="s">
        <v>61</v>
      </c>
      <c r="B261" s="19">
        <v>671.48400000000004</v>
      </c>
      <c r="C261" s="37">
        <v>676.86671693669996</v>
      </c>
      <c r="D261" s="37">
        <v>734.53303398649905</v>
      </c>
      <c r="E261" s="37">
        <f>VLOOKUP(A261,'Prop Classification'!$A$6:$C$161,3,FALSE)</f>
        <v>100</v>
      </c>
    </row>
    <row r="262" spans="1:5" x14ac:dyDescent="0.15">
      <c r="A262" s="38" t="s">
        <v>60</v>
      </c>
      <c r="B262" s="19">
        <v>569.59</v>
      </c>
      <c r="C262" s="37">
        <v>569.58996000000002</v>
      </c>
      <c r="D262" s="37">
        <v>569.58996000000002</v>
      </c>
      <c r="E262" s="37">
        <f>VLOOKUP(A262,'Prop Classification'!$A$6:$C$161,3,FALSE)</f>
        <v>100</v>
      </c>
    </row>
    <row r="263" spans="1:5" x14ac:dyDescent="0.15">
      <c r="A263" s="38" t="s">
        <v>59</v>
      </c>
      <c r="B263" s="19">
        <v>7941.232</v>
      </c>
      <c r="C263" s="37">
        <v>8021.3171055000003</v>
      </c>
      <c r="D263" s="37">
        <v>8101.4026020000001</v>
      </c>
      <c r="E263" s="37" t="str">
        <f>VLOOKUP(A263,'Prop Classification'!$A$6:$C$161,3,FALSE)</f>
        <v>Exempt</v>
      </c>
    </row>
    <row r="264" spans="1:5" x14ac:dyDescent="0.15">
      <c r="A264" s="38" t="s">
        <v>58</v>
      </c>
      <c r="B264" s="19">
        <v>452.02699999999999</v>
      </c>
      <c r="C264" s="37">
        <v>452.02728999999999</v>
      </c>
      <c r="D264" s="37">
        <v>452.02728999999999</v>
      </c>
      <c r="E264" s="37">
        <f>VLOOKUP(A264,'Prop Classification'!$A$6:$C$161,3,FALSE)</f>
        <v>100</v>
      </c>
    </row>
    <row r="265" spans="1:5" x14ac:dyDescent="0.15">
      <c r="A265" s="38" t="s">
        <v>57</v>
      </c>
      <c r="B265" s="19" t="s">
        <v>1</v>
      </c>
      <c r="C265" s="37">
        <v>0</v>
      </c>
      <c r="D265" s="37">
        <v>0</v>
      </c>
      <c r="E265" s="37" t="str">
        <f>VLOOKUP(A265,'Prop Classification'!$A$6:$C$161,3,FALSE)</f>
        <v>Non-KY</v>
      </c>
    </row>
    <row r="266" spans="1:5" x14ac:dyDescent="0.15">
      <c r="A266" s="38" t="s">
        <v>56</v>
      </c>
      <c r="B266" s="19">
        <v>302.88200000000001</v>
      </c>
      <c r="C266" s="37">
        <v>297.13608845620001</v>
      </c>
      <c r="D266" s="37">
        <v>314.30850382480003</v>
      </c>
      <c r="E266" s="37" t="str">
        <f>VLOOKUP(A266,'Prop Classification'!$A$6:$C$161,3,FALSE)</f>
        <v>Non-KY</v>
      </c>
    </row>
    <row r="267" spans="1:5" x14ac:dyDescent="0.15">
      <c r="A267" s="38" t="s">
        <v>55</v>
      </c>
      <c r="B267" s="19">
        <v>363.077</v>
      </c>
      <c r="C267" s="37">
        <v>444.50167296119901</v>
      </c>
      <c r="D267" s="37">
        <v>531.85670184479898</v>
      </c>
      <c r="E267" s="37" t="str">
        <f>VLOOKUP(A267,'Prop Classification'!$A$6:$C$161,3,FALSE)</f>
        <v>Non-KY</v>
      </c>
    </row>
    <row r="268" spans="1:5" x14ac:dyDescent="0.15">
      <c r="A268" s="38" t="s">
        <v>54</v>
      </c>
      <c r="B268" s="19" t="s">
        <v>1</v>
      </c>
      <c r="C268" s="37">
        <v>1.00382190754399</v>
      </c>
      <c r="D268" s="37">
        <v>6.6357540676269897</v>
      </c>
      <c r="E268" s="37">
        <f>VLOOKUP(A268,'Prop Classification'!$A$6:$C$161,3,FALSE)</f>
        <v>100</v>
      </c>
    </row>
    <row r="269" spans="1:5" x14ac:dyDescent="0.15">
      <c r="A269" s="38" t="s">
        <v>53</v>
      </c>
      <c r="B269" s="19">
        <v>2105.364</v>
      </c>
      <c r="C269" s="37">
        <v>2009.6891803840001</v>
      </c>
      <c r="D269" s="37">
        <v>2037.4017450280301</v>
      </c>
      <c r="E269" s="37">
        <f>VLOOKUP(A269,'Prop Classification'!$A$6:$C$161,3,FALSE)</f>
        <v>100</v>
      </c>
    </row>
    <row r="270" spans="1:5" x14ac:dyDescent="0.15">
      <c r="A270" s="38" t="s">
        <v>52</v>
      </c>
      <c r="B270" s="19">
        <v>2363.3969999999999</v>
      </c>
      <c r="C270" s="37">
        <v>2299.2744757287901</v>
      </c>
      <c r="D270" s="37">
        <v>2570.9266829151902</v>
      </c>
      <c r="E270" s="37">
        <f>VLOOKUP(A270,'Prop Classification'!$A$6:$C$161,3,FALSE)</f>
        <v>100</v>
      </c>
    </row>
    <row r="271" spans="1:5" x14ac:dyDescent="0.15">
      <c r="A271" s="38" t="s">
        <v>51</v>
      </c>
      <c r="B271" s="19">
        <v>604.62099999999998</v>
      </c>
      <c r="C271" s="37">
        <v>665.67533221999997</v>
      </c>
      <c r="D271" s="37">
        <v>742.49108888000001</v>
      </c>
      <c r="E271" s="37" t="str">
        <f>VLOOKUP(A271,'Prop Classification'!$A$6:$C$161,3,FALSE)</f>
        <v>Non-KY</v>
      </c>
    </row>
    <row r="272" spans="1:5" x14ac:dyDescent="0.15">
      <c r="A272" s="38" t="s">
        <v>50</v>
      </c>
      <c r="B272" s="19">
        <v>7128.1059999999998</v>
      </c>
      <c r="C272" s="37">
        <v>7385.8192019377002</v>
      </c>
      <c r="D272" s="37">
        <v>7677.5364952236996</v>
      </c>
      <c r="E272" s="37">
        <f>VLOOKUP(A272,'Prop Classification'!$A$6:$C$161,3,FALSE)</f>
        <v>100</v>
      </c>
    </row>
    <row r="273" spans="1:5" x14ac:dyDescent="0.15">
      <c r="A273" s="38" t="s">
        <v>49</v>
      </c>
      <c r="B273" s="19" t="s">
        <v>1</v>
      </c>
      <c r="C273" s="37">
        <v>0</v>
      </c>
      <c r="D273" s="37">
        <v>0</v>
      </c>
      <c r="E273" s="37" t="str">
        <f>VLOOKUP(A273,'Prop Classification'!$A$6:$C$161,3,FALSE)</f>
        <v>Non-KY</v>
      </c>
    </row>
    <row r="274" spans="1:5" x14ac:dyDescent="0.15">
      <c r="A274" s="38" t="s">
        <v>48</v>
      </c>
      <c r="B274" s="19">
        <v>4620.37</v>
      </c>
      <c r="C274" s="37">
        <v>5612.8029700409897</v>
      </c>
      <c r="D274" s="37">
        <v>6822.4502986379903</v>
      </c>
      <c r="E274" s="37">
        <f>VLOOKUP(A274,'Prop Classification'!$A$6:$C$161,3,FALSE)</f>
        <v>300</v>
      </c>
    </row>
    <row r="275" spans="1:5" x14ac:dyDescent="0.15">
      <c r="A275" s="38" t="s">
        <v>47</v>
      </c>
      <c r="B275" s="19">
        <v>290.483</v>
      </c>
      <c r="C275" s="37">
        <v>220.19356755474001</v>
      </c>
      <c r="D275" s="37">
        <v>233.18554190574</v>
      </c>
      <c r="E275" s="37">
        <f>VLOOKUP(A275,'Prop Classification'!$A$6:$C$161,3,FALSE)</f>
        <v>300</v>
      </c>
    </row>
    <row r="276" spans="1:5" x14ac:dyDescent="0.15">
      <c r="A276" s="38" t="s">
        <v>46</v>
      </c>
      <c r="B276" s="19">
        <v>5285.2470000000003</v>
      </c>
      <c r="C276" s="37">
        <v>5313.4297536101003</v>
      </c>
      <c r="D276" s="37">
        <v>5659.1173743701002</v>
      </c>
      <c r="E276" s="37">
        <f>VLOOKUP(A276,'Prop Classification'!$A$6:$C$161,3,FALSE)</f>
        <v>300</v>
      </c>
    </row>
    <row r="277" spans="1:5" x14ac:dyDescent="0.15">
      <c r="A277" s="38" t="s">
        <v>45</v>
      </c>
      <c r="B277" s="19">
        <v>72.84</v>
      </c>
      <c r="C277" s="37">
        <v>-5.4490334742800002</v>
      </c>
      <c r="D277" s="37">
        <v>17.8026661028799</v>
      </c>
      <c r="E277" s="37" t="str">
        <f>VLOOKUP(A277,'Prop Classification'!$A$6:$C$161,3,FALSE)</f>
        <v>Non-KY</v>
      </c>
    </row>
    <row r="278" spans="1:5" x14ac:dyDescent="0.15">
      <c r="A278" s="38" t="s">
        <v>44</v>
      </c>
      <c r="B278" s="19">
        <v>333.16300000000001</v>
      </c>
      <c r="C278" s="37">
        <v>345.28132274049</v>
      </c>
      <c r="D278" s="37">
        <v>416.15584319928001</v>
      </c>
      <c r="E278" s="37">
        <f>VLOOKUP(A278,'Prop Classification'!$A$6:$C$161,3,FALSE)</f>
        <v>300</v>
      </c>
    </row>
    <row r="279" spans="1:5" x14ac:dyDescent="0.15">
      <c r="A279" s="38" t="s">
        <v>43</v>
      </c>
      <c r="B279" s="19">
        <v>590.70899999999995</v>
      </c>
      <c r="C279" s="37">
        <v>669.37064999999996</v>
      </c>
      <c r="D279" s="37">
        <v>669.37064999999996</v>
      </c>
      <c r="E279" s="37" t="str">
        <f>VLOOKUP(A279,'Prop Classification'!$A$6:$C$161,3,FALSE)</f>
        <v>Exempt</v>
      </c>
    </row>
    <row r="280" spans="1:5" x14ac:dyDescent="0.15">
      <c r="A280" s="38" t="s">
        <v>42</v>
      </c>
      <c r="B280" s="19">
        <v>209.786</v>
      </c>
      <c r="C280" s="37">
        <v>210.13935482668001</v>
      </c>
      <c r="D280" s="37">
        <v>210.49240930671999</v>
      </c>
      <c r="E280" s="37">
        <f>VLOOKUP(A280,'Prop Classification'!$A$6:$C$161,3,FALSE)</f>
        <v>100</v>
      </c>
    </row>
    <row r="281" spans="1:5" x14ac:dyDescent="0.15">
      <c r="A281" s="38" t="s">
        <v>41</v>
      </c>
      <c r="B281" s="19">
        <v>11476.358</v>
      </c>
      <c r="C281" s="37">
        <v>11217.6824569821</v>
      </c>
      <c r="D281" s="37">
        <v>11608.8254951089</v>
      </c>
      <c r="E281" s="37">
        <f>VLOOKUP(A281,'Prop Classification'!$A$6:$C$161,3,FALSE)</f>
        <v>100</v>
      </c>
    </row>
    <row r="282" spans="1:5" x14ac:dyDescent="0.15">
      <c r="A282" s="38" t="s">
        <v>40</v>
      </c>
      <c r="B282" s="19">
        <v>196.74199999999999</v>
      </c>
      <c r="C282" s="37">
        <v>236.23015000000001</v>
      </c>
      <c r="D282" s="37">
        <v>236.23015000000001</v>
      </c>
      <c r="E282" s="37" t="str">
        <f>VLOOKUP(A282,'Prop Classification'!$A$6:$C$161,3,FALSE)</f>
        <v>Exempt</v>
      </c>
    </row>
    <row r="283" spans="1:5" x14ac:dyDescent="0.15">
      <c r="A283" s="38" t="s">
        <v>39</v>
      </c>
      <c r="B283" s="19">
        <v>77.44</v>
      </c>
      <c r="C283" s="37">
        <v>77.439689999999999</v>
      </c>
      <c r="D283" s="37">
        <v>77.439689999999999</v>
      </c>
      <c r="E283" s="37">
        <f>VLOOKUP(A283,'Prop Classification'!$A$6:$C$161,3,FALSE)</f>
        <v>100</v>
      </c>
    </row>
    <row r="284" spans="1:5" x14ac:dyDescent="0.15">
      <c r="A284" s="38" t="s">
        <v>38</v>
      </c>
      <c r="B284" s="19">
        <v>324.60899999999998</v>
      </c>
      <c r="C284" s="37">
        <v>325.98184672392</v>
      </c>
      <c r="D284" s="37">
        <v>360.04862869547998</v>
      </c>
      <c r="E284" s="37">
        <f>VLOOKUP(A284,'Prop Classification'!$A$6:$C$161,3,FALSE)</f>
        <v>100</v>
      </c>
    </row>
    <row r="285" spans="1:5" x14ac:dyDescent="0.15">
      <c r="A285" s="38" t="s">
        <v>37</v>
      </c>
      <c r="B285" s="19">
        <v>112969.20600000001</v>
      </c>
      <c r="C285" s="37">
        <v>119248.224491933</v>
      </c>
      <c r="D285" s="37">
        <v>125692.9804571</v>
      </c>
      <c r="E285" s="37">
        <f>VLOOKUP(A285,'Prop Classification'!$A$6:$C$161,3,FALSE)</f>
        <v>100</v>
      </c>
    </row>
    <row r="286" spans="1:5" x14ac:dyDescent="0.15">
      <c r="A286" s="38" t="s">
        <v>36</v>
      </c>
      <c r="B286" s="19">
        <v>384.30200000000002</v>
      </c>
      <c r="C286" s="37">
        <v>958.93457880539904</v>
      </c>
      <c r="D286" s="37">
        <v>1970.4386196683899</v>
      </c>
      <c r="E286" s="37">
        <f>VLOOKUP(A286,'Prop Classification'!$A$6:$C$161,3,FALSE)</f>
        <v>100</v>
      </c>
    </row>
    <row r="287" spans="1:5" x14ac:dyDescent="0.15">
      <c r="A287" s="38" t="s">
        <v>35</v>
      </c>
      <c r="B287" s="19">
        <v>1367.3789999999999</v>
      </c>
      <c r="C287" s="37">
        <v>1744.0885482558999</v>
      </c>
      <c r="D287" s="37">
        <v>2168.02327431509</v>
      </c>
      <c r="E287" s="37">
        <f>VLOOKUP(A287,'Prop Classification'!$A$6:$C$161,3,FALSE)</f>
        <v>300</v>
      </c>
    </row>
    <row r="288" spans="1:5" x14ac:dyDescent="0.15">
      <c r="A288" s="38" t="s">
        <v>34</v>
      </c>
      <c r="B288" s="19">
        <v>1460.806</v>
      </c>
      <c r="C288" s="37">
        <v>1531.7732396988999</v>
      </c>
      <c r="D288" s="37">
        <v>1694.1017302178</v>
      </c>
      <c r="E288" s="37">
        <f>VLOOKUP(A288,'Prop Classification'!$A$6:$C$161,3,FALSE)</f>
        <v>300</v>
      </c>
    </row>
    <row r="289" spans="1:5" x14ac:dyDescent="0.15">
      <c r="A289" s="38" t="s">
        <v>33</v>
      </c>
      <c r="B289" s="19">
        <v>80303.195999999996</v>
      </c>
      <c r="C289" s="37">
        <v>84675.094658299902</v>
      </c>
      <c r="D289" s="37">
        <v>89166.530917599899</v>
      </c>
      <c r="E289" s="37">
        <f>VLOOKUP(A289,'Prop Classification'!$A$6:$C$161,3,FALSE)</f>
        <v>100</v>
      </c>
    </row>
    <row r="290" spans="1:5" x14ac:dyDescent="0.15">
      <c r="A290" s="38" t="s">
        <v>32</v>
      </c>
      <c r="B290" s="19">
        <v>538.88400000000001</v>
      </c>
      <c r="C290" s="37">
        <v>2540.5286559599999</v>
      </c>
      <c r="D290" s="37">
        <v>5673.46959462</v>
      </c>
      <c r="E290" s="37">
        <f>VLOOKUP(A290,'Prop Classification'!$A$6:$C$161,3,FALSE)</f>
        <v>100</v>
      </c>
    </row>
    <row r="291" spans="1:5" x14ac:dyDescent="0.15">
      <c r="A291" s="38" t="s">
        <v>31</v>
      </c>
      <c r="B291" s="19">
        <v>10679.298000000001</v>
      </c>
      <c r="C291" s="37">
        <v>12502.6633950999</v>
      </c>
      <c r="D291" s="37">
        <v>14437.2694844999</v>
      </c>
      <c r="E291" s="37">
        <f>VLOOKUP(A291,'Prop Classification'!$A$6:$C$161,3,FALSE)</f>
        <v>300</v>
      </c>
    </row>
    <row r="292" spans="1:5" x14ac:dyDescent="0.15">
      <c r="A292" s="38" t="s">
        <v>30</v>
      </c>
      <c r="B292" s="19">
        <v>2122.09</v>
      </c>
      <c r="C292" s="37">
        <v>3147.7192695787999</v>
      </c>
      <c r="D292" s="37">
        <v>4176.3407057364902</v>
      </c>
      <c r="E292" s="37">
        <f>VLOOKUP(A292,'Prop Classification'!$A$6:$C$161,3,FALSE)</f>
        <v>300</v>
      </c>
    </row>
    <row r="293" spans="1:5" x14ac:dyDescent="0.15">
      <c r="A293" s="38" t="s">
        <v>29</v>
      </c>
      <c r="B293" s="19">
        <v>135.006</v>
      </c>
      <c r="C293" s="37">
        <v>166.592083706919</v>
      </c>
      <c r="D293" s="37">
        <v>234.14624288438901</v>
      </c>
      <c r="E293" s="37">
        <f>VLOOKUP(A293,'Prop Classification'!$A$6:$C$161,3,FALSE)</f>
        <v>300</v>
      </c>
    </row>
    <row r="294" spans="1:5" x14ac:dyDescent="0.15">
      <c r="A294" s="38" t="s">
        <v>28</v>
      </c>
      <c r="B294" s="19">
        <v>23.189</v>
      </c>
      <c r="C294" s="37">
        <v>26.544453739200002</v>
      </c>
      <c r="D294" s="37">
        <v>44.437263859299897</v>
      </c>
      <c r="E294" s="37">
        <f>VLOOKUP(A294,'Prop Classification'!$A$6:$C$161,3,FALSE)</f>
        <v>300</v>
      </c>
    </row>
    <row r="295" spans="1:5" x14ac:dyDescent="0.15">
      <c r="A295" s="38" t="s">
        <v>27</v>
      </c>
      <c r="B295" s="19">
        <v>843.73400000000004</v>
      </c>
      <c r="C295" s="37">
        <v>995.09415999999999</v>
      </c>
      <c r="D295" s="37">
        <v>995.09415999999999</v>
      </c>
      <c r="E295" s="37" t="str">
        <f>VLOOKUP(A295,'Prop Classification'!$A$6:$C$161,3,FALSE)</f>
        <v>Exempt</v>
      </c>
    </row>
    <row r="296" spans="1:5" x14ac:dyDescent="0.15">
      <c r="A296" s="38" t="s">
        <v>26</v>
      </c>
      <c r="B296" s="19">
        <v>1022.396</v>
      </c>
      <c r="C296" s="37">
        <v>1082.5990967216001</v>
      </c>
      <c r="D296" s="37">
        <v>1123.2110168864001</v>
      </c>
      <c r="E296" s="37" t="str">
        <f>VLOOKUP(A296,'Prop Classification'!$A$6:$C$161,3,FALSE)</f>
        <v>Exempt</v>
      </c>
    </row>
    <row r="297" spans="1:5" x14ac:dyDescent="0.15">
      <c r="A297" s="38" t="s">
        <v>25</v>
      </c>
      <c r="B297" s="19">
        <v>1986.4960000000001</v>
      </c>
      <c r="C297" s="37">
        <v>2246.3984401599901</v>
      </c>
      <c r="D297" s="37">
        <v>2526.0659863199899</v>
      </c>
      <c r="E297" s="37">
        <f>VLOOKUP(A297,'Prop Classification'!$A$6:$C$161,3,FALSE)</f>
        <v>300</v>
      </c>
    </row>
    <row r="298" spans="1:5" x14ac:dyDescent="0.15">
      <c r="A298" s="38" t="s">
        <v>24</v>
      </c>
      <c r="B298" s="19" t="s">
        <v>1</v>
      </c>
      <c r="C298" s="37">
        <v>0</v>
      </c>
      <c r="D298" s="37">
        <v>0</v>
      </c>
      <c r="E298" s="37">
        <f>VLOOKUP(A298,'Prop Classification'!$A$6:$C$161,3,FALSE)</f>
        <v>300</v>
      </c>
    </row>
    <row r="299" spans="1:5" x14ac:dyDescent="0.15">
      <c r="A299" s="38" t="s">
        <v>23</v>
      </c>
      <c r="B299" s="19">
        <v>2123.0349999999999</v>
      </c>
      <c r="C299" s="37">
        <v>2196.1817856423099</v>
      </c>
      <c r="D299" s="37">
        <v>2213.8905925692702</v>
      </c>
      <c r="E299" s="37">
        <f>VLOOKUP(A299,'Prop Classification'!$A$6:$C$161,3,FALSE)</f>
        <v>300</v>
      </c>
    </row>
    <row r="300" spans="1:5" x14ac:dyDescent="0.15">
      <c r="A300" s="38" t="s">
        <v>22</v>
      </c>
      <c r="B300" s="19">
        <v>2.746</v>
      </c>
      <c r="C300" s="37">
        <v>8.7324214864999998</v>
      </c>
      <c r="D300" s="37">
        <v>26.834050014500001</v>
      </c>
      <c r="E300" s="37">
        <f>VLOOKUP(A300,'Prop Classification'!$A$6:$C$161,3,FALSE)</f>
        <v>300</v>
      </c>
    </row>
    <row r="301" spans="1:5" x14ac:dyDescent="0.15">
      <c r="A301" s="38" t="s">
        <v>21</v>
      </c>
      <c r="B301" s="19">
        <v>63.36</v>
      </c>
      <c r="C301" s="37">
        <v>63.36036</v>
      </c>
      <c r="D301" s="37">
        <v>63.36036</v>
      </c>
      <c r="E301" s="37">
        <f>VLOOKUP(A301,'Prop Classification'!$A$6:$C$161,3,FALSE)</f>
        <v>100</v>
      </c>
    </row>
    <row r="302" spans="1:5" x14ac:dyDescent="0.15">
      <c r="A302" s="38" t="s">
        <v>20</v>
      </c>
      <c r="B302" s="19" t="s">
        <v>1</v>
      </c>
      <c r="C302" s="37">
        <v>0</v>
      </c>
      <c r="D302" s="37">
        <v>0</v>
      </c>
      <c r="E302" s="37" t="str">
        <f>VLOOKUP(A302,'Prop Classification'!$A$6:$C$161,3,FALSE)</f>
        <v>Exempt</v>
      </c>
    </row>
    <row r="303" spans="1:5" x14ac:dyDescent="0.15">
      <c r="A303" s="38" t="s">
        <v>19</v>
      </c>
      <c r="B303" s="19" t="s">
        <v>1</v>
      </c>
      <c r="C303" s="37">
        <v>0</v>
      </c>
      <c r="D303" s="37">
        <v>0</v>
      </c>
      <c r="E303" s="37" t="str">
        <f>VLOOKUP(A303,'Prop Classification'!$A$6:$C$161,3,FALSE)</f>
        <v>Exempt</v>
      </c>
    </row>
    <row r="304" spans="1:5" x14ac:dyDescent="0.15">
      <c r="A304" s="38" t="s">
        <v>18</v>
      </c>
      <c r="B304" s="19">
        <v>10261.179</v>
      </c>
      <c r="C304" s="37">
        <v>14109.845566399999</v>
      </c>
      <c r="D304" s="37">
        <v>20841.134221299999</v>
      </c>
      <c r="E304" s="37">
        <f>VLOOKUP(A304,'Prop Classification'!$A$6:$C$161,3,FALSE)</f>
        <v>300</v>
      </c>
    </row>
    <row r="305" spans="1:5" x14ac:dyDescent="0.15">
      <c r="A305" s="38" t="s">
        <v>17</v>
      </c>
      <c r="B305" s="19">
        <v>20365.580999999998</v>
      </c>
      <c r="C305" s="37">
        <v>24902.9380624</v>
      </c>
      <c r="D305" s="37">
        <v>29433.928789599999</v>
      </c>
      <c r="E305" s="37">
        <f>VLOOKUP(A305,'Prop Classification'!$A$6:$C$161,3,FALSE)</f>
        <v>300</v>
      </c>
    </row>
    <row r="306" spans="1:5" x14ac:dyDescent="0.15">
      <c r="A306" s="38" t="s">
        <v>16</v>
      </c>
      <c r="B306" s="19">
        <v>140.82900000000001</v>
      </c>
      <c r="C306" s="37">
        <v>140.82857999999999</v>
      </c>
      <c r="D306" s="37">
        <v>140.82857999999999</v>
      </c>
      <c r="E306" s="37">
        <f>VLOOKUP(A306,'Prop Classification'!$A$6:$C$161,3,FALSE)</f>
        <v>100</v>
      </c>
    </row>
    <row r="307" spans="1:5" x14ac:dyDescent="0.15">
      <c r="A307" s="38" t="s">
        <v>422</v>
      </c>
      <c r="B307" s="19">
        <v>30492.171999999999</v>
      </c>
      <c r="E307" s="37">
        <v>100</v>
      </c>
    </row>
    <row r="308" spans="1:5" x14ac:dyDescent="0.15">
      <c r="A308" s="38" t="s">
        <v>15</v>
      </c>
      <c r="B308" s="19">
        <v>30492.171999999999</v>
      </c>
      <c r="C308" s="37">
        <v>31249.709355270799</v>
      </c>
      <c r="D308" s="37">
        <v>33717.164976940803</v>
      </c>
      <c r="E308" s="37">
        <f>VLOOKUP(A308,'Prop Classification'!$A$6:$C$161,3,FALSE)</f>
        <v>100</v>
      </c>
    </row>
    <row r="309" spans="1:5" x14ac:dyDescent="0.15">
      <c r="A309" s="38" t="s">
        <v>14</v>
      </c>
      <c r="B309" s="19" t="s">
        <v>1</v>
      </c>
      <c r="C309" s="37">
        <v>0</v>
      </c>
      <c r="D309" s="37">
        <v>0</v>
      </c>
      <c r="E309" s="37">
        <f>VLOOKUP(A309,'Prop Classification'!$A$6:$C$161,3,FALSE)</f>
        <v>300</v>
      </c>
    </row>
    <row r="310" spans="1:5" x14ac:dyDescent="0.15">
      <c r="A310" s="38" t="s">
        <v>13</v>
      </c>
      <c r="B310" s="19">
        <v>25389.863000000001</v>
      </c>
      <c r="C310" s="37">
        <v>29583.618710930001</v>
      </c>
      <c r="D310" s="37">
        <v>33424.6506364499</v>
      </c>
      <c r="E310" s="37">
        <f>VLOOKUP(A310,'Prop Classification'!$A$6:$C$161,3,FALSE)</f>
        <v>300</v>
      </c>
    </row>
    <row r="311" spans="1:5" x14ac:dyDescent="0.15">
      <c r="A311" s="38" t="s">
        <v>12</v>
      </c>
      <c r="B311" s="19">
        <v>201.38200000000001</v>
      </c>
      <c r="C311" s="37">
        <v>229.474903540328</v>
      </c>
      <c r="D311" s="37">
        <v>234.79253416032799</v>
      </c>
      <c r="E311" s="37" t="str">
        <f>VLOOKUP(A311,'Prop Classification'!$A$6:$C$161,3,FALSE)</f>
        <v>Exempt</v>
      </c>
    </row>
    <row r="312" spans="1:5" x14ac:dyDescent="0.15">
      <c r="A312" s="38" t="s">
        <v>11</v>
      </c>
      <c r="B312" s="19">
        <v>661.005</v>
      </c>
      <c r="C312" s="37">
        <v>742.35419186599995</v>
      </c>
      <c r="D312" s="37">
        <v>829.88496243799898</v>
      </c>
      <c r="E312" s="37">
        <f>VLOOKUP(A312,'Prop Classification'!$A$6:$C$161,3,FALSE)</f>
        <v>300</v>
      </c>
    </row>
    <row r="313" spans="1:5" x14ac:dyDescent="0.15">
      <c r="A313" s="38" t="s">
        <v>10</v>
      </c>
      <c r="B313" s="19">
        <v>1613.194</v>
      </c>
      <c r="C313" s="37">
        <v>1807.277503</v>
      </c>
      <c r="D313" s="37">
        <v>2002.6211619999999</v>
      </c>
      <c r="E313" s="37">
        <f>VLOOKUP(A313,'Prop Classification'!$A$6:$C$161,3,FALSE)</f>
        <v>300</v>
      </c>
    </row>
    <row r="314" spans="1:5" x14ac:dyDescent="0.15">
      <c r="A314" s="38" t="s">
        <v>9</v>
      </c>
      <c r="B314" s="19" t="s">
        <v>1</v>
      </c>
      <c r="C314" s="37">
        <v>0</v>
      </c>
      <c r="D314" s="37">
        <v>0</v>
      </c>
      <c r="E314" s="37">
        <f>VLOOKUP(A314,'Prop Classification'!$A$6:$C$161,3,FALSE)</f>
        <v>300</v>
      </c>
    </row>
    <row r="315" spans="1:5" x14ac:dyDescent="0.15">
      <c r="A315" s="38" t="s">
        <v>8</v>
      </c>
      <c r="B315" s="19">
        <v>225.57300000000001</v>
      </c>
      <c r="C315" s="37">
        <v>228.19079105198799</v>
      </c>
      <c r="D315" s="37">
        <v>229.120254207952</v>
      </c>
      <c r="E315" s="37">
        <f>VLOOKUP(A315,'Prop Classification'!$A$6:$C$161,3,FALSE)</f>
        <v>300</v>
      </c>
    </row>
    <row r="316" spans="1:5" x14ac:dyDescent="0.15">
      <c r="A316" s="38" t="s">
        <v>7</v>
      </c>
      <c r="B316" s="19">
        <v>4670.5929999999998</v>
      </c>
      <c r="C316" s="37">
        <v>5018.1393060700002</v>
      </c>
      <c r="D316" s="37">
        <v>5489.9002696399903</v>
      </c>
      <c r="E316" s="37">
        <f>VLOOKUP(A316,'Prop Classification'!$A$6:$C$161,3,FALSE)</f>
        <v>300</v>
      </c>
    </row>
    <row r="317" spans="1:5" x14ac:dyDescent="0.15">
      <c r="A317" s="38" t="s">
        <v>6</v>
      </c>
      <c r="B317" s="19" t="s">
        <v>1</v>
      </c>
      <c r="C317" s="37">
        <v>0</v>
      </c>
      <c r="D317" s="37">
        <v>12.58155240925</v>
      </c>
      <c r="E317" s="37">
        <f>VLOOKUP(A317,'Prop Classification'!$A$6:$C$161,3,FALSE)</f>
        <v>300</v>
      </c>
    </row>
    <row r="318" spans="1:5" x14ac:dyDescent="0.15">
      <c r="A318" s="38" t="s">
        <v>5</v>
      </c>
      <c r="B318" s="19">
        <v>-44.728999999999999</v>
      </c>
      <c r="C318" s="37">
        <v>-34.953965569999902</v>
      </c>
      <c r="D318" s="37">
        <v>-25.178482279999901</v>
      </c>
      <c r="E318" s="37" t="str">
        <f>VLOOKUP(A318,'Prop Classification'!$A$6:$C$161,3,FALSE)</f>
        <v>Non-KY</v>
      </c>
    </row>
    <row r="319" spans="1:5" x14ac:dyDescent="0.15">
      <c r="A319" s="38" t="s">
        <v>4</v>
      </c>
      <c r="B319" s="19">
        <v>23254.44</v>
      </c>
      <c r="C319" s="37">
        <v>27539.796199</v>
      </c>
      <c r="D319" s="37">
        <v>31949.1855526</v>
      </c>
      <c r="E319" s="37">
        <f>VLOOKUP(A319,'Prop Classification'!$A$6:$C$161,3,FALSE)</f>
        <v>300</v>
      </c>
    </row>
    <row r="320" spans="1:5" x14ac:dyDescent="0.15">
      <c r="A320" s="38" t="s">
        <v>3</v>
      </c>
      <c r="B320" s="19">
        <v>0</v>
      </c>
      <c r="C320" s="37">
        <v>1.0000000000000001E-5</v>
      </c>
      <c r="D320" s="37">
        <v>1.0000000000000001E-5</v>
      </c>
      <c r="E320" s="37">
        <f>VLOOKUP(A320,'Prop Classification'!$A$6:$C$161,3,FALSE)</f>
        <v>300</v>
      </c>
    </row>
    <row r="321" spans="1:5" x14ac:dyDescent="0.15">
      <c r="A321" s="38" t="s">
        <v>2</v>
      </c>
      <c r="B321" s="19">
        <v>6.0910000000000002</v>
      </c>
      <c r="C321" s="37">
        <v>0</v>
      </c>
      <c r="D321" s="37">
        <v>0</v>
      </c>
      <c r="E321" s="37" t="str">
        <f>VLOOKUP(A321,'Prop Classification'!$A$6:$C$161,3,FALSE)</f>
        <v>Exempt</v>
      </c>
    </row>
    <row r="322" spans="1:5" ht="9.75" thickBot="1" x14ac:dyDescent="0.2">
      <c r="B322" s="43">
        <f>SUM(B164:B321)</f>
        <v>2359916.8769999999</v>
      </c>
      <c r="C322" s="43">
        <f t="shared" ref="C322:D322" si="1">SUM(C164:C321)</f>
        <v>2379439.6480233534</v>
      </c>
      <c r="D322" s="43">
        <f t="shared" si="1"/>
        <v>2160638.1679342152</v>
      </c>
    </row>
    <row r="324" spans="1:5" x14ac:dyDescent="0.15">
      <c r="A324" s="38" t="s">
        <v>163</v>
      </c>
      <c r="B324" s="38"/>
    </row>
    <row r="325" spans="1:5" x14ac:dyDescent="0.15">
      <c r="A325" s="38" t="s">
        <v>164</v>
      </c>
      <c r="B325" s="49">
        <f>+'CWIP and RWIP'!B6</f>
        <v>651432</v>
      </c>
      <c r="C325" s="49">
        <f>+'CWIP and RWIP'!C6</f>
        <v>619203</v>
      </c>
      <c r="D325" s="49">
        <f>+'CWIP and RWIP'!D6</f>
        <v>366085</v>
      </c>
    </row>
    <row r="326" spans="1:5" x14ac:dyDescent="0.15">
      <c r="A326" s="38" t="s">
        <v>186</v>
      </c>
      <c r="B326" s="37"/>
    </row>
    <row r="327" spans="1:5" x14ac:dyDescent="0.15">
      <c r="A327" s="38" t="s">
        <v>164</v>
      </c>
      <c r="B327" s="49">
        <f>+'CWIP and RWIP'!B9</f>
        <v>25233</v>
      </c>
      <c r="C327" s="49">
        <f>+'CWIP and RWIP'!C9</f>
        <v>38557</v>
      </c>
      <c r="D327" s="49">
        <f>+'CWIP and RWIP'!D9</f>
        <v>73678</v>
      </c>
    </row>
    <row r="328" spans="1:5" s="30" customFormat="1" ht="9.75" thickBot="1" x14ac:dyDescent="0.2">
      <c r="A328" s="33"/>
      <c r="B328" s="33"/>
    </row>
    <row r="329" spans="1:5" x14ac:dyDescent="0.15">
      <c r="B329" s="38"/>
    </row>
    <row r="330" spans="1:5" x14ac:dyDescent="0.15">
      <c r="A330" s="2" t="s">
        <v>394</v>
      </c>
      <c r="B330" s="38"/>
    </row>
    <row r="331" spans="1:5" x14ac:dyDescent="0.15">
      <c r="A331" s="38" t="s">
        <v>354</v>
      </c>
      <c r="B331" s="38"/>
      <c r="C331" s="19"/>
      <c r="D331" s="19"/>
    </row>
    <row r="332" spans="1:5" x14ac:dyDescent="0.15">
      <c r="A332" s="38" t="s">
        <v>355</v>
      </c>
      <c r="B332" s="38"/>
    </row>
    <row r="333" spans="1:5" x14ac:dyDescent="0.15">
      <c r="B333" s="74" t="s">
        <v>433</v>
      </c>
      <c r="C333" s="75" t="s">
        <v>434</v>
      </c>
      <c r="D333" s="75" t="s">
        <v>435</v>
      </c>
    </row>
    <row r="334" spans="1:5" x14ac:dyDescent="0.15">
      <c r="A334" s="25" t="s">
        <v>356</v>
      </c>
      <c r="B334" s="38"/>
    </row>
    <row r="335" spans="1:5" x14ac:dyDescent="0.15">
      <c r="A335" s="38" t="s">
        <v>158</v>
      </c>
      <c r="B335" s="37">
        <f>B162</f>
        <v>5070606.0449999999</v>
      </c>
      <c r="C335" s="37">
        <f t="shared" ref="C335:D335" si="2">C162</f>
        <v>5657192</v>
      </c>
      <c r="D335" s="37">
        <f t="shared" si="2"/>
        <v>6123072</v>
      </c>
    </row>
    <row r="336" spans="1:5" x14ac:dyDescent="0.15">
      <c r="A336" s="38" t="s">
        <v>162</v>
      </c>
      <c r="B336" s="15">
        <f>-B322</f>
        <v>-2359916.8769999999</v>
      </c>
      <c r="C336" s="15">
        <f>-C322</f>
        <v>-2379439.6480233534</v>
      </c>
      <c r="D336" s="15">
        <f t="shared" ref="D336" si="3">-D322</f>
        <v>-2160638.1679342152</v>
      </c>
    </row>
    <row r="337" spans="1:6" x14ac:dyDescent="0.15">
      <c r="A337" s="38" t="s">
        <v>165</v>
      </c>
      <c r="B337" s="12">
        <f>SUM(B335:B336)</f>
        <v>2710689.1680000001</v>
      </c>
      <c r="C337" s="12">
        <f>SUM(C335:C336)</f>
        <v>3277752.3519766466</v>
      </c>
      <c r="D337" s="12">
        <f t="shared" ref="D337" si="4">SUM(D335:D336)</f>
        <v>3962433.8320657848</v>
      </c>
    </row>
    <row r="338" spans="1:6" x14ac:dyDescent="0.15">
      <c r="A338" s="38" t="s">
        <v>187</v>
      </c>
      <c r="B338" s="15">
        <f>+B325+B327</f>
        <v>676665</v>
      </c>
      <c r="C338" s="15">
        <f>+C325+C327</f>
        <v>657760</v>
      </c>
      <c r="D338" s="15">
        <f t="shared" ref="D338" si="5">+D325+D327</f>
        <v>439763</v>
      </c>
    </row>
    <row r="339" spans="1:6" x14ac:dyDescent="0.15">
      <c r="A339" s="38" t="s">
        <v>166</v>
      </c>
      <c r="B339" s="3">
        <f t="shared" ref="B339:D339" si="6">SUM(B337:B338)</f>
        <v>3387354.1680000001</v>
      </c>
      <c r="C339" s="3">
        <f t="shared" si="6"/>
        <v>3935512.3519766466</v>
      </c>
      <c r="D339" s="3">
        <f t="shared" si="6"/>
        <v>4402196.8320657853</v>
      </c>
    </row>
    <row r="340" spans="1:6" x14ac:dyDescent="0.15">
      <c r="A340" s="38" t="s">
        <v>169</v>
      </c>
      <c r="B340" s="38"/>
    </row>
    <row r="341" spans="1:6" x14ac:dyDescent="0.15">
      <c r="A341" s="38" t="s">
        <v>367</v>
      </c>
      <c r="B341" s="19">
        <f>-SUMIF($E$3:$E$161,$F$341,B$3:B$161)+SUMIF($E$165:$E$321,$F$341,B$165:B$321)</f>
        <v>-27887.384999999991</v>
      </c>
      <c r="C341" s="37">
        <f>-SUMIF($E$3:$E$161,$F$341,C$3:C$161)+SUMIF($E$165:$E$321,$F$341,C$165:C$321)</f>
        <v>-29685.827645188379</v>
      </c>
      <c r="D341" s="37">
        <f>-SUMIF($E$3:$E$161,$F$341,D$3:D$161)+SUMIF($E$165:$E$321,$F$341,D$165:D$321)</f>
        <v>-53339.291072153552</v>
      </c>
      <c r="E341" s="7"/>
      <c r="F341" s="37" t="s">
        <v>342</v>
      </c>
    </row>
    <row r="342" spans="1:6" x14ac:dyDescent="0.15">
      <c r="A342" s="38" t="s">
        <v>368</v>
      </c>
      <c r="B342" s="19">
        <v>-7203.4795299999996</v>
      </c>
      <c r="C342" s="37">
        <f t="shared" ref="C342" si="7">+D341-C341-3000</f>
        <v>-26653.463426965172</v>
      </c>
      <c r="D342" s="37">
        <f>-52072.8143-D341-3000</f>
        <v>-1733.5232278464464</v>
      </c>
    </row>
    <row r="343" spans="1:6" x14ac:dyDescent="0.15">
      <c r="A343" s="38" t="s">
        <v>371</v>
      </c>
      <c r="B343" s="19">
        <f>-B438</f>
        <v>-39619.293999999994</v>
      </c>
      <c r="C343" s="19">
        <f t="shared" ref="C343:D343" si="8">-C438</f>
        <v>-56171.493000000002</v>
      </c>
      <c r="D343" s="19">
        <f t="shared" si="8"/>
        <v>-56171.493000000002</v>
      </c>
      <c r="E343" s="7"/>
      <c r="F343" s="37" t="s">
        <v>342</v>
      </c>
    </row>
    <row r="344" spans="1:6" x14ac:dyDescent="0.15">
      <c r="A344" s="38" t="s">
        <v>167</v>
      </c>
      <c r="B344" s="19">
        <f>-SUM(B6:B7,B37,B45,B53,B72,B88,B96,B120,B123,B136,B143:B144,B161)+SUM(B165:B166,B196,B204,B212,B231,B247,B255,B279,B282,B295,B321)</f>
        <v>-61322.311999999991</v>
      </c>
      <c r="C344" s="37">
        <f t="shared" ref="C344:D344" si="9">-SUM(C6:C7,C37,C45,C53,C72,C88,C96,C120,C123,C136,C143:C144,C161)+SUM(C165:C166,C196,C204,C212,C231,C247,C255,C279,C282,C295,C321)</f>
        <v>-59060.242214519327</v>
      </c>
      <c r="D344" s="37">
        <f t="shared" si="9"/>
        <v>-59060.201218077324</v>
      </c>
    </row>
    <row r="345" spans="1:6" x14ac:dyDescent="0.15">
      <c r="A345" s="38" t="s">
        <v>370</v>
      </c>
      <c r="B345" s="19">
        <f>-B104+B263</f>
        <v>-1707.6229999999996</v>
      </c>
      <c r="C345" s="37">
        <f>-C104+C263</f>
        <v>-1627.6828944999997</v>
      </c>
      <c r="D345" s="37">
        <f t="shared" ref="D345" si="10">-D104+D263</f>
        <v>-1547.5973979999999</v>
      </c>
    </row>
    <row r="346" spans="1:6" x14ac:dyDescent="0.15">
      <c r="A346" s="38" t="s">
        <v>168</v>
      </c>
      <c r="B346" s="19">
        <f t="shared" ref="B346:D346" si="11">-SUM(B89,B137,B151)+SUM(B248,B296,B311)</f>
        <v>-2277.5169999999998</v>
      </c>
      <c r="C346" s="37">
        <f t="shared" si="11"/>
        <v>-52155.068744249285</v>
      </c>
      <c r="D346" s="37">
        <f t="shared" si="11"/>
        <v>-58415.085376998082</v>
      </c>
    </row>
    <row r="347" spans="1:6" x14ac:dyDescent="0.15">
      <c r="A347" s="38" t="s">
        <v>369</v>
      </c>
      <c r="B347" s="19">
        <f>-B448</f>
        <v>-2406.8057899999999</v>
      </c>
      <c r="C347" s="19">
        <f t="shared" ref="C347:D347" si="12">-C448</f>
        <v>-2406.8057899999999</v>
      </c>
      <c r="D347" s="19">
        <f t="shared" si="12"/>
        <v>-2406.8057899999999</v>
      </c>
    </row>
    <row r="348" spans="1:6" x14ac:dyDescent="0.15">
      <c r="A348" s="38" t="s">
        <v>170</v>
      </c>
      <c r="B348" s="44"/>
    </row>
    <row r="349" spans="1:6" collapsed="1" x14ac:dyDescent="0.15">
      <c r="A349" s="38" t="s">
        <v>189</v>
      </c>
      <c r="B349" s="19">
        <v>3000</v>
      </c>
      <c r="C349" s="37">
        <f>+B349</f>
        <v>3000</v>
      </c>
      <c r="D349" s="37">
        <f t="shared" ref="D349:D350" si="13">+C349</f>
        <v>3000</v>
      </c>
    </row>
    <row r="350" spans="1:6" collapsed="1" x14ac:dyDescent="0.15">
      <c r="A350" s="38" t="s">
        <v>372</v>
      </c>
      <c r="B350" s="19">
        <f>3772.607+6.801</f>
        <v>3779.4079999999999</v>
      </c>
      <c r="C350" s="37">
        <f>+B350</f>
        <v>3779.4079999999999</v>
      </c>
      <c r="D350" s="37">
        <f t="shared" si="13"/>
        <v>3779.4079999999999</v>
      </c>
    </row>
    <row r="351" spans="1:6" collapsed="1" x14ac:dyDescent="0.15">
      <c r="A351" s="38" t="s">
        <v>373</v>
      </c>
      <c r="B351" s="50">
        <f>+'Fuel Inventory and M&amp;S'!B39</f>
        <v>47546.887999999999</v>
      </c>
      <c r="C351" s="50">
        <f>+'Fuel Inventory and M&amp;S'!C39</f>
        <v>52855</v>
      </c>
      <c r="D351" s="50">
        <f>+'Fuel Inventory and M&amp;S'!D39</f>
        <v>51299</v>
      </c>
    </row>
    <row r="352" spans="1:6" collapsed="1" x14ac:dyDescent="0.15">
      <c r="A352" s="38" t="s">
        <v>374</v>
      </c>
      <c r="B352" s="19">
        <v>-5602.5237800000004</v>
      </c>
      <c r="C352" s="37">
        <f t="shared" ref="C352:D352" si="14">+B352</f>
        <v>-5602.5237800000004</v>
      </c>
      <c r="D352" s="37">
        <f t="shared" si="14"/>
        <v>-5602.5237800000004</v>
      </c>
    </row>
    <row r="353" spans="1:6" collapsed="1" x14ac:dyDescent="0.15">
      <c r="A353" s="38" t="s">
        <v>178</v>
      </c>
      <c r="B353" s="50">
        <f>+'Fuel Inventory and M&amp;S'!B14</f>
        <v>64192</v>
      </c>
      <c r="C353" s="50">
        <f>+'Fuel Inventory and M&amp;S'!C14</f>
        <v>56491</v>
      </c>
      <c r="D353" s="50">
        <f>+'Fuel Inventory and M&amp;S'!D14</f>
        <v>47571</v>
      </c>
    </row>
    <row r="354" spans="1:6" x14ac:dyDescent="0.15">
      <c r="A354" s="38" t="s">
        <v>181</v>
      </c>
      <c r="B354" s="50">
        <f>+'Fuel Inventory and M&amp;S'!B20</f>
        <v>35817</v>
      </c>
      <c r="C354" s="50">
        <f>+'Fuel Inventory and M&amp;S'!C20</f>
        <v>34989</v>
      </c>
      <c r="D354" s="50">
        <f>+'Fuel Inventory and M&amp;S'!D20</f>
        <v>25783</v>
      </c>
    </row>
    <row r="355" spans="1:6" x14ac:dyDescent="0.15">
      <c r="A355" s="38" t="s">
        <v>182</v>
      </c>
      <c r="B355" s="50">
        <f>+'Fuel Inventory and M&amp;S'!B40</f>
        <v>6187</v>
      </c>
      <c r="C355" s="50">
        <f>+'Fuel Inventory and M&amp;S'!C40</f>
        <v>6278</v>
      </c>
      <c r="D355" s="50">
        <f>+'Fuel Inventory and M&amp;S'!D40</f>
        <v>6278</v>
      </c>
    </row>
    <row r="356" spans="1:6" ht="9.75" thickBot="1" x14ac:dyDescent="0.2">
      <c r="A356" s="38" t="s">
        <v>185</v>
      </c>
      <c r="B356" s="43">
        <f t="shared" ref="B356:D356" si="15">SUM(B339:B355)</f>
        <v>3399849.5238999994</v>
      </c>
      <c r="C356" s="1">
        <f t="shared" si="15"/>
        <v>3859541.6524812244</v>
      </c>
      <c r="D356" s="1">
        <f t="shared" si="15"/>
        <v>4301630.7192027103</v>
      </c>
    </row>
    <row r="357" spans="1:6" x14ac:dyDescent="0.15">
      <c r="B357" s="19">
        <f>3429167.645-B356</f>
        <v>29318.121100000571</v>
      </c>
    </row>
    <row r="358" spans="1:6" x14ac:dyDescent="0.15">
      <c r="A358" s="25" t="s">
        <v>392</v>
      </c>
      <c r="B358" s="38"/>
    </row>
    <row r="359" spans="1:6" x14ac:dyDescent="0.15">
      <c r="A359" s="38" t="s">
        <v>190</v>
      </c>
      <c r="B359" s="37">
        <f>SUMIF($E$3:$E$161,$F359,B$3:B$161)-B366-B428-B447</f>
        <v>1027011.4837000002</v>
      </c>
      <c r="C359" s="37">
        <f>SUMIF($E$3:$E$161,$F359,C$3:C$161)-C366-C428-C447</f>
        <v>1013319.0475600001</v>
      </c>
      <c r="D359" s="37">
        <f>SUMIF($E$3:$E$161,$F359,D$3:D$161)-D366-D428-D447</f>
        <v>1063633.70756</v>
      </c>
      <c r="F359" s="37">
        <v>100</v>
      </c>
    </row>
    <row r="360" spans="1:6" x14ac:dyDescent="0.15">
      <c r="A360" s="38" t="s">
        <v>191</v>
      </c>
      <c r="B360" s="37">
        <f>SUMIF($E$3:$E$161,$F360,B$3:B$161)+B366+B370-B429</f>
        <v>2715792.7249999987</v>
      </c>
      <c r="C360" s="37">
        <f>SUMIF($E$3:$E$161,$F360,C$3:C$161)+C366+C370-C429</f>
        <v>3087659.71</v>
      </c>
      <c r="D360" s="37">
        <f>SUMIF($E$3:$E$161,$F360,D$3:D$161)+D366+D370-D429</f>
        <v>3428389.7899999996</v>
      </c>
      <c r="F360" s="37">
        <v>200</v>
      </c>
    </row>
    <row r="361" spans="1:6" x14ac:dyDescent="0.15">
      <c r="A361" s="38" t="s">
        <v>192</v>
      </c>
      <c r="B361" s="37">
        <f>SUMIF($E$3:$E$161,$F361,B$3:B$161)-B369-B429</f>
        <v>1156021.3391399996</v>
      </c>
      <c r="C361" s="37">
        <f>SUMIF($E$3:$E$161,$F361,C$3:C$161)-C370-C430</f>
        <v>1283976.6910000001</v>
      </c>
      <c r="D361" s="37">
        <f>SUMIF($E$3:$E$161,$F361,D$3:D$161)-D370-D430</f>
        <v>1327667.9510000001</v>
      </c>
      <c r="F361" s="37">
        <v>300</v>
      </c>
    </row>
    <row r="362" spans="1:6" ht="9.75" thickBot="1" x14ac:dyDescent="0.2">
      <c r="B362" s="1">
        <f t="shared" ref="B362:D362" si="16">SUM(B359:B361)</f>
        <v>4898825.5478399983</v>
      </c>
      <c r="C362" s="1">
        <f t="shared" si="16"/>
        <v>5384955.4485599995</v>
      </c>
      <c r="D362" s="1">
        <f t="shared" si="16"/>
        <v>5819691.4485600004</v>
      </c>
    </row>
    <row r="363" spans="1:6" x14ac:dyDescent="0.15">
      <c r="B363" s="38"/>
    </row>
    <row r="364" spans="1:6" hidden="1" x14ac:dyDescent="0.15">
      <c r="A364" s="38" t="s">
        <v>343</v>
      </c>
      <c r="B364" s="37">
        <f t="shared" ref="B364:D364" si="17">SUM(B12:B18)</f>
        <v>305105.88299999997</v>
      </c>
      <c r="C364" s="37">
        <f t="shared" si="17"/>
        <v>306882</v>
      </c>
      <c r="D364" s="37">
        <f t="shared" si="17"/>
        <v>299109</v>
      </c>
    </row>
    <row r="365" spans="1:6" hidden="1" x14ac:dyDescent="0.15">
      <c r="A365" s="38" t="s">
        <v>376</v>
      </c>
      <c r="B365" s="37">
        <f>+B364*0.58</f>
        <v>176961.41213999997</v>
      </c>
      <c r="C365" s="37">
        <f t="shared" ref="C365:D365" si="18">+C364*0.58</f>
        <v>177991.56</v>
      </c>
      <c r="D365" s="37">
        <f t="shared" si="18"/>
        <v>173483.22</v>
      </c>
    </row>
    <row r="366" spans="1:6" hidden="1" x14ac:dyDescent="0.15">
      <c r="A366" s="38" t="s">
        <v>375</v>
      </c>
      <c r="B366" s="37">
        <f>+B364-B365</f>
        <v>128144.47086</v>
      </c>
      <c r="C366" s="37">
        <f t="shared" ref="C366:D366" si="19">+C364-C365</f>
        <v>128890.44</v>
      </c>
      <c r="D366" s="37">
        <f t="shared" si="19"/>
        <v>125625.78</v>
      </c>
    </row>
    <row r="367" spans="1:6" hidden="1" x14ac:dyDescent="0.15">
      <c r="B367" s="38"/>
    </row>
    <row r="368" spans="1:6" hidden="1" x14ac:dyDescent="0.15">
      <c r="A368" s="38" t="s">
        <v>377</v>
      </c>
      <c r="B368" s="37">
        <f t="shared" ref="B368:D368" si="20">SUM(B35:B36)</f>
        <v>18788.952999999998</v>
      </c>
      <c r="C368" s="37">
        <f t="shared" si="20"/>
        <v>20823</v>
      </c>
      <c r="D368" s="37">
        <f t="shared" si="20"/>
        <v>27996</v>
      </c>
    </row>
    <row r="369" spans="1:6" hidden="1" x14ac:dyDescent="0.15">
      <c r="A369" s="38" t="s">
        <v>379</v>
      </c>
      <c r="B369" s="37">
        <f>+B368*0.62</f>
        <v>11649.150859999998</v>
      </c>
      <c r="C369" s="37">
        <f t="shared" ref="C369:D369" si="21">+C368*0.62</f>
        <v>12910.26</v>
      </c>
      <c r="D369" s="37">
        <f t="shared" si="21"/>
        <v>17357.52</v>
      </c>
    </row>
    <row r="370" spans="1:6" hidden="1" x14ac:dyDescent="0.15">
      <c r="A370" s="38" t="s">
        <v>378</v>
      </c>
      <c r="B370" s="37">
        <f t="shared" ref="B370:D370" si="22">+B368-B369</f>
        <v>7139.8021399999998</v>
      </c>
      <c r="C370" s="37">
        <f t="shared" si="22"/>
        <v>7912.74</v>
      </c>
      <c r="D370" s="37">
        <f t="shared" si="22"/>
        <v>10638.48</v>
      </c>
    </row>
    <row r="371" spans="1:6" hidden="1" x14ac:dyDescent="0.15">
      <c r="B371" s="38"/>
    </row>
    <row r="372" spans="1:6" x14ac:dyDescent="0.15">
      <c r="A372" s="25" t="s">
        <v>357</v>
      </c>
      <c r="B372" s="38"/>
    </row>
    <row r="373" spans="1:6" x14ac:dyDescent="0.15">
      <c r="A373" s="38" t="s">
        <v>344</v>
      </c>
      <c r="B373" s="37">
        <f t="shared" ref="B373:D373" si="23">+B322-B327</f>
        <v>2334683.8769999999</v>
      </c>
      <c r="C373" s="37">
        <f t="shared" si="23"/>
        <v>2340882.6480233534</v>
      </c>
      <c r="D373" s="37">
        <f t="shared" si="23"/>
        <v>2086960.1679342152</v>
      </c>
    </row>
    <row r="374" spans="1:6" x14ac:dyDescent="0.15">
      <c r="A374" s="38" t="s">
        <v>345</v>
      </c>
      <c r="B374" s="37">
        <f t="shared" ref="B374:D375" si="24">-SUMIF($E$165:$E$321,$F374,B$165:B$321)</f>
        <v>-24686.829000000002</v>
      </c>
      <c r="C374" s="37">
        <f t="shared" si="24"/>
        <v>-28069.006146731386</v>
      </c>
      <c r="D374" s="37">
        <f t="shared" si="24"/>
        <v>-28242.1160069246</v>
      </c>
      <c r="F374" s="37" t="s">
        <v>262</v>
      </c>
    </row>
    <row r="375" spans="1:6" x14ac:dyDescent="0.15">
      <c r="A375" s="38" t="s">
        <v>346</v>
      </c>
      <c r="B375" s="37">
        <f t="shared" si="24"/>
        <v>-18594.949000000004</v>
      </c>
      <c r="C375" s="37">
        <f t="shared" si="24"/>
        <v>-18675.172354811621</v>
      </c>
      <c r="D375" s="37">
        <f t="shared" si="24"/>
        <v>-19812.708927846448</v>
      </c>
      <c r="F375" s="37" t="s">
        <v>342</v>
      </c>
    </row>
    <row r="376" spans="1:6" x14ac:dyDescent="0.15">
      <c r="A376" s="38" t="s">
        <v>393</v>
      </c>
      <c r="B376" s="37">
        <f t="shared" ref="B376:D376" si="25">-B449</f>
        <v>-2059.9786500000005</v>
      </c>
      <c r="C376" s="37">
        <f t="shared" si="25"/>
        <v>-2059.9786500000005</v>
      </c>
      <c r="D376" s="37">
        <f t="shared" si="25"/>
        <v>-2059.9786500000005</v>
      </c>
    </row>
    <row r="377" spans="1:6" x14ac:dyDescent="0.15">
      <c r="A377" s="38" t="s">
        <v>386</v>
      </c>
      <c r="B377" s="37">
        <f t="shared" ref="B377:D377" si="26">-SUM(B440:B442)</f>
        <v>-21349.473999999998</v>
      </c>
      <c r="C377" s="37">
        <f t="shared" si="26"/>
        <v>-34064.413000000008</v>
      </c>
      <c r="D377" s="37">
        <f t="shared" si="26"/>
        <v>-34064.413000000008</v>
      </c>
    </row>
    <row r="378" spans="1:6" ht="9.75" thickBot="1" x14ac:dyDescent="0.2">
      <c r="A378" s="38" t="s">
        <v>347</v>
      </c>
      <c r="B378" s="1">
        <f t="shared" ref="B378:D378" si="27">SUM(B373:B377)</f>
        <v>2267992.6463500001</v>
      </c>
      <c r="C378" s="1">
        <f t="shared" si="27"/>
        <v>2258014.0778718102</v>
      </c>
      <c r="D378" s="1">
        <f t="shared" si="27"/>
        <v>2002780.9513494442</v>
      </c>
    </row>
    <row r="379" spans="1:6" x14ac:dyDescent="0.15">
      <c r="B379" s="38"/>
      <c r="F379" s="12"/>
    </row>
    <row r="380" spans="1:6" x14ac:dyDescent="0.15">
      <c r="A380" s="25" t="s">
        <v>358</v>
      </c>
      <c r="B380" s="38"/>
      <c r="F380" s="12"/>
    </row>
    <row r="381" spans="1:6" x14ac:dyDescent="0.15">
      <c r="A381" s="38" t="s">
        <v>350</v>
      </c>
      <c r="B381" s="37">
        <f>+B$378*B359/B$362-18000</f>
        <v>457472.02283527405</v>
      </c>
      <c r="C381" s="37">
        <f t="shared" ref="C381:D383" si="28">(C$378)*C359/(C$362)</f>
        <v>424903.91919175425</v>
      </c>
      <c r="D381" s="37">
        <f t="shared" si="28"/>
        <v>366037.50345586572</v>
      </c>
      <c r="E381" s="12"/>
      <c r="F381" s="12"/>
    </row>
    <row r="382" spans="1:6" x14ac:dyDescent="0.15">
      <c r="A382" s="38" t="s">
        <v>351</v>
      </c>
      <c r="B382" s="37">
        <f>+B$378*B360/B$362+18000</f>
        <v>1275321.3455267134</v>
      </c>
      <c r="C382" s="37">
        <f t="shared" si="28"/>
        <v>1294714.3499064567</v>
      </c>
      <c r="D382" s="37">
        <f t="shared" si="28"/>
        <v>1179841.5475981794</v>
      </c>
      <c r="E382" s="12"/>
      <c r="F382" s="12"/>
    </row>
    <row r="383" spans="1:6" x14ac:dyDescent="0.15">
      <c r="A383" s="38" t="s">
        <v>352</v>
      </c>
      <c r="B383" s="37">
        <f>+B$378*B361/B$362</f>
        <v>535199.27798801288</v>
      </c>
      <c r="C383" s="37">
        <f t="shared" si="28"/>
        <v>538395.80877359968</v>
      </c>
      <c r="D383" s="37">
        <f t="shared" si="28"/>
        <v>456901.90029539907</v>
      </c>
      <c r="E383" s="12"/>
      <c r="F383" s="12"/>
    </row>
    <row r="384" spans="1:6" ht="9.75" thickBot="1" x14ac:dyDescent="0.2">
      <c r="B384" s="1">
        <f t="shared" ref="B384:E384" si="29">SUM(B381:B383)</f>
        <v>2267992.6463500001</v>
      </c>
      <c r="C384" s="1">
        <f t="shared" si="29"/>
        <v>2258014.0778718106</v>
      </c>
      <c r="D384" s="1">
        <f t="shared" si="29"/>
        <v>2002780.9513494442</v>
      </c>
      <c r="E384" s="3">
        <f t="shared" si="29"/>
        <v>0</v>
      </c>
      <c r="F384" s="3"/>
    </row>
    <row r="385" spans="1:6" x14ac:dyDescent="0.15">
      <c r="B385" s="38"/>
      <c r="E385" s="12"/>
      <c r="F385" s="12"/>
    </row>
    <row r="386" spans="1:6" x14ac:dyDescent="0.15">
      <c r="A386" s="25" t="s">
        <v>359</v>
      </c>
      <c r="B386" s="38"/>
      <c r="E386" s="12"/>
      <c r="F386" s="12"/>
    </row>
    <row r="387" spans="1:6" x14ac:dyDescent="0.15">
      <c r="A387" s="38" t="s">
        <v>353</v>
      </c>
      <c r="B387" s="37">
        <f t="shared" ref="B387:D389" si="30">+B359-B381</f>
        <v>569539.46086472622</v>
      </c>
      <c r="C387" s="37">
        <f t="shared" si="30"/>
        <v>588415.1283682459</v>
      </c>
      <c r="D387" s="37">
        <f t="shared" si="30"/>
        <v>697596.20410413435</v>
      </c>
      <c r="E387" s="12"/>
    </row>
    <row r="388" spans="1:6" x14ac:dyDescent="0.15">
      <c r="A388" s="38" t="s">
        <v>348</v>
      </c>
      <c r="B388" s="37">
        <f t="shared" si="30"/>
        <v>1440471.3794732853</v>
      </c>
      <c r="C388" s="37">
        <f t="shared" si="30"/>
        <v>1792945.3600935433</v>
      </c>
      <c r="D388" s="37">
        <f t="shared" si="30"/>
        <v>2248548.2424018201</v>
      </c>
    </row>
    <row r="389" spans="1:6" x14ac:dyDescent="0.15">
      <c r="A389" s="38" t="s">
        <v>349</v>
      </c>
      <c r="B389" s="37">
        <f t="shared" si="30"/>
        <v>620822.06115198671</v>
      </c>
      <c r="C389" s="37">
        <f t="shared" si="30"/>
        <v>745580.88222640043</v>
      </c>
      <c r="D389" s="37">
        <f t="shared" si="30"/>
        <v>870766.05070460099</v>
      </c>
    </row>
    <row r="390" spans="1:6" ht="9.75" thickBot="1" x14ac:dyDescent="0.2">
      <c r="B390" s="1">
        <f t="shared" ref="B390:D390" si="31">SUM(B387:B389)</f>
        <v>2630832.9014899982</v>
      </c>
      <c r="C390" s="1">
        <f t="shared" si="31"/>
        <v>3126941.3706881898</v>
      </c>
      <c r="D390" s="1">
        <f t="shared" si="31"/>
        <v>3816910.4972105557</v>
      </c>
    </row>
    <row r="391" spans="1:6" x14ac:dyDescent="0.15">
      <c r="B391" s="38"/>
    </row>
    <row r="392" spans="1:6" x14ac:dyDescent="0.15">
      <c r="A392" s="25" t="s">
        <v>360</v>
      </c>
      <c r="B392" s="38"/>
    </row>
    <row r="393" spans="1:6" x14ac:dyDescent="0.15">
      <c r="A393" s="38" t="s">
        <v>190</v>
      </c>
      <c r="B393" s="37">
        <v>49476.237000000001</v>
      </c>
      <c r="C393" s="37">
        <f>(C$325+C$342)*14984496.17/785068358.21</f>
        <v>11309.914822651448</v>
      </c>
      <c r="D393" s="37">
        <f>(D$325+D$342)*C393/C$396</f>
        <v>6954.328564043044</v>
      </c>
    </row>
    <row r="394" spans="1:6" x14ac:dyDescent="0.15">
      <c r="A394" s="38" t="s">
        <v>191</v>
      </c>
      <c r="B394" s="37">
        <f>209263.291+324819.115+3447.444</f>
        <v>537529.85</v>
      </c>
      <c r="C394" s="37">
        <f>(C$325+C$342)*727682628.09/785068358.21</f>
        <v>549236.25380866253</v>
      </c>
      <c r="D394" s="37">
        <f t="shared" ref="D394" si="32">(D$325+D$342)*C394/C$396</f>
        <v>337718.66792663728</v>
      </c>
    </row>
    <row r="395" spans="1:6" x14ac:dyDescent="0.15">
      <c r="A395" s="38" t="s">
        <v>192</v>
      </c>
      <c r="B395" s="37">
        <v>57222.432999999997</v>
      </c>
      <c r="C395" s="37">
        <f>(C$325+C$342)*42401233.95/785068358.21</f>
        <v>32003.367941720844</v>
      </c>
      <c r="D395" s="37">
        <f t="shared" ref="D395" si="33">(D$325+D$342)*C395/C$396</f>
        <v>19678.480281473265</v>
      </c>
    </row>
    <row r="396" spans="1:6" ht="9.75" thickBot="1" x14ac:dyDescent="0.2">
      <c r="B396" s="1">
        <f>SUM(B393:B395)</f>
        <v>644228.5199999999</v>
      </c>
      <c r="C396" s="1">
        <f>SUM(C393:C395)</f>
        <v>592549.53657303483</v>
      </c>
      <c r="D396" s="1">
        <f t="shared" ref="D396" si="34">SUM(D393:D395)</f>
        <v>364351.47677215358</v>
      </c>
    </row>
    <row r="397" spans="1:6" x14ac:dyDescent="0.15">
      <c r="B397" s="46"/>
      <c r="C397" s="11"/>
      <c r="D397" s="11"/>
    </row>
    <row r="398" spans="1:6" x14ac:dyDescent="0.15">
      <c r="A398" s="25" t="s">
        <v>361</v>
      </c>
      <c r="B398" s="38"/>
    </row>
    <row r="399" spans="1:6" x14ac:dyDescent="0.15">
      <c r="A399" s="38" t="s">
        <v>190</v>
      </c>
      <c r="B399" s="37">
        <f t="shared" ref="B399:D399" si="35">+B387+B393+B350</f>
        <v>622795.10586472624</v>
      </c>
      <c r="C399" s="37">
        <f t="shared" si="35"/>
        <v>603504.45119089738</v>
      </c>
      <c r="D399" s="37">
        <f t="shared" si="35"/>
        <v>708329.94066817744</v>
      </c>
    </row>
    <row r="400" spans="1:6" x14ac:dyDescent="0.15">
      <c r="A400" s="38" t="s">
        <v>191</v>
      </c>
      <c r="B400" s="37">
        <f t="shared" ref="B400:D400" si="36">+B388+B394</f>
        <v>1978001.2294732854</v>
      </c>
      <c r="C400" s="37">
        <f t="shared" si="36"/>
        <v>2342181.6139022056</v>
      </c>
      <c r="D400" s="37">
        <f t="shared" si="36"/>
        <v>2586266.9103284576</v>
      </c>
    </row>
    <row r="401" spans="1:5" x14ac:dyDescent="0.15">
      <c r="A401" s="38" t="s">
        <v>192</v>
      </c>
      <c r="B401" s="37">
        <f t="shared" ref="B401:D401" si="37">+B395+B354+B355+B349+B389</f>
        <v>723048.49415198667</v>
      </c>
      <c r="C401" s="37">
        <f t="shared" si="37"/>
        <v>821851.2501681213</v>
      </c>
      <c r="D401" s="37">
        <f t="shared" si="37"/>
        <v>925505.53098607424</v>
      </c>
    </row>
    <row r="402" spans="1:5" x14ac:dyDescent="0.15">
      <c r="A402" s="38" t="s">
        <v>387</v>
      </c>
      <c r="B402" s="37">
        <f>+B351+B352-B431</f>
        <v>30205.225219999997</v>
      </c>
      <c r="C402" s="37">
        <f>+C351+C352-C431</f>
        <v>35513.337220000001</v>
      </c>
      <c r="D402" s="37">
        <f>+D351+D352-D431</f>
        <v>33957.337220000001</v>
      </c>
    </row>
    <row r="403" spans="1:5" x14ac:dyDescent="0.15">
      <c r="A403" s="38" t="s">
        <v>380</v>
      </c>
      <c r="B403" s="37">
        <f t="shared" ref="B403:D403" si="38">+B353</f>
        <v>64192</v>
      </c>
      <c r="C403" s="37">
        <f t="shared" si="38"/>
        <v>56491</v>
      </c>
      <c r="D403" s="37">
        <f t="shared" si="38"/>
        <v>47571</v>
      </c>
    </row>
    <row r="404" spans="1:5" ht="9.75" thickBot="1" x14ac:dyDescent="0.2">
      <c r="B404" s="1">
        <f>SUM(B399:B403)</f>
        <v>3418242.054709998</v>
      </c>
      <c r="C404" s="1">
        <f t="shared" ref="C404:D404" si="39">SUM(C399:C403)</f>
        <v>3859541.6524812244</v>
      </c>
      <c r="D404" s="1">
        <f t="shared" si="39"/>
        <v>4301630.7192027094</v>
      </c>
    </row>
    <row r="405" spans="1:5" x14ac:dyDescent="0.15">
      <c r="B405" s="11">
        <f>+B404-B356</f>
        <v>18392.530809998512</v>
      </c>
      <c r="C405" s="6">
        <f t="shared" ref="C405:D405" si="40">+C404-C356</f>
        <v>0</v>
      </c>
      <c r="D405" s="6">
        <f t="shared" si="40"/>
        <v>0</v>
      </c>
      <c r="E405" s="34"/>
    </row>
    <row r="406" spans="1:5" x14ac:dyDescent="0.15">
      <c r="A406" s="25" t="s">
        <v>362</v>
      </c>
      <c r="B406" s="38"/>
    </row>
    <row r="407" spans="1:5" x14ac:dyDescent="0.15">
      <c r="A407" s="38" t="s">
        <v>190</v>
      </c>
      <c r="B407" s="22">
        <f>(C407-0.122)*0.98+0.122</f>
        <v>1.1895865199999998</v>
      </c>
      <c r="C407" s="22">
        <v>1.211374</v>
      </c>
      <c r="D407" s="22">
        <f t="shared" ref="D407" si="41">+(C407-0.122)*1.02+0.122</f>
        <v>1.2331614799999997</v>
      </c>
    </row>
    <row r="408" spans="1:5" x14ac:dyDescent="0.15">
      <c r="A408" s="38" t="s">
        <v>191</v>
      </c>
      <c r="B408" s="22">
        <f>+C408</f>
        <v>0.15</v>
      </c>
      <c r="C408" s="22">
        <v>0.15</v>
      </c>
      <c r="D408" s="22">
        <f t="shared" ref="D408" si="42">+C408</f>
        <v>0.15</v>
      </c>
    </row>
    <row r="409" spans="1:5" x14ac:dyDescent="0.15">
      <c r="A409" s="38" t="s">
        <v>192</v>
      </c>
      <c r="B409" s="22">
        <f>+(C409-0.45)*0.98+0.45</f>
        <v>1.67800076</v>
      </c>
      <c r="C409" s="22">
        <v>1.7030620000000001</v>
      </c>
      <c r="D409" s="22">
        <f t="shared" ref="D409" si="43">+(C409-0.45)*1.02+0.45</f>
        <v>1.7281232400000002</v>
      </c>
    </row>
    <row r="410" spans="1:5" x14ac:dyDescent="0.15">
      <c r="A410" s="38" t="s">
        <v>387</v>
      </c>
      <c r="B410" s="22">
        <f>+(C410-0.05)*0.98+0.05</f>
        <v>1.0363837199999999</v>
      </c>
      <c r="C410" s="22">
        <v>1.056514</v>
      </c>
      <c r="D410" s="22">
        <f t="shared" ref="D410" si="44">+(C410-0.05)*1.02+0.05</f>
        <v>1.07664428</v>
      </c>
    </row>
    <row r="411" spans="1:5" x14ac:dyDescent="0.15">
      <c r="A411" s="38" t="s">
        <v>380</v>
      </c>
      <c r="B411" s="22">
        <f>+C411</f>
        <v>0.05</v>
      </c>
      <c r="C411" s="22">
        <v>0.05</v>
      </c>
      <c r="D411" s="22">
        <f t="shared" ref="D411" si="45">+C411</f>
        <v>0.05</v>
      </c>
    </row>
    <row r="412" spans="1:5" x14ac:dyDescent="0.15">
      <c r="B412" s="38"/>
    </row>
    <row r="413" spans="1:5" ht="11.25" x14ac:dyDescent="0.3">
      <c r="A413" s="25" t="s">
        <v>363</v>
      </c>
      <c r="B413" s="41" t="s">
        <v>159</v>
      </c>
      <c r="C413" s="41" t="s">
        <v>160</v>
      </c>
      <c r="D413" s="41" t="s">
        <v>161</v>
      </c>
    </row>
    <row r="414" spans="1:5" x14ac:dyDescent="0.15">
      <c r="A414" s="38" t="s">
        <v>190</v>
      </c>
      <c r="B414" s="12">
        <f t="shared" ref="B414:D418" si="46">+B399*B407/100</f>
        <v>7408.686626586511</v>
      </c>
      <c r="C414" s="12">
        <f t="shared" si="46"/>
        <v>7310.6960105692215</v>
      </c>
      <c r="D414" s="12">
        <f t="shared" si="46"/>
        <v>8734.8519796268156</v>
      </c>
    </row>
    <row r="415" spans="1:5" x14ac:dyDescent="0.15">
      <c r="A415" s="38" t="s">
        <v>191</v>
      </c>
      <c r="B415" s="12">
        <f t="shared" si="46"/>
        <v>2967.0018442099281</v>
      </c>
      <c r="C415" s="12">
        <f t="shared" si="46"/>
        <v>3513.2724208533082</v>
      </c>
      <c r="D415" s="12">
        <f t="shared" si="46"/>
        <v>3879.4003654926864</v>
      </c>
    </row>
    <row r="416" spans="1:5" x14ac:dyDescent="0.15">
      <c r="A416" s="38" t="s">
        <v>192</v>
      </c>
      <c r="B416" s="12">
        <f t="shared" si="46"/>
        <v>12132.759227038892</v>
      </c>
      <c r="C416" s="12">
        <f t="shared" si="46"/>
        <v>13996.636338138211</v>
      </c>
      <c r="D416" s="12">
        <f t="shared" si="46"/>
        <v>15993.876168455752</v>
      </c>
    </row>
    <row r="417" spans="1:4" x14ac:dyDescent="0.15">
      <c r="A417" s="38" t="s">
        <v>387</v>
      </c>
      <c r="B417" s="12">
        <f t="shared" si="46"/>
        <v>313.0420367694141</v>
      </c>
      <c r="C417" s="12">
        <f t="shared" si="46"/>
        <v>375.20337959651079</v>
      </c>
      <c r="D417" s="12">
        <f t="shared" si="46"/>
        <v>365.599728819441</v>
      </c>
    </row>
    <row r="418" spans="1:4" x14ac:dyDescent="0.15">
      <c r="A418" s="38" t="s">
        <v>380</v>
      </c>
      <c r="B418" s="15">
        <f t="shared" si="46"/>
        <v>32.096000000000004</v>
      </c>
      <c r="C418" s="15">
        <f t="shared" si="46"/>
        <v>28.245500000000003</v>
      </c>
      <c r="D418" s="15">
        <f t="shared" si="46"/>
        <v>23.785500000000003</v>
      </c>
    </row>
    <row r="419" spans="1:4" x14ac:dyDescent="0.15">
      <c r="A419" s="38" t="s">
        <v>364</v>
      </c>
      <c r="B419" s="18">
        <f t="shared" ref="B419:D419" si="47">SUM(B414:B418)</f>
        <v>22853.585734604745</v>
      </c>
      <c r="C419" s="18">
        <f t="shared" si="47"/>
        <v>25224.053649157253</v>
      </c>
      <c r="D419" s="18">
        <f t="shared" si="47"/>
        <v>28997.513742394698</v>
      </c>
    </row>
    <row r="420" spans="1:4" x14ac:dyDescent="0.15">
      <c r="A420" s="38" t="s">
        <v>395</v>
      </c>
      <c r="B420" s="12">
        <v>220</v>
      </c>
      <c r="C420" s="12">
        <v>220</v>
      </c>
      <c r="D420" s="12">
        <v>220</v>
      </c>
    </row>
    <row r="421" spans="1:4" x14ac:dyDescent="0.15">
      <c r="A421" s="38" t="s">
        <v>365</v>
      </c>
      <c r="B421" s="12">
        <v>200</v>
      </c>
      <c r="C421" s="12">
        <v>200</v>
      </c>
      <c r="D421" s="12">
        <v>200</v>
      </c>
    </row>
    <row r="422" spans="1:4" x14ac:dyDescent="0.15">
      <c r="A422" s="38" t="s">
        <v>429</v>
      </c>
      <c r="B422" s="12">
        <v>-144.27697243618505</v>
      </c>
      <c r="C422" s="12"/>
      <c r="D422" s="12"/>
    </row>
    <row r="423" spans="1:4" ht="9.75" thickBot="1" x14ac:dyDescent="0.2">
      <c r="A423" s="2" t="s">
        <v>366</v>
      </c>
      <c r="B423" s="1">
        <f>SUM(B419:B422)</f>
        <v>23129.308762168559</v>
      </c>
      <c r="C423" s="1">
        <f t="shared" ref="C423:D423" si="48">SUM(C419:C422)</f>
        <v>25644.053649157253</v>
      </c>
      <c r="D423" s="1">
        <f t="shared" si="48"/>
        <v>29417.513742394698</v>
      </c>
    </row>
    <row r="424" spans="1:4" s="30" customFormat="1" ht="9.75" thickBot="1" x14ac:dyDescent="0.2">
      <c r="A424" s="33"/>
      <c r="B424" s="33"/>
    </row>
    <row r="426" spans="1:4" x14ac:dyDescent="0.15">
      <c r="A426" s="25" t="s">
        <v>381</v>
      </c>
    </row>
    <row r="427" spans="1:4" x14ac:dyDescent="0.15">
      <c r="A427" s="45" t="s">
        <v>388</v>
      </c>
    </row>
    <row r="428" spans="1:4" x14ac:dyDescent="0.15">
      <c r="A428" s="38" t="s">
        <v>382</v>
      </c>
      <c r="B428" s="19">
        <v>14108.231</v>
      </c>
      <c r="C428" s="19">
        <v>11428.727999999999</v>
      </c>
      <c r="D428" s="19">
        <f t="shared" ref="D428" si="49">+C428</f>
        <v>11428.727999999999</v>
      </c>
    </row>
    <row r="429" spans="1:4" x14ac:dyDescent="0.15">
      <c r="A429" s="38" t="s">
        <v>383</v>
      </c>
      <c r="B429" s="19">
        <v>6109.759</v>
      </c>
      <c r="C429" s="19">
        <v>6104.47</v>
      </c>
      <c r="D429" s="19">
        <f t="shared" ref="D429:D431" si="50">+C429</f>
        <v>6104.47</v>
      </c>
    </row>
    <row r="430" spans="1:4" x14ac:dyDescent="0.15">
      <c r="A430" s="38" t="s">
        <v>384</v>
      </c>
      <c r="B430" s="19">
        <v>29011.638999999999</v>
      </c>
      <c r="C430" s="19">
        <v>60963.569000000003</v>
      </c>
      <c r="D430" s="19">
        <f t="shared" si="50"/>
        <v>60963.569000000003</v>
      </c>
    </row>
    <row r="431" spans="1:4" x14ac:dyDescent="0.15">
      <c r="A431" s="38" t="s">
        <v>385</v>
      </c>
      <c r="B431" s="19">
        <v>11739.138999999999</v>
      </c>
      <c r="C431" s="19">
        <v>11739.138999999999</v>
      </c>
      <c r="D431" s="19">
        <f t="shared" si="50"/>
        <v>11739.138999999999</v>
      </c>
    </row>
    <row r="432" spans="1:4" ht="9.75" thickBot="1" x14ac:dyDescent="0.2">
      <c r="B432" s="43">
        <f>SUM(B428:B431)</f>
        <v>60968.767999999996</v>
      </c>
      <c r="C432" s="43">
        <f t="shared" ref="C432:D432" si="51">SUM(C428:C431)</f>
        <v>90235.906000000003</v>
      </c>
      <c r="D432" s="43">
        <f t="shared" si="51"/>
        <v>90235.906000000003</v>
      </c>
    </row>
    <row r="433" spans="1:4" x14ac:dyDescent="0.15">
      <c r="A433" s="45" t="s">
        <v>389</v>
      </c>
      <c r="C433" s="19"/>
      <c r="D433" s="19"/>
    </row>
    <row r="434" spans="1:4" x14ac:dyDescent="0.15">
      <c r="A434" s="38" t="s">
        <v>382</v>
      </c>
      <c r="B434" s="19">
        <v>8494.7049999999999</v>
      </c>
      <c r="C434" s="19">
        <v>6854.4110000000001</v>
      </c>
      <c r="D434" s="19">
        <f t="shared" ref="D434" si="52">+C434</f>
        <v>6854.4110000000001</v>
      </c>
    </row>
    <row r="435" spans="1:4" x14ac:dyDescent="0.15">
      <c r="A435" s="38" t="s">
        <v>383</v>
      </c>
      <c r="B435" s="19">
        <v>3292.5990000000002</v>
      </c>
      <c r="C435" s="19">
        <v>3417.3130000000001</v>
      </c>
      <c r="D435" s="19">
        <f t="shared" ref="D435:D437" si="53">+C435</f>
        <v>3417.3130000000001</v>
      </c>
    </row>
    <row r="436" spans="1:4" x14ac:dyDescent="0.15">
      <c r="A436" s="38" t="s">
        <v>384</v>
      </c>
      <c r="B436" s="19">
        <v>16092.851000000001</v>
      </c>
      <c r="C436" s="19">
        <v>34160.629999999997</v>
      </c>
      <c r="D436" s="19">
        <f t="shared" si="53"/>
        <v>34160.629999999997</v>
      </c>
    </row>
    <row r="437" spans="1:4" x14ac:dyDescent="0.15">
      <c r="A437" s="38" t="s">
        <v>385</v>
      </c>
      <c r="B437" s="19">
        <v>11739.138999999999</v>
      </c>
      <c r="C437" s="19">
        <v>11739.138999999999</v>
      </c>
      <c r="D437" s="19">
        <f t="shared" si="53"/>
        <v>11739.138999999999</v>
      </c>
    </row>
    <row r="438" spans="1:4" ht="9.75" thickBot="1" x14ac:dyDescent="0.2">
      <c r="B438" s="43">
        <f>SUM(B434:B437)</f>
        <v>39619.293999999994</v>
      </c>
      <c r="C438" s="43">
        <f t="shared" ref="C438:D438" si="54">SUM(C434:C437)</f>
        <v>56171.493000000002</v>
      </c>
      <c r="D438" s="43">
        <f t="shared" si="54"/>
        <v>56171.493000000002</v>
      </c>
    </row>
    <row r="439" spans="1:4" x14ac:dyDescent="0.15">
      <c r="A439" s="45" t="s">
        <v>390</v>
      </c>
      <c r="C439" s="19"/>
      <c r="D439" s="19"/>
    </row>
    <row r="440" spans="1:4" x14ac:dyDescent="0.15">
      <c r="A440" s="38" t="s">
        <v>382</v>
      </c>
      <c r="B440" s="19">
        <f>+B428-B434</f>
        <v>5613.5259999999998</v>
      </c>
      <c r="C440" s="19">
        <f t="shared" ref="C440:D440" si="55">+C428-C434</f>
        <v>4574.3169999999991</v>
      </c>
      <c r="D440" s="19">
        <f t="shared" si="55"/>
        <v>4574.3169999999991</v>
      </c>
    </row>
    <row r="441" spans="1:4" x14ac:dyDescent="0.15">
      <c r="A441" s="38" t="s">
        <v>383</v>
      </c>
      <c r="B441" s="19">
        <f t="shared" ref="B441:D443" si="56">+B429-B435</f>
        <v>2817.16</v>
      </c>
      <c r="C441" s="19">
        <f t="shared" si="56"/>
        <v>2687.1570000000002</v>
      </c>
      <c r="D441" s="19">
        <f t="shared" si="56"/>
        <v>2687.1570000000002</v>
      </c>
    </row>
    <row r="442" spans="1:4" x14ac:dyDescent="0.15">
      <c r="A442" s="38" t="s">
        <v>384</v>
      </c>
      <c r="B442" s="19">
        <f t="shared" si="56"/>
        <v>12918.787999999999</v>
      </c>
      <c r="C442" s="19">
        <f t="shared" si="56"/>
        <v>26802.939000000006</v>
      </c>
      <c r="D442" s="19">
        <f t="shared" si="56"/>
        <v>26802.939000000006</v>
      </c>
    </row>
    <row r="443" spans="1:4" x14ac:dyDescent="0.15">
      <c r="A443" s="38" t="s">
        <v>385</v>
      </c>
      <c r="B443" s="19">
        <f t="shared" si="56"/>
        <v>0</v>
      </c>
      <c r="C443" s="19">
        <f t="shared" si="56"/>
        <v>0</v>
      </c>
      <c r="D443" s="19">
        <f t="shared" si="56"/>
        <v>0</v>
      </c>
    </row>
    <row r="444" spans="1:4" ht="9.75" thickBot="1" x14ac:dyDescent="0.2">
      <c r="B444" s="43">
        <f>SUM(B440:B443)</f>
        <v>21349.473999999998</v>
      </c>
      <c r="C444" s="43">
        <f t="shared" ref="C444:D444" si="57">SUM(C440:C443)</f>
        <v>34064.413000000008</v>
      </c>
      <c r="D444" s="43">
        <f t="shared" si="57"/>
        <v>34064.413000000008</v>
      </c>
    </row>
    <row r="446" spans="1:4" x14ac:dyDescent="0.15">
      <c r="A446" s="38" t="s">
        <v>391</v>
      </c>
    </row>
    <row r="447" spans="1:4" x14ac:dyDescent="0.15">
      <c r="A447" s="45" t="s">
        <v>388</v>
      </c>
      <c r="B447" s="19">
        <v>4466.7844400000004</v>
      </c>
      <c r="C447" s="19">
        <v>4466.7844400000004</v>
      </c>
      <c r="D447" s="19">
        <v>4466.7844400000004</v>
      </c>
    </row>
    <row r="448" spans="1:4" x14ac:dyDescent="0.15">
      <c r="A448" s="45" t="s">
        <v>389</v>
      </c>
      <c r="B448" s="19">
        <v>2406.8057899999999</v>
      </c>
      <c r="C448" s="19">
        <v>2406.8057899999999</v>
      </c>
      <c r="D448" s="19">
        <v>2406.8057899999999</v>
      </c>
    </row>
    <row r="449" spans="1:4" x14ac:dyDescent="0.15">
      <c r="A449" s="45" t="s">
        <v>390</v>
      </c>
      <c r="B449" s="19">
        <f>+B447-B448</f>
        <v>2059.9786500000005</v>
      </c>
      <c r="C449" s="19">
        <f t="shared" ref="C449:D449" si="58">+C447-C448</f>
        <v>2059.9786500000005</v>
      </c>
      <c r="D449" s="19">
        <f t="shared" si="58"/>
        <v>2059.9786500000005</v>
      </c>
    </row>
  </sheetData>
  <pageMargins left="1" right="0.75" top="1" bottom="0.75" header="0.5" footer="0.25"/>
  <pageSetup scale="88" orientation="portrait" r:id="rId1"/>
  <headerFooter>
    <oddHeader>&amp;R&amp;"Times New Roman,Bold"&amp;12LGE KIUC-1 Question No. 36
Page 2 of 2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9"/>
  <sheetViews>
    <sheetView workbookViewId="0">
      <selection activeCell="A22" sqref="A22"/>
    </sheetView>
  </sheetViews>
  <sheetFormatPr defaultColWidth="30.7109375" defaultRowHeight="9" x14ac:dyDescent="0.15"/>
  <cols>
    <col min="1" max="1" width="30.7109375" style="38" customWidth="1"/>
    <col min="2" max="2" width="9.140625" style="4" customWidth="1"/>
    <col min="3" max="4" width="10.7109375" style="37" customWidth="1"/>
    <col min="5" max="250" width="9.140625" style="37" customWidth="1"/>
    <col min="251" max="16384" width="30.7109375" style="37"/>
  </cols>
  <sheetData>
    <row r="1" spans="1:4" s="39" customFormat="1" x14ac:dyDescent="0.15">
      <c r="A1" s="40"/>
      <c r="B1" s="5"/>
    </row>
    <row r="2" spans="1:4" s="39" customFormat="1" x14ac:dyDescent="0.15">
      <c r="A2" s="40" t="s">
        <v>0</v>
      </c>
      <c r="B2" s="5" t="s">
        <v>188</v>
      </c>
      <c r="C2" s="39" t="s">
        <v>159</v>
      </c>
      <c r="D2" s="39" t="s">
        <v>160</v>
      </c>
    </row>
    <row r="3" spans="1:4" s="39" customFormat="1" x14ac:dyDescent="0.15">
      <c r="A3" s="40"/>
      <c r="B3" s="5"/>
    </row>
    <row r="5" spans="1:4" x14ac:dyDescent="0.15">
      <c r="A5" s="38" t="s">
        <v>163</v>
      </c>
    </row>
    <row r="6" spans="1:4" x14ac:dyDescent="0.15">
      <c r="A6" s="38" t="s">
        <v>164</v>
      </c>
      <c r="B6" s="4">
        <v>651432</v>
      </c>
      <c r="C6" s="37">
        <v>619203</v>
      </c>
      <c r="D6" s="37">
        <v>366085</v>
      </c>
    </row>
    <row r="8" spans="1:4" x14ac:dyDescent="0.15">
      <c r="A8" s="38" t="s">
        <v>186</v>
      </c>
    </row>
    <row r="9" spans="1:4" x14ac:dyDescent="0.15">
      <c r="A9" s="38" t="s">
        <v>164</v>
      </c>
      <c r="B9" s="4">
        <v>25233</v>
      </c>
      <c r="C9" s="37">
        <v>38557</v>
      </c>
      <c r="D9" s="37">
        <v>73678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40"/>
  <sheetViews>
    <sheetView workbookViewId="0">
      <selection activeCell="F38" sqref="F38"/>
    </sheetView>
  </sheetViews>
  <sheetFormatPr defaultRowHeight="9" outlineLevelRow="1" x14ac:dyDescent="0.15"/>
  <cols>
    <col min="1" max="1" width="30.7109375" style="38" customWidth="1"/>
    <col min="2" max="2" width="10.7109375" style="38" customWidth="1"/>
    <col min="3" max="4" width="10.7109375" style="37" customWidth="1"/>
    <col min="5" max="16384" width="9.140625" style="37"/>
  </cols>
  <sheetData>
    <row r="1" spans="1:4" s="39" customFormat="1" x14ac:dyDescent="0.15">
      <c r="A1" s="40"/>
      <c r="B1" s="40"/>
    </row>
    <row r="2" spans="1:4" s="39" customFormat="1" x14ac:dyDescent="0.15">
      <c r="A2" s="40" t="s">
        <v>0</v>
      </c>
      <c r="B2" s="39" t="s">
        <v>188</v>
      </c>
      <c r="C2" s="39" t="s">
        <v>159</v>
      </c>
      <c r="D2" s="39" t="s">
        <v>160</v>
      </c>
    </row>
    <row r="3" spans="1:4" s="39" customFormat="1" x14ac:dyDescent="0.15">
      <c r="A3" s="40"/>
      <c r="B3" s="40"/>
    </row>
    <row r="4" spans="1:4" ht="9.75" thickBot="1" x14ac:dyDescent="0.2">
      <c r="A4" s="10" t="s">
        <v>183</v>
      </c>
      <c r="B4" s="8"/>
      <c r="C4" s="8"/>
    </row>
    <row r="5" spans="1:4" s="48" customFormat="1" outlineLevel="1" x14ac:dyDescent="0.15">
      <c r="A5" s="47" t="s">
        <v>171</v>
      </c>
      <c r="B5" s="47"/>
      <c r="C5" s="47">
        <v>64191.75819</v>
      </c>
      <c r="D5" s="48">
        <v>60257.738345831698</v>
      </c>
    </row>
    <row r="6" spans="1:4" s="48" customFormat="1" outlineLevel="1" x14ac:dyDescent="0.15">
      <c r="A6" s="47" t="s">
        <v>172</v>
      </c>
      <c r="B6" s="47"/>
      <c r="C6" s="47"/>
    </row>
    <row r="7" spans="1:4" s="48" customFormat="1" outlineLevel="1" x14ac:dyDescent="0.15">
      <c r="A7" s="47" t="s">
        <v>173</v>
      </c>
      <c r="B7" s="47"/>
      <c r="C7" s="47"/>
    </row>
    <row r="8" spans="1:4" s="48" customFormat="1" outlineLevel="1" x14ac:dyDescent="0.15">
      <c r="A8" s="47" t="s">
        <v>174</v>
      </c>
      <c r="B8" s="47"/>
      <c r="C8" s="47"/>
    </row>
    <row r="9" spans="1:4" s="48" customFormat="1" outlineLevel="1" x14ac:dyDescent="0.15">
      <c r="A9" s="47" t="s">
        <v>184</v>
      </c>
      <c r="B9" s="47"/>
      <c r="C9" s="47"/>
      <c r="D9" s="48">
        <v>289805.05502791901</v>
      </c>
    </row>
    <row r="10" spans="1:4" s="48" customFormat="1" outlineLevel="1" x14ac:dyDescent="0.15">
      <c r="A10" s="47" t="s">
        <v>175</v>
      </c>
      <c r="B10" s="47"/>
      <c r="C10" s="47"/>
    </row>
    <row r="11" spans="1:4" s="48" customFormat="1" outlineLevel="1" x14ac:dyDescent="0.15">
      <c r="A11" s="47" t="s">
        <v>176</v>
      </c>
      <c r="B11" s="47"/>
      <c r="C11" s="47"/>
    </row>
    <row r="12" spans="1:4" s="48" customFormat="1" outlineLevel="1" x14ac:dyDescent="0.15">
      <c r="A12" s="47" t="s">
        <v>177</v>
      </c>
      <c r="B12" s="47"/>
      <c r="C12" s="47"/>
    </row>
    <row r="13" spans="1:4" s="48" customFormat="1" outlineLevel="1" x14ac:dyDescent="0.15">
      <c r="A13" s="47" t="s">
        <v>184</v>
      </c>
      <c r="B13" s="47"/>
      <c r="C13" s="47"/>
      <c r="D13" s="48">
        <v>-300698.04909500002</v>
      </c>
    </row>
    <row r="14" spans="1:4" s="48" customFormat="1" x14ac:dyDescent="0.15">
      <c r="A14" s="47" t="s">
        <v>178</v>
      </c>
      <c r="B14" s="37">
        <v>64192</v>
      </c>
      <c r="C14" s="37">
        <v>56491</v>
      </c>
      <c r="D14" s="37">
        <v>47571</v>
      </c>
    </row>
    <row r="15" spans="1:4" outlineLevel="1" x14ac:dyDescent="0.15">
      <c r="A15" s="38" t="s">
        <v>171</v>
      </c>
      <c r="C15" s="38">
        <v>35816.744569999901</v>
      </c>
      <c r="D15" s="37">
        <v>35332.155839999999</v>
      </c>
    </row>
    <row r="16" spans="1:4" outlineLevel="1" x14ac:dyDescent="0.15">
      <c r="A16" s="38" t="s">
        <v>175</v>
      </c>
      <c r="C16" s="38"/>
    </row>
    <row r="17" spans="1:4" outlineLevel="1" x14ac:dyDescent="0.15">
      <c r="A17" s="38" t="s">
        <v>179</v>
      </c>
      <c r="C17" s="38"/>
    </row>
    <row r="18" spans="1:4" outlineLevel="1" x14ac:dyDescent="0.15">
      <c r="A18" s="38" t="s">
        <v>180</v>
      </c>
      <c r="C18" s="38"/>
    </row>
    <row r="19" spans="1:4" outlineLevel="1" x14ac:dyDescent="0.15">
      <c r="A19" s="38" t="s">
        <v>184</v>
      </c>
      <c r="C19" s="38"/>
      <c r="D19" s="37">
        <v>-9206.7000000000007</v>
      </c>
    </row>
    <row r="20" spans="1:4" x14ac:dyDescent="0.15">
      <c r="A20" s="38" t="s">
        <v>181</v>
      </c>
      <c r="B20" s="37">
        <v>35817</v>
      </c>
      <c r="C20" s="37">
        <v>34989</v>
      </c>
      <c r="D20" s="37">
        <v>25783</v>
      </c>
    </row>
    <row r="21" spans="1:4" outlineLevel="1" x14ac:dyDescent="0.15">
      <c r="A21" s="38" t="s">
        <v>171</v>
      </c>
      <c r="C21" s="38">
        <v>47546.888010000002</v>
      </c>
      <c r="D21" s="37">
        <v>54435.828998867502</v>
      </c>
    </row>
    <row r="22" spans="1:4" outlineLevel="1" x14ac:dyDescent="0.15">
      <c r="A22" s="38" t="s">
        <v>172</v>
      </c>
      <c r="C22" s="38"/>
    </row>
    <row r="23" spans="1:4" outlineLevel="1" x14ac:dyDescent="0.15">
      <c r="A23" s="38" t="s">
        <v>396</v>
      </c>
      <c r="C23" s="38"/>
    </row>
    <row r="24" spans="1:4" outlineLevel="1" x14ac:dyDescent="0.15">
      <c r="A24" s="38" t="s">
        <v>397</v>
      </c>
      <c r="C24" s="38"/>
    </row>
    <row r="25" spans="1:4" outlineLevel="1" x14ac:dyDescent="0.15">
      <c r="A25" s="38" t="s">
        <v>398</v>
      </c>
      <c r="C25" s="38"/>
      <c r="D25" s="37">
        <v>25066.227079999899</v>
      </c>
    </row>
    <row r="26" spans="1:4" outlineLevel="1" x14ac:dyDescent="0.15">
      <c r="A26" s="38" t="s">
        <v>399</v>
      </c>
      <c r="C26" s="38"/>
    </row>
    <row r="27" spans="1:4" outlineLevel="1" x14ac:dyDescent="0.15">
      <c r="A27" s="38" t="s">
        <v>398</v>
      </c>
      <c r="C27" s="38"/>
      <c r="D27" s="37">
        <v>56105.527541775999</v>
      </c>
    </row>
    <row r="28" spans="1:4" outlineLevel="1" x14ac:dyDescent="0.15">
      <c r="A28" s="38" t="s">
        <v>175</v>
      </c>
      <c r="C28" s="38"/>
    </row>
    <row r="29" spans="1:4" outlineLevel="1" x14ac:dyDescent="0.15">
      <c r="A29" s="38" t="s">
        <v>396</v>
      </c>
      <c r="C29" s="38"/>
    </row>
    <row r="30" spans="1:4" outlineLevel="1" x14ac:dyDescent="0.15">
      <c r="A30" s="38" t="s">
        <v>400</v>
      </c>
      <c r="C30" s="38"/>
    </row>
    <row r="31" spans="1:4" outlineLevel="1" x14ac:dyDescent="0.15">
      <c r="A31" s="38" t="s">
        <v>398</v>
      </c>
      <c r="C31" s="38"/>
      <c r="D31" s="37">
        <v>-55420.1252752746</v>
      </c>
    </row>
    <row r="32" spans="1:4" outlineLevel="1" x14ac:dyDescent="0.15">
      <c r="A32" s="38" t="s">
        <v>401</v>
      </c>
      <c r="C32" s="38"/>
    </row>
    <row r="33" spans="1:4" outlineLevel="1" x14ac:dyDescent="0.15">
      <c r="A33" s="38" t="s">
        <v>398</v>
      </c>
      <c r="C33" s="38"/>
      <c r="D33" s="37">
        <v>-25066.227079999899</v>
      </c>
    </row>
    <row r="34" spans="1:4" outlineLevel="1" x14ac:dyDescent="0.15">
      <c r="A34" s="38" t="s">
        <v>402</v>
      </c>
      <c r="C34" s="38"/>
    </row>
    <row r="35" spans="1:4" outlineLevel="1" x14ac:dyDescent="0.15">
      <c r="A35" s="38" t="s">
        <v>403</v>
      </c>
      <c r="C35" s="38"/>
    </row>
    <row r="36" spans="1:4" outlineLevel="1" x14ac:dyDescent="0.15">
      <c r="A36" s="38" t="s">
        <v>184</v>
      </c>
      <c r="C36" s="38"/>
      <c r="D36" s="37">
        <v>-801.5</v>
      </c>
    </row>
    <row r="37" spans="1:4" outlineLevel="1" x14ac:dyDescent="0.15">
      <c r="A37" s="38" t="s">
        <v>404</v>
      </c>
      <c r="C37" s="38"/>
    </row>
    <row r="38" spans="1:4" outlineLevel="1" x14ac:dyDescent="0.15">
      <c r="A38" s="38" t="s">
        <v>184</v>
      </c>
      <c r="C38" s="38"/>
      <c r="D38" s="37">
        <v>-2304</v>
      </c>
    </row>
    <row r="39" spans="1:4" x14ac:dyDescent="0.15">
      <c r="A39" s="38" t="s">
        <v>373</v>
      </c>
      <c r="B39" s="37">
        <v>47546.887999999999</v>
      </c>
      <c r="C39" s="37">
        <v>52855</v>
      </c>
      <c r="D39" s="37">
        <v>51299</v>
      </c>
    </row>
    <row r="40" spans="1:4" x14ac:dyDescent="0.15">
      <c r="A40" s="38" t="s">
        <v>182</v>
      </c>
      <c r="B40" s="37">
        <v>6187</v>
      </c>
      <c r="C40" s="37">
        <v>6278</v>
      </c>
      <c r="D40" s="37">
        <v>6278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workbookViewId="0">
      <selection activeCell="A36" sqref="A36"/>
    </sheetView>
  </sheetViews>
  <sheetFormatPr defaultRowHeight="15" x14ac:dyDescent="0.25"/>
  <cols>
    <col min="1" max="1" width="42" style="38" customWidth="1"/>
  </cols>
  <sheetData>
    <row r="1" spans="1:3" x14ac:dyDescent="0.25">
      <c r="A1" s="40"/>
    </row>
    <row r="2" spans="1:3" x14ac:dyDescent="0.25">
      <c r="A2" s="40" t="s">
        <v>0</v>
      </c>
    </row>
    <row r="3" spans="1:3" x14ac:dyDescent="0.25">
      <c r="A3" s="40"/>
    </row>
    <row r="5" spans="1:3" x14ac:dyDescent="0.25">
      <c r="A5" s="38" t="s">
        <v>158</v>
      </c>
    </row>
    <row r="6" spans="1:3" x14ac:dyDescent="0.25">
      <c r="A6" s="38" t="s">
        <v>157</v>
      </c>
      <c r="B6" s="36">
        <v>1301</v>
      </c>
      <c r="C6" s="36" t="s">
        <v>262</v>
      </c>
    </row>
    <row r="7" spans="1:3" x14ac:dyDescent="0.25">
      <c r="A7" s="38" t="s">
        <v>156</v>
      </c>
      <c r="B7" s="36">
        <v>1302</v>
      </c>
      <c r="C7" s="36" t="s">
        <v>262</v>
      </c>
    </row>
    <row r="8" spans="1:3" x14ac:dyDescent="0.25">
      <c r="A8" s="38" t="s">
        <v>155</v>
      </c>
      <c r="B8" s="36">
        <v>1310</v>
      </c>
      <c r="C8" s="36">
        <f>VLOOKUP(B8,'Vlookup Prop Class'!$D$11:$E$377,2,FALSE)</f>
        <v>100</v>
      </c>
    </row>
    <row r="9" spans="1:3" x14ac:dyDescent="0.25">
      <c r="A9" s="38" t="s">
        <v>154</v>
      </c>
      <c r="B9" s="36">
        <v>1310</v>
      </c>
      <c r="C9" s="36">
        <f>VLOOKUP(B9,'Vlookup Prop Class'!$D$11:$E$377,2,FALSE)</f>
        <v>100</v>
      </c>
    </row>
    <row r="10" spans="1:3" x14ac:dyDescent="0.25">
      <c r="A10" s="38" t="s">
        <v>153</v>
      </c>
      <c r="B10" s="36">
        <v>1310</v>
      </c>
      <c r="C10" s="36">
        <f>VLOOKUP(B10,'Vlookup Prop Class'!$D$11:$E$377,2,FALSE)</f>
        <v>100</v>
      </c>
    </row>
    <row r="11" spans="1:3" x14ac:dyDescent="0.25">
      <c r="A11" s="38" t="s">
        <v>152</v>
      </c>
      <c r="B11" s="36">
        <v>1310</v>
      </c>
      <c r="C11" s="36">
        <f>VLOOKUP(B11,'Vlookup Prop Class'!$D$11:$E$377,2,FALSE)</f>
        <v>100</v>
      </c>
    </row>
    <row r="12" spans="1:3" x14ac:dyDescent="0.25">
      <c r="A12" s="38" t="s">
        <v>151</v>
      </c>
      <c r="B12" s="36">
        <v>1311</v>
      </c>
      <c r="C12" s="36">
        <f>VLOOKUP(B12,'Vlookup Prop Class'!$D$11:$E$377,2,FALSE)</f>
        <v>100</v>
      </c>
    </row>
    <row r="13" spans="1:3" x14ac:dyDescent="0.25">
      <c r="A13" s="38" t="s">
        <v>150</v>
      </c>
      <c r="B13" s="36">
        <v>1311</v>
      </c>
      <c r="C13" s="36">
        <f>VLOOKUP(B13,'Vlookup Prop Class'!$D$11:$E$377,2,FALSE)</f>
        <v>100</v>
      </c>
    </row>
    <row r="14" spans="1:3" x14ac:dyDescent="0.25">
      <c r="A14" s="38" t="s">
        <v>149</v>
      </c>
      <c r="B14" s="36">
        <v>1311</v>
      </c>
      <c r="C14" s="36">
        <f>VLOOKUP(B14,'Vlookup Prop Class'!$D$11:$E$377,2,FALSE)</f>
        <v>100</v>
      </c>
    </row>
    <row r="15" spans="1:3" x14ac:dyDescent="0.25">
      <c r="A15" s="38" t="s">
        <v>148</v>
      </c>
      <c r="B15" s="36">
        <v>1311</v>
      </c>
      <c r="C15" s="36">
        <f>VLOOKUP(B15,'Vlookup Prop Class'!$D$11:$E$377,2,FALSE)</f>
        <v>100</v>
      </c>
    </row>
    <row r="16" spans="1:3" x14ac:dyDescent="0.25">
      <c r="A16" s="38" t="s">
        <v>147</v>
      </c>
      <c r="B16" s="36">
        <v>1311</v>
      </c>
      <c r="C16" s="36">
        <f>VLOOKUP(B16,'Vlookup Prop Class'!$D$11:$E$377,2,FALSE)</f>
        <v>100</v>
      </c>
    </row>
    <row r="17" spans="1:3" x14ac:dyDescent="0.25">
      <c r="A17" s="38" t="s">
        <v>146</v>
      </c>
      <c r="B17" s="36">
        <v>1311</v>
      </c>
      <c r="C17" s="36">
        <f>VLOOKUP(B17,'Vlookup Prop Class'!$D$11:$E$377,2,FALSE)</f>
        <v>100</v>
      </c>
    </row>
    <row r="18" spans="1:3" x14ac:dyDescent="0.25">
      <c r="A18" s="38" t="s">
        <v>145</v>
      </c>
      <c r="B18" s="36">
        <v>1311</v>
      </c>
      <c r="C18" s="36">
        <f>VLOOKUP(B18,'Vlookup Prop Class'!$D$11:$E$377,2,FALSE)</f>
        <v>100</v>
      </c>
    </row>
    <row r="19" spans="1:3" x14ac:dyDescent="0.25">
      <c r="A19" s="38" t="s">
        <v>144</v>
      </c>
      <c r="B19" s="36">
        <v>1312</v>
      </c>
      <c r="C19" s="36">
        <f>VLOOKUP(B19,'Vlookup Prop Class'!$D$11:$E$377,2,FALSE)</f>
        <v>200</v>
      </c>
    </row>
    <row r="20" spans="1:3" x14ac:dyDescent="0.25">
      <c r="A20" s="38" t="s">
        <v>143</v>
      </c>
      <c r="B20" s="36">
        <v>1312</v>
      </c>
      <c r="C20" s="36">
        <f>VLOOKUP(B20,'Vlookup Prop Class'!$D$11:$E$377,2,FALSE)</f>
        <v>200</v>
      </c>
    </row>
    <row r="21" spans="1:3" x14ac:dyDescent="0.25">
      <c r="A21" s="38" t="s">
        <v>142</v>
      </c>
      <c r="B21" s="36">
        <v>1312</v>
      </c>
      <c r="C21" s="36">
        <f>VLOOKUP(B21,'Vlookup Prop Class'!$D$11:$E$377,2,FALSE)</f>
        <v>200</v>
      </c>
    </row>
    <row r="22" spans="1:3" x14ac:dyDescent="0.25">
      <c r="A22" s="38" t="s">
        <v>141</v>
      </c>
      <c r="B22" s="36">
        <v>1312</v>
      </c>
      <c r="C22" s="36">
        <f>VLOOKUP(B22,'Vlookup Prop Class'!$D$11:$E$377,2,FALSE)</f>
        <v>200</v>
      </c>
    </row>
    <row r="23" spans="1:3" x14ac:dyDescent="0.25">
      <c r="A23" s="38" t="s">
        <v>140</v>
      </c>
      <c r="B23" s="36">
        <v>1312</v>
      </c>
      <c r="C23" s="36">
        <f>VLOOKUP(B23,'Vlookup Prop Class'!$D$11:$E$377,2,FALSE)</f>
        <v>200</v>
      </c>
    </row>
    <row r="24" spans="1:3" x14ac:dyDescent="0.25">
      <c r="A24" s="38" t="s">
        <v>139</v>
      </c>
      <c r="B24" s="36">
        <v>1312</v>
      </c>
      <c r="C24" s="36">
        <f>VLOOKUP(B24,'Vlookup Prop Class'!$D$11:$E$377,2,FALSE)</f>
        <v>200</v>
      </c>
    </row>
    <row r="25" spans="1:3" x14ac:dyDescent="0.25">
      <c r="A25" s="38" t="s">
        <v>138</v>
      </c>
      <c r="B25" s="36">
        <v>1312</v>
      </c>
      <c r="C25" s="36">
        <f>VLOOKUP(B25,'Vlookup Prop Class'!$D$11:$E$377,2,FALSE)</f>
        <v>200</v>
      </c>
    </row>
    <row r="26" spans="1:3" x14ac:dyDescent="0.25">
      <c r="A26" s="38" t="s">
        <v>137</v>
      </c>
      <c r="B26" s="36">
        <v>1312</v>
      </c>
      <c r="C26" s="36">
        <f>VLOOKUP(B26,'Vlookup Prop Class'!$D$11:$E$377,2,FALSE)</f>
        <v>200</v>
      </c>
    </row>
    <row r="27" spans="1:3" x14ac:dyDescent="0.25">
      <c r="A27" s="38" t="s">
        <v>136</v>
      </c>
      <c r="B27" s="36">
        <v>1312</v>
      </c>
      <c r="C27" s="36">
        <f>VLOOKUP(B27,'Vlookup Prop Class'!$D$11:$E$377,2,FALSE)</f>
        <v>200</v>
      </c>
    </row>
    <row r="28" spans="1:3" x14ac:dyDescent="0.25">
      <c r="A28" s="38" t="s">
        <v>135</v>
      </c>
      <c r="B28" s="36">
        <v>1314</v>
      </c>
      <c r="C28" s="36">
        <f>VLOOKUP(B28,'Vlookup Prop Class'!$D$11:$E$377,2,FALSE)</f>
        <v>200</v>
      </c>
    </row>
    <row r="29" spans="1:3" x14ac:dyDescent="0.25">
      <c r="A29" s="38" t="s">
        <v>134</v>
      </c>
      <c r="B29" s="36">
        <v>1314</v>
      </c>
      <c r="C29" s="36">
        <f>VLOOKUP(B29,'Vlookup Prop Class'!$D$11:$E$377,2,FALSE)</f>
        <v>200</v>
      </c>
    </row>
    <row r="30" spans="1:3" x14ac:dyDescent="0.25">
      <c r="A30" s="38" t="s">
        <v>133</v>
      </c>
      <c r="B30" s="36">
        <v>1315</v>
      </c>
      <c r="C30" s="36">
        <f>VLOOKUP(B30,'Vlookup Prop Class'!$D$11:$E$377,2,FALSE)</f>
        <v>200</v>
      </c>
    </row>
    <row r="31" spans="1:3" x14ac:dyDescent="0.25">
      <c r="A31" s="38" t="s">
        <v>132</v>
      </c>
      <c r="B31" s="36">
        <v>1315</v>
      </c>
      <c r="C31" s="36">
        <f>VLOOKUP(B31,'Vlookup Prop Class'!$D$11:$E$377,2,FALSE)</f>
        <v>200</v>
      </c>
    </row>
    <row r="32" spans="1:3" x14ac:dyDescent="0.25">
      <c r="A32" s="38" t="s">
        <v>131</v>
      </c>
      <c r="B32" s="36">
        <v>1315</v>
      </c>
      <c r="C32" s="36">
        <f>VLOOKUP(B32,'Vlookup Prop Class'!$D$11:$E$377,2,FALSE)</f>
        <v>200</v>
      </c>
    </row>
    <row r="33" spans="1:3" x14ac:dyDescent="0.25">
      <c r="A33" s="38" t="s">
        <v>130</v>
      </c>
      <c r="B33" s="36">
        <v>1315</v>
      </c>
      <c r="C33" s="36">
        <f>VLOOKUP(B33,'Vlookup Prop Class'!$D$11:$E$377,2,FALSE)</f>
        <v>200</v>
      </c>
    </row>
    <row r="34" spans="1:3" x14ac:dyDescent="0.25">
      <c r="A34" s="38" t="s">
        <v>129</v>
      </c>
      <c r="B34" s="36">
        <v>1315</v>
      </c>
      <c r="C34" s="36">
        <f>VLOOKUP(B34,'Vlookup Prop Class'!$D$11:$E$377,2,FALSE)</f>
        <v>200</v>
      </c>
    </row>
    <row r="35" spans="1:3" x14ac:dyDescent="0.25">
      <c r="A35" s="38" t="s">
        <v>128</v>
      </c>
      <c r="B35" s="36">
        <v>1316</v>
      </c>
      <c r="C35" s="36">
        <f>VLOOKUP(B35,'Vlookup Prop Class'!$D$11:$E$377,2,FALSE)</f>
        <v>200</v>
      </c>
    </row>
    <row r="36" spans="1:3" x14ac:dyDescent="0.25">
      <c r="A36" s="38" t="s">
        <v>127</v>
      </c>
      <c r="B36" s="36">
        <v>1316</v>
      </c>
      <c r="C36" s="36">
        <f>VLOOKUP(B36,'Vlookup Prop Class'!$D$11:$E$377,2,FALSE)</f>
        <v>200</v>
      </c>
    </row>
    <row r="37" spans="1:3" x14ac:dyDescent="0.25">
      <c r="A37" s="38" t="s">
        <v>126</v>
      </c>
      <c r="B37" s="36">
        <v>1317</v>
      </c>
      <c r="C37" s="36" t="s">
        <v>262</v>
      </c>
    </row>
    <row r="38" spans="1:3" x14ac:dyDescent="0.25">
      <c r="A38" s="38" t="s">
        <v>125</v>
      </c>
      <c r="B38" s="36">
        <v>1330</v>
      </c>
      <c r="C38" s="36">
        <f>VLOOKUP(B38,'Vlookup Prop Class'!$D$11:$E$377,2,FALSE)</f>
        <v>100</v>
      </c>
    </row>
    <row r="39" spans="1:3" x14ac:dyDescent="0.25">
      <c r="A39" s="38" t="s">
        <v>124</v>
      </c>
      <c r="B39" s="36">
        <v>1331</v>
      </c>
      <c r="C39" s="36">
        <f>VLOOKUP(B39,'Vlookup Prop Class'!$D$11:$E$377,2,FALSE)</f>
        <v>100</v>
      </c>
    </row>
    <row r="40" spans="1:3" x14ac:dyDescent="0.25">
      <c r="A40" s="38" t="s">
        <v>123</v>
      </c>
      <c r="B40" s="36">
        <v>1332</v>
      </c>
      <c r="C40" s="36">
        <f>VLOOKUP(B40,'Vlookup Prop Class'!$D$11:$E$377,2,FALSE)</f>
        <v>200</v>
      </c>
    </row>
    <row r="41" spans="1:3" x14ac:dyDescent="0.25">
      <c r="A41" s="38" t="s">
        <v>122</v>
      </c>
      <c r="B41" s="36">
        <v>1333</v>
      </c>
      <c r="C41" s="36">
        <f>VLOOKUP(B41,'Vlookup Prop Class'!$D$11:$E$377,2,FALSE)</f>
        <v>200</v>
      </c>
    </row>
    <row r="42" spans="1:3" x14ac:dyDescent="0.25">
      <c r="A42" s="38" t="s">
        <v>121</v>
      </c>
      <c r="B42" s="36">
        <v>1334</v>
      </c>
      <c r="C42" s="36">
        <f>VLOOKUP(B42,'Vlookup Prop Class'!$D$11:$E$377,2,FALSE)</f>
        <v>200</v>
      </c>
    </row>
    <row r="43" spans="1:3" x14ac:dyDescent="0.25">
      <c r="A43" s="38" t="s">
        <v>120</v>
      </c>
      <c r="B43" s="36">
        <v>1335</v>
      </c>
      <c r="C43" s="36">
        <f>VLOOKUP(B43,'Vlookup Prop Class'!$D$11:$E$377,2,FALSE)</f>
        <v>200</v>
      </c>
    </row>
    <row r="44" spans="1:3" x14ac:dyDescent="0.25">
      <c r="A44" s="38" t="s">
        <v>119</v>
      </c>
      <c r="B44" s="36">
        <v>1336</v>
      </c>
      <c r="C44" s="36">
        <f>VLOOKUP(B44,'Vlookup Prop Class'!$D$11:$E$377,2,FALSE)</f>
        <v>100</v>
      </c>
    </row>
    <row r="45" spans="1:3" x14ac:dyDescent="0.25">
      <c r="A45" s="38" t="s">
        <v>118</v>
      </c>
      <c r="B45" s="36">
        <v>1337</v>
      </c>
      <c r="C45" s="36" t="s">
        <v>262</v>
      </c>
    </row>
    <row r="46" spans="1:3" x14ac:dyDescent="0.25">
      <c r="A46" s="38" t="s">
        <v>117</v>
      </c>
      <c r="B46" s="36">
        <v>1340</v>
      </c>
      <c r="C46" s="36">
        <f>VLOOKUP(B46,'Vlookup Prop Class'!$D$11:$E$377,2,FALSE)</f>
        <v>100</v>
      </c>
    </row>
    <row r="47" spans="1:3" x14ac:dyDescent="0.25">
      <c r="A47" s="38" t="s">
        <v>116</v>
      </c>
      <c r="B47" s="36">
        <v>1341</v>
      </c>
      <c r="C47" s="36">
        <f>VLOOKUP(B47,'Vlookup Prop Class'!$D$11:$E$377,2,FALSE)</f>
        <v>200</v>
      </c>
    </row>
    <row r="48" spans="1:3" x14ac:dyDescent="0.25">
      <c r="A48" s="38" t="s">
        <v>115</v>
      </c>
      <c r="B48" s="36">
        <v>1342</v>
      </c>
      <c r="C48" s="36">
        <f>VLOOKUP(B48,'Vlookup Prop Class'!$D$11:$E$377,2,FALSE)</f>
        <v>200</v>
      </c>
    </row>
    <row r="49" spans="1:3" x14ac:dyDescent="0.25">
      <c r="A49" s="38" t="s">
        <v>114</v>
      </c>
      <c r="B49" s="36">
        <v>1343</v>
      </c>
      <c r="C49" s="36">
        <f>VLOOKUP(B49,'Vlookup Prop Class'!$D$11:$E$377,2,FALSE)</f>
        <v>200</v>
      </c>
    </row>
    <row r="50" spans="1:3" x14ac:dyDescent="0.25">
      <c r="A50" s="38" t="s">
        <v>113</v>
      </c>
      <c r="B50" s="36">
        <v>1344</v>
      </c>
      <c r="C50" s="36">
        <f>VLOOKUP(B50,'Vlookup Prop Class'!$D$11:$E$377,2,FALSE)</f>
        <v>200</v>
      </c>
    </row>
    <row r="51" spans="1:3" x14ac:dyDescent="0.25">
      <c r="A51" s="38" t="s">
        <v>112</v>
      </c>
      <c r="B51" s="36">
        <v>1345</v>
      </c>
      <c r="C51" s="36">
        <f>VLOOKUP(B51,'Vlookup Prop Class'!$D$11:$E$377,2,FALSE)</f>
        <v>200</v>
      </c>
    </row>
    <row r="52" spans="1:3" x14ac:dyDescent="0.25">
      <c r="A52" s="38" t="s">
        <v>111</v>
      </c>
      <c r="B52" s="36">
        <v>1346</v>
      </c>
      <c r="C52" s="36">
        <f>VLOOKUP(B52,'Vlookup Prop Class'!$D$11:$E$377,2,FALSE)</f>
        <v>200</v>
      </c>
    </row>
    <row r="53" spans="1:3" x14ac:dyDescent="0.25">
      <c r="A53" s="38" t="s">
        <v>110</v>
      </c>
      <c r="B53" s="36">
        <v>1347</v>
      </c>
      <c r="C53" s="36" t="s">
        <v>262</v>
      </c>
    </row>
    <row r="54" spans="1:3" s="20" customFormat="1" x14ac:dyDescent="0.25">
      <c r="A54" s="23" t="s">
        <v>109</v>
      </c>
      <c r="B54" s="20">
        <v>1350</v>
      </c>
      <c r="C54" s="20" t="s">
        <v>342</v>
      </c>
    </row>
    <row r="55" spans="1:3" x14ac:dyDescent="0.25">
      <c r="A55" s="38" t="s">
        <v>108</v>
      </c>
      <c r="B55" s="36">
        <v>1350</v>
      </c>
      <c r="C55" s="36">
        <f>VLOOKUP(B55,'Vlookup Prop Class'!$D$11:$E$377,2,FALSE)</f>
        <v>100</v>
      </c>
    </row>
    <row r="56" spans="1:3" x14ac:dyDescent="0.25">
      <c r="A56" s="38" t="s">
        <v>107</v>
      </c>
      <c r="B56" s="36">
        <v>1352</v>
      </c>
      <c r="C56" s="36">
        <f>VLOOKUP(B56,'Vlookup Prop Class'!$D$11:$E$377,2,FALSE)</f>
        <v>100</v>
      </c>
    </row>
    <row r="57" spans="1:3" s="20" customFormat="1" x14ac:dyDescent="0.25">
      <c r="A57" s="23" t="s">
        <v>106</v>
      </c>
      <c r="B57" s="20">
        <v>1352</v>
      </c>
      <c r="C57" s="20" t="s">
        <v>342</v>
      </c>
    </row>
    <row r="58" spans="1:3" x14ac:dyDescent="0.25">
      <c r="A58" s="38" t="s">
        <v>105</v>
      </c>
      <c r="B58" s="36">
        <v>1352</v>
      </c>
      <c r="C58" s="36">
        <f>VLOOKUP(B58,'Vlookup Prop Class'!$D$11:$E$377,2,FALSE)</f>
        <v>100</v>
      </c>
    </row>
    <row r="59" spans="1:3" x14ac:dyDescent="0.25">
      <c r="A59" s="38" t="s">
        <v>104</v>
      </c>
      <c r="B59" s="36">
        <v>1353</v>
      </c>
      <c r="C59" s="36">
        <f>VLOOKUP(B59,'Vlookup Prop Class'!$D$11:$E$377,2,FALSE)</f>
        <v>200</v>
      </c>
    </row>
    <row r="60" spans="1:3" x14ac:dyDescent="0.25">
      <c r="A60" s="38" t="s">
        <v>103</v>
      </c>
      <c r="B60" s="36">
        <v>1353</v>
      </c>
      <c r="C60" s="36">
        <f>VLOOKUP(B60,'Vlookup Prop Class'!$D$11:$E$377,2,FALSE)</f>
        <v>200</v>
      </c>
    </row>
    <row r="61" spans="1:3" s="20" customFormat="1" x14ac:dyDescent="0.25">
      <c r="A61" s="23" t="s">
        <v>102</v>
      </c>
      <c r="B61" s="20">
        <v>1353</v>
      </c>
      <c r="C61" s="20" t="s">
        <v>342</v>
      </c>
    </row>
    <row r="62" spans="1:3" x14ac:dyDescent="0.25">
      <c r="A62" s="38" t="s">
        <v>101</v>
      </c>
      <c r="B62" s="36">
        <v>1353</v>
      </c>
      <c r="C62" s="36">
        <f>VLOOKUP(B62,'Vlookup Prop Class'!$D$11:$E$377,2,FALSE)</f>
        <v>200</v>
      </c>
    </row>
    <row r="63" spans="1:3" s="20" customFormat="1" x14ac:dyDescent="0.25">
      <c r="A63" s="23" t="s">
        <v>100</v>
      </c>
      <c r="B63" s="20">
        <v>1354</v>
      </c>
      <c r="C63" s="20" t="s">
        <v>342</v>
      </c>
    </row>
    <row r="64" spans="1:3" x14ac:dyDescent="0.25">
      <c r="A64" s="38" t="s">
        <v>99</v>
      </c>
      <c r="B64" s="36">
        <v>1354</v>
      </c>
      <c r="C64" s="36">
        <f>VLOOKUP(B64,'Vlookup Prop Class'!$D$11:$E$377,2,FALSE)</f>
        <v>300</v>
      </c>
    </row>
    <row r="65" spans="1:3" s="20" customFormat="1" x14ac:dyDescent="0.25">
      <c r="A65" s="23" t="s">
        <v>98</v>
      </c>
      <c r="B65" s="20">
        <v>1355</v>
      </c>
      <c r="C65" s="20" t="s">
        <v>342</v>
      </c>
    </row>
    <row r="66" spans="1:3" x14ac:dyDescent="0.25">
      <c r="A66" s="38" t="s">
        <v>97</v>
      </c>
      <c r="B66" s="36">
        <v>1355</v>
      </c>
      <c r="C66" s="36">
        <f>VLOOKUP(B66,'Vlookup Prop Class'!$D$11:$E$377,2,FALSE)</f>
        <v>300</v>
      </c>
    </row>
    <row r="67" spans="1:3" x14ac:dyDescent="0.25">
      <c r="A67" s="38" t="s">
        <v>96</v>
      </c>
      <c r="B67" s="36">
        <v>1356</v>
      </c>
      <c r="C67" s="36">
        <f>VLOOKUP(B67,'Vlookup Prop Class'!$D$11:$E$377,2,FALSE)</f>
        <v>300</v>
      </c>
    </row>
    <row r="68" spans="1:3" s="20" customFormat="1" x14ac:dyDescent="0.25">
      <c r="A68" s="23" t="s">
        <v>95</v>
      </c>
      <c r="B68" s="20">
        <v>1356</v>
      </c>
      <c r="C68" s="20" t="s">
        <v>342</v>
      </c>
    </row>
    <row r="69" spans="1:3" x14ac:dyDescent="0.25">
      <c r="A69" s="38" t="s">
        <v>94</v>
      </c>
      <c r="B69" s="36">
        <v>1356</v>
      </c>
      <c r="C69" s="36">
        <f>VLOOKUP(B69,'Vlookup Prop Class'!$D$11:$E$377,2,FALSE)</f>
        <v>300</v>
      </c>
    </row>
    <row r="70" spans="1:3" x14ac:dyDescent="0.25">
      <c r="A70" s="38" t="s">
        <v>93</v>
      </c>
      <c r="B70" s="36">
        <v>1357</v>
      </c>
      <c r="C70" s="36">
        <f>VLOOKUP(B70,'Vlookup Prop Class'!$D$11:$E$377,2,FALSE)</f>
        <v>100</v>
      </c>
    </row>
    <row r="71" spans="1:3" x14ac:dyDescent="0.25">
      <c r="A71" s="38" t="s">
        <v>92</v>
      </c>
      <c r="B71" s="36">
        <v>1358</v>
      </c>
      <c r="C71" s="36">
        <f>VLOOKUP(B71,'Vlookup Prop Class'!$D$11:$E$377,2,FALSE)</f>
        <v>300</v>
      </c>
    </row>
    <row r="72" spans="1:3" x14ac:dyDescent="0.25">
      <c r="A72" s="38" t="s">
        <v>91</v>
      </c>
      <c r="B72" s="36">
        <v>1359</v>
      </c>
      <c r="C72" s="36" t="s">
        <v>262</v>
      </c>
    </row>
    <row r="73" spans="1:3" x14ac:dyDescent="0.25">
      <c r="A73" s="38" t="s">
        <v>90</v>
      </c>
      <c r="B73" s="36">
        <v>1360</v>
      </c>
      <c r="C73" s="36">
        <f>VLOOKUP(B73,'Vlookup Prop Class'!$D$11:$E$377,2,FALSE)</f>
        <v>100</v>
      </c>
    </row>
    <row r="74" spans="1:3" x14ac:dyDescent="0.25">
      <c r="A74" s="38" t="s">
        <v>89</v>
      </c>
      <c r="B74" s="36">
        <v>1360</v>
      </c>
      <c r="C74" s="36">
        <f>VLOOKUP(B74,'Vlookup Prop Class'!$D$11:$E$377,2,FALSE)</f>
        <v>100</v>
      </c>
    </row>
    <row r="75" spans="1:3" x14ac:dyDescent="0.25">
      <c r="A75" s="38" t="s">
        <v>88</v>
      </c>
      <c r="B75" s="36">
        <v>1361</v>
      </c>
      <c r="C75" s="36">
        <f>VLOOKUP(B75,'Vlookup Prop Class'!$D$11:$E$377,2,FALSE)</f>
        <v>100</v>
      </c>
    </row>
    <row r="76" spans="1:3" x14ac:dyDescent="0.25">
      <c r="A76" s="38" t="s">
        <v>87</v>
      </c>
      <c r="B76" s="36">
        <v>1362</v>
      </c>
      <c r="C76" s="36">
        <f>VLOOKUP(B76,'Vlookup Prop Class'!$D$11:$E$377,2,FALSE)</f>
        <v>200</v>
      </c>
    </row>
    <row r="77" spans="1:3" x14ac:dyDescent="0.25">
      <c r="A77" s="38" t="s">
        <v>86</v>
      </c>
      <c r="B77" s="36">
        <v>1362</v>
      </c>
      <c r="C77" s="36">
        <f>VLOOKUP(B77,'Vlookup Prop Class'!$D$11:$E$377,2,FALSE)</f>
        <v>200</v>
      </c>
    </row>
    <row r="78" spans="1:3" s="20" customFormat="1" x14ac:dyDescent="0.25">
      <c r="A78" s="23" t="s">
        <v>85</v>
      </c>
      <c r="B78" s="20">
        <v>1362</v>
      </c>
      <c r="C78" s="20" t="s">
        <v>342</v>
      </c>
    </row>
    <row r="79" spans="1:3" x14ac:dyDescent="0.25">
      <c r="A79" s="38" t="s">
        <v>84</v>
      </c>
      <c r="B79" s="36">
        <v>1362</v>
      </c>
      <c r="C79" s="36">
        <f>VLOOKUP(B79,'Vlookup Prop Class'!$D$11:$E$377,2,FALSE)</f>
        <v>200</v>
      </c>
    </row>
    <row r="80" spans="1:3" x14ac:dyDescent="0.25">
      <c r="A80" s="38" t="s">
        <v>83</v>
      </c>
      <c r="B80" s="36">
        <v>1364</v>
      </c>
      <c r="C80" s="36">
        <f>VLOOKUP(B80,'Vlookup Prop Class'!$D$11:$E$377,2,FALSE)</f>
        <v>300</v>
      </c>
    </row>
    <row r="81" spans="1:3" x14ac:dyDescent="0.25">
      <c r="A81" s="38" t="s">
        <v>82</v>
      </c>
      <c r="B81" s="36">
        <v>1365</v>
      </c>
      <c r="C81" s="36">
        <f>VLOOKUP(B81,'Vlookup Prop Class'!$D$11:$E$377,2,FALSE)</f>
        <v>300</v>
      </c>
    </row>
    <row r="82" spans="1:3" x14ac:dyDescent="0.25">
      <c r="A82" s="38" t="s">
        <v>81</v>
      </c>
      <c r="B82" s="36">
        <v>1366</v>
      </c>
      <c r="C82" s="36">
        <f>VLOOKUP(B82,'Vlookup Prop Class'!$D$11:$E$377,2,FALSE)</f>
        <v>100</v>
      </c>
    </row>
    <row r="83" spans="1:3" x14ac:dyDescent="0.25">
      <c r="A83" s="38" t="s">
        <v>80</v>
      </c>
      <c r="B83" s="36">
        <v>1367</v>
      </c>
      <c r="C83" s="36">
        <f>VLOOKUP(B83,'Vlookup Prop Class'!$D$11:$E$377,2,FALSE)</f>
        <v>300</v>
      </c>
    </row>
    <row r="84" spans="1:3" x14ac:dyDescent="0.25">
      <c r="A84" s="38" t="s">
        <v>79</v>
      </c>
      <c r="B84" s="36">
        <v>1368</v>
      </c>
      <c r="C84" s="36">
        <f>VLOOKUP(B84,'Vlookup Prop Class'!$D$11:$E$377,2,FALSE)</f>
        <v>200</v>
      </c>
    </row>
    <row r="85" spans="1:3" x14ac:dyDescent="0.25">
      <c r="A85" s="38" t="s">
        <v>78</v>
      </c>
      <c r="B85" s="36">
        <v>1369</v>
      </c>
      <c r="C85" s="36">
        <f>VLOOKUP(B85,'Vlookup Prop Class'!$D$11:$E$377,2,FALSE)</f>
        <v>300</v>
      </c>
    </row>
    <row r="86" spans="1:3" x14ac:dyDescent="0.25">
      <c r="A86" s="38" t="s">
        <v>77</v>
      </c>
      <c r="B86" s="36">
        <v>1370</v>
      </c>
      <c r="C86" s="36">
        <f>VLOOKUP(B86,'Vlookup Prop Class'!$D$11:$E$377,2,FALSE)</f>
        <v>300</v>
      </c>
    </row>
    <row r="87" spans="1:3" x14ac:dyDescent="0.25">
      <c r="A87" s="38" t="s">
        <v>76</v>
      </c>
      <c r="B87" s="36">
        <v>1373</v>
      </c>
      <c r="C87" s="36">
        <f>VLOOKUP(B87,'Vlookup Prop Class'!$D$11:$E$377,2,FALSE)</f>
        <v>300</v>
      </c>
    </row>
    <row r="88" spans="1:3" x14ac:dyDescent="0.25">
      <c r="A88" s="38" t="s">
        <v>75</v>
      </c>
      <c r="B88" s="36">
        <v>1374</v>
      </c>
      <c r="C88" s="36" t="s">
        <v>262</v>
      </c>
    </row>
    <row r="89" spans="1:3" x14ac:dyDescent="0.25">
      <c r="A89" s="38" t="s">
        <v>74</v>
      </c>
      <c r="B89" s="36">
        <v>1392</v>
      </c>
      <c r="C89" s="36" t="str">
        <f>VLOOKUP(B89,'Vlookup Prop Class'!$D$11:$E$377,2,FALSE)</f>
        <v>Exempt</v>
      </c>
    </row>
    <row r="90" spans="1:3" x14ac:dyDescent="0.25">
      <c r="A90" s="38" t="s">
        <v>73</v>
      </c>
      <c r="B90" s="36">
        <v>1394</v>
      </c>
      <c r="C90" s="36">
        <f>VLOOKUP(B90,'Vlookup Prop Class'!$D$11:$E$377,2,FALSE)</f>
        <v>300</v>
      </c>
    </row>
    <row r="91" spans="1:3" x14ac:dyDescent="0.25">
      <c r="A91" s="38" t="s">
        <v>72</v>
      </c>
      <c r="B91" s="36">
        <v>1395</v>
      </c>
      <c r="C91" s="36">
        <f>VLOOKUP(B91,'Vlookup Prop Class'!$D$11:$E$377,2,FALSE)</f>
        <v>300</v>
      </c>
    </row>
    <row r="92" spans="1:3" x14ac:dyDescent="0.25">
      <c r="A92" s="38" t="s">
        <v>71</v>
      </c>
      <c r="B92" s="36">
        <v>1396</v>
      </c>
      <c r="C92" s="36">
        <f>VLOOKUP(B92,'Vlookup Prop Class'!$D$11:$E$377,2,FALSE)</f>
        <v>300</v>
      </c>
    </row>
    <row r="93" spans="1:3" x14ac:dyDescent="0.25">
      <c r="A93" s="38" t="s">
        <v>70</v>
      </c>
      <c r="B93" s="36">
        <v>1397</v>
      </c>
      <c r="C93" s="36">
        <f>VLOOKUP(B93,'Vlookup Prop Class'!$D$11:$E$377,2,FALSE)</f>
        <v>300</v>
      </c>
    </row>
    <row r="94" spans="1:3" s="20" customFormat="1" x14ac:dyDescent="0.25">
      <c r="A94" s="23" t="s">
        <v>69</v>
      </c>
      <c r="B94" s="20">
        <v>2117</v>
      </c>
      <c r="C94" s="20" t="s">
        <v>342</v>
      </c>
    </row>
    <row r="95" spans="1:3" x14ac:dyDescent="0.25">
      <c r="A95" s="38" t="s">
        <v>68</v>
      </c>
      <c r="B95" s="36">
        <v>2117</v>
      </c>
      <c r="C95" s="36">
        <v>100</v>
      </c>
    </row>
    <row r="96" spans="1:3" x14ac:dyDescent="0.25">
      <c r="A96" s="38" t="s">
        <v>67</v>
      </c>
      <c r="B96" s="36">
        <v>2302</v>
      </c>
      <c r="C96" s="36" t="s">
        <v>262</v>
      </c>
    </row>
    <row r="97" spans="1:3" x14ac:dyDescent="0.25">
      <c r="A97" s="38" t="s">
        <v>66</v>
      </c>
      <c r="B97" s="36">
        <v>2350</v>
      </c>
      <c r="C97" s="36">
        <f>VLOOKUP(B97,'Vlookup Prop Class'!$D$11:$E$377,2,FALSE)</f>
        <v>100</v>
      </c>
    </row>
    <row r="98" spans="1:3" s="20" customFormat="1" x14ac:dyDescent="0.25">
      <c r="A98" s="23" t="s">
        <v>65</v>
      </c>
      <c r="B98" s="20">
        <v>2350</v>
      </c>
      <c r="C98" s="20" t="s">
        <v>342</v>
      </c>
    </row>
    <row r="99" spans="1:3" x14ac:dyDescent="0.25">
      <c r="A99" s="38" t="s">
        <v>64</v>
      </c>
      <c r="B99" s="36">
        <v>2350</v>
      </c>
      <c r="C99" s="36">
        <f>VLOOKUP(B99,'Vlookup Prop Class'!$D$11:$E$377,2,FALSE)</f>
        <v>100</v>
      </c>
    </row>
    <row r="100" spans="1:3" x14ac:dyDescent="0.25">
      <c r="A100" s="38" t="s">
        <v>63</v>
      </c>
      <c r="B100" s="36">
        <v>2351</v>
      </c>
      <c r="C100" s="36">
        <f>VLOOKUP(B100,'Vlookup Prop Class'!$D$11:$E$377,2,FALSE)</f>
        <v>100</v>
      </c>
    </row>
    <row r="101" spans="1:3" s="20" customFormat="1" x14ac:dyDescent="0.25">
      <c r="A101" s="23" t="s">
        <v>62</v>
      </c>
      <c r="B101" s="20">
        <v>2351</v>
      </c>
      <c r="C101" s="20" t="s">
        <v>342</v>
      </c>
    </row>
    <row r="102" spans="1:3" x14ac:dyDescent="0.25">
      <c r="A102" s="38" t="s">
        <v>61</v>
      </c>
      <c r="B102" s="36">
        <v>2351</v>
      </c>
      <c r="C102" s="36">
        <f>VLOOKUP(B102,'Vlookup Prop Class'!$D$11:$E$377,2,FALSE)</f>
        <v>100</v>
      </c>
    </row>
    <row r="103" spans="1:3" x14ac:dyDescent="0.25">
      <c r="A103" s="38" t="s">
        <v>60</v>
      </c>
      <c r="B103" s="36">
        <v>2352</v>
      </c>
      <c r="C103" s="36">
        <f>VLOOKUP(B103,'Vlookup Prop Class'!$D$11:$E$377,2,FALSE)</f>
        <v>100</v>
      </c>
    </row>
    <row r="104" spans="1:3" x14ac:dyDescent="0.25">
      <c r="A104" s="38" t="s">
        <v>59</v>
      </c>
      <c r="B104" s="36">
        <v>2352</v>
      </c>
      <c r="C104" s="36" t="s">
        <v>262</v>
      </c>
    </row>
    <row r="105" spans="1:3" x14ac:dyDescent="0.25">
      <c r="A105" s="38" t="s">
        <v>58</v>
      </c>
      <c r="B105" s="36">
        <v>2352</v>
      </c>
      <c r="C105" s="36">
        <f>VLOOKUP(B105,'Vlookup Prop Class'!$D$11:$E$377,2,FALSE)</f>
        <v>100</v>
      </c>
    </row>
    <row r="106" spans="1:3" s="20" customFormat="1" x14ac:dyDescent="0.25">
      <c r="A106" s="23" t="s">
        <v>57</v>
      </c>
      <c r="B106" s="20">
        <v>2352</v>
      </c>
      <c r="C106" s="20" t="s">
        <v>342</v>
      </c>
    </row>
    <row r="107" spans="1:3" s="20" customFormat="1" x14ac:dyDescent="0.25">
      <c r="A107" s="23" t="s">
        <v>56</v>
      </c>
      <c r="B107" s="20">
        <v>2352</v>
      </c>
      <c r="C107" s="20" t="s">
        <v>342</v>
      </c>
    </row>
    <row r="108" spans="1:3" s="20" customFormat="1" x14ac:dyDescent="0.25">
      <c r="A108" s="23" t="s">
        <v>55</v>
      </c>
      <c r="B108" s="20">
        <v>2352</v>
      </c>
      <c r="C108" s="20" t="s">
        <v>342</v>
      </c>
    </row>
    <row r="109" spans="1:3" x14ac:dyDescent="0.25">
      <c r="A109" s="38" t="s">
        <v>54</v>
      </c>
      <c r="B109" s="36">
        <v>2352</v>
      </c>
      <c r="C109" s="36">
        <f>VLOOKUP(B109,'Vlookup Prop Class'!$D$11:$E$377,2,FALSE)</f>
        <v>100</v>
      </c>
    </row>
    <row r="110" spans="1:3" x14ac:dyDescent="0.25">
      <c r="A110" s="38" t="s">
        <v>53</v>
      </c>
      <c r="B110" s="36">
        <v>2352</v>
      </c>
      <c r="C110" s="36">
        <f>VLOOKUP(B110,'Vlookup Prop Class'!$D$11:$E$377,2,FALSE)</f>
        <v>100</v>
      </c>
    </row>
    <row r="111" spans="1:3" x14ac:dyDescent="0.25">
      <c r="A111" s="38" t="s">
        <v>52</v>
      </c>
      <c r="B111" s="36">
        <v>2352</v>
      </c>
      <c r="C111" s="36">
        <f>VLOOKUP(B111,'Vlookup Prop Class'!$D$11:$E$377,2,FALSE)</f>
        <v>100</v>
      </c>
    </row>
    <row r="112" spans="1:3" s="20" customFormat="1" x14ac:dyDescent="0.25">
      <c r="A112" s="23" t="s">
        <v>51</v>
      </c>
      <c r="B112" s="20">
        <v>2353</v>
      </c>
      <c r="C112" s="20" t="s">
        <v>342</v>
      </c>
    </row>
    <row r="113" spans="1:3" x14ac:dyDescent="0.25">
      <c r="A113" s="38" t="s">
        <v>50</v>
      </c>
      <c r="B113" s="36">
        <v>2353</v>
      </c>
      <c r="C113" s="36">
        <f>VLOOKUP(B113,'Vlookup Prop Class'!$D$11:$E$377,2,FALSE)</f>
        <v>100</v>
      </c>
    </row>
    <row r="114" spans="1:3" s="20" customFormat="1" x14ac:dyDescent="0.25">
      <c r="A114" s="23" t="s">
        <v>49</v>
      </c>
      <c r="B114" s="20">
        <v>2354</v>
      </c>
      <c r="C114" s="20" t="s">
        <v>342</v>
      </c>
    </row>
    <row r="115" spans="1:3" x14ac:dyDescent="0.25">
      <c r="A115" s="38" t="s">
        <v>48</v>
      </c>
      <c r="B115" s="36">
        <v>2354</v>
      </c>
      <c r="C115" s="36">
        <f>VLOOKUP(B115,'Vlookup Prop Class'!$D$11:$E$377,2,FALSE)</f>
        <v>300</v>
      </c>
    </row>
    <row r="116" spans="1:3" x14ac:dyDescent="0.25">
      <c r="A116" s="38" t="s">
        <v>47</v>
      </c>
      <c r="B116" s="36">
        <v>2355</v>
      </c>
      <c r="C116" s="36">
        <f>VLOOKUP(B116,'Vlookup Prop Class'!$D$11:$E$377,2,FALSE)</f>
        <v>300</v>
      </c>
    </row>
    <row r="117" spans="1:3" x14ac:dyDescent="0.25">
      <c r="A117" s="38" t="s">
        <v>46</v>
      </c>
      <c r="B117" s="36">
        <v>2356</v>
      </c>
      <c r="C117" s="36">
        <f>VLOOKUP(B117,'Vlookup Prop Class'!$D$11:$E$377,2,FALSE)</f>
        <v>300</v>
      </c>
    </row>
    <row r="118" spans="1:3" s="20" customFormat="1" x14ac:dyDescent="0.25">
      <c r="A118" s="23" t="s">
        <v>45</v>
      </c>
      <c r="B118" s="20">
        <v>2357</v>
      </c>
      <c r="C118" s="20" t="s">
        <v>342</v>
      </c>
    </row>
    <row r="119" spans="1:3" x14ac:dyDescent="0.25">
      <c r="A119" s="38" t="s">
        <v>44</v>
      </c>
      <c r="B119" s="36">
        <v>2357</v>
      </c>
      <c r="C119" s="36">
        <f>VLOOKUP(B119,'Vlookup Prop Class'!$D$11:$E$377,2,FALSE)</f>
        <v>300</v>
      </c>
    </row>
    <row r="120" spans="1:3" x14ac:dyDescent="0.25">
      <c r="A120" s="38" t="s">
        <v>43</v>
      </c>
      <c r="B120" s="36">
        <v>2358</v>
      </c>
      <c r="C120" s="36" t="s">
        <v>262</v>
      </c>
    </row>
    <row r="121" spans="1:3" x14ac:dyDescent="0.25">
      <c r="A121" s="38" t="s">
        <v>42</v>
      </c>
      <c r="B121" s="36">
        <v>2365</v>
      </c>
      <c r="C121" s="36">
        <f>VLOOKUP(B121,'Vlookup Prop Class'!$D$11:$E$377,2,FALSE)</f>
        <v>100</v>
      </c>
    </row>
    <row r="122" spans="1:3" x14ac:dyDescent="0.25">
      <c r="A122" s="38" t="s">
        <v>41</v>
      </c>
      <c r="B122" s="36">
        <v>2367</v>
      </c>
      <c r="C122" s="36">
        <f>VLOOKUP(B122,'Vlookup Prop Class'!$D$11:$E$377,2,FALSE)</f>
        <v>100</v>
      </c>
    </row>
    <row r="123" spans="1:3" x14ac:dyDescent="0.25">
      <c r="A123" s="38" t="s">
        <v>40</v>
      </c>
      <c r="B123" s="36">
        <v>2372</v>
      </c>
      <c r="C123" s="36" t="s">
        <v>262</v>
      </c>
    </row>
    <row r="124" spans="1:3" x14ac:dyDescent="0.25">
      <c r="A124" s="38" t="s">
        <v>39</v>
      </c>
      <c r="B124" s="36">
        <v>2374</v>
      </c>
      <c r="C124" s="36">
        <f>VLOOKUP(B124,'Vlookup Prop Class'!$D$11:$E$377,2,FALSE)</f>
        <v>100</v>
      </c>
    </row>
    <row r="125" spans="1:3" x14ac:dyDescent="0.25">
      <c r="A125" s="38" t="s">
        <v>38</v>
      </c>
      <c r="B125" s="36">
        <v>2375</v>
      </c>
      <c r="C125" s="36">
        <f>VLOOKUP(B125,'Vlookup Prop Class'!$D$11:$E$377,2,FALSE)</f>
        <v>100</v>
      </c>
    </row>
    <row r="126" spans="1:3" x14ac:dyDescent="0.25">
      <c r="A126" s="38" t="s">
        <v>37</v>
      </c>
      <c r="B126" s="36">
        <v>2376</v>
      </c>
      <c r="C126" s="36">
        <f>VLOOKUP(B126,'Vlookup Prop Class'!$D$11:$E$377,2,FALSE)</f>
        <v>100</v>
      </c>
    </row>
    <row r="127" spans="1:3" x14ac:dyDescent="0.25">
      <c r="A127" s="38" t="s">
        <v>36</v>
      </c>
      <c r="B127" s="36">
        <v>2376</v>
      </c>
      <c r="C127" s="36">
        <f>VLOOKUP(B127,'Vlookup Prop Class'!$D$11:$E$377,2,FALSE)</f>
        <v>100</v>
      </c>
    </row>
    <row r="128" spans="1:3" x14ac:dyDescent="0.25">
      <c r="A128" s="38" t="s">
        <v>35</v>
      </c>
      <c r="B128" s="36">
        <v>2378</v>
      </c>
      <c r="C128" s="36">
        <f>VLOOKUP(B128,'Vlookup Prop Class'!$D$11:$E$377,2,FALSE)</f>
        <v>300</v>
      </c>
    </row>
    <row r="129" spans="1:3" x14ac:dyDescent="0.25">
      <c r="A129" s="38" t="s">
        <v>34</v>
      </c>
      <c r="B129" s="36">
        <v>2379</v>
      </c>
      <c r="C129" s="36">
        <f>VLOOKUP(B129,'Vlookup Prop Class'!$D$11:$E$377,2,FALSE)</f>
        <v>300</v>
      </c>
    </row>
    <row r="130" spans="1:3" x14ac:dyDescent="0.25">
      <c r="A130" s="38" t="s">
        <v>33</v>
      </c>
      <c r="B130" s="36">
        <v>2380</v>
      </c>
      <c r="C130" s="36">
        <f>VLOOKUP(B130,'Vlookup Prop Class'!$D$11:$E$377,2,FALSE)</f>
        <v>100</v>
      </c>
    </row>
    <row r="131" spans="1:3" x14ac:dyDescent="0.25">
      <c r="A131" s="38" t="s">
        <v>32</v>
      </c>
      <c r="B131" s="36">
        <v>2380</v>
      </c>
      <c r="C131" s="36">
        <f>VLOOKUP(B131,'Vlookup Prop Class'!$D$11:$E$377,2,FALSE)</f>
        <v>100</v>
      </c>
    </row>
    <row r="132" spans="1:3" x14ac:dyDescent="0.25">
      <c r="A132" s="38" t="s">
        <v>31</v>
      </c>
      <c r="B132" s="36">
        <v>2381</v>
      </c>
      <c r="C132" s="36">
        <f>VLOOKUP(B132,'Vlookup Prop Class'!$D$11:$E$377,2,FALSE)</f>
        <v>300</v>
      </c>
    </row>
    <row r="133" spans="1:3" x14ac:dyDescent="0.25">
      <c r="A133" s="38" t="s">
        <v>30</v>
      </c>
      <c r="B133" s="36">
        <v>2383</v>
      </c>
      <c r="C133" s="36">
        <f>VLOOKUP(B133,'Vlookup Prop Class'!$D$11:$E$377,2,FALSE)</f>
        <v>300</v>
      </c>
    </row>
    <row r="134" spans="1:3" x14ac:dyDescent="0.25">
      <c r="A134" s="38" t="s">
        <v>29</v>
      </c>
      <c r="B134" s="36">
        <v>2385</v>
      </c>
      <c r="C134" s="36">
        <f>VLOOKUP(B134,'Vlookup Prop Class'!$D$11:$E$377,2,FALSE)</f>
        <v>300</v>
      </c>
    </row>
    <row r="135" spans="1:3" x14ac:dyDescent="0.25">
      <c r="A135" s="38" t="s">
        <v>28</v>
      </c>
      <c r="B135" s="36">
        <v>2387</v>
      </c>
      <c r="C135" s="36">
        <f>VLOOKUP(B135,'Vlookup Prop Class'!$D$11:$E$377,2,FALSE)</f>
        <v>300</v>
      </c>
    </row>
    <row r="136" spans="1:3" x14ac:dyDescent="0.25">
      <c r="A136" s="38" t="s">
        <v>27</v>
      </c>
      <c r="B136" s="36">
        <v>2388</v>
      </c>
      <c r="C136" s="36" t="s">
        <v>262</v>
      </c>
    </row>
    <row r="137" spans="1:3" x14ac:dyDescent="0.25">
      <c r="A137" s="38" t="s">
        <v>26</v>
      </c>
      <c r="B137" s="36">
        <v>2392</v>
      </c>
      <c r="C137" s="36" t="s">
        <v>262</v>
      </c>
    </row>
    <row r="138" spans="1:3" x14ac:dyDescent="0.25">
      <c r="A138" s="38" t="s">
        <v>25</v>
      </c>
      <c r="B138" s="36">
        <v>2394</v>
      </c>
      <c r="C138" s="36">
        <f>VLOOKUP(B138,'Vlookup Prop Class'!$D$11:$E$377,2,FALSE)</f>
        <v>300</v>
      </c>
    </row>
    <row r="139" spans="1:3" x14ac:dyDescent="0.25">
      <c r="A139" s="38" t="s">
        <v>24</v>
      </c>
      <c r="B139" s="36">
        <v>2395</v>
      </c>
      <c r="C139" s="36">
        <f>VLOOKUP(B139,'Vlookup Prop Class'!$D$11:$E$377,2,FALSE)</f>
        <v>300</v>
      </c>
    </row>
    <row r="140" spans="1:3" x14ac:dyDescent="0.25">
      <c r="A140" s="38" t="s">
        <v>23</v>
      </c>
      <c r="B140" s="36">
        <v>2396</v>
      </c>
      <c r="C140" s="36">
        <f>VLOOKUP(B140,'Vlookup Prop Class'!$D$11:$E$377,2,FALSE)</f>
        <v>300</v>
      </c>
    </row>
    <row r="141" spans="1:3" x14ac:dyDescent="0.25">
      <c r="A141" s="38" t="s">
        <v>22</v>
      </c>
      <c r="B141" s="36">
        <v>2397</v>
      </c>
      <c r="C141" s="36">
        <f>VLOOKUP(B141,'Vlookup Prop Class'!$D$11:$E$377,2,FALSE)</f>
        <v>300</v>
      </c>
    </row>
    <row r="142" spans="1:3" x14ac:dyDescent="0.25">
      <c r="A142" s="38" t="s">
        <v>21</v>
      </c>
      <c r="B142" s="36">
        <v>3121</v>
      </c>
      <c r="C142" s="36">
        <v>100</v>
      </c>
    </row>
    <row r="143" spans="1:3" x14ac:dyDescent="0.25">
      <c r="A143" s="38" t="s">
        <v>20</v>
      </c>
      <c r="B143" s="36">
        <v>3301</v>
      </c>
      <c r="C143" s="36" t="s">
        <v>262</v>
      </c>
    </row>
    <row r="144" spans="1:3" x14ac:dyDescent="0.25">
      <c r="A144" s="38" t="s">
        <v>19</v>
      </c>
      <c r="B144" s="36">
        <v>3302</v>
      </c>
      <c r="C144" s="36" t="s">
        <v>262</v>
      </c>
    </row>
    <row r="145" spans="1:3" x14ac:dyDescent="0.25">
      <c r="A145" s="38" t="s">
        <v>18</v>
      </c>
      <c r="B145" s="36">
        <v>3303</v>
      </c>
      <c r="C145" s="36">
        <f>VLOOKUP(B145,'Vlookup Prop Class'!$D$11:$E$377,2,FALSE)</f>
        <v>300</v>
      </c>
    </row>
    <row r="146" spans="1:3" x14ac:dyDescent="0.25">
      <c r="A146" s="38" t="s">
        <v>17</v>
      </c>
      <c r="B146" s="36">
        <v>3303</v>
      </c>
      <c r="C146" s="36">
        <f>VLOOKUP(B146,'Vlookup Prop Class'!$D$11:$E$377,2,FALSE)</f>
        <v>300</v>
      </c>
    </row>
    <row r="147" spans="1:3" x14ac:dyDescent="0.25">
      <c r="A147" s="38" t="s">
        <v>16</v>
      </c>
      <c r="B147" s="36">
        <v>3389</v>
      </c>
      <c r="C147" s="36">
        <f>VLOOKUP(B147,'Vlookup Prop Class'!$D$11:$E$377,2,FALSE)</f>
        <v>100</v>
      </c>
    </row>
    <row r="148" spans="1:3" x14ac:dyDescent="0.25">
      <c r="A148" s="38" t="s">
        <v>15</v>
      </c>
      <c r="B148" s="36">
        <v>3390</v>
      </c>
      <c r="C148" s="36">
        <f>VLOOKUP(B148,'Vlookup Prop Class'!$D$11:$E$377,2,FALSE)</f>
        <v>100</v>
      </c>
    </row>
    <row r="149" spans="1:3" x14ac:dyDescent="0.25">
      <c r="A149" s="38" t="s">
        <v>14</v>
      </c>
      <c r="B149" s="36">
        <v>3391</v>
      </c>
      <c r="C149" s="36">
        <f>VLOOKUP(B149,'Vlookup Prop Class'!$D$11:$E$377,2,FALSE)</f>
        <v>300</v>
      </c>
    </row>
    <row r="150" spans="1:3" x14ac:dyDescent="0.25">
      <c r="A150" s="38" t="s">
        <v>13</v>
      </c>
      <c r="B150" s="36">
        <v>3391</v>
      </c>
      <c r="C150" s="36">
        <f>VLOOKUP(B150,'Vlookup Prop Class'!$D$11:$E$377,2,FALSE)</f>
        <v>300</v>
      </c>
    </row>
    <row r="151" spans="1:3" x14ac:dyDescent="0.25">
      <c r="A151" s="38" t="s">
        <v>12</v>
      </c>
      <c r="B151" s="36">
        <v>3392</v>
      </c>
      <c r="C151" s="36" t="s">
        <v>262</v>
      </c>
    </row>
    <row r="152" spans="1:3" x14ac:dyDescent="0.25">
      <c r="A152" s="38" t="s">
        <v>11</v>
      </c>
      <c r="B152" s="36">
        <v>3393</v>
      </c>
      <c r="C152" s="36">
        <f>VLOOKUP(B152,'Vlookup Prop Class'!$D$11:$E$377,2,FALSE)</f>
        <v>300</v>
      </c>
    </row>
    <row r="153" spans="1:3" x14ac:dyDescent="0.25">
      <c r="A153" s="38" t="s">
        <v>10</v>
      </c>
      <c r="B153" s="36">
        <v>3394</v>
      </c>
      <c r="C153" s="36">
        <f>VLOOKUP(B153,'Vlookup Prop Class'!$D$11:$E$377,2,FALSE)</f>
        <v>300</v>
      </c>
    </row>
    <row r="154" spans="1:3" x14ac:dyDescent="0.25">
      <c r="A154" s="38" t="s">
        <v>9</v>
      </c>
      <c r="B154" s="36">
        <v>3395</v>
      </c>
      <c r="C154" s="36">
        <f>VLOOKUP(B154,'Vlookup Prop Class'!$D$11:$E$377,2,FALSE)</f>
        <v>300</v>
      </c>
    </row>
    <row r="155" spans="1:3" x14ac:dyDescent="0.25">
      <c r="A155" s="38" t="s">
        <v>8</v>
      </c>
      <c r="B155" s="36">
        <v>3396</v>
      </c>
      <c r="C155" s="36">
        <f>VLOOKUP(B155,'Vlookup Prop Class'!$D$11:$E$377,2,FALSE)</f>
        <v>300</v>
      </c>
    </row>
    <row r="156" spans="1:3" x14ac:dyDescent="0.25">
      <c r="A156" s="38" t="s">
        <v>7</v>
      </c>
      <c r="B156" s="36">
        <v>3397</v>
      </c>
      <c r="C156" s="36">
        <f>VLOOKUP(B156,'Vlookup Prop Class'!$D$11:$E$377,2,FALSE)</f>
        <v>300</v>
      </c>
    </row>
    <row r="157" spans="1:3" x14ac:dyDescent="0.25">
      <c r="A157" s="38" t="s">
        <v>6</v>
      </c>
      <c r="B157" s="36">
        <v>3397</v>
      </c>
      <c r="C157" s="36">
        <f>VLOOKUP(B157,'Vlookup Prop Class'!$D$11:$E$377,2,FALSE)</f>
        <v>300</v>
      </c>
    </row>
    <row r="158" spans="1:3" s="20" customFormat="1" x14ac:dyDescent="0.25">
      <c r="A158" s="23" t="s">
        <v>5</v>
      </c>
      <c r="B158" s="20">
        <v>3397</v>
      </c>
      <c r="C158" s="20" t="s">
        <v>342</v>
      </c>
    </row>
    <row r="159" spans="1:3" x14ac:dyDescent="0.25">
      <c r="A159" s="38" t="s">
        <v>4</v>
      </c>
      <c r="B159" s="36">
        <v>3397</v>
      </c>
      <c r="C159" s="36">
        <f>VLOOKUP(B159,'Vlookup Prop Class'!$D$11:$E$377,2,FALSE)</f>
        <v>300</v>
      </c>
    </row>
    <row r="160" spans="1:3" x14ac:dyDescent="0.25">
      <c r="A160" s="38" t="s">
        <v>3</v>
      </c>
      <c r="B160" s="36">
        <v>3398</v>
      </c>
      <c r="C160" s="36">
        <f>VLOOKUP(B160,'Vlookup Prop Class'!$D$11:$E$377,2,FALSE)</f>
        <v>300</v>
      </c>
    </row>
    <row r="161" spans="1:3" x14ac:dyDescent="0.25">
      <c r="A161" s="38" t="s">
        <v>2</v>
      </c>
      <c r="B161" s="36">
        <v>3399</v>
      </c>
      <c r="C161" s="36" t="s">
        <v>262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workbookViewId="0">
      <selection activeCell="F13" sqref="F13"/>
    </sheetView>
  </sheetViews>
  <sheetFormatPr defaultRowHeight="15" x14ac:dyDescent="0.25"/>
  <cols>
    <col min="1" max="2" width="9.140625" style="36"/>
    <col min="3" max="4" width="10.42578125" style="36" bestFit="1" customWidth="1"/>
    <col min="5" max="5" width="13.7109375" style="14" customWidth="1"/>
    <col min="6" max="9" width="9.140625" style="36"/>
    <col min="10" max="10" width="13.7109375" style="36" customWidth="1"/>
    <col min="11" max="11" width="15.7109375" style="36" customWidth="1"/>
    <col min="12" max="16384" width="9.140625" style="36"/>
  </cols>
  <sheetData>
    <row r="1" spans="1:11" x14ac:dyDescent="0.25">
      <c r="A1" s="16" t="s">
        <v>193</v>
      </c>
    </row>
    <row r="2" spans="1:11" x14ac:dyDescent="0.25">
      <c r="A2" s="16"/>
    </row>
    <row r="3" spans="1:11" x14ac:dyDescent="0.25">
      <c r="A3" s="16" t="s">
        <v>194</v>
      </c>
    </row>
    <row r="5" spans="1:11" x14ac:dyDescent="0.25">
      <c r="A5" s="16" t="s">
        <v>195</v>
      </c>
    </row>
    <row r="7" spans="1:11" x14ac:dyDescent="0.25">
      <c r="B7" s="13" t="s">
        <v>196</v>
      </c>
      <c r="K7" s="9" t="s">
        <v>197</v>
      </c>
    </row>
    <row r="9" spans="1:11" x14ac:dyDescent="0.25">
      <c r="B9" s="13" t="s">
        <v>198</v>
      </c>
      <c r="C9" s="13" t="s">
        <v>199</v>
      </c>
      <c r="D9" s="13" t="s">
        <v>199</v>
      </c>
      <c r="E9" s="32" t="s">
        <v>200</v>
      </c>
    </row>
    <row r="10" spans="1:11" x14ac:dyDescent="0.25">
      <c r="B10" s="13"/>
      <c r="C10" s="13"/>
      <c r="D10" s="13"/>
      <c r="E10" s="32"/>
    </row>
    <row r="11" spans="1:11" x14ac:dyDescent="0.25">
      <c r="B11" s="29">
        <v>1301</v>
      </c>
      <c r="C11" s="27">
        <v>130100</v>
      </c>
      <c r="D11" s="27">
        <v>1301</v>
      </c>
      <c r="E11" s="24"/>
      <c r="F11" s="36" t="s">
        <v>201</v>
      </c>
      <c r="K11" s="29" t="s">
        <v>202</v>
      </c>
    </row>
    <row r="12" spans="1:11" x14ac:dyDescent="0.25">
      <c r="B12" s="29">
        <v>1302</v>
      </c>
      <c r="C12" s="36">
        <v>130200</v>
      </c>
      <c r="D12" s="36">
        <v>1302</v>
      </c>
      <c r="F12" s="36" t="s">
        <v>203</v>
      </c>
      <c r="K12" s="29" t="s">
        <v>202</v>
      </c>
    </row>
    <row r="13" spans="1:11" x14ac:dyDescent="0.25">
      <c r="B13" s="29">
        <v>1303</v>
      </c>
      <c r="C13" s="36">
        <v>130300</v>
      </c>
      <c r="D13" s="36">
        <v>1303</v>
      </c>
      <c r="E13" s="14">
        <v>300</v>
      </c>
      <c r="F13" s="36" t="s">
        <v>204</v>
      </c>
      <c r="K13" s="29" t="s">
        <v>202</v>
      </c>
    </row>
    <row r="14" spans="1:11" x14ac:dyDescent="0.25">
      <c r="C14" s="21">
        <v>130310</v>
      </c>
      <c r="D14" s="21">
        <v>1303</v>
      </c>
      <c r="E14" s="21">
        <v>300</v>
      </c>
    </row>
    <row r="15" spans="1:11" x14ac:dyDescent="0.25">
      <c r="B15" s="13"/>
      <c r="C15" s="21">
        <v>330310</v>
      </c>
      <c r="D15" s="21">
        <v>3303</v>
      </c>
      <c r="E15" s="21">
        <v>300</v>
      </c>
    </row>
    <row r="16" spans="1:11" x14ac:dyDescent="0.25">
      <c r="B16" s="13" t="s">
        <v>205</v>
      </c>
    </row>
    <row r="17" spans="2:11" x14ac:dyDescent="0.25">
      <c r="B17" s="16"/>
    </row>
    <row r="18" spans="2:11" x14ac:dyDescent="0.25">
      <c r="B18" s="13" t="s">
        <v>198</v>
      </c>
      <c r="C18" s="13" t="s">
        <v>199</v>
      </c>
      <c r="D18" s="13" t="s">
        <v>341</v>
      </c>
      <c r="E18" s="32"/>
    </row>
    <row r="19" spans="2:11" x14ac:dyDescent="0.25">
      <c r="B19" s="13"/>
      <c r="C19" s="13"/>
      <c r="D19" s="13"/>
      <c r="E19" s="32"/>
    </row>
    <row r="20" spans="2:11" x14ac:dyDescent="0.25">
      <c r="B20" s="29">
        <v>1310.0999999999999</v>
      </c>
      <c r="C20" s="36">
        <v>131020</v>
      </c>
      <c r="D20" s="36">
        <v>1310</v>
      </c>
      <c r="E20" s="14">
        <v>100</v>
      </c>
      <c r="F20" s="36" t="s">
        <v>206</v>
      </c>
      <c r="K20" s="36" t="s">
        <v>207</v>
      </c>
    </row>
    <row r="21" spans="2:11" x14ac:dyDescent="0.25">
      <c r="B21" s="29">
        <v>1310.2</v>
      </c>
      <c r="C21" s="36">
        <v>131010</v>
      </c>
      <c r="D21" s="36">
        <v>1310</v>
      </c>
      <c r="E21" s="14">
        <v>100</v>
      </c>
      <c r="F21" s="36" t="s">
        <v>208</v>
      </c>
      <c r="K21" s="36" t="s">
        <v>207</v>
      </c>
    </row>
    <row r="22" spans="2:11" x14ac:dyDescent="0.25">
      <c r="B22" s="29">
        <v>1311</v>
      </c>
      <c r="C22" s="36">
        <v>131100</v>
      </c>
      <c r="D22" s="36">
        <v>1311</v>
      </c>
      <c r="E22" s="14">
        <v>100</v>
      </c>
      <c r="F22" s="36" t="s">
        <v>209</v>
      </c>
      <c r="K22" s="36" t="s">
        <v>210</v>
      </c>
    </row>
    <row r="23" spans="2:11" x14ac:dyDescent="0.25">
      <c r="B23" s="29">
        <v>1311</v>
      </c>
      <c r="C23" s="21">
        <v>131101</v>
      </c>
      <c r="D23" s="21">
        <v>1311</v>
      </c>
      <c r="E23" s="21">
        <v>100</v>
      </c>
      <c r="F23" s="36" t="s">
        <v>209</v>
      </c>
      <c r="K23" s="36" t="s">
        <v>210</v>
      </c>
    </row>
    <row r="24" spans="2:11" x14ac:dyDescent="0.25">
      <c r="B24" s="29">
        <v>1312</v>
      </c>
      <c r="C24" s="36">
        <v>131200</v>
      </c>
      <c r="D24" s="36">
        <v>1312</v>
      </c>
      <c r="E24" s="14">
        <v>200</v>
      </c>
      <c r="F24" s="36" t="s">
        <v>211</v>
      </c>
      <c r="K24" s="36" t="s">
        <v>212</v>
      </c>
    </row>
    <row r="25" spans="2:11" x14ac:dyDescent="0.25">
      <c r="B25" s="29">
        <v>1313</v>
      </c>
      <c r="C25" s="36">
        <v>131300</v>
      </c>
      <c r="D25" s="36">
        <v>1313</v>
      </c>
      <c r="E25" s="14">
        <v>200</v>
      </c>
      <c r="F25" s="36" t="s">
        <v>213</v>
      </c>
      <c r="K25" s="36" t="s">
        <v>212</v>
      </c>
    </row>
    <row r="26" spans="2:11" x14ac:dyDescent="0.25">
      <c r="B26" s="29">
        <v>1314</v>
      </c>
      <c r="C26" s="36">
        <v>131400</v>
      </c>
      <c r="D26" s="36">
        <v>1314</v>
      </c>
      <c r="E26" s="14">
        <v>200</v>
      </c>
      <c r="F26" s="36" t="s">
        <v>214</v>
      </c>
      <c r="K26" s="36" t="s">
        <v>212</v>
      </c>
    </row>
    <row r="27" spans="2:11" x14ac:dyDescent="0.25">
      <c r="B27" s="29">
        <v>1315</v>
      </c>
      <c r="C27" s="36">
        <v>131500</v>
      </c>
      <c r="D27" s="36">
        <v>1315</v>
      </c>
      <c r="E27" s="14">
        <v>200</v>
      </c>
      <c r="F27" s="36" t="s">
        <v>215</v>
      </c>
      <c r="K27" s="36" t="s">
        <v>212</v>
      </c>
    </row>
    <row r="28" spans="2:11" x14ac:dyDescent="0.25">
      <c r="B28" s="29">
        <v>1316</v>
      </c>
      <c r="C28" s="36">
        <v>131600</v>
      </c>
      <c r="D28" s="36">
        <v>1316</v>
      </c>
      <c r="E28" s="14">
        <v>200</v>
      </c>
      <c r="F28" s="36" t="s">
        <v>216</v>
      </c>
      <c r="K28" s="36" t="s">
        <v>217</v>
      </c>
    </row>
    <row r="30" spans="2:11" x14ac:dyDescent="0.25">
      <c r="B30" s="13" t="s">
        <v>218</v>
      </c>
    </row>
    <row r="31" spans="2:11" x14ac:dyDescent="0.25">
      <c r="B31" s="16" t="s">
        <v>219</v>
      </c>
    </row>
    <row r="32" spans="2:11" x14ac:dyDescent="0.25">
      <c r="B32" s="13" t="s">
        <v>198</v>
      </c>
      <c r="C32" s="13" t="s">
        <v>199</v>
      </c>
      <c r="D32" s="13" t="s">
        <v>341</v>
      </c>
      <c r="E32" s="32"/>
    </row>
    <row r="34" spans="2:11" x14ac:dyDescent="0.25">
      <c r="B34" s="29">
        <v>1330.1</v>
      </c>
      <c r="C34" s="36">
        <v>133020</v>
      </c>
      <c r="D34" s="36">
        <v>1330</v>
      </c>
      <c r="E34" s="14">
        <v>100</v>
      </c>
      <c r="F34" s="36" t="s">
        <v>206</v>
      </c>
      <c r="K34" s="36" t="s">
        <v>207</v>
      </c>
    </row>
    <row r="35" spans="2:11" x14ac:dyDescent="0.25">
      <c r="B35" s="29">
        <v>1330.4</v>
      </c>
      <c r="C35" s="36">
        <v>133010</v>
      </c>
      <c r="D35" s="36">
        <v>1330</v>
      </c>
      <c r="E35" s="14">
        <v>100</v>
      </c>
      <c r="F35" s="36" t="s">
        <v>208</v>
      </c>
      <c r="K35" s="36" t="s">
        <v>207</v>
      </c>
    </row>
    <row r="36" spans="2:11" x14ac:dyDescent="0.25">
      <c r="B36" s="29">
        <v>1331.1</v>
      </c>
      <c r="C36" s="36">
        <v>133100</v>
      </c>
      <c r="D36" s="36">
        <v>1331</v>
      </c>
      <c r="E36" s="14">
        <v>100</v>
      </c>
      <c r="F36" s="36" t="s">
        <v>220</v>
      </c>
      <c r="K36" s="36" t="s">
        <v>210</v>
      </c>
    </row>
    <row r="37" spans="2:11" x14ac:dyDescent="0.25">
      <c r="B37" s="29">
        <v>1332.1</v>
      </c>
      <c r="C37" s="36">
        <v>133200</v>
      </c>
      <c r="D37" s="36">
        <v>1332</v>
      </c>
      <c r="E37" s="14">
        <v>200</v>
      </c>
      <c r="F37" s="36" t="s">
        <v>221</v>
      </c>
      <c r="K37" s="36" t="s">
        <v>212</v>
      </c>
    </row>
    <row r="38" spans="2:11" x14ac:dyDescent="0.25">
      <c r="B38" s="29">
        <v>1333.1</v>
      </c>
      <c r="C38" s="36">
        <v>133300</v>
      </c>
      <c r="D38" s="36">
        <v>1333</v>
      </c>
      <c r="E38" s="14">
        <v>200</v>
      </c>
      <c r="F38" s="36" t="s">
        <v>222</v>
      </c>
      <c r="K38" s="36" t="s">
        <v>212</v>
      </c>
    </row>
    <row r="39" spans="2:11" x14ac:dyDescent="0.25">
      <c r="B39" s="29">
        <v>1334.1</v>
      </c>
      <c r="C39" s="36">
        <v>133400</v>
      </c>
      <c r="D39" s="36">
        <v>1334</v>
      </c>
      <c r="E39" s="14">
        <v>200</v>
      </c>
      <c r="F39" s="36" t="s">
        <v>215</v>
      </c>
      <c r="K39" s="36" t="s">
        <v>212</v>
      </c>
    </row>
    <row r="40" spans="2:11" x14ac:dyDescent="0.25">
      <c r="B40" s="29">
        <v>1335.1</v>
      </c>
      <c r="C40" s="36">
        <v>133500</v>
      </c>
      <c r="D40" s="36">
        <v>1335</v>
      </c>
      <c r="E40" s="14">
        <v>200</v>
      </c>
      <c r="F40" s="36" t="s">
        <v>216</v>
      </c>
      <c r="K40" s="36" t="s">
        <v>217</v>
      </c>
    </row>
    <row r="41" spans="2:11" x14ac:dyDescent="0.25">
      <c r="B41" s="29">
        <v>1336.1</v>
      </c>
      <c r="C41" s="36">
        <v>133600</v>
      </c>
      <c r="D41" s="36">
        <v>1336</v>
      </c>
      <c r="E41" s="14">
        <v>100</v>
      </c>
      <c r="F41" s="36" t="s">
        <v>223</v>
      </c>
      <c r="K41" s="36" t="s">
        <v>207</v>
      </c>
    </row>
    <row r="43" spans="2:11" x14ac:dyDescent="0.25">
      <c r="B43" s="16" t="s">
        <v>224</v>
      </c>
    </row>
    <row r="44" spans="2:11" x14ac:dyDescent="0.25">
      <c r="B44" s="13" t="s">
        <v>198</v>
      </c>
      <c r="C44" s="13" t="s">
        <v>199</v>
      </c>
      <c r="D44" s="13" t="s">
        <v>341</v>
      </c>
      <c r="E44" s="32"/>
    </row>
    <row r="46" spans="2:11" x14ac:dyDescent="0.25">
      <c r="B46" s="17">
        <v>1330.1</v>
      </c>
      <c r="C46" s="36">
        <v>133020</v>
      </c>
      <c r="D46" s="36">
        <v>1330</v>
      </c>
      <c r="E46" s="14">
        <v>100</v>
      </c>
      <c r="F46" s="36" t="s">
        <v>206</v>
      </c>
      <c r="K46" s="36" t="s">
        <v>207</v>
      </c>
    </row>
    <row r="47" spans="2:11" x14ac:dyDescent="0.25">
      <c r="B47" s="17">
        <v>1330.4</v>
      </c>
      <c r="C47" s="36">
        <v>133010</v>
      </c>
      <c r="D47" s="36">
        <v>1330</v>
      </c>
      <c r="E47" s="14">
        <v>100</v>
      </c>
      <c r="F47" s="36" t="s">
        <v>208</v>
      </c>
      <c r="K47" s="36" t="s">
        <v>207</v>
      </c>
    </row>
    <row r="48" spans="2:11" x14ac:dyDescent="0.25">
      <c r="B48" s="17">
        <v>1331.1</v>
      </c>
      <c r="C48" s="36">
        <v>133100</v>
      </c>
      <c r="D48" s="36">
        <v>1331</v>
      </c>
      <c r="F48" s="36" t="s">
        <v>220</v>
      </c>
      <c r="K48" s="36" t="s">
        <v>210</v>
      </c>
    </row>
    <row r="49" spans="2:11" x14ac:dyDescent="0.25">
      <c r="B49" s="17">
        <v>1332.1</v>
      </c>
      <c r="C49" s="36">
        <v>133200</v>
      </c>
      <c r="D49" s="36">
        <v>1332</v>
      </c>
      <c r="E49" s="14">
        <v>200</v>
      </c>
      <c r="F49" s="36" t="s">
        <v>221</v>
      </c>
      <c r="K49" s="36" t="s">
        <v>212</v>
      </c>
    </row>
    <row r="50" spans="2:11" x14ac:dyDescent="0.25">
      <c r="B50" s="17">
        <v>1333.1</v>
      </c>
      <c r="C50" s="36">
        <v>133300</v>
      </c>
      <c r="D50" s="36">
        <v>1333</v>
      </c>
      <c r="E50" s="14">
        <v>200</v>
      </c>
      <c r="F50" s="36" t="s">
        <v>222</v>
      </c>
      <c r="K50" s="36" t="s">
        <v>212</v>
      </c>
    </row>
    <row r="51" spans="2:11" x14ac:dyDescent="0.25">
      <c r="B51" s="17">
        <v>1334.1</v>
      </c>
      <c r="C51" s="36">
        <v>133400</v>
      </c>
      <c r="D51" s="36">
        <v>1334</v>
      </c>
      <c r="E51" s="14">
        <v>200</v>
      </c>
      <c r="F51" s="36" t="s">
        <v>215</v>
      </c>
      <c r="K51" s="36" t="s">
        <v>212</v>
      </c>
    </row>
    <row r="52" spans="2:11" x14ac:dyDescent="0.25">
      <c r="B52" s="17">
        <v>1335.1</v>
      </c>
      <c r="C52" s="36">
        <v>133500</v>
      </c>
      <c r="D52" s="36">
        <v>1335</v>
      </c>
      <c r="F52" s="36" t="s">
        <v>216</v>
      </c>
      <c r="K52" s="36" t="s">
        <v>217</v>
      </c>
    </row>
    <row r="53" spans="2:11" x14ac:dyDescent="0.25">
      <c r="B53" s="17">
        <v>1336.1</v>
      </c>
      <c r="C53" s="36">
        <v>133600</v>
      </c>
      <c r="D53" s="36">
        <v>1336</v>
      </c>
      <c r="E53" s="14">
        <v>100</v>
      </c>
      <c r="F53" s="36" t="s">
        <v>223</v>
      </c>
      <c r="K53" s="36" t="s">
        <v>207</v>
      </c>
    </row>
    <row r="54" spans="2:11" x14ac:dyDescent="0.25">
      <c r="B54" s="17"/>
    </row>
    <row r="56" spans="2:11" x14ac:dyDescent="0.25">
      <c r="B56" s="13" t="s">
        <v>225</v>
      </c>
    </row>
    <row r="58" spans="2:11" x14ac:dyDescent="0.25">
      <c r="B58" s="13" t="s">
        <v>198</v>
      </c>
      <c r="C58" s="13" t="s">
        <v>199</v>
      </c>
      <c r="D58" s="13" t="s">
        <v>341</v>
      </c>
      <c r="E58" s="32"/>
    </row>
    <row r="60" spans="2:11" x14ac:dyDescent="0.25">
      <c r="B60" s="17">
        <v>1340.1</v>
      </c>
      <c r="C60" s="36">
        <v>134020</v>
      </c>
      <c r="D60" s="36">
        <v>1340</v>
      </c>
      <c r="E60" s="14">
        <v>100</v>
      </c>
      <c r="F60" s="36" t="s">
        <v>206</v>
      </c>
      <c r="K60" s="36" t="s">
        <v>207</v>
      </c>
    </row>
    <row r="61" spans="2:11" x14ac:dyDescent="0.25">
      <c r="B61" s="17">
        <v>1340.2</v>
      </c>
      <c r="C61" s="36">
        <v>134010</v>
      </c>
      <c r="D61" s="36">
        <v>1340</v>
      </c>
      <c r="E61" s="14">
        <v>100</v>
      </c>
      <c r="F61" s="36" t="s">
        <v>208</v>
      </c>
      <c r="K61" s="36" t="s">
        <v>207</v>
      </c>
    </row>
    <row r="62" spans="2:11" x14ac:dyDescent="0.25">
      <c r="B62" s="17">
        <v>1341</v>
      </c>
      <c r="C62" s="36">
        <v>134100</v>
      </c>
      <c r="D62" s="36">
        <v>1341</v>
      </c>
      <c r="E62" s="14">
        <v>200</v>
      </c>
      <c r="F62" s="36" t="s">
        <v>220</v>
      </c>
      <c r="K62" s="36" t="s">
        <v>210</v>
      </c>
    </row>
    <row r="63" spans="2:11" x14ac:dyDescent="0.25">
      <c r="B63" s="17">
        <v>1342</v>
      </c>
      <c r="C63" s="36">
        <v>134200</v>
      </c>
      <c r="D63" s="36">
        <v>1342</v>
      </c>
      <c r="E63" s="14">
        <v>200</v>
      </c>
      <c r="F63" s="36" t="s">
        <v>226</v>
      </c>
      <c r="K63" s="36" t="s">
        <v>212</v>
      </c>
    </row>
    <row r="64" spans="2:11" x14ac:dyDescent="0.25">
      <c r="B64" s="17">
        <v>1343</v>
      </c>
      <c r="C64" s="36">
        <v>134300</v>
      </c>
      <c r="D64" s="36">
        <v>1343</v>
      </c>
      <c r="E64" s="14">
        <v>200</v>
      </c>
      <c r="F64" s="36" t="s">
        <v>227</v>
      </c>
      <c r="K64" s="36" t="s">
        <v>212</v>
      </c>
    </row>
    <row r="65" spans="2:11" x14ac:dyDescent="0.25">
      <c r="B65" s="17">
        <v>1344</v>
      </c>
      <c r="C65" s="36">
        <v>134400</v>
      </c>
      <c r="D65" s="36">
        <v>1344</v>
      </c>
      <c r="E65" s="14">
        <v>200</v>
      </c>
      <c r="F65" s="36" t="s">
        <v>228</v>
      </c>
      <c r="K65" s="36" t="s">
        <v>212</v>
      </c>
    </row>
    <row r="66" spans="2:11" x14ac:dyDescent="0.25">
      <c r="B66" s="17">
        <v>1345</v>
      </c>
      <c r="C66" s="36">
        <v>134500</v>
      </c>
      <c r="D66" s="36">
        <v>1345</v>
      </c>
      <c r="E66" s="14">
        <v>200</v>
      </c>
      <c r="F66" s="36" t="s">
        <v>229</v>
      </c>
      <c r="K66" s="36" t="s">
        <v>212</v>
      </c>
    </row>
    <row r="67" spans="2:11" x14ac:dyDescent="0.25">
      <c r="B67" s="17">
        <v>1346</v>
      </c>
      <c r="C67" s="36">
        <v>134600</v>
      </c>
      <c r="D67" s="36">
        <v>1346</v>
      </c>
      <c r="E67" s="14">
        <v>200</v>
      </c>
      <c r="F67" s="36" t="s">
        <v>216</v>
      </c>
      <c r="K67" s="36" t="s">
        <v>217</v>
      </c>
    </row>
    <row r="68" spans="2:11" x14ac:dyDescent="0.25">
      <c r="B68" s="17"/>
    </row>
    <row r="69" spans="2:11" x14ac:dyDescent="0.25">
      <c r="B69" s="13" t="s">
        <v>230</v>
      </c>
    </row>
    <row r="70" spans="2:11" x14ac:dyDescent="0.25">
      <c r="B70" s="13"/>
    </row>
    <row r="71" spans="2:11" x14ac:dyDescent="0.25">
      <c r="B71" s="16" t="s">
        <v>219</v>
      </c>
    </row>
    <row r="72" spans="2:11" x14ac:dyDescent="0.25">
      <c r="B72" s="13" t="s">
        <v>198</v>
      </c>
      <c r="C72" s="13" t="s">
        <v>199</v>
      </c>
      <c r="D72" s="13" t="s">
        <v>341</v>
      </c>
      <c r="E72" s="32"/>
    </row>
    <row r="73" spans="2:11" x14ac:dyDescent="0.25">
      <c r="B73" s="13"/>
      <c r="C73" s="13"/>
      <c r="D73" s="13"/>
      <c r="E73" s="32"/>
    </row>
    <row r="74" spans="2:11" x14ac:dyDescent="0.25">
      <c r="B74" s="29">
        <v>1350.2</v>
      </c>
      <c r="C74" s="36">
        <v>135020</v>
      </c>
      <c r="D74" s="36">
        <v>1350</v>
      </c>
      <c r="E74" s="14">
        <v>100</v>
      </c>
      <c r="F74" s="36" t="s">
        <v>206</v>
      </c>
      <c r="K74" s="36" t="s">
        <v>207</v>
      </c>
    </row>
    <row r="75" spans="2:11" x14ac:dyDescent="0.25">
      <c r="B75" s="29">
        <v>1353.2</v>
      </c>
      <c r="C75" s="36">
        <v>135310</v>
      </c>
      <c r="D75" s="36">
        <v>1353</v>
      </c>
      <c r="E75" s="14">
        <v>200</v>
      </c>
      <c r="F75" s="36" t="s">
        <v>231</v>
      </c>
      <c r="K75" s="36" t="s">
        <v>217</v>
      </c>
    </row>
    <row r="76" spans="2:11" x14ac:dyDescent="0.25">
      <c r="B76" s="29"/>
      <c r="C76" s="21">
        <v>135320</v>
      </c>
      <c r="D76" s="21">
        <v>1353</v>
      </c>
      <c r="E76" s="21">
        <v>200</v>
      </c>
    </row>
    <row r="77" spans="2:11" x14ac:dyDescent="0.25">
      <c r="B77" s="29">
        <v>1354.2</v>
      </c>
      <c r="C77" s="36">
        <v>135400</v>
      </c>
      <c r="D77" s="36">
        <v>1354</v>
      </c>
      <c r="E77" s="14">
        <v>300</v>
      </c>
      <c r="F77" s="36" t="s">
        <v>232</v>
      </c>
      <c r="K77" s="36" t="s">
        <v>233</v>
      </c>
    </row>
    <row r="78" spans="2:11" x14ac:dyDescent="0.25">
      <c r="B78" s="29">
        <v>1355.2</v>
      </c>
      <c r="C78" s="36">
        <v>135500</v>
      </c>
      <c r="D78" s="36">
        <v>1355</v>
      </c>
      <c r="E78" s="14">
        <v>300</v>
      </c>
      <c r="F78" s="36" t="s">
        <v>234</v>
      </c>
      <c r="K78" s="36" t="s">
        <v>233</v>
      </c>
    </row>
    <row r="79" spans="2:11" x14ac:dyDescent="0.25">
      <c r="B79" s="29">
        <v>1356.2</v>
      </c>
      <c r="C79" s="36">
        <v>135600</v>
      </c>
      <c r="D79" s="36">
        <v>1356</v>
      </c>
      <c r="E79" s="14">
        <v>300</v>
      </c>
      <c r="F79" s="36" t="s">
        <v>235</v>
      </c>
      <c r="K79" s="36" t="s">
        <v>233</v>
      </c>
    </row>
    <row r="81" spans="2:11" x14ac:dyDescent="0.25">
      <c r="B81" s="16" t="s">
        <v>224</v>
      </c>
    </row>
    <row r="82" spans="2:11" x14ac:dyDescent="0.25">
      <c r="B82" s="13" t="s">
        <v>198</v>
      </c>
      <c r="C82" s="13" t="s">
        <v>199</v>
      </c>
      <c r="D82" s="13" t="s">
        <v>341</v>
      </c>
      <c r="E82" s="32"/>
    </row>
    <row r="84" spans="2:11" x14ac:dyDescent="0.25">
      <c r="B84" s="29">
        <v>1350.2</v>
      </c>
      <c r="C84" s="36">
        <v>135020</v>
      </c>
      <c r="D84" s="36">
        <v>1350</v>
      </c>
      <c r="E84" s="14">
        <v>100</v>
      </c>
      <c r="F84" s="36" t="s">
        <v>206</v>
      </c>
      <c r="K84" s="36" t="s">
        <v>207</v>
      </c>
    </row>
    <row r="85" spans="2:11" x14ac:dyDescent="0.25">
      <c r="B85" s="29">
        <v>1350.4</v>
      </c>
      <c r="C85" s="36">
        <v>135010</v>
      </c>
      <c r="D85" s="36">
        <v>1350</v>
      </c>
      <c r="E85" s="14">
        <v>100</v>
      </c>
      <c r="F85" s="36" t="s">
        <v>208</v>
      </c>
      <c r="K85" s="36" t="s">
        <v>207</v>
      </c>
    </row>
    <row r="86" spans="2:11" x14ac:dyDescent="0.25">
      <c r="B86" s="29">
        <v>1352.1</v>
      </c>
      <c r="C86" s="36">
        <v>135210</v>
      </c>
      <c r="D86" s="36">
        <v>1352</v>
      </c>
      <c r="E86" s="14">
        <v>100</v>
      </c>
      <c r="F86" s="36" t="s">
        <v>236</v>
      </c>
      <c r="K86" s="36" t="s">
        <v>207</v>
      </c>
    </row>
    <row r="87" spans="2:11" x14ac:dyDescent="0.25">
      <c r="B87" s="29">
        <v>1352.2</v>
      </c>
      <c r="C87" s="36">
        <v>135220</v>
      </c>
      <c r="D87" s="36">
        <v>1352</v>
      </c>
      <c r="E87" s="14">
        <v>100</v>
      </c>
      <c r="F87" s="36" t="s">
        <v>237</v>
      </c>
      <c r="K87" s="36" t="s">
        <v>207</v>
      </c>
    </row>
    <row r="88" spans="2:11" x14ac:dyDescent="0.25">
      <c r="B88" s="29">
        <v>1353.2</v>
      </c>
      <c r="C88" s="36">
        <v>135310</v>
      </c>
      <c r="D88" s="36">
        <v>1353</v>
      </c>
      <c r="E88" s="14">
        <v>200</v>
      </c>
      <c r="F88" s="36" t="s">
        <v>238</v>
      </c>
      <c r="K88" s="36" t="s">
        <v>217</v>
      </c>
    </row>
    <row r="89" spans="2:11" x14ac:dyDescent="0.25">
      <c r="B89" s="29">
        <v>1354.2</v>
      </c>
      <c r="C89" s="36">
        <v>135400</v>
      </c>
      <c r="D89" s="36">
        <v>1354</v>
      </c>
      <c r="E89" s="14">
        <v>300</v>
      </c>
      <c r="F89" s="36" t="s">
        <v>239</v>
      </c>
      <c r="K89" s="36" t="s">
        <v>233</v>
      </c>
    </row>
    <row r="90" spans="2:11" x14ac:dyDescent="0.25">
      <c r="B90" s="29">
        <v>1355.2</v>
      </c>
      <c r="C90" s="36">
        <v>135500</v>
      </c>
      <c r="D90" s="36">
        <v>1355</v>
      </c>
      <c r="E90" s="14">
        <v>300</v>
      </c>
      <c r="F90" s="36" t="s">
        <v>234</v>
      </c>
      <c r="K90" s="36" t="s">
        <v>233</v>
      </c>
    </row>
    <row r="91" spans="2:11" x14ac:dyDescent="0.25">
      <c r="B91" s="29">
        <v>1356.2</v>
      </c>
      <c r="C91" s="36">
        <v>135600</v>
      </c>
      <c r="D91" s="36">
        <v>1356</v>
      </c>
      <c r="E91" s="14">
        <v>300</v>
      </c>
      <c r="F91" s="36" t="s">
        <v>235</v>
      </c>
      <c r="K91" s="36" t="s">
        <v>233</v>
      </c>
    </row>
    <row r="92" spans="2:11" x14ac:dyDescent="0.25">
      <c r="B92" s="29">
        <v>1357</v>
      </c>
      <c r="C92" s="36">
        <v>135700</v>
      </c>
      <c r="D92" s="36">
        <v>1357</v>
      </c>
      <c r="E92" s="14">
        <v>100</v>
      </c>
      <c r="F92" s="36" t="s">
        <v>240</v>
      </c>
      <c r="K92" s="36" t="s">
        <v>207</v>
      </c>
    </row>
    <row r="93" spans="2:11" x14ac:dyDescent="0.25">
      <c r="B93" s="29">
        <v>1358</v>
      </c>
      <c r="C93" s="36">
        <v>135800</v>
      </c>
      <c r="D93" s="36">
        <v>1358</v>
      </c>
      <c r="E93" s="14">
        <v>300</v>
      </c>
      <c r="F93" s="36" t="s">
        <v>241</v>
      </c>
      <c r="K93" s="36" t="s">
        <v>233</v>
      </c>
    </row>
    <row r="94" spans="2:11" x14ac:dyDescent="0.25">
      <c r="B94" s="29"/>
    </row>
    <row r="95" spans="2:11" x14ac:dyDescent="0.25">
      <c r="B95" s="29"/>
    </row>
    <row r="96" spans="2:11" x14ac:dyDescent="0.25">
      <c r="B96" s="13" t="s">
        <v>242</v>
      </c>
      <c r="C96" s="13"/>
      <c r="D96" s="13"/>
      <c r="E96" s="32"/>
    </row>
    <row r="98" spans="2:11" x14ac:dyDescent="0.25">
      <c r="B98" s="13" t="s">
        <v>198</v>
      </c>
      <c r="C98" s="13" t="s">
        <v>199</v>
      </c>
      <c r="D98" s="13" t="s">
        <v>341</v>
      </c>
      <c r="E98" s="32"/>
    </row>
    <row r="100" spans="2:11" x14ac:dyDescent="0.25">
      <c r="B100" s="29">
        <v>1360.1</v>
      </c>
      <c r="C100" s="36">
        <v>136020</v>
      </c>
      <c r="D100" s="36">
        <v>1360</v>
      </c>
      <c r="E100" s="14">
        <v>100</v>
      </c>
      <c r="F100" s="36" t="s">
        <v>243</v>
      </c>
      <c r="K100" s="36" t="s">
        <v>207</v>
      </c>
    </row>
    <row r="101" spans="2:11" x14ac:dyDescent="0.25">
      <c r="B101" s="29">
        <v>1360.4</v>
      </c>
      <c r="C101" s="36">
        <v>136010</v>
      </c>
      <c r="D101" s="36">
        <v>1360</v>
      </c>
      <c r="E101" s="14">
        <v>100</v>
      </c>
      <c r="F101" s="36" t="s">
        <v>208</v>
      </c>
      <c r="K101" s="36" t="s">
        <v>207</v>
      </c>
    </row>
    <row r="102" spans="2:11" x14ac:dyDescent="0.25">
      <c r="B102" s="29">
        <v>1361.1</v>
      </c>
      <c r="C102" s="36">
        <v>136100</v>
      </c>
      <c r="D102" s="36">
        <v>1361</v>
      </c>
      <c r="E102" s="14">
        <v>100</v>
      </c>
      <c r="F102" s="36" t="s">
        <v>220</v>
      </c>
      <c r="K102" s="36" t="s">
        <v>207</v>
      </c>
    </row>
    <row r="103" spans="2:11" x14ac:dyDescent="0.25">
      <c r="B103" s="29">
        <v>1362.1</v>
      </c>
      <c r="C103" s="36">
        <v>136200</v>
      </c>
      <c r="D103" s="36">
        <v>1362</v>
      </c>
      <c r="E103" s="14">
        <v>200</v>
      </c>
      <c r="F103" s="36" t="s">
        <v>244</v>
      </c>
      <c r="K103" s="36" t="s">
        <v>217</v>
      </c>
    </row>
    <row r="104" spans="2:11" x14ac:dyDescent="0.25">
      <c r="B104" s="29"/>
      <c r="C104" s="21">
        <v>136205</v>
      </c>
      <c r="D104" s="21">
        <v>1362</v>
      </c>
      <c r="E104" s="21">
        <v>200</v>
      </c>
    </row>
    <row r="105" spans="2:11" x14ac:dyDescent="0.25">
      <c r="B105" s="35">
        <v>1363</v>
      </c>
      <c r="C105" s="16">
        <v>136300</v>
      </c>
      <c r="D105" s="16">
        <v>1363</v>
      </c>
      <c r="E105" s="31"/>
      <c r="F105" s="16" t="s">
        <v>245</v>
      </c>
      <c r="G105" s="16"/>
      <c r="H105" s="16"/>
      <c r="I105" s="16"/>
    </row>
    <row r="106" spans="2:11" x14ac:dyDescent="0.25">
      <c r="B106" s="29">
        <v>1364</v>
      </c>
      <c r="C106" s="36">
        <v>136400</v>
      </c>
      <c r="D106" s="36">
        <v>1364</v>
      </c>
      <c r="E106" s="14">
        <v>300</v>
      </c>
      <c r="F106" s="36" t="s">
        <v>246</v>
      </c>
      <c r="K106" s="36" t="s">
        <v>233</v>
      </c>
    </row>
    <row r="107" spans="2:11" x14ac:dyDescent="0.25">
      <c r="B107" s="29">
        <v>1365</v>
      </c>
      <c r="C107" s="36">
        <v>136500</v>
      </c>
      <c r="D107" s="36">
        <v>1365</v>
      </c>
      <c r="E107" s="14">
        <v>300</v>
      </c>
      <c r="F107" s="36" t="s">
        <v>235</v>
      </c>
      <c r="K107" s="36" t="s">
        <v>233</v>
      </c>
    </row>
    <row r="108" spans="2:11" x14ac:dyDescent="0.25">
      <c r="B108" s="29">
        <v>1366</v>
      </c>
      <c r="C108" s="36">
        <v>136600</v>
      </c>
      <c r="D108" s="36">
        <v>1366</v>
      </c>
      <c r="E108" s="14">
        <v>100</v>
      </c>
      <c r="F108" s="36" t="s">
        <v>240</v>
      </c>
      <c r="K108" s="36" t="s">
        <v>207</v>
      </c>
    </row>
    <row r="109" spans="2:11" x14ac:dyDescent="0.25">
      <c r="B109" s="29">
        <v>1367</v>
      </c>
      <c r="C109" s="36">
        <v>136700</v>
      </c>
      <c r="D109" s="36">
        <v>1367</v>
      </c>
      <c r="E109" s="14">
        <v>300</v>
      </c>
      <c r="F109" s="36" t="s">
        <v>241</v>
      </c>
      <c r="K109" s="36" t="s">
        <v>233</v>
      </c>
    </row>
    <row r="110" spans="2:11" x14ac:dyDescent="0.25">
      <c r="B110" s="29"/>
      <c r="C110" s="21">
        <v>136800</v>
      </c>
      <c r="D110" s="21">
        <v>1368</v>
      </c>
      <c r="E110" s="21">
        <v>200</v>
      </c>
    </row>
    <row r="111" spans="2:11" x14ac:dyDescent="0.25">
      <c r="B111" s="29">
        <v>1368.1</v>
      </c>
      <c r="C111" s="36">
        <v>136810</v>
      </c>
      <c r="D111" s="36">
        <v>1368</v>
      </c>
      <c r="E111" s="14">
        <v>200</v>
      </c>
      <c r="F111" s="36" t="s">
        <v>247</v>
      </c>
      <c r="K111" s="36" t="s">
        <v>248</v>
      </c>
    </row>
    <row r="112" spans="2:11" x14ac:dyDescent="0.25">
      <c r="B112" s="29">
        <v>1368.2</v>
      </c>
      <c r="C112" s="36">
        <v>136820</v>
      </c>
      <c r="D112" s="36">
        <v>1368</v>
      </c>
      <c r="E112" s="14">
        <v>200</v>
      </c>
      <c r="F112" s="36" t="s">
        <v>249</v>
      </c>
      <c r="K112" s="36" t="s">
        <v>248</v>
      </c>
    </row>
    <row r="113" spans="2:13" x14ac:dyDescent="0.25">
      <c r="B113" s="29"/>
      <c r="C113" s="21">
        <v>136900</v>
      </c>
      <c r="D113" s="21">
        <v>1369</v>
      </c>
      <c r="E113" s="21">
        <v>300</v>
      </c>
    </row>
    <row r="114" spans="2:13" x14ac:dyDescent="0.25">
      <c r="B114" s="29">
        <v>1369.1</v>
      </c>
      <c r="C114" s="36">
        <v>136910</v>
      </c>
      <c r="D114" s="36">
        <v>1369</v>
      </c>
      <c r="E114" s="14">
        <v>300</v>
      </c>
      <c r="F114" s="36" t="s">
        <v>250</v>
      </c>
      <c r="K114" s="36" t="s">
        <v>251</v>
      </c>
    </row>
    <row r="115" spans="2:13" x14ac:dyDescent="0.25">
      <c r="B115" s="29">
        <v>1369.2</v>
      </c>
      <c r="C115" s="36">
        <v>136920</v>
      </c>
      <c r="D115" s="36">
        <v>1369</v>
      </c>
      <c r="E115" s="14">
        <v>300</v>
      </c>
      <c r="F115" s="36" t="s">
        <v>252</v>
      </c>
      <c r="K115" s="36" t="s">
        <v>251</v>
      </c>
    </row>
    <row r="116" spans="2:13" x14ac:dyDescent="0.25">
      <c r="B116" s="29"/>
      <c r="C116" s="21">
        <v>137000</v>
      </c>
      <c r="D116" s="21">
        <v>1370</v>
      </c>
      <c r="E116" s="21">
        <v>300</v>
      </c>
    </row>
    <row r="117" spans="2:13" x14ac:dyDescent="0.25">
      <c r="B117" s="29">
        <v>1370.1</v>
      </c>
      <c r="C117" s="36">
        <v>137010</v>
      </c>
      <c r="D117" s="36">
        <v>1370</v>
      </c>
      <c r="E117" s="14">
        <v>300</v>
      </c>
      <c r="F117" s="36" t="s">
        <v>253</v>
      </c>
      <c r="K117" s="36" t="s">
        <v>233</v>
      </c>
      <c r="M117" s="29"/>
    </row>
    <row r="118" spans="2:13" x14ac:dyDescent="0.25">
      <c r="B118" s="29">
        <v>1370.2</v>
      </c>
      <c r="C118" s="36">
        <v>137020</v>
      </c>
      <c r="D118" s="36">
        <v>1370</v>
      </c>
      <c r="E118" s="14">
        <v>300</v>
      </c>
      <c r="F118" s="36" t="s">
        <v>254</v>
      </c>
      <c r="K118" s="36" t="s">
        <v>233</v>
      </c>
      <c r="M118" s="29"/>
    </row>
    <row r="119" spans="2:13" x14ac:dyDescent="0.25">
      <c r="B119" s="35">
        <v>1371</v>
      </c>
      <c r="C119" s="16">
        <v>137100</v>
      </c>
      <c r="D119" s="16">
        <v>1371</v>
      </c>
      <c r="E119" s="31">
        <v>300</v>
      </c>
      <c r="F119" s="16" t="s">
        <v>255</v>
      </c>
      <c r="G119" s="16"/>
      <c r="H119" s="16"/>
      <c r="I119" s="16"/>
    </row>
    <row r="120" spans="2:13" x14ac:dyDescent="0.25">
      <c r="B120" s="35">
        <v>1372</v>
      </c>
      <c r="C120" s="16">
        <v>137200</v>
      </c>
      <c r="D120" s="16">
        <v>1372</v>
      </c>
      <c r="E120" s="31"/>
      <c r="F120" s="16" t="s">
        <v>256</v>
      </c>
      <c r="G120" s="16"/>
      <c r="H120" s="16"/>
      <c r="I120" s="16"/>
    </row>
    <row r="121" spans="2:13" x14ac:dyDescent="0.25">
      <c r="B121" s="35"/>
      <c r="C121" s="16">
        <v>137300</v>
      </c>
      <c r="D121" s="16">
        <v>1373</v>
      </c>
      <c r="E121" s="31">
        <v>300</v>
      </c>
      <c r="F121" s="16"/>
      <c r="G121" s="16"/>
      <c r="H121" s="16"/>
      <c r="I121" s="16"/>
    </row>
    <row r="122" spans="2:13" x14ac:dyDescent="0.25">
      <c r="B122" s="29">
        <v>1373.1</v>
      </c>
      <c r="C122" s="36">
        <v>137310</v>
      </c>
      <c r="D122" s="36">
        <v>1373</v>
      </c>
      <c r="E122" s="14">
        <v>300</v>
      </c>
      <c r="F122" s="36" t="s">
        <v>257</v>
      </c>
      <c r="K122" s="36" t="s">
        <v>233</v>
      </c>
    </row>
    <row r="123" spans="2:13" x14ac:dyDescent="0.25">
      <c r="B123" s="29">
        <v>1373.2</v>
      </c>
      <c r="C123" s="36">
        <v>137320</v>
      </c>
      <c r="D123" s="36">
        <v>1373</v>
      </c>
      <c r="F123" s="36" t="s">
        <v>258</v>
      </c>
      <c r="K123" s="36" t="s">
        <v>251</v>
      </c>
    </row>
    <row r="124" spans="2:13" x14ac:dyDescent="0.25">
      <c r="B124" s="29">
        <v>1373.4</v>
      </c>
      <c r="C124" s="36">
        <v>137340</v>
      </c>
      <c r="D124" s="36">
        <v>1373</v>
      </c>
      <c r="E124" s="14">
        <v>200</v>
      </c>
      <c r="F124" s="36" t="s">
        <v>259</v>
      </c>
      <c r="K124" s="36" t="s">
        <v>248</v>
      </c>
    </row>
    <row r="125" spans="2:13" x14ac:dyDescent="0.25">
      <c r="B125" s="13" t="s">
        <v>260</v>
      </c>
    </row>
    <row r="126" spans="2:13" x14ac:dyDescent="0.25">
      <c r="B126" s="13" t="s">
        <v>198</v>
      </c>
      <c r="C126" s="13" t="s">
        <v>199</v>
      </c>
      <c r="D126" s="13" t="s">
        <v>341</v>
      </c>
      <c r="E126" s="32"/>
    </row>
    <row r="128" spans="2:13" x14ac:dyDescent="0.25">
      <c r="B128" s="29">
        <v>1389.1</v>
      </c>
      <c r="C128" s="36">
        <v>138920</v>
      </c>
      <c r="D128" s="36">
        <v>1389</v>
      </c>
      <c r="E128" s="14">
        <v>100</v>
      </c>
      <c r="F128" s="36" t="s">
        <v>206</v>
      </c>
      <c r="K128" s="36" t="s">
        <v>207</v>
      </c>
    </row>
    <row r="129" spans="2:13" x14ac:dyDescent="0.25">
      <c r="B129" s="29">
        <v>1389.2</v>
      </c>
      <c r="C129" s="36">
        <v>138910</v>
      </c>
      <c r="D129" s="36">
        <v>1389</v>
      </c>
      <c r="E129" s="14">
        <v>100</v>
      </c>
      <c r="F129" s="36" t="s">
        <v>208</v>
      </c>
      <c r="K129" s="36" t="s">
        <v>207</v>
      </c>
    </row>
    <row r="130" spans="2:13" x14ac:dyDescent="0.25">
      <c r="B130" s="29">
        <v>1390</v>
      </c>
      <c r="C130" s="36">
        <v>139000</v>
      </c>
      <c r="D130" s="36">
        <v>1390</v>
      </c>
      <c r="E130" s="14">
        <v>100</v>
      </c>
      <c r="F130" s="36" t="s">
        <v>220</v>
      </c>
      <c r="K130" s="36" t="s">
        <v>207</v>
      </c>
    </row>
    <row r="131" spans="2:13" x14ac:dyDescent="0.25">
      <c r="B131" s="29"/>
      <c r="C131" s="21">
        <v>139010</v>
      </c>
      <c r="D131" s="21">
        <v>1390</v>
      </c>
      <c r="E131" s="21">
        <v>100</v>
      </c>
      <c r="M131" s="28"/>
    </row>
    <row r="132" spans="2:13" x14ac:dyDescent="0.25">
      <c r="B132" s="29"/>
      <c r="C132" s="21">
        <v>339010</v>
      </c>
      <c r="D132" s="21">
        <v>3390</v>
      </c>
      <c r="E132" s="21">
        <v>100</v>
      </c>
      <c r="M132" s="28"/>
    </row>
    <row r="133" spans="2:13" x14ac:dyDescent="0.25">
      <c r="B133" s="29">
        <v>1391</v>
      </c>
      <c r="C133" s="36">
        <v>139100</v>
      </c>
      <c r="D133" s="36">
        <v>1391</v>
      </c>
      <c r="E133" s="14">
        <v>300</v>
      </c>
      <c r="F133" s="36" t="s">
        <v>261</v>
      </c>
      <c r="K133" s="36" t="s">
        <v>233</v>
      </c>
    </row>
    <row r="134" spans="2:13" x14ac:dyDescent="0.25">
      <c r="B134" s="29"/>
      <c r="C134" s="21">
        <v>139120</v>
      </c>
      <c r="D134" s="21">
        <v>1391</v>
      </c>
      <c r="E134" s="21">
        <v>300</v>
      </c>
    </row>
    <row r="135" spans="2:13" x14ac:dyDescent="0.25">
      <c r="B135" s="29"/>
      <c r="C135" s="21">
        <v>139130</v>
      </c>
      <c r="D135" s="21">
        <v>1391</v>
      </c>
      <c r="E135" s="21">
        <v>300</v>
      </c>
    </row>
    <row r="136" spans="2:13" x14ac:dyDescent="0.25">
      <c r="B136" s="29"/>
      <c r="C136" s="21">
        <v>139131</v>
      </c>
      <c r="D136" s="21">
        <v>1391</v>
      </c>
      <c r="E136" s="21">
        <v>300</v>
      </c>
    </row>
    <row r="137" spans="2:13" x14ac:dyDescent="0.25">
      <c r="B137" s="29"/>
      <c r="C137" s="21">
        <v>139200</v>
      </c>
      <c r="D137" s="21">
        <v>1392</v>
      </c>
      <c r="E137" s="26" t="s">
        <v>262</v>
      </c>
    </row>
    <row r="138" spans="2:13" x14ac:dyDescent="0.25">
      <c r="B138" s="29">
        <v>1392.1</v>
      </c>
      <c r="C138" s="36">
        <v>139210</v>
      </c>
      <c r="D138" s="36">
        <v>1392</v>
      </c>
      <c r="E138" s="26" t="s">
        <v>262</v>
      </c>
      <c r="F138" s="36" t="s">
        <v>263</v>
      </c>
      <c r="K138" s="36" t="s">
        <v>233</v>
      </c>
    </row>
    <row r="139" spans="2:13" x14ac:dyDescent="0.25">
      <c r="B139" s="29">
        <v>1392.2</v>
      </c>
      <c r="C139" s="36">
        <v>139220</v>
      </c>
      <c r="D139" s="36">
        <v>1392</v>
      </c>
      <c r="E139" s="26" t="s">
        <v>262</v>
      </c>
      <c r="F139" s="36" t="s">
        <v>264</v>
      </c>
      <c r="K139" s="36" t="s">
        <v>233</v>
      </c>
    </row>
    <row r="140" spans="2:13" x14ac:dyDescent="0.25">
      <c r="B140" s="29">
        <v>1393</v>
      </c>
      <c r="C140" s="36">
        <v>139300</v>
      </c>
      <c r="D140" s="36">
        <v>1393</v>
      </c>
      <c r="E140" s="14">
        <v>300</v>
      </c>
      <c r="F140" s="36" t="s">
        <v>265</v>
      </c>
      <c r="K140" s="36" t="s">
        <v>233</v>
      </c>
    </row>
    <row r="141" spans="2:13" x14ac:dyDescent="0.25">
      <c r="B141" s="29">
        <v>1394.1</v>
      </c>
      <c r="C141" s="36">
        <v>139400</v>
      </c>
      <c r="D141" s="36">
        <v>1394</v>
      </c>
      <c r="E141" s="14">
        <v>300</v>
      </c>
      <c r="F141" s="36" t="s">
        <v>266</v>
      </c>
      <c r="K141" s="36" t="s">
        <v>233</v>
      </c>
    </row>
    <row r="142" spans="2:13" x14ac:dyDescent="0.25">
      <c r="B142" s="29">
        <v>1395</v>
      </c>
      <c r="C142" s="36">
        <v>139500</v>
      </c>
      <c r="D142" s="36">
        <v>1395</v>
      </c>
      <c r="E142" s="14">
        <v>300</v>
      </c>
      <c r="F142" s="36" t="s">
        <v>267</v>
      </c>
      <c r="K142" s="36" t="s">
        <v>233</v>
      </c>
    </row>
    <row r="143" spans="2:13" x14ac:dyDescent="0.25">
      <c r="B143" s="29">
        <v>1396.1</v>
      </c>
      <c r="C143" s="36">
        <v>139610</v>
      </c>
      <c r="D143" s="36">
        <v>1396</v>
      </c>
      <c r="E143" s="14">
        <v>300</v>
      </c>
      <c r="F143" s="36" t="s">
        <v>268</v>
      </c>
      <c r="K143" s="36" t="s">
        <v>233</v>
      </c>
    </row>
    <row r="144" spans="2:13" x14ac:dyDescent="0.25">
      <c r="B144" s="29">
        <v>1396.2</v>
      </c>
      <c r="C144" s="36">
        <v>139620</v>
      </c>
      <c r="D144" s="36">
        <v>1396</v>
      </c>
      <c r="E144" s="14">
        <v>300</v>
      </c>
      <c r="F144" s="36" t="s">
        <v>269</v>
      </c>
      <c r="K144" s="36" t="s">
        <v>233</v>
      </c>
    </row>
    <row r="145" spans="1:11" x14ac:dyDescent="0.25">
      <c r="B145" s="29">
        <v>1397</v>
      </c>
      <c r="C145" s="36">
        <v>139700</v>
      </c>
      <c r="D145" s="36">
        <v>1397</v>
      </c>
      <c r="E145" s="14">
        <v>300</v>
      </c>
      <c r="F145" s="36" t="s">
        <v>270</v>
      </c>
      <c r="K145" s="36" t="s">
        <v>233</v>
      </c>
    </row>
    <row r="146" spans="1:11" x14ac:dyDescent="0.25">
      <c r="B146" s="29"/>
      <c r="C146" s="21">
        <v>339700</v>
      </c>
      <c r="D146" s="21">
        <v>3397</v>
      </c>
      <c r="E146" s="21">
        <v>300</v>
      </c>
    </row>
    <row r="147" spans="1:11" x14ac:dyDescent="0.25">
      <c r="B147" s="29">
        <v>1398</v>
      </c>
      <c r="C147" s="36">
        <v>139800</v>
      </c>
      <c r="D147" s="36">
        <v>1398</v>
      </c>
      <c r="E147" s="14">
        <v>300</v>
      </c>
      <c r="F147" s="36" t="s">
        <v>271</v>
      </c>
      <c r="K147" s="36" t="s">
        <v>233</v>
      </c>
    </row>
    <row r="148" spans="1:11" x14ac:dyDescent="0.25">
      <c r="B148" s="29">
        <v>1399</v>
      </c>
      <c r="C148" s="36">
        <v>139900</v>
      </c>
      <c r="D148" s="36">
        <v>1399</v>
      </c>
      <c r="E148" s="14">
        <v>300</v>
      </c>
      <c r="F148" s="36" t="s">
        <v>272</v>
      </c>
      <c r="K148" s="36" t="s">
        <v>233</v>
      </c>
    </row>
    <row r="149" spans="1:11" x14ac:dyDescent="0.25">
      <c r="A149" s="16" t="s">
        <v>273</v>
      </c>
    </row>
    <row r="151" spans="1:11" x14ac:dyDescent="0.25">
      <c r="B151" s="13" t="s">
        <v>198</v>
      </c>
      <c r="C151" s="13" t="s">
        <v>199</v>
      </c>
      <c r="D151" s="13" t="s">
        <v>341</v>
      </c>
      <c r="E151" s="32"/>
    </row>
    <row r="153" spans="1:11" x14ac:dyDescent="0.25">
      <c r="B153" s="29">
        <v>1360.1</v>
      </c>
      <c r="C153" s="36">
        <v>136020</v>
      </c>
      <c r="D153" s="36">
        <v>1360</v>
      </c>
      <c r="E153" s="14">
        <v>100</v>
      </c>
      <c r="F153" s="36" t="s">
        <v>274</v>
      </c>
      <c r="K153" s="36" t="s">
        <v>207</v>
      </c>
    </row>
    <row r="154" spans="1:11" x14ac:dyDescent="0.25">
      <c r="B154" s="29">
        <v>1362.1</v>
      </c>
      <c r="C154" s="36">
        <v>136200</v>
      </c>
      <c r="D154" s="36">
        <v>1362</v>
      </c>
      <c r="E154" s="14">
        <v>100</v>
      </c>
      <c r="F154" s="36" t="s">
        <v>275</v>
      </c>
      <c r="K154" s="36" t="s">
        <v>207</v>
      </c>
    </row>
    <row r="156" spans="1:11" x14ac:dyDescent="0.25">
      <c r="A156" s="16" t="s">
        <v>276</v>
      </c>
    </row>
    <row r="158" spans="1:11" x14ac:dyDescent="0.25">
      <c r="B158" s="13" t="s">
        <v>277</v>
      </c>
    </row>
    <row r="160" spans="1:11" x14ac:dyDescent="0.25">
      <c r="B160" s="13" t="s">
        <v>198</v>
      </c>
      <c r="C160" s="13" t="s">
        <v>199</v>
      </c>
      <c r="D160" s="13" t="s">
        <v>341</v>
      </c>
      <c r="E160" s="32"/>
    </row>
    <row r="161" spans="2:11" x14ac:dyDescent="0.25">
      <c r="B161" s="13"/>
      <c r="C161" s="13"/>
      <c r="D161" s="13"/>
      <c r="E161" s="32"/>
    </row>
    <row r="162" spans="2:11" x14ac:dyDescent="0.25">
      <c r="B162" s="29">
        <v>2301</v>
      </c>
      <c r="C162" s="27">
        <v>230100</v>
      </c>
      <c r="D162" s="27">
        <v>2301</v>
      </c>
      <c r="E162" s="24"/>
      <c r="F162" s="36" t="s">
        <v>278</v>
      </c>
      <c r="K162" s="29" t="s">
        <v>202</v>
      </c>
    </row>
    <row r="163" spans="2:11" x14ac:dyDescent="0.25">
      <c r="B163" s="29">
        <v>2302</v>
      </c>
      <c r="C163" s="36">
        <v>230200</v>
      </c>
      <c r="D163" s="36">
        <v>2302</v>
      </c>
      <c r="F163" s="36" t="s">
        <v>203</v>
      </c>
      <c r="K163" s="29" t="s">
        <v>202</v>
      </c>
    </row>
    <row r="164" spans="2:11" x14ac:dyDescent="0.25">
      <c r="B164" s="29"/>
      <c r="K164" s="29"/>
    </row>
    <row r="166" spans="2:11" x14ac:dyDescent="0.25">
      <c r="B166" s="13" t="s">
        <v>279</v>
      </c>
    </row>
    <row r="168" spans="2:11" x14ac:dyDescent="0.25">
      <c r="B168" s="13" t="s">
        <v>198</v>
      </c>
      <c r="C168" s="13" t="s">
        <v>199</v>
      </c>
      <c r="D168" s="13" t="s">
        <v>341</v>
      </c>
      <c r="E168" s="32"/>
    </row>
    <row r="170" spans="2:11" x14ac:dyDescent="0.25">
      <c r="B170" s="29">
        <v>2350.1</v>
      </c>
      <c r="C170" s="36">
        <v>235010</v>
      </c>
      <c r="D170" s="36">
        <v>2350</v>
      </c>
      <c r="E170" s="14">
        <v>100</v>
      </c>
      <c r="F170" s="36" t="s">
        <v>243</v>
      </c>
      <c r="K170" s="36" t="s">
        <v>207</v>
      </c>
    </row>
    <row r="171" spans="2:11" x14ac:dyDescent="0.25">
      <c r="B171" s="29">
        <v>2350.1999999999998</v>
      </c>
      <c r="C171" s="36">
        <v>235020</v>
      </c>
      <c r="D171" s="36">
        <v>2350</v>
      </c>
      <c r="E171" s="14">
        <v>100</v>
      </c>
      <c r="F171" s="36" t="s">
        <v>280</v>
      </c>
      <c r="K171" s="36" t="s">
        <v>207</v>
      </c>
    </row>
    <row r="172" spans="2:11" x14ac:dyDescent="0.25">
      <c r="B172" s="29">
        <v>2351.1999999999998</v>
      </c>
      <c r="C172" s="36">
        <v>235120</v>
      </c>
      <c r="D172" s="36">
        <v>2351</v>
      </c>
      <c r="E172" s="14">
        <v>100</v>
      </c>
      <c r="F172" s="36" t="s">
        <v>281</v>
      </c>
      <c r="K172" s="36" t="s">
        <v>207</v>
      </c>
    </row>
    <row r="173" spans="2:11" x14ac:dyDescent="0.25">
      <c r="B173" s="29">
        <v>2351.3000000000002</v>
      </c>
      <c r="C173" s="36">
        <v>235130</v>
      </c>
      <c r="D173" s="36">
        <v>2351</v>
      </c>
      <c r="E173" s="14">
        <v>100</v>
      </c>
      <c r="F173" s="36" t="s">
        <v>282</v>
      </c>
      <c r="K173" s="36" t="s">
        <v>207</v>
      </c>
    </row>
    <row r="174" spans="2:11" x14ac:dyDescent="0.25">
      <c r="B174" s="29">
        <v>2351.4</v>
      </c>
      <c r="C174" s="36">
        <v>235140</v>
      </c>
      <c r="D174" s="36">
        <v>2351</v>
      </c>
      <c r="E174" s="14">
        <v>100</v>
      </c>
      <c r="F174" s="36" t="s">
        <v>283</v>
      </c>
      <c r="K174" s="36" t="s">
        <v>207</v>
      </c>
    </row>
    <row r="175" spans="2:11" x14ac:dyDescent="0.25">
      <c r="B175" s="29">
        <v>2352.0100000000002</v>
      </c>
      <c r="C175" s="36">
        <v>235240</v>
      </c>
      <c r="D175" s="36">
        <v>2352</v>
      </c>
      <c r="E175" s="14">
        <v>100</v>
      </c>
      <c r="F175" s="36" t="s">
        <v>284</v>
      </c>
      <c r="K175" s="36" t="s">
        <v>207</v>
      </c>
    </row>
    <row r="176" spans="2:11" x14ac:dyDescent="0.25">
      <c r="B176" s="29">
        <v>2352.02</v>
      </c>
      <c r="C176" s="36">
        <v>235250</v>
      </c>
      <c r="D176" s="36">
        <v>2352</v>
      </c>
      <c r="E176" s="14">
        <v>100</v>
      </c>
      <c r="F176" s="36" t="s">
        <v>285</v>
      </c>
      <c r="K176" s="36" t="s">
        <v>207</v>
      </c>
    </row>
    <row r="177" spans="2:11" x14ac:dyDescent="0.25">
      <c r="B177" s="29">
        <v>2352.1</v>
      </c>
      <c r="C177" s="36">
        <v>235210</v>
      </c>
      <c r="D177" s="36">
        <v>2352</v>
      </c>
      <c r="E177" s="14">
        <v>100</v>
      </c>
      <c r="F177" s="36" t="s">
        <v>286</v>
      </c>
      <c r="K177" s="36" t="s">
        <v>207</v>
      </c>
    </row>
    <row r="178" spans="2:11" x14ac:dyDescent="0.25">
      <c r="B178" s="29">
        <v>2352.1999999999998</v>
      </c>
      <c r="C178" s="36">
        <v>235220</v>
      </c>
      <c r="D178" s="36">
        <v>2352</v>
      </c>
      <c r="E178" s="14">
        <v>100</v>
      </c>
      <c r="F178" s="36" t="s">
        <v>287</v>
      </c>
      <c r="K178" s="36" t="s">
        <v>207</v>
      </c>
    </row>
    <row r="179" spans="2:11" x14ac:dyDescent="0.25">
      <c r="B179" s="35">
        <v>2352.3000000000002</v>
      </c>
      <c r="C179" s="16">
        <v>235230</v>
      </c>
      <c r="D179" s="16">
        <v>2352</v>
      </c>
      <c r="E179" s="31"/>
      <c r="F179" s="16" t="s">
        <v>288</v>
      </c>
      <c r="G179" s="16"/>
      <c r="H179" s="16"/>
      <c r="I179" s="16"/>
    </row>
    <row r="180" spans="2:11" x14ac:dyDescent="0.25">
      <c r="B180" s="29">
        <v>2353</v>
      </c>
      <c r="C180" s="36">
        <v>235300</v>
      </c>
      <c r="D180" s="36">
        <v>2353</v>
      </c>
      <c r="E180" s="14">
        <v>100</v>
      </c>
      <c r="F180" s="36" t="s">
        <v>289</v>
      </c>
      <c r="K180" s="36" t="s">
        <v>207</v>
      </c>
    </row>
    <row r="181" spans="2:11" x14ac:dyDescent="0.25">
      <c r="B181" s="29">
        <v>2354</v>
      </c>
      <c r="C181" s="36">
        <v>235400</v>
      </c>
      <c r="D181" s="36">
        <v>2354</v>
      </c>
      <c r="E181" s="14">
        <v>300</v>
      </c>
      <c r="F181" s="36" t="s">
        <v>290</v>
      </c>
      <c r="K181" s="36" t="s">
        <v>233</v>
      </c>
    </row>
    <row r="182" spans="2:11" x14ac:dyDescent="0.25">
      <c r="B182" s="29">
        <v>2355</v>
      </c>
      <c r="C182" s="36">
        <v>235500</v>
      </c>
      <c r="D182" s="36">
        <v>2355</v>
      </c>
      <c r="E182" s="14">
        <v>300</v>
      </c>
      <c r="F182" s="36" t="s">
        <v>291</v>
      </c>
      <c r="K182" s="36" t="s">
        <v>233</v>
      </c>
    </row>
    <row r="183" spans="2:11" x14ac:dyDescent="0.25">
      <c r="B183" s="29">
        <v>2356</v>
      </c>
      <c r="C183" s="36">
        <v>235600</v>
      </c>
      <c r="D183" s="36">
        <v>2356</v>
      </c>
      <c r="E183" s="14">
        <v>300</v>
      </c>
      <c r="F183" s="36" t="s">
        <v>292</v>
      </c>
      <c r="K183" s="36" t="s">
        <v>233</v>
      </c>
    </row>
    <row r="184" spans="2:11" x14ac:dyDescent="0.25">
      <c r="B184" s="29">
        <v>2357</v>
      </c>
      <c r="C184" s="36">
        <v>235700</v>
      </c>
      <c r="D184" s="36">
        <v>2357</v>
      </c>
      <c r="E184" s="14">
        <v>300</v>
      </c>
      <c r="F184" s="36" t="s">
        <v>293</v>
      </c>
      <c r="K184" s="36" t="s">
        <v>233</v>
      </c>
    </row>
    <row r="187" spans="2:11" x14ac:dyDescent="0.25">
      <c r="B187" s="13" t="s">
        <v>294</v>
      </c>
    </row>
    <row r="189" spans="2:11" x14ac:dyDescent="0.25">
      <c r="B189" s="13" t="s">
        <v>198</v>
      </c>
      <c r="C189" s="13" t="s">
        <v>199</v>
      </c>
      <c r="D189" s="13" t="s">
        <v>341</v>
      </c>
      <c r="E189" s="32"/>
    </row>
    <row r="191" spans="2:11" x14ac:dyDescent="0.25">
      <c r="B191" s="29">
        <v>2350.1</v>
      </c>
      <c r="C191" s="36">
        <v>235010</v>
      </c>
      <c r="D191" s="36">
        <v>2350</v>
      </c>
      <c r="E191" s="14">
        <v>100</v>
      </c>
      <c r="F191" s="36" t="s">
        <v>206</v>
      </c>
      <c r="K191" s="36" t="s">
        <v>207</v>
      </c>
    </row>
    <row r="192" spans="2:11" x14ac:dyDescent="0.25">
      <c r="B192" s="29">
        <v>2350.1999999999998</v>
      </c>
      <c r="C192" s="36">
        <v>235020</v>
      </c>
      <c r="D192" s="36">
        <v>2350</v>
      </c>
      <c r="E192" s="14">
        <v>100</v>
      </c>
      <c r="F192" s="36" t="s">
        <v>208</v>
      </c>
      <c r="K192" s="36" t="s">
        <v>207</v>
      </c>
    </row>
    <row r="193" spans="2:11" x14ac:dyDescent="0.25">
      <c r="B193" s="29">
        <v>2361</v>
      </c>
      <c r="C193" s="36">
        <v>235100</v>
      </c>
      <c r="D193" s="36">
        <v>2351</v>
      </c>
      <c r="E193" s="14">
        <v>100</v>
      </c>
      <c r="F193" s="36" t="s">
        <v>295</v>
      </c>
      <c r="K193" s="36" t="s">
        <v>207</v>
      </c>
    </row>
    <row r="194" spans="2:11" x14ac:dyDescent="0.25">
      <c r="B194" s="29">
        <v>2362</v>
      </c>
      <c r="C194" s="36">
        <v>235200</v>
      </c>
      <c r="D194" s="36">
        <v>2352</v>
      </c>
      <c r="F194" s="36" t="s">
        <v>296</v>
      </c>
    </row>
    <row r="197" spans="2:11" x14ac:dyDescent="0.25">
      <c r="B197" s="13" t="s">
        <v>297</v>
      </c>
    </row>
    <row r="199" spans="2:11" x14ac:dyDescent="0.25">
      <c r="B199" s="13" t="s">
        <v>198</v>
      </c>
      <c r="C199" s="13" t="s">
        <v>199</v>
      </c>
      <c r="D199" s="13" t="s">
        <v>341</v>
      </c>
      <c r="E199" s="32"/>
    </row>
    <row r="201" spans="2:11" x14ac:dyDescent="0.25">
      <c r="B201" s="29">
        <v>2365.11</v>
      </c>
      <c r="C201" s="36">
        <v>236010</v>
      </c>
      <c r="D201" s="36">
        <v>2360</v>
      </c>
      <c r="E201" s="14">
        <v>100</v>
      </c>
      <c r="F201" s="36" t="s">
        <v>243</v>
      </c>
      <c r="K201" s="36" t="s">
        <v>207</v>
      </c>
    </row>
    <row r="202" spans="2:11" x14ac:dyDescent="0.25">
      <c r="B202" s="29">
        <v>2365.12</v>
      </c>
      <c r="C202" s="36">
        <v>236020</v>
      </c>
      <c r="D202" s="36">
        <v>2360</v>
      </c>
      <c r="E202" s="14">
        <v>100</v>
      </c>
      <c r="F202" s="36" t="s">
        <v>208</v>
      </c>
      <c r="K202" s="36" t="s">
        <v>207</v>
      </c>
    </row>
    <row r="203" spans="2:11" x14ac:dyDescent="0.25">
      <c r="B203" s="29">
        <v>2365.1999999999998</v>
      </c>
      <c r="C203" s="36">
        <v>236520</v>
      </c>
      <c r="D203" s="36">
        <v>2365</v>
      </c>
      <c r="E203" s="14">
        <v>100</v>
      </c>
      <c r="F203" s="36" t="s">
        <v>280</v>
      </c>
      <c r="K203" s="36" t="s">
        <v>207</v>
      </c>
    </row>
    <row r="204" spans="2:11" x14ac:dyDescent="0.25">
      <c r="B204" s="29">
        <v>2366.1</v>
      </c>
      <c r="C204" s="36">
        <v>236610</v>
      </c>
      <c r="D204" s="36">
        <v>2366</v>
      </c>
      <c r="E204" s="14">
        <v>100</v>
      </c>
      <c r="F204" s="36" t="s">
        <v>281</v>
      </c>
      <c r="K204" s="36" t="s">
        <v>207</v>
      </c>
    </row>
    <row r="205" spans="2:11" x14ac:dyDescent="0.25">
      <c r="B205" s="29">
        <v>2366.1999999999998</v>
      </c>
      <c r="C205" s="36">
        <v>236620</v>
      </c>
      <c r="D205" s="36">
        <v>2366</v>
      </c>
      <c r="E205" s="14">
        <v>100</v>
      </c>
      <c r="F205" s="36" t="s">
        <v>282</v>
      </c>
      <c r="K205" s="36" t="s">
        <v>207</v>
      </c>
    </row>
    <row r="206" spans="2:11" x14ac:dyDescent="0.25">
      <c r="B206" s="29">
        <v>2366.3000000000002</v>
      </c>
      <c r="C206" s="36">
        <v>236630</v>
      </c>
      <c r="D206" s="36">
        <v>2366</v>
      </c>
      <c r="E206" s="14">
        <v>100</v>
      </c>
      <c r="F206" s="36" t="s">
        <v>283</v>
      </c>
      <c r="K206" s="36" t="s">
        <v>207</v>
      </c>
    </row>
    <row r="207" spans="2:11" x14ac:dyDescent="0.25">
      <c r="B207" s="29">
        <v>2367</v>
      </c>
      <c r="C207" s="36">
        <v>236700</v>
      </c>
      <c r="D207" s="36">
        <v>2367</v>
      </c>
      <c r="E207" s="14">
        <v>100</v>
      </c>
      <c r="F207" s="36" t="s">
        <v>298</v>
      </c>
      <c r="K207" s="36" t="s">
        <v>207</v>
      </c>
    </row>
    <row r="208" spans="2:11" x14ac:dyDescent="0.25">
      <c r="B208" s="29">
        <v>2368</v>
      </c>
      <c r="C208" s="36">
        <v>236800</v>
      </c>
      <c r="D208" s="36">
        <v>2368</v>
      </c>
      <c r="E208" s="14">
        <v>300</v>
      </c>
      <c r="F208" s="36" t="s">
        <v>290</v>
      </c>
      <c r="K208" s="36" t="s">
        <v>233</v>
      </c>
    </row>
    <row r="209" spans="2:11" x14ac:dyDescent="0.25">
      <c r="B209" s="29">
        <v>2369</v>
      </c>
      <c r="C209" s="36">
        <v>236900</v>
      </c>
      <c r="D209" s="36">
        <v>2369</v>
      </c>
      <c r="E209" s="14">
        <v>300</v>
      </c>
      <c r="F209" s="36" t="s">
        <v>299</v>
      </c>
      <c r="K209" s="36" t="s">
        <v>233</v>
      </c>
    </row>
    <row r="210" spans="2:11" x14ac:dyDescent="0.25">
      <c r="B210" s="29">
        <v>2370</v>
      </c>
      <c r="C210" s="36">
        <v>237000</v>
      </c>
      <c r="D210" s="36">
        <v>2370</v>
      </c>
      <c r="E210" s="14">
        <v>300</v>
      </c>
      <c r="F210" s="36" t="s">
        <v>300</v>
      </c>
      <c r="K210" s="36" t="s">
        <v>233</v>
      </c>
    </row>
    <row r="211" spans="2:11" x14ac:dyDescent="0.25">
      <c r="B211" s="29">
        <v>2371</v>
      </c>
      <c r="C211" s="36">
        <v>237100</v>
      </c>
      <c r="D211" s="36">
        <v>2371</v>
      </c>
      <c r="E211" s="14">
        <v>300</v>
      </c>
      <c r="F211" s="36" t="s">
        <v>293</v>
      </c>
      <c r="K211" s="36" t="s">
        <v>233</v>
      </c>
    </row>
    <row r="214" spans="2:11" x14ac:dyDescent="0.25">
      <c r="B214" s="13" t="s">
        <v>301</v>
      </c>
    </row>
    <row r="217" spans="2:11" x14ac:dyDescent="0.25">
      <c r="B217" s="13" t="s">
        <v>198</v>
      </c>
      <c r="C217" s="13" t="s">
        <v>199</v>
      </c>
      <c r="D217" s="13" t="s">
        <v>341</v>
      </c>
      <c r="E217" s="32"/>
    </row>
    <row r="219" spans="2:11" x14ac:dyDescent="0.25">
      <c r="B219" s="29">
        <v>2374.11</v>
      </c>
      <c r="C219" s="36">
        <v>237411</v>
      </c>
      <c r="D219" s="36">
        <v>2374</v>
      </c>
      <c r="E219" s="14">
        <v>100</v>
      </c>
      <c r="F219" s="36" t="s">
        <v>302</v>
      </c>
      <c r="K219" s="36" t="s">
        <v>207</v>
      </c>
    </row>
    <row r="220" spans="2:11" x14ac:dyDescent="0.25">
      <c r="B220" s="29">
        <v>2374.12</v>
      </c>
      <c r="C220" s="36">
        <v>237412</v>
      </c>
      <c r="D220" s="36">
        <v>2374</v>
      </c>
      <c r="E220" s="14">
        <v>100</v>
      </c>
      <c r="F220" s="36" t="s">
        <v>303</v>
      </c>
      <c r="K220" s="36" t="s">
        <v>207</v>
      </c>
    </row>
    <row r="221" spans="2:11" x14ac:dyDescent="0.25">
      <c r="B221" s="29">
        <v>2374.21</v>
      </c>
      <c r="C221" s="36">
        <v>237421</v>
      </c>
      <c r="D221" s="36">
        <v>2374</v>
      </c>
      <c r="E221" s="14">
        <v>100</v>
      </c>
      <c r="F221" s="36" t="s">
        <v>304</v>
      </c>
      <c r="K221" s="36" t="s">
        <v>207</v>
      </c>
    </row>
    <row r="222" spans="2:11" x14ac:dyDescent="0.25">
      <c r="B222" s="29">
        <v>2374.2199999999998</v>
      </c>
      <c r="C222" s="36">
        <v>237422</v>
      </c>
      <c r="D222" s="36">
        <v>2374</v>
      </c>
      <c r="E222" s="14">
        <v>100</v>
      </c>
      <c r="F222" s="36" t="s">
        <v>305</v>
      </c>
      <c r="K222" s="36" t="s">
        <v>207</v>
      </c>
    </row>
    <row r="223" spans="2:11" x14ac:dyDescent="0.25">
      <c r="B223" s="29">
        <v>2375.1</v>
      </c>
      <c r="C223" s="36">
        <v>237510</v>
      </c>
      <c r="D223" s="36">
        <v>2375</v>
      </c>
      <c r="E223" s="14">
        <v>100</v>
      </c>
      <c r="F223" s="36" t="s">
        <v>306</v>
      </c>
      <c r="K223" s="36" t="s">
        <v>207</v>
      </c>
    </row>
    <row r="224" spans="2:11" x14ac:dyDescent="0.25">
      <c r="B224" s="29">
        <v>2375.1999999999998</v>
      </c>
      <c r="C224" s="36">
        <v>237520</v>
      </c>
      <c r="D224" s="36">
        <v>2375</v>
      </c>
      <c r="E224" s="14">
        <v>100</v>
      </c>
      <c r="F224" s="36" t="s">
        <v>307</v>
      </c>
      <c r="K224" s="36" t="s">
        <v>207</v>
      </c>
    </row>
    <row r="225" spans="2:11" x14ac:dyDescent="0.25">
      <c r="B225" s="29">
        <v>2376</v>
      </c>
      <c r="C225" s="36">
        <v>237600</v>
      </c>
      <c r="D225" s="36">
        <v>2376</v>
      </c>
      <c r="E225" s="14">
        <v>100</v>
      </c>
      <c r="F225" s="36" t="s">
        <v>298</v>
      </c>
      <c r="K225" s="36" t="s">
        <v>207</v>
      </c>
    </row>
    <row r="226" spans="2:11" x14ac:dyDescent="0.25">
      <c r="B226" s="29">
        <v>2377</v>
      </c>
      <c r="C226" s="36">
        <v>237700</v>
      </c>
      <c r="D226" s="36">
        <v>2377</v>
      </c>
      <c r="E226" s="14">
        <v>300</v>
      </c>
      <c r="F226" s="36" t="s">
        <v>290</v>
      </c>
      <c r="K226" s="36" t="s">
        <v>233</v>
      </c>
    </row>
    <row r="227" spans="2:11" x14ac:dyDescent="0.25">
      <c r="B227" s="29">
        <v>2378</v>
      </c>
      <c r="C227" s="36">
        <v>237800</v>
      </c>
      <c r="D227" s="36">
        <v>2378</v>
      </c>
      <c r="E227" s="14">
        <v>300</v>
      </c>
      <c r="F227" s="36" t="s">
        <v>308</v>
      </c>
      <c r="K227" s="36" t="s">
        <v>233</v>
      </c>
    </row>
    <row r="228" spans="2:11" x14ac:dyDescent="0.25">
      <c r="B228" s="29">
        <v>2379</v>
      </c>
      <c r="C228" s="36">
        <v>237900</v>
      </c>
      <c r="D228" s="36">
        <v>2379</v>
      </c>
      <c r="E228" s="14">
        <v>300</v>
      </c>
      <c r="F228" s="36" t="s">
        <v>309</v>
      </c>
      <c r="K228" s="36" t="s">
        <v>233</v>
      </c>
    </row>
    <row r="229" spans="2:11" x14ac:dyDescent="0.25">
      <c r="B229" s="29">
        <v>2380</v>
      </c>
      <c r="C229" s="36">
        <v>238000</v>
      </c>
      <c r="D229" s="36">
        <v>2380</v>
      </c>
      <c r="E229" s="14">
        <v>100</v>
      </c>
      <c r="F229" s="36" t="s">
        <v>310</v>
      </c>
      <c r="K229" s="36" t="s">
        <v>207</v>
      </c>
    </row>
    <row r="230" spans="2:11" x14ac:dyDescent="0.25">
      <c r="B230" s="29">
        <v>2381</v>
      </c>
      <c r="C230" s="36">
        <v>238100</v>
      </c>
      <c r="D230" s="36">
        <v>2381</v>
      </c>
      <c r="E230" s="14">
        <v>300</v>
      </c>
      <c r="F230" s="36" t="s">
        <v>253</v>
      </c>
      <c r="K230" s="36" t="s">
        <v>233</v>
      </c>
    </row>
    <row r="231" spans="2:11" x14ac:dyDescent="0.25">
      <c r="B231" s="29">
        <v>2382</v>
      </c>
      <c r="C231" s="36">
        <v>238200</v>
      </c>
      <c r="D231" s="36">
        <v>2382</v>
      </c>
      <c r="E231" s="14">
        <v>300</v>
      </c>
      <c r="F231" s="36" t="s">
        <v>311</v>
      </c>
      <c r="K231" s="36" t="s">
        <v>233</v>
      </c>
    </row>
    <row r="232" spans="2:11" x14ac:dyDescent="0.25">
      <c r="B232" s="29">
        <v>2383</v>
      </c>
      <c r="C232" s="36">
        <v>238300</v>
      </c>
      <c r="D232" s="36">
        <v>2383</v>
      </c>
      <c r="E232" s="14">
        <v>300</v>
      </c>
      <c r="F232" s="36" t="s">
        <v>312</v>
      </c>
      <c r="K232" s="36" t="s">
        <v>233</v>
      </c>
    </row>
    <row r="233" spans="2:11" x14ac:dyDescent="0.25">
      <c r="B233" s="29">
        <v>2384</v>
      </c>
      <c r="C233" s="36">
        <v>238400</v>
      </c>
      <c r="D233" s="36">
        <v>2384</v>
      </c>
      <c r="E233" s="14">
        <v>300</v>
      </c>
      <c r="F233" s="36" t="s">
        <v>313</v>
      </c>
      <c r="K233" s="36" t="s">
        <v>233</v>
      </c>
    </row>
    <row r="234" spans="2:11" x14ac:dyDescent="0.25">
      <c r="B234" s="29">
        <v>2385</v>
      </c>
      <c r="C234" s="36">
        <v>238500</v>
      </c>
      <c r="D234" s="36">
        <v>2385</v>
      </c>
      <c r="E234" s="14">
        <v>300</v>
      </c>
      <c r="F234" s="36" t="s">
        <v>314</v>
      </c>
      <c r="K234" s="36" t="s">
        <v>233</v>
      </c>
    </row>
    <row r="235" spans="2:11" x14ac:dyDescent="0.25">
      <c r="B235" s="35">
        <v>2386</v>
      </c>
      <c r="C235" s="16">
        <v>238600</v>
      </c>
      <c r="D235" s="16">
        <v>2386</v>
      </c>
      <c r="E235" s="31"/>
      <c r="F235" s="16" t="s">
        <v>315</v>
      </c>
      <c r="G235" s="16"/>
      <c r="H235" s="16"/>
      <c r="I235" s="16"/>
      <c r="J235" s="16"/>
    </row>
    <row r="236" spans="2:11" x14ac:dyDescent="0.25">
      <c r="B236" s="29">
        <v>2387</v>
      </c>
      <c r="C236" s="36">
        <v>238700</v>
      </c>
      <c r="D236" s="36">
        <v>2387</v>
      </c>
      <c r="E236" s="14">
        <v>300</v>
      </c>
      <c r="F236" s="36" t="s">
        <v>293</v>
      </c>
      <c r="K236" s="36" t="s">
        <v>233</v>
      </c>
    </row>
    <row r="239" spans="2:11" x14ac:dyDescent="0.25">
      <c r="B239" s="13" t="s">
        <v>316</v>
      </c>
    </row>
    <row r="242" spans="2:11" x14ac:dyDescent="0.25">
      <c r="B242" s="13" t="s">
        <v>198</v>
      </c>
      <c r="C242" s="13" t="s">
        <v>199</v>
      </c>
      <c r="D242" s="13" t="s">
        <v>341</v>
      </c>
      <c r="E242" s="32"/>
    </row>
    <row r="244" spans="2:11" x14ac:dyDescent="0.25">
      <c r="B244" s="29">
        <v>2389.1</v>
      </c>
      <c r="C244" s="36">
        <v>238910</v>
      </c>
      <c r="D244" s="36">
        <v>2389</v>
      </c>
      <c r="E244" s="14">
        <v>100</v>
      </c>
      <c r="F244" s="36" t="s">
        <v>206</v>
      </c>
      <c r="K244" s="36" t="s">
        <v>207</v>
      </c>
    </row>
    <row r="245" spans="2:11" x14ac:dyDescent="0.25">
      <c r="B245" s="29">
        <v>2389.1999999999998</v>
      </c>
      <c r="C245" s="36">
        <v>238920</v>
      </c>
      <c r="D245" s="36">
        <v>2389</v>
      </c>
      <c r="E245" s="14">
        <v>100</v>
      </c>
      <c r="F245" s="36" t="s">
        <v>208</v>
      </c>
      <c r="K245" s="36" t="s">
        <v>207</v>
      </c>
    </row>
    <row r="246" spans="2:11" x14ac:dyDescent="0.25">
      <c r="B246" s="29">
        <v>2390</v>
      </c>
      <c r="C246" s="36">
        <v>239000</v>
      </c>
      <c r="D246" s="36">
        <v>2390</v>
      </c>
      <c r="E246" s="14">
        <v>100</v>
      </c>
      <c r="F246" s="36" t="s">
        <v>220</v>
      </c>
      <c r="K246" s="36" t="s">
        <v>207</v>
      </c>
    </row>
    <row r="247" spans="2:11" x14ac:dyDescent="0.25">
      <c r="B247" s="29">
        <v>2391</v>
      </c>
      <c r="C247" s="36">
        <v>239100</v>
      </c>
      <c r="D247" s="36">
        <v>2391</v>
      </c>
      <c r="E247" s="14">
        <v>300</v>
      </c>
      <c r="F247" s="36" t="s">
        <v>261</v>
      </c>
      <c r="K247" s="36" t="s">
        <v>233</v>
      </c>
    </row>
    <row r="248" spans="2:11" x14ac:dyDescent="0.25">
      <c r="B248" s="29">
        <v>2392.1</v>
      </c>
      <c r="C248" s="36">
        <v>239210</v>
      </c>
      <c r="D248" s="36">
        <v>2392</v>
      </c>
      <c r="E248" s="14">
        <v>300</v>
      </c>
      <c r="F248" s="36" t="s">
        <v>263</v>
      </c>
      <c r="K248" s="36" t="s">
        <v>233</v>
      </c>
    </row>
    <row r="249" spans="2:11" x14ac:dyDescent="0.25">
      <c r="B249" s="29">
        <v>2392.1999999999998</v>
      </c>
      <c r="C249" s="36">
        <v>239220</v>
      </c>
      <c r="D249" s="36">
        <v>2392</v>
      </c>
      <c r="E249" s="14">
        <v>300</v>
      </c>
      <c r="F249" s="36" t="s">
        <v>264</v>
      </c>
      <c r="K249" s="36" t="s">
        <v>233</v>
      </c>
    </row>
    <row r="250" spans="2:11" x14ac:dyDescent="0.25">
      <c r="B250" s="29">
        <v>2393</v>
      </c>
      <c r="C250" s="36">
        <v>239300</v>
      </c>
      <c r="D250" s="36">
        <v>2393</v>
      </c>
      <c r="E250" s="14">
        <v>300</v>
      </c>
      <c r="F250" s="36" t="s">
        <v>265</v>
      </c>
      <c r="K250" s="36" t="s">
        <v>233</v>
      </c>
    </row>
    <row r="251" spans="2:11" x14ac:dyDescent="0.25">
      <c r="B251" s="29">
        <v>2394.1</v>
      </c>
      <c r="C251" s="36">
        <v>239400</v>
      </c>
      <c r="D251" s="36">
        <v>2394</v>
      </c>
      <c r="E251" s="14">
        <v>300</v>
      </c>
      <c r="F251" s="36" t="s">
        <v>266</v>
      </c>
      <c r="K251" s="36" t="s">
        <v>233</v>
      </c>
    </row>
    <row r="252" spans="2:11" x14ac:dyDescent="0.25">
      <c r="B252" s="29">
        <v>2395</v>
      </c>
      <c r="C252" s="36">
        <v>239500</v>
      </c>
      <c r="D252" s="36">
        <v>2395</v>
      </c>
      <c r="E252" s="14">
        <v>300</v>
      </c>
      <c r="F252" s="36" t="s">
        <v>267</v>
      </c>
      <c r="K252" s="36" t="s">
        <v>233</v>
      </c>
    </row>
    <row r="253" spans="2:11" x14ac:dyDescent="0.25">
      <c r="B253" s="29">
        <v>2396.1</v>
      </c>
      <c r="C253" s="36">
        <v>239610</v>
      </c>
      <c r="D253" s="36">
        <v>2396</v>
      </c>
      <c r="E253" s="14">
        <v>300</v>
      </c>
      <c r="F253" s="36" t="s">
        <v>268</v>
      </c>
      <c r="K253" s="36" t="s">
        <v>233</v>
      </c>
    </row>
    <row r="254" spans="2:11" x14ac:dyDescent="0.25">
      <c r="B254" s="29">
        <v>2396.1999999999998</v>
      </c>
      <c r="C254" s="36">
        <v>239620</v>
      </c>
      <c r="D254" s="36">
        <v>2396</v>
      </c>
      <c r="E254" s="14">
        <v>300</v>
      </c>
      <c r="F254" s="36" t="s">
        <v>269</v>
      </c>
      <c r="K254" s="36" t="s">
        <v>233</v>
      </c>
    </row>
    <row r="255" spans="2:11" x14ac:dyDescent="0.25">
      <c r="B255" s="29">
        <v>2397</v>
      </c>
      <c r="C255" s="36">
        <v>239700</v>
      </c>
      <c r="D255" s="36">
        <v>2397</v>
      </c>
      <c r="E255" s="14">
        <v>300</v>
      </c>
      <c r="F255" s="36" t="s">
        <v>270</v>
      </c>
      <c r="K255" s="36" t="s">
        <v>233</v>
      </c>
    </row>
    <row r="256" spans="2:11" x14ac:dyDescent="0.25">
      <c r="B256" s="29">
        <v>2398</v>
      </c>
      <c r="C256" s="36">
        <v>239800</v>
      </c>
      <c r="D256" s="36">
        <v>2398</v>
      </c>
      <c r="E256" s="14">
        <v>300</v>
      </c>
      <c r="F256" s="36" t="s">
        <v>271</v>
      </c>
      <c r="K256" s="36" t="s">
        <v>233</v>
      </c>
    </row>
    <row r="257" spans="1:11" x14ac:dyDescent="0.25">
      <c r="B257" s="29">
        <v>2399</v>
      </c>
      <c r="C257" s="36">
        <v>239900</v>
      </c>
      <c r="D257" s="36">
        <v>2399</v>
      </c>
      <c r="E257" s="14">
        <v>300</v>
      </c>
      <c r="F257" s="36" t="s">
        <v>272</v>
      </c>
      <c r="K257" s="36" t="s">
        <v>233</v>
      </c>
    </row>
    <row r="260" spans="1:11" x14ac:dyDescent="0.25">
      <c r="A260" s="16" t="s">
        <v>317</v>
      </c>
    </row>
    <row r="262" spans="1:11" x14ac:dyDescent="0.25">
      <c r="B262" s="13" t="s">
        <v>318</v>
      </c>
    </row>
    <row r="264" spans="1:11" x14ac:dyDescent="0.25">
      <c r="B264" s="13" t="s">
        <v>198</v>
      </c>
      <c r="C264" s="13" t="s">
        <v>199</v>
      </c>
      <c r="D264" s="13" t="s">
        <v>341</v>
      </c>
      <c r="E264" s="32"/>
    </row>
    <row r="265" spans="1:11" x14ac:dyDescent="0.25">
      <c r="B265" s="29">
        <v>3301</v>
      </c>
      <c r="C265" s="27">
        <v>330100</v>
      </c>
      <c r="D265" s="27">
        <v>3301</v>
      </c>
      <c r="E265" s="24"/>
      <c r="F265" s="36" t="s">
        <v>278</v>
      </c>
      <c r="K265" s="29" t="s">
        <v>202</v>
      </c>
    </row>
    <row r="266" spans="1:11" x14ac:dyDescent="0.25">
      <c r="B266" s="29">
        <v>3302</v>
      </c>
      <c r="C266" s="36">
        <v>330200</v>
      </c>
      <c r="D266" s="36">
        <v>3302</v>
      </c>
      <c r="F266" s="36" t="s">
        <v>203</v>
      </c>
      <c r="K266" s="29" t="s">
        <v>202</v>
      </c>
    </row>
    <row r="267" spans="1:11" x14ac:dyDescent="0.25">
      <c r="B267" s="29">
        <v>3303</v>
      </c>
      <c r="C267" s="36">
        <v>330300</v>
      </c>
      <c r="D267" s="36">
        <v>3303</v>
      </c>
      <c r="E267" s="14">
        <v>300</v>
      </c>
      <c r="F267" s="36" t="s">
        <v>319</v>
      </c>
      <c r="K267" s="29" t="s">
        <v>202</v>
      </c>
    </row>
    <row r="268" spans="1:11" x14ac:dyDescent="0.25">
      <c r="B268" s="29">
        <v>3303.1</v>
      </c>
      <c r="C268" s="36">
        <v>330310</v>
      </c>
      <c r="D268" s="36">
        <v>3303</v>
      </c>
      <c r="E268" s="14">
        <v>300</v>
      </c>
      <c r="F268" s="36" t="s">
        <v>320</v>
      </c>
      <c r="K268" s="29" t="s">
        <v>202</v>
      </c>
    </row>
    <row r="269" spans="1:11" x14ac:dyDescent="0.25">
      <c r="B269" s="29">
        <v>3303.2</v>
      </c>
      <c r="C269" s="36">
        <v>330320</v>
      </c>
      <c r="D269" s="36">
        <v>3303</v>
      </c>
      <c r="E269" s="14">
        <v>300</v>
      </c>
      <c r="F269" s="36" t="s">
        <v>321</v>
      </c>
      <c r="K269" s="29" t="s">
        <v>202</v>
      </c>
    </row>
    <row r="272" spans="1:11" x14ac:dyDescent="0.25">
      <c r="B272" s="13" t="s">
        <v>260</v>
      </c>
    </row>
    <row r="274" spans="2:11" x14ac:dyDescent="0.25">
      <c r="B274" s="13" t="s">
        <v>198</v>
      </c>
      <c r="C274" s="13" t="s">
        <v>199</v>
      </c>
      <c r="D274" s="13" t="s">
        <v>341</v>
      </c>
      <c r="E274" s="32"/>
    </row>
    <row r="276" spans="2:11" x14ac:dyDescent="0.25">
      <c r="B276" s="29">
        <v>3389.1</v>
      </c>
      <c r="C276" s="36">
        <v>338910</v>
      </c>
      <c r="D276" s="36">
        <v>3389</v>
      </c>
      <c r="E276" s="14">
        <v>100</v>
      </c>
      <c r="F276" s="36" t="s">
        <v>206</v>
      </c>
      <c r="K276" s="36" t="s">
        <v>207</v>
      </c>
    </row>
    <row r="277" spans="2:11" x14ac:dyDescent="0.25">
      <c r="B277" s="29">
        <v>3389.2</v>
      </c>
      <c r="C277" s="36">
        <v>338920</v>
      </c>
      <c r="D277" s="36">
        <v>3389</v>
      </c>
      <c r="E277" s="14">
        <v>100</v>
      </c>
      <c r="F277" s="36" t="s">
        <v>208</v>
      </c>
      <c r="K277" s="36" t="s">
        <v>207</v>
      </c>
    </row>
    <row r="278" spans="2:11" x14ac:dyDescent="0.25">
      <c r="B278" s="29">
        <v>3390.1</v>
      </c>
      <c r="C278" s="36">
        <v>339010</v>
      </c>
      <c r="D278" s="36">
        <v>3390</v>
      </c>
      <c r="E278" s="14">
        <v>100</v>
      </c>
      <c r="F278" s="36" t="s">
        <v>322</v>
      </c>
      <c r="K278" s="36" t="s">
        <v>207</v>
      </c>
    </row>
    <row r="279" spans="2:11" x14ac:dyDescent="0.25">
      <c r="B279" s="29">
        <v>3390.2</v>
      </c>
      <c r="C279" s="36">
        <v>339020</v>
      </c>
      <c r="D279" s="36">
        <v>3390</v>
      </c>
      <c r="E279" s="14">
        <v>100</v>
      </c>
      <c r="F279" s="36" t="s">
        <v>323</v>
      </c>
      <c r="K279" s="36" t="s">
        <v>207</v>
      </c>
    </row>
    <row r="280" spans="2:11" x14ac:dyDescent="0.25">
      <c r="B280" s="29">
        <v>3390.3</v>
      </c>
      <c r="C280" s="36">
        <v>339030</v>
      </c>
      <c r="D280" s="36">
        <v>3390</v>
      </c>
      <c r="E280" s="14">
        <v>100</v>
      </c>
      <c r="F280" s="36" t="s">
        <v>324</v>
      </c>
      <c r="K280" s="36" t="s">
        <v>207</v>
      </c>
    </row>
    <row r="281" spans="2:11" x14ac:dyDescent="0.25">
      <c r="B281" s="29">
        <v>3390.4</v>
      </c>
      <c r="C281" s="36">
        <v>339040</v>
      </c>
      <c r="D281" s="36">
        <v>3390</v>
      </c>
      <c r="E281" s="14">
        <v>100</v>
      </c>
      <c r="F281" s="36" t="s">
        <v>325</v>
      </c>
      <c r="K281" s="36" t="s">
        <v>207</v>
      </c>
    </row>
    <row r="282" spans="2:11" x14ac:dyDescent="0.25">
      <c r="B282" s="29">
        <v>3390.6</v>
      </c>
      <c r="C282" s="36">
        <v>339060</v>
      </c>
      <c r="D282" s="36">
        <v>3390</v>
      </c>
      <c r="E282" s="14">
        <v>100</v>
      </c>
      <c r="F282" s="36" t="s">
        <v>326</v>
      </c>
      <c r="K282" s="36" t="s">
        <v>207</v>
      </c>
    </row>
    <row r="283" spans="2:11" x14ac:dyDescent="0.25">
      <c r="B283" s="29">
        <v>3391.1</v>
      </c>
      <c r="C283" s="36">
        <v>339110</v>
      </c>
      <c r="D283" s="36">
        <v>3391</v>
      </c>
      <c r="E283" s="14">
        <v>300</v>
      </c>
      <c r="F283" s="36" t="s">
        <v>327</v>
      </c>
      <c r="K283" s="36" t="s">
        <v>233</v>
      </c>
    </row>
    <row r="284" spans="2:11" x14ac:dyDescent="0.25">
      <c r="B284" s="29">
        <v>3391.2</v>
      </c>
      <c r="C284" s="36">
        <v>339120</v>
      </c>
      <c r="D284" s="36">
        <v>3391</v>
      </c>
      <c r="E284" s="14">
        <v>300</v>
      </c>
      <c r="F284" s="36" t="s">
        <v>328</v>
      </c>
      <c r="K284" s="36" t="s">
        <v>233</v>
      </c>
    </row>
    <row r="285" spans="2:11" x14ac:dyDescent="0.25">
      <c r="B285" s="29">
        <v>3391.3</v>
      </c>
      <c r="C285" s="36">
        <v>339130</v>
      </c>
      <c r="D285" s="36">
        <v>3391</v>
      </c>
      <c r="E285" s="14">
        <v>300</v>
      </c>
      <c r="F285" s="36" t="s">
        <v>329</v>
      </c>
      <c r="K285" s="36" t="s">
        <v>233</v>
      </c>
    </row>
    <row r="286" spans="2:11" x14ac:dyDescent="0.25">
      <c r="B286" s="29">
        <v>3391.31</v>
      </c>
      <c r="C286" s="36">
        <v>339131</v>
      </c>
      <c r="D286" s="36">
        <v>3391</v>
      </c>
      <c r="E286" s="14">
        <v>300</v>
      </c>
      <c r="F286" s="36" t="s">
        <v>330</v>
      </c>
      <c r="K286" s="36" t="s">
        <v>233</v>
      </c>
    </row>
    <row r="287" spans="2:11" x14ac:dyDescent="0.25">
      <c r="B287" s="29">
        <v>3391.4</v>
      </c>
      <c r="C287" s="36">
        <v>339140</v>
      </c>
      <c r="D287" s="36">
        <v>3391</v>
      </c>
      <c r="E287" s="14">
        <v>300</v>
      </c>
      <c r="F287" s="36" t="s">
        <v>331</v>
      </c>
      <c r="K287" s="36" t="s">
        <v>233</v>
      </c>
    </row>
    <row r="288" spans="2:11" x14ac:dyDescent="0.25">
      <c r="B288" s="29">
        <v>3392.1</v>
      </c>
      <c r="C288" s="36">
        <v>339210</v>
      </c>
      <c r="D288" s="36">
        <v>3392</v>
      </c>
      <c r="E288" s="14">
        <v>300</v>
      </c>
      <c r="F288" s="36" t="s">
        <v>263</v>
      </c>
      <c r="K288" s="36" t="s">
        <v>233</v>
      </c>
    </row>
    <row r="289" spans="1:11" x14ac:dyDescent="0.25">
      <c r="B289" s="29">
        <v>3392.2</v>
      </c>
      <c r="C289" s="36">
        <v>339220</v>
      </c>
      <c r="D289" s="36">
        <v>3392</v>
      </c>
      <c r="E289" s="14">
        <v>300</v>
      </c>
      <c r="F289" s="36" t="s">
        <v>264</v>
      </c>
      <c r="K289" s="36" t="s">
        <v>233</v>
      </c>
    </row>
    <row r="290" spans="1:11" x14ac:dyDescent="0.25">
      <c r="B290" s="29">
        <v>3393</v>
      </c>
      <c r="C290" s="36">
        <v>339300</v>
      </c>
      <c r="D290" s="36">
        <v>3393</v>
      </c>
      <c r="E290" s="14">
        <v>300</v>
      </c>
      <c r="F290" s="36" t="s">
        <v>265</v>
      </c>
      <c r="K290" s="36" t="s">
        <v>233</v>
      </c>
    </row>
    <row r="291" spans="1:11" x14ac:dyDescent="0.25">
      <c r="B291" s="29">
        <v>3394.2</v>
      </c>
      <c r="C291" s="36">
        <v>339400</v>
      </c>
      <c r="D291" s="36">
        <v>3394</v>
      </c>
      <c r="E291" s="14">
        <v>300</v>
      </c>
      <c r="F291" s="36" t="s">
        <v>266</v>
      </c>
      <c r="K291" s="36" t="s">
        <v>233</v>
      </c>
    </row>
    <row r="292" spans="1:11" x14ac:dyDescent="0.25">
      <c r="B292" s="29">
        <v>3395</v>
      </c>
      <c r="C292" s="36">
        <v>339500</v>
      </c>
      <c r="D292" s="36">
        <v>3395</v>
      </c>
      <c r="E292" s="14">
        <v>300</v>
      </c>
      <c r="F292" s="36" t="s">
        <v>267</v>
      </c>
      <c r="K292" s="36" t="s">
        <v>233</v>
      </c>
    </row>
    <row r="293" spans="1:11" x14ac:dyDescent="0.25">
      <c r="B293" s="29">
        <v>3396.1</v>
      </c>
      <c r="C293" s="36">
        <v>339610</v>
      </c>
      <c r="D293" s="36">
        <v>3396</v>
      </c>
      <c r="E293" s="14">
        <v>300</v>
      </c>
      <c r="F293" s="36" t="s">
        <v>268</v>
      </c>
      <c r="K293" s="36" t="s">
        <v>233</v>
      </c>
    </row>
    <row r="294" spans="1:11" x14ac:dyDescent="0.25">
      <c r="B294" s="29">
        <v>3396.2</v>
      </c>
      <c r="C294" s="36">
        <v>339620</v>
      </c>
      <c r="D294" s="36">
        <v>3396</v>
      </c>
      <c r="E294" s="14">
        <v>300</v>
      </c>
      <c r="F294" s="36" t="s">
        <v>269</v>
      </c>
      <c r="K294" s="36" t="s">
        <v>233</v>
      </c>
    </row>
    <row r="295" spans="1:11" x14ac:dyDescent="0.25">
      <c r="B295" s="29">
        <v>3397</v>
      </c>
      <c r="C295" s="36">
        <v>339700</v>
      </c>
      <c r="D295" s="36">
        <v>3397</v>
      </c>
      <c r="E295" s="14">
        <v>300</v>
      </c>
      <c r="F295" s="36" t="s">
        <v>332</v>
      </c>
      <c r="K295" s="36" t="s">
        <v>233</v>
      </c>
    </row>
    <row r="296" spans="1:11" x14ac:dyDescent="0.25">
      <c r="B296" s="29">
        <v>3397.1</v>
      </c>
      <c r="C296" s="36">
        <v>339710</v>
      </c>
      <c r="D296" s="36">
        <v>3397</v>
      </c>
      <c r="E296" s="14">
        <v>300</v>
      </c>
      <c r="F296" s="36" t="s">
        <v>333</v>
      </c>
      <c r="K296" s="36" t="s">
        <v>233</v>
      </c>
    </row>
    <row r="297" spans="1:11" x14ac:dyDescent="0.25">
      <c r="B297" s="29">
        <v>3398</v>
      </c>
      <c r="C297" s="36">
        <v>339800</v>
      </c>
      <c r="D297" s="36">
        <v>3398</v>
      </c>
      <c r="E297" s="14">
        <v>300</v>
      </c>
      <c r="F297" s="36" t="s">
        <v>334</v>
      </c>
      <c r="K297" s="36" t="s">
        <v>233</v>
      </c>
    </row>
    <row r="298" spans="1:11" x14ac:dyDescent="0.25">
      <c r="B298" s="29">
        <v>3399</v>
      </c>
      <c r="C298" s="36">
        <v>339900</v>
      </c>
      <c r="D298" s="36">
        <v>3399</v>
      </c>
      <c r="E298" s="14">
        <v>300</v>
      </c>
      <c r="F298" s="36" t="s">
        <v>272</v>
      </c>
      <c r="K298" s="36" t="s">
        <v>233</v>
      </c>
    </row>
    <row r="301" spans="1:11" x14ac:dyDescent="0.25">
      <c r="A301" s="16" t="s">
        <v>335</v>
      </c>
    </row>
    <row r="303" spans="1:11" x14ac:dyDescent="0.25">
      <c r="A303" s="16" t="s">
        <v>336</v>
      </c>
    </row>
    <row r="305" spans="2:11" x14ac:dyDescent="0.25">
      <c r="B305" s="13" t="s">
        <v>196</v>
      </c>
    </row>
    <row r="307" spans="2:11" x14ac:dyDescent="0.25">
      <c r="B307" s="13" t="s">
        <v>198</v>
      </c>
      <c r="C307" s="13" t="s">
        <v>199</v>
      </c>
      <c r="D307" s="13" t="s">
        <v>341</v>
      </c>
      <c r="E307" s="32"/>
    </row>
    <row r="308" spans="2:11" x14ac:dyDescent="0.25">
      <c r="B308" s="13"/>
      <c r="C308" s="13"/>
      <c r="D308" s="13"/>
      <c r="E308" s="32"/>
    </row>
    <row r="309" spans="2:11" x14ac:dyDescent="0.25">
      <c r="B309" s="29">
        <v>7301</v>
      </c>
      <c r="C309" s="27">
        <v>130100</v>
      </c>
      <c r="D309" s="27">
        <v>1301</v>
      </c>
      <c r="E309" s="24"/>
      <c r="F309" s="36" t="s">
        <v>201</v>
      </c>
      <c r="K309" s="29" t="s">
        <v>202</v>
      </c>
    </row>
    <row r="310" spans="2:11" x14ac:dyDescent="0.25">
      <c r="B310" s="29">
        <v>7302</v>
      </c>
      <c r="C310" s="36">
        <v>130200</v>
      </c>
      <c r="D310" s="36">
        <v>1302</v>
      </c>
      <c r="F310" s="36" t="s">
        <v>203</v>
      </c>
      <c r="K310" s="29" t="s">
        <v>202</v>
      </c>
    </row>
    <row r="311" spans="2:11" x14ac:dyDescent="0.25">
      <c r="B311" s="29">
        <v>7303</v>
      </c>
      <c r="C311" s="36">
        <v>130300</v>
      </c>
      <c r="D311" s="36">
        <v>1303</v>
      </c>
      <c r="F311" s="36" t="s">
        <v>204</v>
      </c>
      <c r="K311" s="29" t="s">
        <v>202</v>
      </c>
    </row>
    <row r="314" spans="2:11" x14ac:dyDescent="0.25">
      <c r="B314" s="13" t="s">
        <v>230</v>
      </c>
    </row>
    <row r="316" spans="2:11" x14ac:dyDescent="0.25">
      <c r="B316" s="13" t="s">
        <v>198</v>
      </c>
      <c r="C316" s="13" t="s">
        <v>199</v>
      </c>
      <c r="D316" s="13" t="s">
        <v>341</v>
      </c>
      <c r="E316" s="32"/>
    </row>
    <row r="318" spans="2:11" x14ac:dyDescent="0.25">
      <c r="B318" s="29">
        <v>7350.1</v>
      </c>
      <c r="C318" s="36">
        <v>135020</v>
      </c>
      <c r="D318" s="36">
        <v>1350</v>
      </c>
      <c r="E318" s="14">
        <v>100</v>
      </c>
      <c r="F318" s="36" t="s">
        <v>206</v>
      </c>
      <c r="K318" s="36" t="s">
        <v>207</v>
      </c>
    </row>
    <row r="319" spans="2:11" x14ac:dyDescent="0.25">
      <c r="B319" s="29">
        <v>7350.4</v>
      </c>
      <c r="C319" s="36">
        <v>135010</v>
      </c>
      <c r="D319" s="36">
        <v>1350</v>
      </c>
      <c r="E319" s="14">
        <v>100</v>
      </c>
      <c r="F319" s="36" t="s">
        <v>208</v>
      </c>
      <c r="K319" s="36" t="s">
        <v>207</v>
      </c>
    </row>
    <row r="320" spans="2:11" x14ac:dyDescent="0.25">
      <c r="B320" s="29">
        <v>7352</v>
      </c>
      <c r="C320" s="36">
        <v>135210</v>
      </c>
      <c r="D320" s="36">
        <v>1352</v>
      </c>
      <c r="E320" s="14">
        <v>100</v>
      </c>
      <c r="F320" s="36" t="s">
        <v>337</v>
      </c>
      <c r="K320" s="36" t="s">
        <v>207</v>
      </c>
    </row>
    <row r="321" spans="2:11" x14ac:dyDescent="0.25">
      <c r="B321" s="29">
        <v>7353</v>
      </c>
      <c r="C321" s="36">
        <v>135310</v>
      </c>
      <c r="D321" s="36">
        <v>1353</v>
      </c>
      <c r="E321" s="14">
        <v>200</v>
      </c>
      <c r="F321" s="36" t="s">
        <v>338</v>
      </c>
      <c r="K321" s="36" t="s">
        <v>217</v>
      </c>
    </row>
    <row r="322" spans="2:11" x14ac:dyDescent="0.25">
      <c r="B322" s="29">
        <v>7354</v>
      </c>
      <c r="C322" s="36">
        <v>135400</v>
      </c>
      <c r="D322" s="36">
        <v>1354</v>
      </c>
      <c r="E322" s="14">
        <v>300</v>
      </c>
      <c r="F322" s="36" t="s">
        <v>239</v>
      </c>
      <c r="K322" s="36" t="s">
        <v>233</v>
      </c>
    </row>
    <row r="323" spans="2:11" x14ac:dyDescent="0.25">
      <c r="B323" s="29">
        <v>7355</v>
      </c>
      <c r="C323" s="36">
        <v>135500</v>
      </c>
      <c r="D323" s="36">
        <v>1355</v>
      </c>
      <c r="E323" s="14">
        <v>300</v>
      </c>
      <c r="F323" s="36" t="s">
        <v>234</v>
      </c>
      <c r="K323" s="36" t="s">
        <v>233</v>
      </c>
    </row>
    <row r="324" spans="2:11" x14ac:dyDescent="0.25">
      <c r="B324" s="29">
        <v>7356</v>
      </c>
      <c r="C324" s="36">
        <v>135600</v>
      </c>
      <c r="D324" s="36">
        <v>1356</v>
      </c>
      <c r="E324" s="14">
        <v>300</v>
      </c>
      <c r="F324" s="36" t="s">
        <v>235</v>
      </c>
      <c r="K324" s="36" t="s">
        <v>233</v>
      </c>
    </row>
    <row r="325" spans="2:11" x14ac:dyDescent="0.25">
      <c r="B325" s="29">
        <v>7357</v>
      </c>
      <c r="C325" s="36">
        <v>135700</v>
      </c>
      <c r="D325" s="36">
        <v>1357</v>
      </c>
      <c r="E325" s="14">
        <v>100</v>
      </c>
      <c r="F325" s="36" t="s">
        <v>240</v>
      </c>
      <c r="K325" s="36" t="s">
        <v>207</v>
      </c>
    </row>
    <row r="326" spans="2:11" x14ac:dyDescent="0.25">
      <c r="B326" s="29">
        <v>7358</v>
      </c>
      <c r="C326" s="36">
        <v>135800</v>
      </c>
      <c r="D326" s="36">
        <v>1358</v>
      </c>
      <c r="E326" s="14">
        <v>300</v>
      </c>
      <c r="F326" s="36" t="s">
        <v>241</v>
      </c>
      <c r="K326" s="36" t="s">
        <v>233</v>
      </c>
    </row>
    <row r="327" spans="2:11" x14ac:dyDescent="0.25">
      <c r="B327" s="29"/>
    </row>
    <row r="329" spans="2:11" x14ac:dyDescent="0.25">
      <c r="B329" s="13" t="s">
        <v>260</v>
      </c>
    </row>
    <row r="331" spans="2:11" x14ac:dyDescent="0.25">
      <c r="B331" s="13" t="s">
        <v>198</v>
      </c>
      <c r="C331" s="13" t="s">
        <v>199</v>
      </c>
      <c r="D331" s="13" t="s">
        <v>341</v>
      </c>
      <c r="E331" s="32"/>
    </row>
    <row r="333" spans="2:11" x14ac:dyDescent="0.25">
      <c r="B333" s="29">
        <v>7389.1</v>
      </c>
      <c r="C333" s="36">
        <v>338910</v>
      </c>
      <c r="D333" s="36">
        <v>3389</v>
      </c>
      <c r="E333" s="14">
        <v>100</v>
      </c>
      <c r="F333" s="36" t="s">
        <v>206</v>
      </c>
      <c r="K333" s="36" t="s">
        <v>207</v>
      </c>
    </row>
    <row r="334" spans="2:11" x14ac:dyDescent="0.25">
      <c r="B334" s="29">
        <v>7389.2</v>
      </c>
      <c r="C334" s="36">
        <v>338920</v>
      </c>
      <c r="D334" s="36">
        <v>3389</v>
      </c>
      <c r="E334" s="14">
        <v>100</v>
      </c>
      <c r="F334" s="36" t="s">
        <v>208</v>
      </c>
      <c r="K334" s="36" t="s">
        <v>207</v>
      </c>
    </row>
    <row r="335" spans="2:11" x14ac:dyDescent="0.25">
      <c r="B335" s="29">
        <v>7390</v>
      </c>
      <c r="C335" s="36">
        <v>339000</v>
      </c>
      <c r="D335" s="36">
        <v>3390</v>
      </c>
      <c r="E335" s="14">
        <v>100</v>
      </c>
      <c r="F335" s="36" t="s">
        <v>220</v>
      </c>
      <c r="K335" s="36" t="s">
        <v>207</v>
      </c>
    </row>
    <row r="336" spans="2:11" x14ac:dyDescent="0.25">
      <c r="B336" s="29">
        <v>7391</v>
      </c>
      <c r="C336" s="36">
        <v>339100</v>
      </c>
      <c r="D336" s="36">
        <v>3391</v>
      </c>
      <c r="E336" s="14">
        <v>300</v>
      </c>
      <c r="F336" s="36" t="s">
        <v>261</v>
      </c>
      <c r="K336" s="36" t="s">
        <v>233</v>
      </c>
    </row>
    <row r="337" spans="1:11" x14ac:dyDescent="0.25">
      <c r="B337" s="29">
        <v>7392</v>
      </c>
      <c r="C337" s="36">
        <v>339200</v>
      </c>
      <c r="D337" s="36">
        <v>3392</v>
      </c>
      <c r="E337" s="14">
        <v>300</v>
      </c>
      <c r="F337" s="36" t="s">
        <v>263</v>
      </c>
      <c r="K337" s="36" t="s">
        <v>233</v>
      </c>
    </row>
    <row r="338" spans="1:11" x14ac:dyDescent="0.25">
      <c r="B338" s="29">
        <v>7393</v>
      </c>
      <c r="C338" s="36">
        <v>339300</v>
      </c>
      <c r="D338" s="36">
        <v>3393</v>
      </c>
      <c r="E338" s="14">
        <v>300</v>
      </c>
      <c r="F338" s="36" t="s">
        <v>265</v>
      </c>
      <c r="K338" s="36" t="s">
        <v>233</v>
      </c>
    </row>
    <row r="339" spans="1:11" x14ac:dyDescent="0.25">
      <c r="B339" s="29" t="s">
        <v>339</v>
      </c>
      <c r="C339" s="36">
        <v>339400</v>
      </c>
      <c r="D339" s="36">
        <v>3394</v>
      </c>
      <c r="E339" s="14">
        <v>300</v>
      </c>
      <c r="F339" s="36" t="s">
        <v>266</v>
      </c>
      <c r="K339" s="36" t="s">
        <v>233</v>
      </c>
    </row>
    <row r="340" spans="1:11" x14ac:dyDescent="0.25">
      <c r="B340" s="29">
        <v>7395</v>
      </c>
      <c r="C340" s="36">
        <v>339500</v>
      </c>
      <c r="D340" s="36">
        <v>3395</v>
      </c>
      <c r="E340" s="14">
        <v>300</v>
      </c>
      <c r="F340" s="36" t="s">
        <v>267</v>
      </c>
      <c r="K340" s="36" t="s">
        <v>233</v>
      </c>
    </row>
    <row r="341" spans="1:11" x14ac:dyDescent="0.25">
      <c r="B341" s="29">
        <v>7396</v>
      </c>
      <c r="C341" s="36">
        <v>339600</v>
      </c>
      <c r="D341" s="36">
        <v>3396</v>
      </c>
      <c r="E341" s="14">
        <v>300</v>
      </c>
      <c r="F341" s="36" t="s">
        <v>269</v>
      </c>
      <c r="K341" s="36" t="s">
        <v>233</v>
      </c>
    </row>
    <row r="342" spans="1:11" x14ac:dyDescent="0.25">
      <c r="B342" s="29">
        <v>7397</v>
      </c>
      <c r="C342" s="36">
        <v>339700</v>
      </c>
      <c r="D342" s="36">
        <v>3397</v>
      </c>
      <c r="E342" s="14">
        <v>300</v>
      </c>
      <c r="F342" s="36" t="s">
        <v>270</v>
      </c>
      <c r="K342" s="36" t="s">
        <v>233</v>
      </c>
    </row>
    <row r="343" spans="1:11" x14ac:dyDescent="0.25">
      <c r="B343" s="29">
        <v>7398</v>
      </c>
      <c r="C343" s="36">
        <v>339800</v>
      </c>
      <c r="D343" s="36">
        <v>3398</v>
      </c>
      <c r="E343" s="14">
        <v>300</v>
      </c>
      <c r="F343" s="36" t="s">
        <v>271</v>
      </c>
      <c r="K343" s="36" t="s">
        <v>233</v>
      </c>
    </row>
    <row r="344" spans="1:11" x14ac:dyDescent="0.25">
      <c r="B344" s="29">
        <v>7399</v>
      </c>
      <c r="C344" s="36">
        <v>339900</v>
      </c>
      <c r="D344" s="36">
        <v>3399</v>
      </c>
      <c r="E344" s="14">
        <v>300</v>
      </c>
      <c r="F344" s="36" t="s">
        <v>272</v>
      </c>
      <c r="K344" s="36" t="s">
        <v>233</v>
      </c>
    </row>
    <row r="347" spans="1:11" x14ac:dyDescent="0.25">
      <c r="A347" s="16" t="s">
        <v>340</v>
      </c>
    </row>
    <row r="350" spans="1:11" x14ac:dyDescent="0.25">
      <c r="B350" s="13" t="s">
        <v>277</v>
      </c>
    </row>
    <row r="352" spans="1:11" x14ac:dyDescent="0.25">
      <c r="B352" s="13" t="s">
        <v>198</v>
      </c>
      <c r="C352" s="13" t="s">
        <v>199</v>
      </c>
      <c r="D352" s="13" t="s">
        <v>341</v>
      </c>
      <c r="E352" s="32"/>
    </row>
    <row r="353" spans="2:11" x14ac:dyDescent="0.25">
      <c r="B353" s="13"/>
      <c r="C353" s="13"/>
      <c r="D353" s="13"/>
      <c r="E353" s="32"/>
    </row>
    <row r="354" spans="2:11" x14ac:dyDescent="0.25">
      <c r="B354" s="29">
        <v>8301</v>
      </c>
      <c r="C354" s="27">
        <v>230100</v>
      </c>
      <c r="D354" s="27">
        <v>2301</v>
      </c>
      <c r="E354" s="24"/>
      <c r="F354" s="36" t="s">
        <v>278</v>
      </c>
      <c r="K354" s="29" t="s">
        <v>202</v>
      </c>
    </row>
    <row r="355" spans="2:11" x14ac:dyDescent="0.25">
      <c r="B355" s="29">
        <v>8302</v>
      </c>
      <c r="C355" s="36">
        <v>230200</v>
      </c>
      <c r="D355" s="36">
        <v>2302</v>
      </c>
      <c r="F355" s="36" t="s">
        <v>203</v>
      </c>
      <c r="K355" s="29" t="s">
        <v>202</v>
      </c>
    </row>
    <row r="356" spans="2:11" x14ac:dyDescent="0.25">
      <c r="B356" s="29">
        <v>8303</v>
      </c>
      <c r="F356" s="36" t="s">
        <v>204</v>
      </c>
      <c r="K356" s="29" t="s">
        <v>202</v>
      </c>
    </row>
    <row r="359" spans="2:11" x14ac:dyDescent="0.25">
      <c r="B359" s="13" t="s">
        <v>279</v>
      </c>
    </row>
    <row r="361" spans="2:11" x14ac:dyDescent="0.25">
      <c r="B361" s="13" t="s">
        <v>198</v>
      </c>
      <c r="C361" s="13" t="s">
        <v>199</v>
      </c>
      <c r="D361" s="13" t="s">
        <v>341</v>
      </c>
      <c r="E361" s="32"/>
    </row>
    <row r="363" spans="2:11" x14ac:dyDescent="0.25">
      <c r="B363" s="29">
        <v>8350.1</v>
      </c>
      <c r="C363" s="36">
        <v>235010</v>
      </c>
      <c r="D363" s="36">
        <v>2350</v>
      </c>
      <c r="E363" s="14">
        <v>100</v>
      </c>
      <c r="F363" s="36" t="s">
        <v>243</v>
      </c>
      <c r="K363" s="36" t="s">
        <v>207</v>
      </c>
    </row>
    <row r="364" spans="2:11" x14ac:dyDescent="0.25">
      <c r="B364" s="29">
        <v>8350.2000000000007</v>
      </c>
      <c r="C364" s="36">
        <v>235020</v>
      </c>
      <c r="D364" s="36">
        <v>2350</v>
      </c>
      <c r="E364" s="14">
        <v>100</v>
      </c>
      <c r="F364" s="36" t="s">
        <v>280</v>
      </c>
      <c r="K364" s="36" t="s">
        <v>207</v>
      </c>
    </row>
    <row r="365" spans="2:11" x14ac:dyDescent="0.25">
      <c r="B365" s="29">
        <v>8351.2000000000007</v>
      </c>
      <c r="C365" s="36">
        <v>235120</v>
      </c>
      <c r="D365" s="36">
        <v>2351</v>
      </c>
      <c r="E365" s="14">
        <v>100</v>
      </c>
      <c r="F365" s="36" t="s">
        <v>281</v>
      </c>
      <c r="K365" s="36" t="s">
        <v>207</v>
      </c>
    </row>
    <row r="366" spans="2:11" x14ac:dyDescent="0.25">
      <c r="B366" s="29">
        <v>8351.2999999999993</v>
      </c>
      <c r="C366" s="36">
        <v>235130</v>
      </c>
      <c r="D366" s="36">
        <v>2351</v>
      </c>
      <c r="E366" s="14">
        <v>100</v>
      </c>
      <c r="F366" s="36" t="s">
        <v>282</v>
      </c>
      <c r="K366" s="36" t="s">
        <v>207</v>
      </c>
    </row>
    <row r="367" spans="2:11" x14ac:dyDescent="0.25">
      <c r="B367" s="29">
        <v>8351.4</v>
      </c>
      <c r="C367" s="36">
        <v>235140</v>
      </c>
      <c r="D367" s="36">
        <v>2351</v>
      </c>
      <c r="E367" s="14">
        <v>100</v>
      </c>
      <c r="F367" s="36" t="s">
        <v>283</v>
      </c>
      <c r="K367" s="36" t="s">
        <v>207</v>
      </c>
    </row>
    <row r="368" spans="2:11" x14ac:dyDescent="0.25">
      <c r="B368" s="29">
        <v>8352.01</v>
      </c>
      <c r="C368" s="36">
        <v>235240</v>
      </c>
      <c r="D368" s="36">
        <v>2352</v>
      </c>
      <c r="E368" s="14">
        <v>100</v>
      </c>
      <c r="F368" s="36" t="s">
        <v>284</v>
      </c>
      <c r="K368" s="36" t="s">
        <v>207</v>
      </c>
    </row>
    <row r="369" spans="1:11" x14ac:dyDescent="0.25">
      <c r="B369" s="29">
        <v>8352.02</v>
      </c>
      <c r="C369" s="36">
        <v>235250</v>
      </c>
      <c r="D369" s="36">
        <v>2352</v>
      </c>
      <c r="E369" s="14">
        <v>100</v>
      </c>
      <c r="F369" s="36" t="s">
        <v>285</v>
      </c>
      <c r="K369" s="36" t="s">
        <v>207</v>
      </c>
    </row>
    <row r="370" spans="1:11" x14ac:dyDescent="0.25">
      <c r="B370" s="29">
        <v>8352.1</v>
      </c>
      <c r="C370" s="36">
        <v>235210</v>
      </c>
      <c r="D370" s="36">
        <v>2352</v>
      </c>
      <c r="E370" s="14">
        <v>100</v>
      </c>
      <c r="F370" s="36" t="s">
        <v>286</v>
      </c>
      <c r="K370" s="36" t="s">
        <v>207</v>
      </c>
    </row>
    <row r="371" spans="1:11" x14ac:dyDescent="0.25">
      <c r="B371" s="29">
        <v>8352.2000000000007</v>
      </c>
      <c r="C371" s="36">
        <v>235220</v>
      </c>
      <c r="D371" s="36">
        <v>2352</v>
      </c>
      <c r="E371" s="14">
        <v>100</v>
      </c>
      <c r="F371" s="36" t="s">
        <v>287</v>
      </c>
      <c r="K371" s="36" t="s">
        <v>207</v>
      </c>
    </row>
    <row r="372" spans="1:11" x14ac:dyDescent="0.25">
      <c r="A372" s="16"/>
      <c r="B372" s="35">
        <v>8352.2999999999993</v>
      </c>
      <c r="C372" s="16">
        <v>235230</v>
      </c>
      <c r="D372" s="16">
        <v>2352</v>
      </c>
      <c r="F372" s="16" t="s">
        <v>288</v>
      </c>
      <c r="G372" s="16"/>
      <c r="H372" s="16"/>
      <c r="I372" s="16"/>
    </row>
    <row r="373" spans="1:11" x14ac:dyDescent="0.25">
      <c r="B373" s="29">
        <v>8383</v>
      </c>
      <c r="C373" s="36">
        <v>235300</v>
      </c>
      <c r="D373" s="36">
        <v>2353</v>
      </c>
      <c r="E373" s="14">
        <v>100</v>
      </c>
      <c r="F373" s="36" t="s">
        <v>289</v>
      </c>
      <c r="K373" s="36" t="s">
        <v>207</v>
      </c>
    </row>
    <row r="374" spans="1:11" x14ac:dyDescent="0.25">
      <c r="B374" s="29">
        <v>8354</v>
      </c>
      <c r="C374" s="36">
        <v>235400</v>
      </c>
      <c r="D374" s="36">
        <v>2354</v>
      </c>
      <c r="E374" s="14">
        <v>300</v>
      </c>
      <c r="F374" s="36" t="s">
        <v>290</v>
      </c>
      <c r="K374" s="36" t="s">
        <v>233</v>
      </c>
    </row>
    <row r="375" spans="1:11" x14ac:dyDescent="0.25">
      <c r="B375" s="29">
        <v>8355</v>
      </c>
      <c r="C375" s="36">
        <v>235500</v>
      </c>
      <c r="D375" s="36">
        <v>2355</v>
      </c>
      <c r="E375" s="14">
        <v>300</v>
      </c>
      <c r="F375" s="36" t="s">
        <v>291</v>
      </c>
      <c r="K375" s="36" t="s">
        <v>233</v>
      </c>
    </row>
    <row r="376" spans="1:11" x14ac:dyDescent="0.25">
      <c r="B376" s="29">
        <v>8356</v>
      </c>
      <c r="C376" s="36">
        <v>235600</v>
      </c>
      <c r="D376" s="36">
        <v>2356</v>
      </c>
      <c r="E376" s="14">
        <v>300</v>
      </c>
      <c r="F376" s="36" t="s">
        <v>292</v>
      </c>
      <c r="K376" s="36" t="s">
        <v>233</v>
      </c>
    </row>
    <row r="377" spans="1:11" x14ac:dyDescent="0.25">
      <c r="B377" s="29">
        <v>8357</v>
      </c>
      <c r="C377" s="36">
        <v>235700</v>
      </c>
      <c r="D377" s="36">
        <v>2357</v>
      </c>
      <c r="E377" s="14">
        <v>300</v>
      </c>
      <c r="F377" s="36" t="s">
        <v>293</v>
      </c>
      <c r="K377" s="36" t="s">
        <v>233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ECR</vt:lpstr>
      <vt:lpstr>LG&amp;E Analysis</vt:lpstr>
      <vt:lpstr>CWIP and RWIP</vt:lpstr>
      <vt:lpstr>Fuel Inventory and M&amp;S</vt:lpstr>
      <vt:lpstr>Prop Classification</vt:lpstr>
      <vt:lpstr>Vlookup Prop Class</vt:lpstr>
      <vt:lpstr>ECR!Print_Area</vt:lpstr>
      <vt:lpstr>'LG&amp;E Analysis'!Print_Area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2015-01-21T18:56:18Z</dcterms:created>
  <dcterms:modified xsi:type="dcterms:W3CDTF">2015-01-21T18:56:26Z</dcterms:modified>
</cp:coreProperties>
</file>